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evendra\Desktop\hadoop docs\"/>
    </mc:Choice>
  </mc:AlternateContent>
  <bookViews>
    <workbookView xWindow="0" yWindow="0" windowWidth="33600" windowHeight="19560" activeTab="2"/>
  </bookViews>
  <sheets>
    <sheet name="Cluster Configuration" sheetId="1" r:id="rId1"/>
    <sheet name="YARN Configuration" sheetId="2" r:id="rId2"/>
    <sheet name="MapReduce Configuration"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3" l="1"/>
  <c r="F38" i="3"/>
  <c r="E22" i="3"/>
  <c r="E17" i="3"/>
  <c r="F8" i="1"/>
  <c r="F27" i="1"/>
  <c r="F32" i="1"/>
  <c r="F9" i="2"/>
  <c r="F52" i="2"/>
  <c r="F51" i="2"/>
  <c r="F32" i="3"/>
  <c r="F42" i="3"/>
  <c r="F36" i="3"/>
  <c r="F41" i="3"/>
  <c r="F35" i="3"/>
  <c r="F43" i="3"/>
  <c r="F37" i="3"/>
  <c r="F30" i="3"/>
  <c r="F9" i="1"/>
  <c r="E27" i="1"/>
  <c r="E31" i="1"/>
  <c r="F15" i="2"/>
  <c r="F39" i="2"/>
  <c r="F16" i="2"/>
  <c r="F38" i="2"/>
  <c r="H39" i="2"/>
  <c r="F29" i="3"/>
  <c r="F28" i="3"/>
  <c r="G35" i="2"/>
  <c r="G36" i="2"/>
  <c r="G37" i="2"/>
  <c r="H37" i="2"/>
  <c r="F53" i="2"/>
  <c r="F50" i="2"/>
  <c r="F8" i="2"/>
  <c r="F49" i="2"/>
  <c r="F47" i="2"/>
  <c r="F11" i="1"/>
  <c r="F12" i="1"/>
  <c r="F48" i="2"/>
  <c r="F46" i="2"/>
  <c r="F45" i="2"/>
</calcChain>
</file>

<file path=xl/sharedStrings.xml><?xml version="1.0" encoding="utf-8"?>
<sst xmlns="http://schemas.openxmlformats.org/spreadsheetml/2006/main" count="208" uniqueCount="175">
  <si>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</si>
  <si>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</si>
  <si>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</si>
  <si>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</si>
  <si>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</si>
  <si>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</si>
  <si>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</si>
  <si>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</si>
  <si>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</si>
  <si>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</si>
  <si>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</si>
  <si>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</si>
  <si>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</si>
  <si>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</si>
  <si>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</si>
  <si>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</si>
  <si>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</si>
  <si>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</si>
  <si>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</si>
  <si>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</si>
  <si>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Cloudera Manager agent</t>
  </si>
  <si>
    <t>Other services</t>
  </si>
  <si>
    <t>HDFS DataNode</t>
  </si>
  <si>
    <t>CDH</t>
  </si>
  <si>
    <t>Impala daemon</t>
  </si>
  <si>
    <t>(Optional Service) Suggestion: Allocate at least 16GB memory when using Impala.</t>
  </si>
  <si>
    <t>Hbase RegionServer</t>
  </si>
  <si>
    <t>(Optional Service) Suggestion: Allocate no more than 12-16GB memory when using HBase Region Servers.</t>
  </si>
  <si>
    <t>Solr Server</t>
  </si>
  <si>
    <t>YARN NodeManager</t>
  </si>
  <si>
    <t>Physical Cores to Vcores Multiplier</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</si>
  <si>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</si>
  <si>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</si>
  <si>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</si>
  <si>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</si>
  <si>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</si>
  <si>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</si>
  <si>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</si>
  <si>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</si>
  <si>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</si>
  <si>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</si>
  <si>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</si>
  <si>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</si>
  <si>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</si>
  <si>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</si>
  <si>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</si>
  <si>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</si>
  <si>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</si>
  <si>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</si>
  <si>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</si>
  <si>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</si>
  <si>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</si>
  <si>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</si>
  <si>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</si>
  <si>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yarn.scheduler.minimum-allocation-vcores</t>
  </si>
  <si>
    <t>Minimum vcore reservation for a container</t>
  </si>
  <si>
    <t>Maximum vcore reservation for a container</t>
  </si>
  <si>
    <t>yarn.scheduler.increment-allocation-vcores</t>
  </si>
  <si>
    <t>Vcore allocations must be a multiple of this value</t>
  </si>
  <si>
    <t>yarn.scheduler.minimum-allocation-mb</t>
  </si>
  <si>
    <t>yarn.scheduler.maximum-allocation-mb</t>
  </si>
  <si>
    <t>yarn.scheduler.increment-allocation-mb</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</si>
  <si>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</si>
  <si>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</si>
  <si>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</si>
  <si>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</si>
  <si>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</si>
  <si>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</si>
  <si>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</si>
  <si>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</si>
  <si>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</si>
  <si>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</si>
  <si>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</si>
  <si>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MapReduce Configuration</t>
  </si>
  <si>
    <t>STEP 7: MapReduce Configuration</t>
  </si>
  <si>
    <t>yarn.app.mapreduce.am.resource.cpu-vcores</t>
  </si>
  <si>
    <t>AM container vcore reservation</t>
  </si>
  <si>
    <t>yarn.app.mapreduce.am.resource.mb</t>
  </si>
  <si>
    <t>mapreduce.map.cpu.vcores</t>
  </si>
  <si>
    <t>Map task vcore reservation</t>
  </si>
  <si>
    <t>mapreduce.map.memory.mb</t>
  </si>
  <si>
    <t>mapreduce.reduce.cpu.vcores</t>
  </si>
  <si>
    <t>Reduce task vcore reservation</t>
  </si>
  <si>
    <t>mapreduce.reduce.memory.mb</t>
  </si>
  <si>
    <t>mapreduce.reduce.java.opts</t>
  </si>
  <si>
    <t>mapreduce.task.io.sort.mb</t>
  </si>
  <si>
    <t>Spill/Sort memory reservation</t>
  </si>
  <si>
    <t>STEP 7A: MapReduce Sanity Checking</t>
  </si>
  <si>
    <t>Sanity check MapReduce settings against container minimum/maximum properties.</t>
  </si>
  <si>
    <t>Application Master Sanity Checks</t>
  </si>
  <si>
    <t>Map Task Sanity Checks</t>
  </si>
  <si>
    <t>Reduce Task Sanity Checks</t>
  </si>
  <si>
    <t>Node memory in Gigabytes</t>
  </si>
  <si>
    <t>Number of Hard Drives and size per drive in JBOD Configuration</t>
  </si>
  <si>
    <t>Description / Notes</t>
  </si>
  <si>
    <t>Total</t>
  </si>
  <si>
    <t>Size</t>
  </si>
  <si>
    <t>yes</t>
  </si>
  <si>
    <t>no</t>
  </si>
  <si>
    <t>HyperThreading CPU</t>
  </si>
  <si>
    <t>Does the CPU support HyperThreading?</t>
  </si>
  <si>
    <t>Kudu Server</t>
  </si>
  <si>
    <t>Set this ratio based on the expected number of concurrent threads in a container per thread core.  Default is 1.</t>
  </si>
  <si>
    <t>Number of Ethernet connections and the transfer speed</t>
  </si>
  <si>
    <t>Container number based on 2 containers per disk spindles</t>
  </si>
  <si>
    <t>YARN NodeManager Configuration Properties</t>
  </si>
  <si>
    <t>YARN Container Configuration Properties (Vcores)</t>
  </si>
  <si>
    <t>YARN Container Configuration Properties (Memory)</t>
  </si>
  <si>
    <t>Available Container  Resources</t>
  </si>
  <si>
    <t>(Optional Service) Suggestion: Minimum 1GB for Kudu Tablet server.  More might be necessary depending on data sizes.</t>
  </si>
  <si>
    <t>(Optional Service) Suggestion: Minimum 1GB for Solr server.  More might be necessary depending on index sizes.</t>
  </si>
  <si>
    <t>Allocate 1GB and 1 vcore for Cloudera Manager agents, which track resource usage on a host.</t>
  </si>
  <si>
    <t>Allocation for the HDFS DataNode heap: default 1GB and 1 vcore.</t>
  </si>
  <si>
    <t>Allocation for the YARN NodeManager heap: default 1GB and 1 vcore</t>
  </si>
  <si>
    <t>Container resources</t>
  </si>
  <si>
    <t>yarn.app.mapreduce.am.command-opts</t>
  </si>
  <si>
    <t>Application Master Configuration properties</t>
  </si>
  <si>
    <t>mapreduce.map.java.opts</t>
  </si>
  <si>
    <t>Map Task Configuration properties</t>
  </si>
  <si>
    <t>ReduceTask Configuration properties</t>
  </si>
  <si>
    <t>Ratio between the container size and task heap size.</t>
  </si>
  <si>
    <t>mapreduce.job.heap.memory-mb.ratio</t>
  </si>
  <si>
    <t>Task auto heap sizing</t>
  </si>
  <si>
    <t>Use task auto heap sizing</t>
  </si>
  <si>
    <t>-Xmx</t>
  </si>
  <si>
    <t>AM Java heap size in MegaByte</t>
  </si>
  <si>
    <t>Map task Java heap size in MegaByte</t>
  </si>
  <si>
    <t>Map task memory reservation in MegaByte</t>
  </si>
  <si>
    <t>AM container memory reservation in MegaByte</t>
  </si>
  <si>
    <t>Reduce task memory reservation in MegaByte</t>
  </si>
  <si>
    <t>Reduce Task Java heap size in MegaByte</t>
  </si>
  <si>
    <t>Minimum memory reservation for a container in MegaByte</t>
  </si>
  <si>
    <t>Maximum memory reservation for a container in MegaByte</t>
  </si>
  <si>
    <t>Memory allocations must be a multiple of this value in MegaByte</t>
  </si>
  <si>
    <t>AM memory request must fit within scheduler limits</t>
  </si>
  <si>
    <t>AM vcore request must fit within scheduler limits</t>
  </si>
  <si>
    <r>
      <t xml:space="preserve">yarn.scheduler.minimum-allocation-vcores &lt;= </t>
    </r>
    <r>
      <rPr>
        <b/>
        <sz val="12"/>
        <color indexed="8"/>
        <rFont val="Calibri"/>
      </rPr>
      <t>yarn.app.mapreduce.am.resource.cpu-vcores</t>
    </r>
    <r>
      <rPr>
        <sz val="12"/>
        <color indexed="8"/>
        <rFont val="Calibri"/>
      </rPr>
      <t xml:space="preserve"> &lt;= yarn-scheduler.maximum-allocation-vcores    </t>
    </r>
  </si>
  <si>
    <r>
      <t xml:space="preserve">yarn.scheduler.minimum-allocation-mb &lt;= </t>
    </r>
    <r>
      <rPr>
        <b/>
        <sz val="12"/>
        <color indexed="8"/>
        <rFont val="Calibri"/>
      </rPr>
      <t>yarn.app.mapreduce.am.resource.cpu-vcores</t>
    </r>
    <r>
      <rPr>
        <sz val="12"/>
        <color indexed="8"/>
        <rFont val="Calibri"/>
      </rPr>
      <t xml:space="preserve"> &lt;= yarn.scheduler.maximum-allocation-mb </t>
    </r>
  </si>
  <si>
    <t>Container size must large enough for java heap and overhead</t>
  </si>
  <si>
    <t>Java Heap should be between 75% and 90% of the container size: too low wastes resources, to high could lead to OOM</t>
  </si>
  <si>
    <t>Map task memory request must fit within scheduler limits</t>
  </si>
  <si>
    <r>
      <t xml:space="preserve">yarn.scheduler.minimum-allocation-vcores &lt;= </t>
    </r>
    <r>
      <rPr>
        <b/>
        <sz val="12"/>
        <color indexed="8"/>
        <rFont val="Calibri"/>
      </rPr>
      <t>mapreduce.map.cpu.vcores</t>
    </r>
    <r>
      <rPr>
        <sz val="12"/>
        <color indexed="8"/>
        <rFont val="Calibri"/>
      </rPr>
      <t xml:space="preserve"> &lt;= yarn-scheduler.maximum-allocation-vcores    </t>
    </r>
  </si>
  <si>
    <r>
      <t xml:space="preserve">yarn.scheduler.minimum-allocation-mb &lt;= </t>
    </r>
    <r>
      <rPr>
        <b/>
        <sz val="12"/>
        <color indexed="8"/>
        <rFont val="Calibri"/>
      </rPr>
      <t>mapreduce.map.memory.mb</t>
    </r>
    <r>
      <rPr>
        <sz val="12"/>
        <color indexed="8"/>
        <rFont val="Calibri"/>
      </rPr>
      <t xml:space="preserve"> &lt;= yarn.scheduler.maximum-allocation-mb </t>
    </r>
  </si>
  <si>
    <t>Map task vcore request must fit within scheduler limits</t>
  </si>
  <si>
    <t>Reduce task vcore request must fit within scheduler limits</t>
  </si>
  <si>
    <t>Reduce task memory request must fit within scheduler limits</t>
  </si>
  <si>
    <r>
      <t xml:space="preserve">yarn.scheduler.minimum-allocation-vcores &lt;= </t>
    </r>
    <r>
      <rPr>
        <b/>
        <sz val="12"/>
        <color indexed="8"/>
        <rFont val="Calibri"/>
      </rPr>
      <t>mapreduce.reduce.cpu.vcores</t>
    </r>
    <r>
      <rPr>
        <sz val="12"/>
        <color indexed="8"/>
        <rFont val="Calibri"/>
      </rPr>
      <t xml:space="preserve"> &lt;= yarn-scheduler.maximum-allocation-vcores    </t>
    </r>
  </si>
  <si>
    <r>
      <t xml:space="preserve">yarn.scheduler.minimum-allocation-mb &lt;= </t>
    </r>
    <r>
      <rPr>
        <b/>
        <sz val="12"/>
        <color indexed="8"/>
        <rFont val="Calibri"/>
      </rPr>
      <t>mapreduce.reduce.memory.mb</t>
    </r>
    <r>
      <rPr>
        <sz val="12"/>
        <color indexed="8"/>
        <rFont val="Calibri"/>
      </rPr>
      <t xml:space="preserve"> &lt;= yarn.scheduler.maximum-allocation-mb </t>
    </r>
  </si>
  <si>
    <t>Spill/Sort memory should not use whole map task heap</t>
  </si>
  <si>
    <t>Ratio should be between 0.75 and 0.9</t>
  </si>
  <si>
    <t>yarn.scheduler.maximum-allocation-vcores &gt;= yarn.scheduler.minimum-allocation-vcores</t>
  </si>
  <si>
    <t>yarn.scheduler.maximum-allocation-mb &gt;= yarn.scheduler.minimum-allocation-mb</t>
  </si>
  <si>
    <t xml:space="preserve"> yarn.nodemanager.resource.cpu-vcores &gt;= yarn.scheduler.minimum-allocation-vcores</t>
  </si>
  <si>
    <t>Host vcores must be larger than scheduler minimum vcores</t>
  </si>
  <si>
    <t>yarn.scheduler.minimum-allocation-vcores &gt;= 0</t>
  </si>
  <si>
    <t>Scheduler maximum allocation MB must be larger than minimum</t>
  </si>
  <si>
    <t>Scheduler maximum vcores must be larger than minimum</t>
  </si>
  <si>
    <t>Scheduler maximum vcores must be greater than or equal to 1</t>
  </si>
  <si>
    <t>Scheduler minimum vcores must be greater than or equal to 0</t>
  </si>
  <si>
    <t>Host vcores must be larger than scheduler maximum vcores</t>
  </si>
  <si>
    <t>If yarn.scheduler.minimum-allocation-mb is less than 1GB, containers will likely get killed by YARN due to OutOfMemory issues</t>
  </si>
  <si>
    <t>yarn.scheduler.maximum-allocation-vcores &gt;= 1</t>
  </si>
  <si>
    <t xml:space="preserve">yarn.nodemanager.resource.cpu-vcores &gt;= yarn.scheduler.maximum-allocation-vcores </t>
  </si>
  <si>
    <t>yarn.nodemanager.resource.memory-mb &gt;= yarn.scheduler.maximum-allocation-mb</t>
  </si>
  <si>
    <t>Small container limit</t>
  </si>
  <si>
    <t>Host allocation MB must be larger than scheduler maximum vcores</t>
  </si>
  <si>
    <t>Host allocation MB must be larger than scheduler minimum</t>
  </si>
  <si>
    <t>yarn.nodemanager.resource.memory-mb &gt;= yarn.scheduler.minimum-allocation-mb</t>
  </si>
  <si>
    <t>Make sure that Spill/Sort memory reservation uses between 40% and 60% of the heap of a map task.</t>
  </si>
  <si>
    <t>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</si>
  <si>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yarn.scheduler.maximum-allocation-vcores</t>
  </si>
  <si>
    <t>Enter the required cores or memory for non CDH services not part of the OS.</t>
  </si>
  <si>
    <t>Number of CPU's and the number of HW cores per CPU. The calculation of vcores below includes HyperThreading support.</t>
  </si>
  <si>
    <t>Minimum</t>
  </si>
  <si>
    <t>Maximum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</si>
</sst>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G&quot;"/>
    <numFmt numFmtId="165" formatCode="0&quot;T&quot;"/>
  </numFmts>
  <fonts count="17" x14ac:knownFonts="1">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u/>
      <sz val="12"/>
      <color theme="10"/>
      <name val="Calibri"/>
    </font>
    <font>
      <u/>
      <sz val="12"/>
      <color theme="11"/>
      <name val="Calibri"/>
    </font>
    <font>
      <sz val="12"/>
      <color rgb="FFFFFFFF"/>
      <name val="Calibri"/>
    </font>
    <font>
      <sz val="12"/>
      <name val="Calibri"/>
    </font>
    <font>
      <sz val="12"/>
      <color theme="0"/>
      <name val="Calibri"/>
    </font>
    <font>
      <sz val="12"/>
      <color rgb="FF000000"/>
      <name val="Calibri"/>
    </font>
    <font>
      <sz val="8"/>
      <name val="Calibri"/>
    </font>
    <font>
      <sz val="16"/>
      <color theme="4"/>
      <name val="Calibri"/>
    </font>
    <font>
      <sz val="14"/>
      <color rgb="FF000000"/>
      <name val="Calibri"/>
    </font>
    <font>
      <b/>
      <sz val="12"/>
      <color indexed="8"/>
      <name val="Calibri"/>
    </font>
    <font>
      <sz val="24"/>
      <color theme="8"/>
      <name val="Calibri"/>
    </font>
  </fonts>
  <fills count="6">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
      <patternFill patternType="solid">
        <fgColor rgb="FF29A7D5"/>
        <bgColor rgb="FF000000"/>
      </patternFill>
    </fill>
  </fills>
  <borders count="2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bottom/>
      <diagonal/>
    </border>
    <border>
      <left/>
      <right/>
      <top style="thin">
        <color indexed="9"/>
      </top>
      <bottom/>
      <diagonal/>
    </border>
    <border>
      <left/>
      <right style="thin">
        <color indexed="9"/>
      </right>
      <top style="thin">
        <color indexed="9"/>
      </top>
      <bottom/>
      <diagonal/>
    </border>
    <border>
      <left/>
      <right/>
      <top style="thin">
        <color theme="0" tint="-0.34998626667073579"/>
      </top>
      <bottom style="thin">
        <color theme="0" tint="-0.34998626667073579"/>
      </bottom>
      <diagonal/>
    </border>
    <border>
      <left style="thin">
        <color indexed="9"/>
      </left>
      <right/>
      <top style="thin">
        <color indexed="9"/>
      </top>
      <bottom style="thin">
        <color theme="0" tint="-0.34998626667073579"/>
      </bottom>
      <diagonal/>
    </border>
    <border>
      <left/>
      <right/>
      <top style="thin">
        <color indexed="9"/>
      </top>
      <bottom style="thin">
        <color theme="0" tint="-0.34998626667073579"/>
      </bottom>
      <diagonal/>
    </border>
    <border>
      <left/>
      <right style="thin">
        <color indexed="9"/>
      </right>
      <top style="thin">
        <color indexed="9"/>
      </top>
      <bottom style="thin">
        <color theme="0" tint="-0.34998626667073579"/>
      </bottom>
      <diagonal/>
    </border>
    <border>
      <left style="thin">
        <color indexed="9"/>
      </left>
      <right/>
      <top style="thin">
        <color theme="0" tint="-0.34998626667073579"/>
      </top>
      <bottom style="thin">
        <color indexed="9"/>
      </bottom>
      <diagonal/>
    </border>
    <border>
      <left/>
      <right/>
      <top style="thin">
        <color theme="0" tint="-0.34998626667073579"/>
      </top>
      <bottom style="thin">
        <color indexed="9"/>
      </bottom>
      <diagonal/>
    </border>
    <border>
      <left/>
      <right style="thin">
        <color indexed="9"/>
      </right>
      <top style="thin">
        <color theme="0" tint="-0.34998626667073579"/>
      </top>
      <bottom style="thin">
        <color indexed="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AAAAAA"/>
      </right>
      <top style="thin">
        <color rgb="FFAAAAAA"/>
      </top>
      <bottom style="thin">
        <color rgb="FFAAAAAA"/>
      </bottom>
      <diagonal/>
    </border>
  </borders>
  <cellStyleXfs count="255">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applyFont="1" applyAlignment="1"/>
    <xf numFmtId="0" fontId="0" fillId="0" borderId="0" xfId="0" applyNumberFormat="1" applyFont="1" applyAlignment="1"/>
    <xf numFmtId="0" fontId="0" fillId="0" borderId="1" xfId="0" applyFont="1" applyBorder="1" applyAlignment="1"/>
    <xf numFmtId="49" fontId="4" fillId="0" borderId="1" xfId="0" applyNumberFormat="1" applyFont="1" applyBorder="1" applyAlignment="1"/>
    <xf numFmtId="49" fontId="4" fillId="0" borderId="2" xfId="0" applyNumberFormat="1" applyFont="1" applyBorder="1" applyAlignment="1"/>
    <xf numFmtId="49" fontId="0" fillId="0" borderId="1" xfId="0" applyNumberFormat="1" applyFont="1" applyBorder="1" applyAlignment="1"/>
    <xf numFmtId="0" fontId="0" fillId="0" borderId="3" xfId="0"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49" fontId="0" fillId="0" borderId="1" xfId="0" applyNumberFormat="1" applyFont="1" applyBorder="1" applyAlignment="1">
      <alignment horizontal="center"/>
    </xf>
    <xf numFmtId="0" fontId="0" fillId="0" borderId="12" xfId="0" applyFont="1" applyBorder="1" applyAlignment="1"/>
    <xf numFmtId="0" fontId="8" fillId="5" borderId="4" xfId="0" applyFont="1" applyFill="1" applyBorder="1" applyAlignment="1"/>
    <xf numFmtId="0" fontId="0" fillId="0" borderId="1" xfId="0" applyFont="1" applyBorder="1" applyAlignment="1"/>
    <xf numFmtId="164" fontId="8" fillId="5" borderId="4" xfId="0" applyNumberFormat="1" applyFont="1" applyFill="1" applyBorder="1" applyAlignment="1"/>
    <xf numFmtId="164" fontId="0" fillId="0" borderId="1" xfId="0" applyNumberFormat="1" applyFont="1" applyBorder="1" applyAlignment="1"/>
    <xf numFmtId="164" fontId="5" fillId="3" borderId="4" xfId="0" applyNumberFormat="1" applyFont="1" applyFill="1" applyBorder="1" applyAlignment="1"/>
    <xf numFmtId="164" fontId="9" fillId="0" borderId="4" xfId="0" applyNumberFormat="1" applyFont="1" applyFill="1" applyBorder="1" applyAlignment="1"/>
    <xf numFmtId="0" fontId="10" fillId="0" borderId="0" xfId="0" applyNumberFormat="1" applyFont="1" applyAlignment="1"/>
    <xf numFmtId="165" fontId="5" fillId="3" borderId="4" xfId="0" applyNumberFormat="1" applyFont="1" applyFill="1" applyBorder="1" applyAlignment="1"/>
    <xf numFmtId="164" fontId="10" fillId="0" borderId="4" xfId="0" applyNumberFormat="1" applyFont="1" applyFill="1" applyBorder="1" applyAlignment="1"/>
    <xf numFmtId="0" fontId="0" fillId="0" borderId="4" xfId="0" applyFont="1" applyBorder="1" applyAlignment="1"/>
    <xf numFmtId="49" fontId="4" fillId="0" borderId="13" xfId="0" applyNumberFormat="1" applyFont="1" applyBorder="1" applyAlignment="1"/>
    <xf numFmtId="0" fontId="4" fillId="0" borderId="6" xfId="0" applyFont="1" applyBorder="1" applyAlignment="1"/>
    <xf numFmtId="0" fontId="0" fillId="0" borderId="11" xfId="0" applyFont="1" applyBorder="1" applyAlignment="1"/>
    <xf numFmtId="0" fontId="0" fillId="0" borderId="16" xfId="0" applyFont="1" applyBorder="1" applyAlignment="1"/>
    <xf numFmtId="0" fontId="0" fillId="0" borderId="23" xfId="0" applyFont="1" applyBorder="1" applyAlignment="1"/>
    <xf numFmtId="0" fontId="0" fillId="0" borderId="12" xfId="0" applyNumberFormat="1" applyFont="1" applyBorder="1" applyAlignment="1"/>
    <xf numFmtId="0" fontId="0" fillId="0" borderId="24" xfId="0" applyFont="1" applyBorder="1" applyAlignment="1"/>
    <xf numFmtId="49" fontId="0" fillId="0" borderId="15" xfId="0" applyNumberFormat="1" applyFont="1" applyBorder="1" applyAlignment="1"/>
    <xf numFmtId="49" fontId="4" fillId="0" borderId="5" xfId="0" applyNumberFormat="1" applyFont="1" applyBorder="1" applyAlignment="1"/>
    <xf numFmtId="0" fontId="5" fillId="0" borderId="4" xfId="0" applyNumberFormat="1" applyFont="1" applyFill="1" applyBorder="1" applyAlignment="1"/>
    <xf numFmtId="0" fontId="4" fillId="0" borderId="9" xfId="0" applyFont="1" applyBorder="1" applyAlignment="1"/>
    <xf numFmtId="49" fontId="4" fillId="0" borderId="4" xfId="0" applyNumberFormat="1" applyFont="1" applyBorder="1" applyAlignment="1"/>
    <xf numFmtId="0" fontId="5" fillId="0" borderId="3" xfId="0" applyNumberFormat="1" applyFont="1" applyFill="1" applyBorder="1" applyAlignment="1"/>
    <xf numFmtId="49" fontId="11" fillId="0" borderId="25" xfId="0" applyNumberFormat="1" applyFont="1" applyBorder="1" applyAlignment="1">
      <alignment horizontal="right"/>
    </xf>
    <xf numFmtId="0" fontId="0" fillId="0" borderId="1" xfId="0" applyNumberFormat="1" applyFont="1" applyFill="1" applyBorder="1" applyAlignment="1"/>
    <xf numFmtId="0" fontId="0" fillId="0" borderId="5" xfId="0" applyNumberFormat="1" applyFont="1" applyBorder="1" applyAlignment="1">
      <alignment horizontal="right"/>
    </xf>
    <xf numFmtId="0" fontId="10" fillId="0" borderId="3" xfId="0" applyNumberFormat="1" applyFont="1" applyFill="1" applyBorder="1" applyAlignment="1"/>
    <xf numFmtId="49" fontId="4" fillId="0" borderId="1" xfId="0" applyNumberFormat="1" applyFont="1" applyBorder="1" applyAlignment="1"/>
    <xf numFmtId="0" fontId="4" fillId="0" borderId="1" xfId="0" applyFont="1" applyBorder="1" applyAlignment="1"/>
    <xf numFmtId="0" fontId="0" fillId="0" borderId="1" xfId="0" applyFont="1" applyBorder="1" applyAlignment="1"/>
    <xf numFmtId="0" fontId="0" fillId="0" borderId="3" xfId="0" applyFont="1" applyBorder="1" applyAlignment="1">
      <alignment horizontal="center"/>
    </xf>
    <xf numFmtId="0" fontId="0" fillId="0" borderId="12" xfId="0" applyFont="1" applyBorder="1" applyAlignment="1">
      <alignment horizontal="center"/>
    </xf>
    <xf numFmtId="0" fontId="0" fillId="0" borderId="5" xfId="0" applyFont="1" applyBorder="1" applyAlignment="1">
      <alignment horizontal="center"/>
    </xf>
    <xf numFmtId="49" fontId="4" fillId="0" borderId="1" xfId="0" applyNumberFormat="1" applyFont="1" applyBorder="1" applyAlignment="1"/>
    <xf numFmtId="0" fontId="4" fillId="0" borderId="1" xfId="0" applyFont="1" applyBorder="1" applyAlignment="1"/>
    <xf numFmtId="49" fontId="0" fillId="0" borderId="3" xfId="0" applyNumberFormat="1" applyFont="1" applyBorder="1" applyAlignment="1"/>
    <xf numFmtId="49" fontId="0" fillId="0" borderId="12" xfId="0" applyNumberFormat="1" applyFont="1" applyBorder="1" applyAlignment="1"/>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4" fillId="0" borderId="6" xfId="0" applyNumberFormat="1" applyFont="1" applyBorder="1" applyAlignment="1"/>
    <xf numFmtId="0" fontId="4" fillId="0" borderId="6" xfId="0" applyFont="1" applyBorder="1" applyAlignment="1"/>
    <xf numFmtId="49" fontId="0" fillId="0" borderId="1" xfId="0" applyNumberFormat="1" applyFont="1" applyBorder="1" applyAlignment="1"/>
    <xf numFmtId="0" fontId="0" fillId="0" borderId="1"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2" xfId="0" applyNumberFormat="1" applyFont="1" applyBorder="1" applyAlignment="1"/>
    <xf numFmtId="0" fontId="0" fillId="0" borderId="2" xfId="0" applyFont="1" applyBorder="1" applyAlignment="1"/>
    <xf numFmtId="0" fontId="0" fillId="0" borderId="3" xfId="0" applyFont="1" applyBorder="1" applyAlignment="1"/>
    <xf numFmtId="49" fontId="2" fillId="0" borderId="1" xfId="0" applyNumberFormat="1" applyFont="1" applyBorder="1" applyAlignment="1">
      <alignment horizontal="left"/>
    </xf>
    <xf numFmtId="0" fontId="2" fillId="0" borderId="1" xfId="0" applyFont="1" applyBorder="1" applyAlignment="1">
      <alignment horizontal="left"/>
    </xf>
    <xf numFmtId="49" fontId="1" fillId="0" borderId="17" xfId="0" applyNumberFormat="1" applyFont="1" applyBorder="1" applyAlignment="1">
      <alignment horizontal="center"/>
    </xf>
    <xf numFmtId="49" fontId="1" fillId="0" borderId="18" xfId="0" applyNumberFormat="1" applyFont="1" applyBorder="1" applyAlignment="1">
      <alignment horizontal="center"/>
    </xf>
    <xf numFmtId="49" fontId="1" fillId="0" borderId="19" xfId="0" applyNumberFormat="1" applyFont="1" applyBorder="1" applyAlignment="1">
      <alignment horizontal="center"/>
    </xf>
    <xf numFmtId="49" fontId="2" fillId="0" borderId="20" xfId="0" applyNumberFormat="1" applyFont="1" applyBorder="1" applyAlignment="1">
      <alignment horizontal="left"/>
    </xf>
    <xf numFmtId="49" fontId="2" fillId="0" borderId="21" xfId="0" applyNumberFormat="1" applyFont="1" applyBorder="1" applyAlignment="1">
      <alignment horizontal="left"/>
    </xf>
    <xf numFmtId="49" fontId="2" fillId="0" borderId="22" xfId="0" applyNumberFormat="1" applyFont="1" applyBorder="1" applyAlignment="1">
      <alignment horizontal="left"/>
    </xf>
    <xf numFmtId="49" fontId="4" fillId="0" borderId="2" xfId="0" applyNumberFormat="1" applyFont="1" applyBorder="1" applyAlignment="1">
      <alignment horizontal="center" wrapText="1"/>
    </xf>
    <xf numFmtId="49" fontId="4" fillId="0" borderId="13" xfId="0" applyNumberFormat="1" applyFont="1" applyBorder="1" applyAlignment="1">
      <alignment horizont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24" xfId="0" applyFont="1" applyBorder="1" applyAlignment="1">
      <alignment horizontal="center"/>
    </xf>
    <xf numFmtId="0" fontId="0" fillId="0" borderId="16" xfId="0" applyFont="1" applyBorder="1" applyAlignment="1">
      <alignment horizontal="center"/>
    </xf>
    <xf numFmtId="0" fontId="0" fillId="0" borderId="23" xfId="0" applyFont="1" applyBorder="1" applyAlignment="1">
      <alignment horizontal="center"/>
    </xf>
    <xf numFmtId="49" fontId="0" fillId="0" borderId="3" xfId="0" applyNumberFormat="1" applyFont="1" applyBorder="1" applyAlignment="1">
      <alignment horizontal="left"/>
    </xf>
    <xf numFmtId="49" fontId="0" fillId="0" borderId="12" xfId="0" applyNumberFormat="1" applyFont="1" applyBorder="1" applyAlignment="1">
      <alignment horizontal="left"/>
    </xf>
    <xf numFmtId="49" fontId="2" fillId="0" borderId="6" xfId="0" applyNumberFormat="1" applyFont="1" applyBorder="1" applyAlignment="1">
      <alignment horizontal="left"/>
    </xf>
    <xf numFmtId="0" fontId="2" fillId="0" borderId="6" xfId="0" applyFont="1" applyBorder="1" applyAlignment="1">
      <alignment horizontal="left"/>
    </xf>
    <xf numFmtId="0" fontId="0" fillId="0" borderId="7" xfId="0" applyFont="1" applyBorder="1" applyAlignment="1"/>
    <xf numFmtId="49" fontId="0" fillId="2" borderId="3" xfId="0" applyNumberFormat="1" applyFont="1" applyFill="1" applyBorder="1" applyAlignment="1">
      <alignment horizontal="left" wrapText="1"/>
    </xf>
    <xf numFmtId="49" fontId="0" fillId="2" borderId="12" xfId="0" applyNumberFormat="1" applyFont="1" applyFill="1" applyBorder="1" applyAlignment="1">
      <alignment horizontal="left" wrapText="1"/>
    </xf>
    <xf numFmtId="49" fontId="0" fillId="0" borderId="5" xfId="0" applyNumberFormat="1" applyFont="1" applyBorder="1" applyAlignment="1"/>
    <xf numFmtId="49" fontId="4" fillId="0" borderId="14" xfId="0" applyNumberFormat="1" applyFont="1" applyBorder="1" applyAlignment="1">
      <alignment horizontal="center" wrapText="1"/>
    </xf>
    <xf numFmtId="49" fontId="4" fillId="0" borderId="4" xfId="0" applyNumberFormat="1" applyFont="1" applyBorder="1" applyAlignment="1">
      <alignment horizontal="center" wrapText="1"/>
    </xf>
    <xf numFmtId="49" fontId="1" fillId="0" borderId="7" xfId="0" applyNumberFormat="1" applyFont="1" applyBorder="1" applyAlignment="1">
      <alignment horizontal="center"/>
    </xf>
    <xf numFmtId="49" fontId="1" fillId="0" borderId="14" xfId="0" applyNumberFormat="1" applyFont="1" applyBorder="1" applyAlignment="1">
      <alignment horizontal="center"/>
    </xf>
    <xf numFmtId="49" fontId="1" fillId="0" borderId="15" xfId="0" applyNumberFormat="1" applyFont="1" applyBorder="1" applyAlignment="1">
      <alignment horizontal="center"/>
    </xf>
    <xf numFmtId="49" fontId="4" fillId="0" borderId="3" xfId="0" applyNumberFormat="1" applyFont="1" applyBorder="1" applyAlignment="1">
      <alignment horizontal="left"/>
    </xf>
    <xf numFmtId="49" fontId="4" fillId="0" borderId="12" xfId="0" applyNumberFormat="1" applyFont="1" applyBorder="1" applyAlignment="1">
      <alignment horizontal="left"/>
    </xf>
    <xf numFmtId="49" fontId="4" fillId="0" borderId="5" xfId="0" applyNumberFormat="1" applyFont="1" applyBorder="1" applyAlignment="1">
      <alignment horizontal="left"/>
    </xf>
    <xf numFmtId="49" fontId="4" fillId="0" borderId="20" xfId="0" applyNumberFormat="1" applyFont="1" applyBorder="1" applyAlignment="1">
      <alignment horizontal="left"/>
    </xf>
    <xf numFmtId="49" fontId="4" fillId="0" borderId="21" xfId="0" applyNumberFormat="1" applyFont="1" applyBorder="1" applyAlignment="1">
      <alignment horizontal="left"/>
    </xf>
    <xf numFmtId="49" fontId="4" fillId="0" borderId="22" xfId="0" applyNumberFormat="1" applyFont="1" applyBorder="1" applyAlignment="1">
      <alignment horizontal="left"/>
    </xf>
    <xf numFmtId="0" fontId="0" fillId="0" borderId="3" xfId="0" applyNumberFormat="1" applyFont="1" applyBorder="1" applyAlignment="1">
      <alignment horizontal="left"/>
    </xf>
    <xf numFmtId="0" fontId="0" fillId="0" borderId="12" xfId="0" applyNumberFormat="1" applyFont="1" applyBorder="1" applyAlignment="1">
      <alignment horizontal="left"/>
    </xf>
    <xf numFmtId="0" fontId="0" fillId="0" borderId="5" xfId="0" applyNumberFormat="1" applyFont="1" applyBorder="1" applyAlignment="1">
      <alignment horizontal="left"/>
    </xf>
    <xf numFmtId="0" fontId="14" fillId="0" borderId="3" xfId="0" applyFont="1" applyBorder="1" applyAlignment="1">
      <alignment horizontal="left"/>
    </xf>
    <xf numFmtId="0" fontId="14" fillId="0" borderId="12" xfId="0" applyFont="1" applyBorder="1" applyAlignment="1">
      <alignment horizontal="left"/>
    </xf>
    <xf numFmtId="0" fontId="14" fillId="0" borderId="5" xfId="0" applyFont="1" applyBorder="1" applyAlignment="1">
      <alignment horizontal="left"/>
    </xf>
    <xf numFmtId="49" fontId="0" fillId="0" borderId="5" xfId="0" applyNumberFormat="1" applyFont="1" applyBorder="1" applyAlignment="1">
      <alignment horizontal="left"/>
    </xf>
    <xf numFmtId="49" fontId="1" fillId="0" borderId="3" xfId="0" applyNumberFormat="1" applyFont="1" applyBorder="1" applyAlignment="1">
      <alignment horizontal="center"/>
    </xf>
    <xf numFmtId="49" fontId="1" fillId="0" borderId="12" xfId="0" applyNumberFormat="1" applyFont="1" applyBorder="1" applyAlignment="1">
      <alignment horizontal="center"/>
    </xf>
    <xf numFmtId="49" fontId="1" fillId="0" borderId="5" xfId="0" applyNumberFormat="1" applyFont="1" applyBorder="1" applyAlignment="1">
      <alignment horizontal="center"/>
    </xf>
    <xf numFmtId="49" fontId="2" fillId="0" borderId="3" xfId="0" applyNumberFormat="1" applyFont="1" applyBorder="1" applyAlignment="1">
      <alignment horizontal="left"/>
    </xf>
    <xf numFmtId="49" fontId="2" fillId="0" borderId="12" xfId="0" applyNumberFormat="1" applyFont="1" applyBorder="1" applyAlignment="1">
      <alignment horizontal="left"/>
    </xf>
    <xf numFmtId="49" fontId="2" fillId="0" borderId="5" xfId="0" applyNumberFormat="1" applyFont="1" applyBorder="1" applyAlignment="1">
      <alignment horizontal="left"/>
    </xf>
    <xf numFmtId="0" fontId="13" fillId="0" borderId="24" xfId="0" applyFont="1" applyBorder="1" applyAlignment="1">
      <alignment horizontal="left" wrapText="1"/>
    </xf>
    <xf numFmtId="0" fontId="13" fillId="0" borderId="16" xfId="0" applyFont="1" applyBorder="1" applyAlignment="1">
      <alignment horizontal="left" wrapText="1"/>
    </xf>
    <xf numFmtId="0" fontId="13" fillId="0" borderId="23" xfId="0" applyFont="1" applyBorder="1" applyAlignment="1">
      <alignment horizontal="left" wrapText="1"/>
    </xf>
    <xf numFmtId="0" fontId="11" fillId="0" borderId="3" xfId="0" applyFont="1" applyBorder="1" applyAlignment="1">
      <alignment horizontal="left"/>
    </xf>
    <xf numFmtId="0" fontId="11" fillId="0" borderId="12" xfId="0" applyFont="1" applyBorder="1" applyAlignment="1">
      <alignment horizontal="left"/>
    </xf>
    <xf numFmtId="0" fontId="11" fillId="0" borderId="5" xfId="0" applyFont="1" applyBorder="1" applyAlignment="1">
      <alignment horizontal="left"/>
    </xf>
    <xf numFmtId="49" fontId="16" fillId="0" borderId="20" xfId="0" applyNumberFormat="1" applyFont="1" applyBorder="1" applyAlignment="1">
      <alignment horizontal="left"/>
    </xf>
    <xf numFmtId="49" fontId="16" fillId="0" borderId="21" xfId="0" applyNumberFormat="1" applyFont="1" applyBorder="1" applyAlignment="1">
      <alignment horizontal="left"/>
    </xf>
    <xf numFmtId="49" fontId="16" fillId="0" borderId="22" xfId="0" applyNumberFormat="1" applyFont="1" applyBorder="1" applyAlignment="1">
      <alignment horizontal="left"/>
    </xf>
    <xf numFmtId="0" fontId="0" fillId="0" borderId="3" xfId="0" applyFont="1" applyBorder="1" applyAlignment="1">
      <alignment horizontal="left"/>
    </xf>
    <xf numFmtId="0" fontId="0" fillId="0" borderId="12" xfId="0" applyFont="1" applyBorder="1" applyAlignment="1">
      <alignment horizontal="left"/>
    </xf>
    <xf numFmtId="0" fontId="0" fillId="0" borderId="5" xfId="0" applyFont="1" applyBorder="1" applyAlignment="1">
      <alignment horizontal="left"/>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Normal" xfId="0" builtinId="0"/>
  </cellStyles>
  <dxfs count="19">
    <dxf>
      <font>
        <color theme="0"/>
      </font>
      <fill>
        <patternFill patternType="none">
          <fgColor indexed="64"/>
          <bgColor auto="1"/>
        </patternFill>
      </fill>
    </dxf>
    <dxf>
      <font>
        <color theme="0"/>
      </font>
      <fill>
        <patternFill patternType="none">
          <fgColor indexed="64"/>
          <bgColor auto="1"/>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54324"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799" cy="522884"/>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54324" cy="522884"/>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7"/>
  <sheetViews>
    <sheetView showGridLines="0" workbookViewId="0">
      <selection activeCell="D8" sqref="D8"/>
    </sheetView>
  </sheetViews>
  <sheetFormatPr defaultColWidth="10.875" defaultRowHeight="15" customHeight="1" x14ac:dyDescent="0.25"/>
  <cols>
    <col min="1" max="5" width="10.875" style="1" customWidth="1"/>
    <col min="6" max="6" width="12.125" style="1" customWidth="1"/>
    <col min="7" max="255" width="10.875" style="1" customWidth="1"/>
  </cols>
  <sheetData>
    <row r="1" spans="1:255" ht="54.95" customHeight="1" x14ac:dyDescent="0.25">
      <c r="A1" s="57"/>
      <c r="B1" s="58"/>
      <c r="C1" s="58"/>
      <c r="D1" s="58"/>
      <c r="E1" s="58"/>
      <c r="F1" s="58"/>
      <c r="G1" s="59"/>
      <c r="J1" s="33" t="s">
        <v>97</v>
      </c>
      <c r="K1" s="35">
        <v>1</v>
      </c>
    </row>
    <row r="2" spans="1:255" ht="45" customHeight="1" x14ac:dyDescent="0.7">
      <c r="A2" s="79" t="s">
        <v>0</v>
      </c>
      <c r="B2" s="80"/>
      <c r="C2" s="80"/>
      <c r="D2" s="80"/>
      <c r="E2" s="80"/>
      <c r="F2" s="80"/>
      <c r="G2" s="81"/>
      <c r="J2" s="33" t="s">
        <v>98</v>
      </c>
      <c r="K2" s="35">
        <v>10</v>
      </c>
    </row>
    <row r="3" spans="1:255" ht="15" customHeight="1" x14ac:dyDescent="0.25">
      <c r="A3" s="40"/>
      <c r="B3" s="40"/>
      <c r="C3" s="40"/>
      <c r="D3" s="40"/>
      <c r="E3" s="40"/>
      <c r="F3" s="40"/>
      <c r="G3" s="41"/>
      <c r="K3" s="35">
        <v>40</v>
      </c>
    </row>
    <row r="4" spans="1:255" ht="30" customHeight="1" x14ac:dyDescent="0.5">
      <c r="A4" s="82" t="s">
        <v>1</v>
      </c>
      <c r="B4" s="83"/>
      <c r="C4" s="83"/>
      <c r="D4" s="83"/>
      <c r="E4" s="83"/>
      <c r="F4" s="83"/>
      <c r="G4" s="84"/>
      <c r="K4" s="35">
        <v>100</v>
      </c>
    </row>
    <row r="5" spans="1:255" ht="81.95" customHeight="1" x14ac:dyDescent="0.25">
      <c r="A5" s="64" t="s">
        <v>2</v>
      </c>
      <c r="B5" s="65"/>
      <c r="C5" s="65"/>
      <c r="D5" s="65"/>
      <c r="E5" s="65"/>
      <c r="F5" s="65"/>
      <c r="G5" s="65"/>
    </row>
    <row r="6" spans="1:255" ht="15" customHeight="1" x14ac:dyDescent="0.25">
      <c r="A6" s="26"/>
      <c r="B6" s="26"/>
      <c r="C6" s="26"/>
      <c r="D6" s="26"/>
      <c r="E6" s="26"/>
      <c r="F6" s="26"/>
      <c r="G6" s="15"/>
    </row>
    <row r="7" spans="1:255" ht="18.95" customHeight="1" x14ac:dyDescent="0.3">
      <c r="A7" s="66" t="s">
        <v>3</v>
      </c>
      <c r="B7" s="67"/>
      <c r="C7" s="67"/>
      <c r="D7" s="37" t="s">
        <v>4</v>
      </c>
      <c r="E7" s="38" t="s">
        <v>96</v>
      </c>
      <c r="F7" s="9" t="s">
        <v>95</v>
      </c>
      <c r="G7" s="3" t="s">
        <v>94</v>
      </c>
    </row>
    <row r="8" spans="1:255" ht="15" customHeight="1" x14ac:dyDescent="0.25">
      <c r="A8" s="10" t="s">
        <v>6</v>
      </c>
      <c r="B8" s="26"/>
      <c r="C8" s="26"/>
      <c r="D8" s="31">
        <v>256</v>
      </c>
      <c r="E8" s="2"/>
      <c r="F8" s="32">
        <f>D8</f>
        <v>256</v>
      </c>
      <c r="G8" s="5" t="s">
        <v>92</v>
      </c>
    </row>
    <row r="9" spans="1:255" ht="15" customHeight="1" x14ac:dyDescent="0.25">
      <c r="A9" s="10" t="s">
        <v>7</v>
      </c>
      <c r="B9" s="26"/>
      <c r="C9" s="26"/>
      <c r="D9" s="7">
        <v>4</v>
      </c>
      <c r="E9" s="7">
        <v>6</v>
      </c>
      <c r="F9" s="6">
        <f>IF(D10="yes",2*D9*E9,D9*E9)</f>
        <v>48</v>
      </c>
      <c r="G9" s="5" t="s">
        <v>172</v>
      </c>
    </row>
    <row r="10" spans="1:255" ht="15" customHeight="1" x14ac:dyDescent="0.25">
      <c r="A10" s="28" t="s">
        <v>99</v>
      </c>
      <c r="B10" s="6"/>
      <c r="C10" s="42"/>
      <c r="D10" s="7" t="s">
        <v>97</v>
      </c>
      <c r="E10" s="28"/>
      <c r="F10" s="28"/>
      <c r="G10" s="28" t="s">
        <v>100</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row>
    <row r="11" spans="1:255" ht="15" customHeight="1" x14ac:dyDescent="0.25">
      <c r="A11" s="62" t="s">
        <v>8</v>
      </c>
      <c r="B11" s="63"/>
      <c r="C11" s="63"/>
      <c r="D11" s="7">
        <v>24</v>
      </c>
      <c r="E11" s="34">
        <v>3</v>
      </c>
      <c r="F11" s="30">
        <f>D11*E11</f>
        <v>72</v>
      </c>
      <c r="G11" s="5" t="s">
        <v>93</v>
      </c>
      <c r="H11" s="24"/>
      <c r="I11" s="24"/>
      <c r="J11" s="24"/>
    </row>
    <row r="12" spans="1:255" ht="15" customHeight="1" x14ac:dyDescent="0.25">
      <c r="A12" s="10" t="s">
        <v>9</v>
      </c>
      <c r="B12" s="26"/>
      <c r="C12" s="26"/>
      <c r="D12" s="27">
        <v>2</v>
      </c>
      <c r="E12" s="29">
        <v>1</v>
      </c>
      <c r="F12" s="30">
        <f>D12*E12</f>
        <v>2</v>
      </c>
      <c r="G12" s="5" t="s">
        <v>103</v>
      </c>
    </row>
    <row r="13" spans="1:255" ht="15" customHeight="1" x14ac:dyDescent="0.25">
      <c r="A13" s="6"/>
      <c r="B13" s="26"/>
      <c r="C13" s="26"/>
      <c r="D13" s="26"/>
      <c r="E13" s="26"/>
      <c r="F13" s="26"/>
      <c r="G13" s="15"/>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row>
    <row r="14" spans="1:255" ht="33" customHeight="1" x14ac:dyDescent="0.25">
      <c r="A14" s="87" t="s">
        <v>10</v>
      </c>
      <c r="B14" s="88"/>
      <c r="C14" s="88"/>
      <c r="D14" s="88"/>
      <c r="E14" s="88"/>
      <c r="F14" s="88"/>
      <c r="G14" s="88"/>
    </row>
    <row r="15" spans="1:255" ht="78.95" customHeight="1" x14ac:dyDescent="0.25">
      <c r="A15" s="64" t="s">
        <v>11</v>
      </c>
      <c r="B15" s="65"/>
      <c r="C15" s="65"/>
      <c r="D15" s="65"/>
      <c r="E15" s="65"/>
      <c r="F15" s="65"/>
      <c r="G15" s="65"/>
    </row>
    <row r="16" spans="1:255" ht="15" customHeight="1" x14ac:dyDescent="0.25">
      <c r="A16" s="6"/>
      <c r="B16" s="26"/>
      <c r="C16" s="26"/>
      <c r="D16" s="15"/>
      <c r="E16" s="85" t="s">
        <v>14</v>
      </c>
      <c r="F16" s="85" t="s">
        <v>15</v>
      </c>
      <c r="G16" s="2"/>
    </row>
    <row r="17" spans="1:255" ht="18.95" customHeight="1" x14ac:dyDescent="0.3">
      <c r="A17" s="60" t="s">
        <v>12</v>
      </c>
      <c r="B17" s="61"/>
      <c r="C17" s="61"/>
      <c r="D17" s="3" t="s">
        <v>13</v>
      </c>
      <c r="E17" s="86"/>
      <c r="F17" s="86"/>
      <c r="G17" s="3" t="s">
        <v>16</v>
      </c>
    </row>
    <row r="18" spans="1:255" ht="15" customHeight="1" x14ac:dyDescent="0.25">
      <c r="A18" s="68" t="s">
        <v>17</v>
      </c>
      <c r="B18" s="69"/>
      <c r="C18" s="69"/>
      <c r="D18" s="10" t="s">
        <v>18</v>
      </c>
      <c r="E18" s="7">
        <v>1</v>
      </c>
      <c r="F18" s="7">
        <v>8192</v>
      </c>
      <c r="G18" s="8" t="s">
        <v>19</v>
      </c>
    </row>
    <row r="19" spans="1:255" ht="15" customHeight="1" x14ac:dyDescent="0.25">
      <c r="A19" s="68" t="s">
        <v>21</v>
      </c>
      <c r="B19" s="69"/>
      <c r="C19" s="69"/>
      <c r="D19" s="10" t="s">
        <v>18</v>
      </c>
      <c r="E19" s="7">
        <v>0</v>
      </c>
      <c r="F19" s="7">
        <v>0</v>
      </c>
      <c r="G19" s="8" t="s">
        <v>171</v>
      </c>
    </row>
    <row r="20" spans="1:255" ht="15" customHeight="1" x14ac:dyDescent="0.25">
      <c r="A20" s="68" t="s">
        <v>20</v>
      </c>
      <c r="B20" s="69"/>
      <c r="C20" s="69"/>
      <c r="D20" s="10" t="s">
        <v>18</v>
      </c>
      <c r="E20" s="7">
        <v>1</v>
      </c>
      <c r="F20" s="7">
        <v>1024</v>
      </c>
      <c r="G20" s="8" t="s">
        <v>111</v>
      </c>
    </row>
    <row r="21" spans="1:255" ht="15" customHeight="1" x14ac:dyDescent="0.25">
      <c r="A21" s="68" t="s">
        <v>22</v>
      </c>
      <c r="B21" s="69"/>
      <c r="C21" s="69"/>
      <c r="D21" s="10" t="s">
        <v>23</v>
      </c>
      <c r="E21" s="7">
        <v>1</v>
      </c>
      <c r="F21" s="7">
        <v>1024</v>
      </c>
      <c r="G21" s="8" t="s">
        <v>112</v>
      </c>
    </row>
    <row r="22" spans="1:255" ht="15" customHeight="1" x14ac:dyDescent="0.25">
      <c r="A22" s="74" t="s">
        <v>29</v>
      </c>
      <c r="B22" s="75"/>
      <c r="C22" s="75"/>
      <c r="D22" s="12" t="s">
        <v>23</v>
      </c>
      <c r="E22" s="7">
        <v>1</v>
      </c>
      <c r="F22" s="7">
        <v>1024</v>
      </c>
      <c r="G22" s="8" t="s">
        <v>113</v>
      </c>
    </row>
    <row r="23" spans="1:255" ht="15" customHeight="1" x14ac:dyDescent="0.25">
      <c r="A23" s="68" t="s">
        <v>24</v>
      </c>
      <c r="B23" s="69"/>
      <c r="C23" s="69"/>
      <c r="D23" s="10" t="s">
        <v>23</v>
      </c>
      <c r="E23" s="7">
        <v>0</v>
      </c>
      <c r="F23" s="7">
        <v>0</v>
      </c>
      <c r="G23" s="8" t="s">
        <v>25</v>
      </c>
    </row>
    <row r="24" spans="1:255" ht="15" customHeight="1" x14ac:dyDescent="0.25">
      <c r="A24" s="68" t="s">
        <v>26</v>
      </c>
      <c r="B24" s="69"/>
      <c r="C24" s="69"/>
      <c r="D24" s="10" t="s">
        <v>23</v>
      </c>
      <c r="E24" s="7">
        <v>0</v>
      </c>
      <c r="F24" s="7">
        <v>0</v>
      </c>
      <c r="G24" s="8" t="s">
        <v>27</v>
      </c>
    </row>
    <row r="25" spans="1:255" ht="15" customHeight="1" x14ac:dyDescent="0.25">
      <c r="A25" s="68" t="s">
        <v>28</v>
      </c>
      <c r="B25" s="69"/>
      <c r="C25" s="69"/>
      <c r="D25" s="10" t="s">
        <v>23</v>
      </c>
      <c r="E25" s="7">
        <v>0</v>
      </c>
      <c r="F25" s="7">
        <v>0</v>
      </c>
      <c r="G25" s="8" t="s">
        <v>110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row>
    <row r="26" spans="1:255" ht="15" customHeight="1" x14ac:dyDescent="0.25">
      <c r="A26" s="68" t="s">
        <v>101</v>
      </c>
      <c r="B26" s="69"/>
      <c r="C26" s="69"/>
      <c r="D26" s="10" t="s">
        <v>23</v>
      </c>
      <c r="E26" s="7">
        <v>0</v>
      </c>
      <c r="F26" s="7">
        <v>0</v>
      </c>
      <c r="G26" s="8" t="s">
        <v>109</v>
      </c>
    </row>
    <row r="27" spans="1:255" ht="15" customHeight="1" x14ac:dyDescent="0.25">
      <c r="A27" s="72" t="s">
        <v>108</v>
      </c>
      <c r="B27" s="73"/>
      <c r="C27" s="73"/>
      <c r="D27" s="13"/>
      <c r="E27" s="14">
        <f>$F$9-SUM(E18:E26)</f>
        <v>44</v>
      </c>
      <c r="F27" s="14">
        <f>($F$8*1024)-SUM(F18:F26)</f>
        <v>250880</v>
      </c>
      <c r="G27" s="15"/>
    </row>
    <row r="28" spans="1:255" ht="14.1" customHeight="1" x14ac:dyDescent="0.25">
      <c r="A28" s="16"/>
      <c r="B28" s="39"/>
      <c r="C28" s="39"/>
      <c r="D28" s="39"/>
      <c r="E28" s="39"/>
      <c r="F28" s="39"/>
      <c r="G28" s="15"/>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row>
    <row r="29" spans="1:255" ht="18" customHeight="1" x14ac:dyDescent="0.3">
      <c r="A29" s="47" t="s">
        <v>114</v>
      </c>
      <c r="B29" s="39"/>
      <c r="C29" s="39"/>
      <c r="D29" s="39"/>
      <c r="E29" s="39"/>
      <c r="F29" s="39"/>
      <c r="G29" s="15"/>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row>
    <row r="30" spans="1:255" ht="15" customHeight="1" x14ac:dyDescent="0.25">
      <c r="A30" s="70" t="s">
        <v>30</v>
      </c>
      <c r="B30" s="71"/>
      <c r="C30" s="71"/>
      <c r="D30" s="16"/>
      <c r="E30" s="7">
        <v>1</v>
      </c>
      <c r="F30" s="17"/>
      <c r="G30" s="5" t="s">
        <v>102</v>
      </c>
    </row>
    <row r="31" spans="1:255" ht="15" customHeight="1" x14ac:dyDescent="0.25">
      <c r="A31" s="68" t="s">
        <v>31</v>
      </c>
      <c r="B31" s="69"/>
      <c r="C31" s="69"/>
      <c r="D31" s="2"/>
      <c r="E31" s="18">
        <f>E30*E27</f>
        <v>44</v>
      </c>
      <c r="F31" s="2"/>
      <c r="G31" s="5" t="s">
        <v>32</v>
      </c>
    </row>
    <row r="32" spans="1:255" ht="15" customHeight="1" x14ac:dyDescent="0.25">
      <c r="A32" s="68" t="s">
        <v>33</v>
      </c>
      <c r="B32" s="69"/>
      <c r="C32" s="69"/>
      <c r="D32" s="2"/>
      <c r="E32" s="2"/>
      <c r="F32" s="19">
        <f>F27</f>
        <v>250880</v>
      </c>
      <c r="G32" s="5" t="s">
        <v>32</v>
      </c>
    </row>
    <row r="33" spans="1:7" ht="15" customHeight="1" x14ac:dyDescent="0.25">
      <c r="A33" s="16"/>
      <c r="B33" s="39"/>
      <c r="C33" s="39"/>
      <c r="D33" s="39"/>
      <c r="E33" s="39"/>
      <c r="F33" s="39"/>
      <c r="G33" s="15"/>
    </row>
    <row r="34" spans="1:7" ht="30" customHeight="1" x14ac:dyDescent="0.5">
      <c r="A34" s="77" t="s">
        <v>34</v>
      </c>
      <c r="B34" s="78"/>
      <c r="C34" s="78"/>
      <c r="D34" s="78"/>
      <c r="E34" s="78"/>
      <c r="F34" s="78"/>
      <c r="G34" s="78"/>
    </row>
    <row r="35" spans="1:7" ht="39" customHeight="1" x14ac:dyDescent="0.25">
      <c r="A35" s="64" t="s">
        <v>35</v>
      </c>
      <c r="B35" s="65"/>
      <c r="C35" s="65"/>
      <c r="D35" s="65"/>
      <c r="E35" s="65"/>
      <c r="F35" s="65"/>
      <c r="G35" s="65"/>
    </row>
    <row r="36" spans="1:7" ht="15" customHeight="1" x14ac:dyDescent="0.25">
      <c r="A36" s="2"/>
      <c r="B36" s="2"/>
      <c r="C36" s="2"/>
      <c r="D36" s="11" t="s">
        <v>4</v>
      </c>
      <c r="E36" s="2"/>
      <c r="F36" s="2"/>
      <c r="G36" s="2"/>
    </row>
    <row r="37" spans="1:7" ht="15" customHeight="1" x14ac:dyDescent="0.25">
      <c r="A37" s="68" t="s">
        <v>36</v>
      </c>
      <c r="B37" s="69"/>
      <c r="C37" s="76"/>
      <c r="D37" s="20">
        <v>10</v>
      </c>
      <c r="E37" s="15"/>
      <c r="F37" s="2"/>
      <c r="G37" s="2"/>
    </row>
  </sheetData>
  <mergeCells count="27">
    <mergeCell ref="A37:C37"/>
    <mergeCell ref="A23:C23"/>
    <mergeCell ref="A34:G34"/>
    <mergeCell ref="A32:C32"/>
    <mergeCell ref="A2:G2"/>
    <mergeCell ref="A4:G4"/>
    <mergeCell ref="E16:E17"/>
    <mergeCell ref="F16:F17"/>
    <mergeCell ref="A25:C25"/>
    <mergeCell ref="A5:G5"/>
    <mergeCell ref="A15:G15"/>
    <mergeCell ref="A14:G14"/>
    <mergeCell ref="A1:G1"/>
    <mergeCell ref="A17:C17"/>
    <mergeCell ref="A11:C11"/>
    <mergeCell ref="A35:G35"/>
    <mergeCell ref="A7:C7"/>
    <mergeCell ref="A31:C31"/>
    <mergeCell ref="A30:C30"/>
    <mergeCell ref="A27:C27"/>
    <mergeCell ref="A26:C26"/>
    <mergeCell ref="A24:C24"/>
    <mergeCell ref="A22:C22"/>
    <mergeCell ref="A21:C21"/>
    <mergeCell ref="A19:C19"/>
    <mergeCell ref="A20:C20"/>
    <mergeCell ref="A18:C18"/>
  </mergeCells>
  <dataValidations count="4">
    <dataValidation type="list" allowBlank="1" showInputMessage="1" showErrorMessage="1" sqref="D10 C13">
      <formula1>$J$1:$J$2</formula1>
    </dataValidation>
    <dataValidation type="list" allowBlank="1" showInputMessage="1" showErrorMessage="1" sqref="E12">
      <formula1>$K$1:$K$4</formula1>
    </dataValidation>
    <dataValidation type="decimal" allowBlank="1" showInputMessage="1" showErrorMessage="1" sqref="E30">
      <formula1>1</formula1>
      <formula2>5</formula2>
    </dataValidation>
    <dataValidation type="whole" operator="greaterThanOrEqual" allowBlank="1" showInputMessage="1" showErrorMessage="1" sqref="D37">
      <formula1>3</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workbookViewId="0">
      <selection activeCell="F22" sqref="F22"/>
    </sheetView>
  </sheetViews>
  <sheetFormatPr defaultColWidth="10.875" defaultRowHeight="15" customHeight="1" x14ac:dyDescent="0.25"/>
  <cols>
    <col min="1" max="254" width="10.875" style="21" customWidth="1"/>
  </cols>
  <sheetData>
    <row r="1" spans="1:7" ht="54" customHeight="1" x14ac:dyDescent="0.25">
      <c r="A1" s="57"/>
      <c r="B1" s="58"/>
      <c r="C1" s="58"/>
      <c r="D1" s="58"/>
      <c r="E1" s="58"/>
      <c r="F1" s="58"/>
      <c r="G1" s="59"/>
    </row>
    <row r="2" spans="1:7" ht="47.1" customHeight="1" x14ac:dyDescent="0.7">
      <c r="A2" s="102" t="s">
        <v>37</v>
      </c>
      <c r="B2" s="103"/>
      <c r="C2" s="103"/>
      <c r="D2" s="103"/>
      <c r="E2" s="103"/>
      <c r="F2" s="103"/>
      <c r="G2" s="104"/>
    </row>
    <row r="3" spans="1:7" ht="15" customHeight="1" x14ac:dyDescent="0.25">
      <c r="A3" s="89"/>
      <c r="B3" s="90"/>
      <c r="C3" s="90"/>
      <c r="D3" s="90"/>
      <c r="E3" s="90"/>
      <c r="F3" s="90"/>
      <c r="G3" s="91"/>
    </row>
    <row r="4" spans="1:7" ht="30" customHeight="1" x14ac:dyDescent="0.5">
      <c r="A4" s="94" t="s">
        <v>38</v>
      </c>
      <c r="B4" s="95"/>
      <c r="C4" s="95"/>
      <c r="D4" s="95"/>
      <c r="E4" s="95"/>
      <c r="F4" s="95"/>
      <c r="G4" s="95"/>
    </row>
    <row r="5" spans="1:7" ht="41.1" customHeight="1" x14ac:dyDescent="0.25">
      <c r="A5" s="64" t="s">
        <v>39</v>
      </c>
      <c r="B5" s="65"/>
      <c r="C5" s="65"/>
      <c r="D5" s="65"/>
      <c r="E5" s="65"/>
      <c r="F5" s="65"/>
      <c r="G5" s="65"/>
    </row>
    <row r="6" spans="1:7" ht="15" customHeight="1" x14ac:dyDescent="0.25">
      <c r="A6" s="57"/>
      <c r="B6" s="58"/>
      <c r="C6" s="58"/>
      <c r="D6" s="58"/>
      <c r="E6" s="58"/>
      <c r="F6" s="58"/>
      <c r="G6" s="59"/>
    </row>
    <row r="7" spans="1:7" ht="18.95" customHeight="1" x14ac:dyDescent="0.3">
      <c r="A7" s="60" t="s">
        <v>105</v>
      </c>
      <c r="B7" s="61"/>
      <c r="C7" s="61"/>
      <c r="D7" s="61"/>
      <c r="E7" s="61"/>
      <c r="F7" s="3" t="s">
        <v>40</v>
      </c>
      <c r="G7" s="2" t="s">
        <v>47</v>
      </c>
    </row>
    <row r="8" spans="1:7" ht="15" customHeight="1" x14ac:dyDescent="0.25">
      <c r="A8" s="68" t="s">
        <v>41</v>
      </c>
      <c r="B8" s="69"/>
      <c r="C8" s="69"/>
      <c r="D8" s="69"/>
      <c r="E8" s="69"/>
      <c r="F8" s="19">
        <f>'Cluster Configuration'!$E$31</f>
        <v>44</v>
      </c>
      <c r="G8" s="5" t="s">
        <v>42</v>
      </c>
    </row>
    <row r="9" spans="1:7" ht="15" customHeight="1" x14ac:dyDescent="0.25">
      <c r="A9" s="68" t="s">
        <v>43</v>
      </c>
      <c r="B9" s="69"/>
      <c r="C9" s="69"/>
      <c r="D9" s="69"/>
      <c r="E9" s="69"/>
      <c r="F9" s="19">
        <f>'Cluster Configuration'!$F$32</f>
        <v>250880</v>
      </c>
      <c r="G9" s="5" t="s">
        <v>42</v>
      </c>
    </row>
    <row r="10" spans="1:7" ht="15" customHeight="1" x14ac:dyDescent="0.25">
      <c r="A10" s="57"/>
      <c r="B10" s="58"/>
      <c r="C10" s="58"/>
      <c r="D10" s="58"/>
      <c r="E10" s="58"/>
      <c r="F10" s="58"/>
      <c r="G10" s="59"/>
    </row>
    <row r="11" spans="1:7" ht="30" customHeight="1" x14ac:dyDescent="0.5">
      <c r="A11" s="77" t="s">
        <v>44</v>
      </c>
      <c r="B11" s="78"/>
      <c r="C11" s="78"/>
      <c r="D11" s="78"/>
      <c r="E11" s="78"/>
      <c r="F11" s="78"/>
      <c r="G11" s="78"/>
    </row>
    <row r="12" spans="1:7" ht="81" customHeight="1" x14ac:dyDescent="0.25">
      <c r="A12" s="64" t="s">
        <v>45</v>
      </c>
      <c r="B12" s="65"/>
      <c r="C12" s="65"/>
      <c r="D12" s="65"/>
      <c r="E12" s="65"/>
      <c r="F12" s="65"/>
      <c r="G12" s="65"/>
    </row>
    <row r="13" spans="1:7" ht="15" customHeight="1" x14ac:dyDescent="0.25">
      <c r="A13" s="57"/>
      <c r="B13" s="58"/>
      <c r="C13" s="58"/>
      <c r="D13" s="58"/>
      <c r="E13" s="58"/>
      <c r="F13" s="58"/>
      <c r="G13" s="59"/>
    </row>
    <row r="14" spans="1:7" ht="18.95" customHeight="1" x14ac:dyDescent="0.3">
      <c r="A14" s="60" t="s">
        <v>46</v>
      </c>
      <c r="B14" s="61"/>
      <c r="C14" s="61"/>
      <c r="D14" s="61"/>
      <c r="E14" s="61"/>
      <c r="F14" s="3" t="s">
        <v>40</v>
      </c>
      <c r="G14" s="54" t="s">
        <v>47</v>
      </c>
    </row>
    <row r="15" spans="1:7" ht="15" customHeight="1" x14ac:dyDescent="0.25">
      <c r="A15" s="68" t="s">
        <v>48</v>
      </c>
      <c r="B15" s="69"/>
      <c r="C15" s="69"/>
      <c r="D15" s="69"/>
      <c r="E15" s="69"/>
      <c r="F15" s="19">
        <f>'Cluster Configuration'!$E$31*'Cluster Configuration'!$D$37</f>
        <v>440</v>
      </c>
      <c r="G15" s="5" t="s">
        <v>49</v>
      </c>
    </row>
    <row r="16" spans="1:7" ht="15" customHeight="1" x14ac:dyDescent="0.25">
      <c r="A16" s="68" t="s">
        <v>50</v>
      </c>
      <c r="B16" s="69"/>
      <c r="C16" s="69"/>
      <c r="D16" s="69"/>
      <c r="E16" s="69"/>
      <c r="F16" s="19">
        <f>('Cluster Configuration'!$F$32*'Cluster Configuration'!$D$37)/1024</f>
        <v>2450</v>
      </c>
      <c r="G16" s="5" t="s">
        <v>51</v>
      </c>
    </row>
    <row r="17" spans="1:7" ht="15" customHeight="1" x14ac:dyDescent="0.25">
      <c r="A17" s="57"/>
      <c r="B17" s="58"/>
      <c r="C17" s="58"/>
      <c r="D17" s="58"/>
      <c r="E17" s="58"/>
      <c r="F17" s="58"/>
      <c r="G17" s="59"/>
    </row>
    <row r="18" spans="1:7" ht="30" customHeight="1" x14ac:dyDescent="0.5">
      <c r="A18" s="77" t="s">
        <v>52</v>
      </c>
      <c r="B18" s="78"/>
      <c r="C18" s="78"/>
      <c r="D18" s="78"/>
      <c r="E18" s="78"/>
      <c r="F18" s="78"/>
      <c r="G18" s="78"/>
    </row>
    <row r="19" spans="1:7" ht="45" customHeight="1" x14ac:dyDescent="0.25">
      <c r="A19" s="64" t="s">
        <v>53</v>
      </c>
      <c r="B19" s="65"/>
      <c r="C19" s="65"/>
      <c r="D19" s="65"/>
      <c r="E19" s="65"/>
      <c r="F19" s="65"/>
      <c r="G19" s="65"/>
    </row>
    <row r="20" spans="1:7" ht="15" customHeight="1" x14ac:dyDescent="0.25">
      <c r="A20" s="57"/>
      <c r="B20" s="58"/>
      <c r="C20" s="58"/>
      <c r="D20" s="58"/>
      <c r="E20" s="58"/>
      <c r="F20" s="58"/>
      <c r="G20" s="59"/>
    </row>
    <row r="21" spans="1:7" ht="18.95" customHeight="1" x14ac:dyDescent="0.3">
      <c r="A21" s="60" t="s">
        <v>106</v>
      </c>
      <c r="B21" s="61"/>
      <c r="C21" s="61"/>
      <c r="D21" s="61"/>
      <c r="E21" s="61"/>
      <c r="F21" s="4" t="s">
        <v>40</v>
      </c>
      <c r="G21" s="54" t="s">
        <v>5</v>
      </c>
    </row>
    <row r="22" spans="1:7" ht="15" customHeight="1" x14ac:dyDescent="0.25">
      <c r="A22" s="68" t="s">
        <v>54</v>
      </c>
      <c r="B22" s="69"/>
      <c r="C22" s="69"/>
      <c r="D22" s="69"/>
      <c r="E22" s="76"/>
      <c r="F22" s="7">
        <v>1</v>
      </c>
      <c r="G22" s="8" t="s">
        <v>55</v>
      </c>
    </row>
    <row r="23" spans="1:7" ht="15" customHeight="1" x14ac:dyDescent="0.25">
      <c r="A23" s="68" t="s">
        <v>170</v>
      </c>
      <c r="B23" s="69"/>
      <c r="C23" s="69"/>
      <c r="D23" s="69"/>
      <c r="E23" s="76"/>
      <c r="F23" s="7">
        <v>44</v>
      </c>
      <c r="G23" s="8" t="s">
        <v>56</v>
      </c>
    </row>
    <row r="24" spans="1:7" ht="15" customHeight="1" x14ac:dyDescent="0.25">
      <c r="A24" s="74" t="s">
        <v>57</v>
      </c>
      <c r="B24" s="75"/>
      <c r="C24" s="75"/>
      <c r="D24" s="75"/>
      <c r="E24" s="96"/>
      <c r="F24" s="7">
        <v>1</v>
      </c>
      <c r="G24" s="44" t="s">
        <v>58</v>
      </c>
    </row>
    <row r="25" spans="1:7" ht="15" customHeight="1" x14ac:dyDescent="0.25">
      <c r="A25" s="57"/>
      <c r="B25" s="58"/>
      <c r="C25" s="58"/>
      <c r="D25" s="58"/>
      <c r="E25" s="58"/>
      <c r="F25" s="58"/>
      <c r="G25" s="59"/>
    </row>
    <row r="26" spans="1:7" ht="18.95" customHeight="1" x14ac:dyDescent="0.3">
      <c r="A26" s="60" t="s">
        <v>107</v>
      </c>
      <c r="B26" s="61"/>
      <c r="C26" s="61"/>
      <c r="D26" s="61"/>
      <c r="E26" s="61"/>
      <c r="F26" s="4" t="s">
        <v>40</v>
      </c>
      <c r="G26" s="55" t="s">
        <v>5</v>
      </c>
    </row>
    <row r="27" spans="1:7" ht="15" customHeight="1" x14ac:dyDescent="0.25">
      <c r="A27" s="68" t="s">
        <v>59</v>
      </c>
      <c r="B27" s="69"/>
      <c r="C27" s="69"/>
      <c r="D27" s="69"/>
      <c r="E27" s="76"/>
      <c r="F27" s="7">
        <v>1024</v>
      </c>
      <c r="G27" s="8" t="s">
        <v>131</v>
      </c>
    </row>
    <row r="28" spans="1:7" ht="15" customHeight="1" x14ac:dyDescent="0.25">
      <c r="A28" s="68" t="s">
        <v>60</v>
      </c>
      <c r="B28" s="69"/>
      <c r="C28" s="69"/>
      <c r="D28" s="69"/>
      <c r="E28" s="76"/>
      <c r="F28" s="7">
        <v>250880</v>
      </c>
      <c r="G28" s="8" t="s">
        <v>132</v>
      </c>
    </row>
    <row r="29" spans="1:7" ht="15" customHeight="1" x14ac:dyDescent="0.25">
      <c r="A29" s="74" t="s">
        <v>61</v>
      </c>
      <c r="B29" s="75"/>
      <c r="C29" s="75"/>
      <c r="D29" s="75"/>
      <c r="E29" s="96"/>
      <c r="F29" s="7">
        <v>512</v>
      </c>
      <c r="G29" s="44" t="s">
        <v>133</v>
      </c>
    </row>
    <row r="30" spans="1:7" ht="15" customHeight="1" x14ac:dyDescent="0.25">
      <c r="A30" s="57"/>
      <c r="B30" s="58"/>
      <c r="C30" s="58"/>
      <c r="D30" s="58"/>
      <c r="E30" s="58"/>
      <c r="F30" s="58"/>
      <c r="G30" s="59"/>
    </row>
    <row r="31" spans="1:7" ht="30" customHeight="1" x14ac:dyDescent="0.5">
      <c r="A31" s="77" t="s">
        <v>62</v>
      </c>
      <c r="B31" s="78"/>
      <c r="C31" s="78"/>
      <c r="D31" s="78"/>
      <c r="E31" s="78"/>
      <c r="F31" s="78"/>
      <c r="G31" s="78"/>
    </row>
    <row r="32" spans="1:7" ht="38.1" customHeight="1" x14ac:dyDescent="0.25">
      <c r="A32" s="64" t="s">
        <v>63</v>
      </c>
      <c r="B32" s="65"/>
      <c r="C32" s="65"/>
      <c r="D32" s="65"/>
      <c r="E32" s="65"/>
      <c r="F32" s="65"/>
      <c r="G32" s="65"/>
    </row>
    <row r="33" spans="1:254" ht="15" customHeight="1" x14ac:dyDescent="0.25">
      <c r="A33" s="57"/>
      <c r="B33" s="58"/>
      <c r="C33" s="58"/>
      <c r="D33" s="58"/>
      <c r="E33" s="58"/>
      <c r="F33" s="58"/>
      <c r="G33" s="59"/>
    </row>
    <row r="34" spans="1:254" ht="18" customHeight="1" x14ac:dyDescent="0.3">
      <c r="A34" s="60" t="s">
        <v>64</v>
      </c>
      <c r="B34" s="61"/>
      <c r="C34" s="61"/>
      <c r="D34" s="61"/>
      <c r="E34" s="61"/>
      <c r="F34" s="3" t="s">
        <v>173</v>
      </c>
      <c r="G34" s="3" t="s">
        <v>174</v>
      </c>
    </row>
    <row r="35" spans="1:254" ht="15" customHeight="1" x14ac:dyDescent="0.25">
      <c r="A35" s="68" t="s">
        <v>65</v>
      </c>
      <c r="B35" s="69"/>
      <c r="C35" s="69"/>
      <c r="D35" s="69"/>
      <c r="E35" s="69"/>
      <c r="F35" s="19"/>
      <c r="G35" s="19">
        <f>FLOOR(($F$16*1024)/$F$27,1)</f>
        <v>2450</v>
      </c>
    </row>
    <row r="36" spans="1:254" ht="15" customHeight="1" x14ac:dyDescent="0.25">
      <c r="A36" s="68" t="s">
        <v>67</v>
      </c>
      <c r="B36" s="69"/>
      <c r="C36" s="69"/>
      <c r="D36" s="69"/>
      <c r="E36" s="69"/>
      <c r="F36" s="19"/>
      <c r="G36" s="19">
        <f>IF($F$22=0,$F$15,FLOOR($F$15/$F$22,1))</f>
        <v>440</v>
      </c>
    </row>
    <row r="37" spans="1:254" ht="15" customHeight="1" x14ac:dyDescent="0.25">
      <c r="A37" s="5" t="s">
        <v>104</v>
      </c>
      <c r="B37" s="28"/>
      <c r="C37" s="28"/>
      <c r="D37" s="28"/>
      <c r="E37" s="28"/>
      <c r="F37" s="19"/>
      <c r="G37" s="51">
        <f>'Cluster Configuration'!$D$37*'Cluster Configuration'!$D$11*2</f>
        <v>480</v>
      </c>
      <c r="H37" s="33">
        <f>MIN(G35:G37)</f>
        <v>440</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row>
    <row r="38" spans="1:254" ht="15" customHeight="1" x14ac:dyDescent="0.25">
      <c r="A38" s="62" t="s">
        <v>66</v>
      </c>
      <c r="B38" s="63"/>
      <c r="C38" s="63"/>
      <c r="D38" s="63"/>
      <c r="E38" s="99"/>
      <c r="F38" s="19">
        <f>FLOOR(($F$16*1024)/$F$28,1)</f>
        <v>10</v>
      </c>
      <c r="G38" s="19"/>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row>
    <row r="39" spans="1:254" ht="15" customHeight="1" x14ac:dyDescent="0.25">
      <c r="A39" s="68" t="s">
        <v>68</v>
      </c>
      <c r="B39" s="69"/>
      <c r="C39" s="69"/>
      <c r="D39" s="69"/>
      <c r="E39" s="69"/>
      <c r="F39" s="19">
        <f>FLOOR($F$15/$F$23,1)</f>
        <v>10</v>
      </c>
      <c r="G39" s="19"/>
      <c r="H39" s="33">
        <f>MIN(F38:F39)</f>
        <v>10</v>
      </c>
    </row>
    <row r="40" spans="1:254" ht="15" customHeight="1" x14ac:dyDescent="0.25">
      <c r="A40" s="57"/>
      <c r="B40" s="58"/>
      <c r="C40" s="58"/>
      <c r="D40" s="58"/>
      <c r="E40" s="58"/>
      <c r="F40" s="58"/>
      <c r="G40" s="59"/>
    </row>
    <row r="41" spans="1:254" ht="30" customHeight="1" x14ac:dyDescent="0.5">
      <c r="A41" s="77" t="s">
        <v>69</v>
      </c>
      <c r="B41" s="78"/>
      <c r="C41" s="78"/>
      <c r="D41" s="78"/>
      <c r="E41" s="78"/>
      <c r="F41" s="78"/>
      <c r="G41" s="78"/>
    </row>
    <row r="42" spans="1:254" ht="48" customHeight="1" x14ac:dyDescent="0.25">
      <c r="A42" s="64" t="s">
        <v>70</v>
      </c>
      <c r="B42" s="65"/>
      <c r="C42" s="65"/>
      <c r="D42" s="65"/>
      <c r="E42" s="65"/>
      <c r="F42" s="65"/>
      <c r="G42" s="65"/>
    </row>
    <row r="43" spans="1:254" ht="15" customHeight="1" x14ac:dyDescent="0.25">
      <c r="A43" s="57"/>
      <c r="B43" s="58"/>
      <c r="C43" s="58"/>
      <c r="D43" s="58"/>
      <c r="E43" s="59"/>
      <c r="F43" s="100" t="s">
        <v>72</v>
      </c>
      <c r="G43" s="56"/>
    </row>
    <row r="44" spans="1:254" ht="18.95" customHeight="1" x14ac:dyDescent="0.3">
      <c r="A44" s="105" t="s">
        <v>71</v>
      </c>
      <c r="B44" s="106"/>
      <c r="C44" s="106"/>
      <c r="D44" s="106"/>
      <c r="E44" s="107"/>
      <c r="F44" s="101"/>
      <c r="G44" s="3" t="s">
        <v>5</v>
      </c>
      <c r="IT44"/>
    </row>
    <row r="45" spans="1:254" ht="15.95" customHeight="1" x14ac:dyDescent="0.25">
      <c r="A45" s="97" t="s">
        <v>156</v>
      </c>
      <c r="B45" s="98"/>
      <c r="C45" s="98"/>
      <c r="D45" s="98"/>
      <c r="E45" s="98"/>
      <c r="F45" s="22" t="str">
        <f>IF($F$23&gt;=$F$22,"GOOD","BAD")</f>
        <v>GOOD</v>
      </c>
      <c r="G45" s="8" t="s">
        <v>150</v>
      </c>
    </row>
    <row r="46" spans="1:254" ht="17.100000000000001" customHeight="1" x14ac:dyDescent="0.25">
      <c r="A46" s="97" t="s">
        <v>155</v>
      </c>
      <c r="B46" s="98"/>
      <c r="C46" s="98"/>
      <c r="D46" s="98"/>
      <c r="E46" s="98"/>
      <c r="F46" s="23" t="str">
        <f>IF($F$28&gt;=$F$27,"GOOD","BAD")</f>
        <v>GOOD</v>
      </c>
      <c r="G46" s="8" t="s">
        <v>151</v>
      </c>
    </row>
    <row r="47" spans="1:254" ht="17.100000000000001" customHeight="1" x14ac:dyDescent="0.25">
      <c r="A47" s="97" t="s">
        <v>158</v>
      </c>
      <c r="B47" s="98"/>
      <c r="C47" s="98"/>
      <c r="D47" s="98"/>
      <c r="E47" s="98"/>
      <c r="F47" s="23" t="str">
        <f>IF($F$22&gt;=0,"GOOD","BAD")</f>
        <v>GOOD</v>
      </c>
      <c r="G47" s="8" t="s">
        <v>154</v>
      </c>
    </row>
    <row r="48" spans="1:254" ht="17.100000000000001" customHeight="1" x14ac:dyDescent="0.25">
      <c r="A48" s="97" t="s">
        <v>157</v>
      </c>
      <c r="B48" s="98"/>
      <c r="C48" s="98"/>
      <c r="D48" s="98"/>
      <c r="E48" s="98"/>
      <c r="F48" s="23" t="str">
        <f>IF($F$23&gt;=1,"GOOD","BAD")</f>
        <v>GOOD</v>
      </c>
      <c r="G48" s="8" t="s">
        <v>161</v>
      </c>
    </row>
    <row r="49" spans="1:254" ht="15" customHeight="1" x14ac:dyDescent="0.25">
      <c r="A49" s="92" t="s">
        <v>153</v>
      </c>
      <c r="B49" s="93"/>
      <c r="C49" s="93"/>
      <c r="D49" s="93"/>
      <c r="E49" s="93"/>
      <c r="F49" s="23" t="str">
        <f>IF($F$22&lt;=F8,"GOOD","BAD")</f>
        <v>GOOD</v>
      </c>
      <c r="G49" s="8" t="s">
        <v>152</v>
      </c>
    </row>
    <row r="50" spans="1:254" ht="17.100000000000001" customHeight="1" x14ac:dyDescent="0.25">
      <c r="A50" s="97" t="s">
        <v>159</v>
      </c>
      <c r="B50" s="98"/>
      <c r="C50" s="98"/>
      <c r="D50" s="98"/>
      <c r="E50" s="98"/>
      <c r="F50" s="23" t="str">
        <f>IF($F$23&lt;='Cluster Configuration'!$E$31,"GOOD","BAD")</f>
        <v>GOOD</v>
      </c>
      <c r="G50" s="8" t="s">
        <v>162</v>
      </c>
    </row>
    <row r="51" spans="1:254" ht="15" customHeight="1" x14ac:dyDescent="0.25">
      <c r="A51" s="92" t="s">
        <v>166</v>
      </c>
      <c r="B51" s="93"/>
      <c r="C51" s="93"/>
      <c r="D51" s="93"/>
      <c r="E51" s="93"/>
      <c r="F51" s="23" t="str">
        <f>IF($F$28&lt;=$F$9, "GOOD","BAD")</f>
        <v>GOOD</v>
      </c>
      <c r="G51" s="8" t="s">
        <v>163</v>
      </c>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row>
    <row r="52" spans="1:254" ht="15" customHeight="1" x14ac:dyDescent="0.25">
      <c r="A52" s="97" t="s">
        <v>165</v>
      </c>
      <c r="B52" s="98"/>
      <c r="C52" s="98"/>
      <c r="D52" s="98"/>
      <c r="E52" s="98"/>
      <c r="F52" s="23" t="str">
        <f>IF($F$27&lt;=$F$9, "GOOD","BAD")</f>
        <v>GOOD</v>
      </c>
      <c r="G52" s="8" t="s">
        <v>167</v>
      </c>
    </row>
    <row r="53" spans="1:254" ht="17.100000000000001" customHeight="1" x14ac:dyDescent="0.25">
      <c r="A53" s="97" t="s">
        <v>164</v>
      </c>
      <c r="B53" s="98"/>
      <c r="C53" s="98"/>
      <c r="D53" s="98"/>
      <c r="E53" s="98"/>
      <c r="F53" s="23" t="str">
        <f t="shared" ref="F53" si="0">IF($F$27&lt;1024,IF($F$27&lt;256,"BAD","WARN"),"GOOD")</f>
        <v>GOOD</v>
      </c>
      <c r="G53" s="8" t="s">
        <v>160</v>
      </c>
    </row>
    <row r="55" spans="1:254" ht="15" customHeight="1" x14ac:dyDescent="0.25">
      <c r="IR55"/>
      <c r="IS55"/>
      <c r="IT55"/>
    </row>
    <row r="56" spans="1:254" ht="15" customHeight="1" x14ac:dyDescent="0.25">
      <c r="IR56"/>
      <c r="IS56"/>
      <c r="IT56"/>
    </row>
    <row r="57" spans="1:254" ht="15" customHeight="1" x14ac:dyDescent="0.25">
      <c r="IR57"/>
      <c r="IS57"/>
      <c r="IT57"/>
    </row>
  </sheetData>
  <mergeCells count="53">
    <mergeCell ref="A1:G1"/>
    <mergeCell ref="A2:G2"/>
    <mergeCell ref="A44:E44"/>
    <mergeCell ref="A45:E45"/>
    <mergeCell ref="A46:E46"/>
    <mergeCell ref="A30:G30"/>
    <mergeCell ref="A20:G20"/>
    <mergeCell ref="A25:G25"/>
    <mergeCell ref="A17:G17"/>
    <mergeCell ref="A13:G13"/>
    <mergeCell ref="A11:G11"/>
    <mergeCell ref="A12:G12"/>
    <mergeCell ref="A24:E24"/>
    <mergeCell ref="A10:G10"/>
    <mergeCell ref="A6:G6"/>
    <mergeCell ref="A33:G33"/>
    <mergeCell ref="A49:E49"/>
    <mergeCell ref="A48:E48"/>
    <mergeCell ref="A50:E50"/>
    <mergeCell ref="A53:E53"/>
    <mergeCell ref="A52:E52"/>
    <mergeCell ref="A8:E8"/>
    <mergeCell ref="A7:E7"/>
    <mergeCell ref="A28:E28"/>
    <mergeCell ref="A47:E47"/>
    <mergeCell ref="A38:E38"/>
    <mergeCell ref="A35:E35"/>
    <mergeCell ref="A34:E34"/>
    <mergeCell ref="A39:E39"/>
    <mergeCell ref="A40:G40"/>
    <mergeCell ref="A9:E9"/>
    <mergeCell ref="A31:G31"/>
    <mergeCell ref="A27:E27"/>
    <mergeCell ref="A36:E36"/>
    <mergeCell ref="A32:G32"/>
    <mergeCell ref="F43:F44"/>
    <mergeCell ref="A43:E43"/>
    <mergeCell ref="A3:G3"/>
    <mergeCell ref="A51:E51"/>
    <mergeCell ref="A4:G4"/>
    <mergeCell ref="A16:E16"/>
    <mergeCell ref="A15:E15"/>
    <mergeCell ref="A14:E14"/>
    <mergeCell ref="A29:E29"/>
    <mergeCell ref="A26:E26"/>
    <mergeCell ref="A23:E23"/>
    <mergeCell ref="A22:E22"/>
    <mergeCell ref="A21:E21"/>
    <mergeCell ref="A5:G5"/>
    <mergeCell ref="A42:G42"/>
    <mergeCell ref="A19:G19"/>
    <mergeCell ref="A18:G18"/>
    <mergeCell ref="A41:G41"/>
  </mergeCells>
  <phoneticPr fontId="12" type="noConversion"/>
  <conditionalFormatting sqref="G35:G37">
    <cfRule type="cellIs" dxfId="18" priority="8" operator="equal">
      <formula>$H$37</formula>
    </cfRule>
  </conditionalFormatting>
  <conditionalFormatting sqref="F38:F39">
    <cfRule type="cellIs" dxfId="17" priority="7" operator="equal">
      <formula>$H$39</formula>
    </cfRule>
  </conditionalFormatting>
  <dataValidations count="2">
    <dataValidation type="whole" allowBlank="1" showInputMessage="1" showErrorMessage="1" errorTitle="Out of range" error="The increment MB allocation must be between 1MB and the maximum MB per allocation" sqref="F29">
      <formula1>1</formula1>
      <formula2>$F$28</formula2>
    </dataValidation>
    <dataValidation type="whole" allowBlank="1" showInputMessage="1" showErrorMessage="1" errorTitle="Out of range" error="The increment vcores must be between 1 and the maximum vcores per allocation" sqref="F24">
      <formula1>1</formula1>
      <formula2>$F$23</formula2>
    </dataValidation>
  </dataValidations>
  <pageMargins left="0.7" right="0.7" top="0.75" bottom="0.75" header="0.3" footer="0.3"/>
  <pageSetup orientation="portrait"/>
  <headerFooter>
    <oddFooter>&amp;C&amp;"Helvetica,Regular"&amp;12&amp;K000000&amp;P</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id="{E9C541E5-3BFC-AA4B-86A5-B3D4F2676CAA}">
            <xm:f>NOT(ISERROR(SEARCH("GOOD",F45)))</xm:f>
            <xm:f>"GOOD"</xm:f>
            <x14:dxf>
              <font>
                <color rgb="FFFFFFFF"/>
              </font>
              <fill>
                <patternFill patternType="solid">
                  <fgColor indexed="14"/>
                  <bgColor indexed="13"/>
                </patternFill>
              </fill>
            </x14:dxf>
          </x14:cfRule>
          <x14:cfRule type="containsText" priority="20" stopIfTrue="1" operator="containsText" id="{DC98F53A-17FC-9543-BBB1-7C9A5B2ADE42}">
            <xm:f>NOT(ISERROR(SEARCH("BAD",F45)))</xm:f>
            <xm:f>"BAD"</xm:f>
            <x14:dxf>
              <font>
                <color rgb="FF9C0006"/>
              </font>
              <fill>
                <patternFill patternType="solid">
                  <fgColor indexed="14"/>
                  <bgColor indexed="15"/>
                </patternFill>
              </fill>
            </x14:dxf>
          </x14:cfRule>
          <x14:cfRule type="containsText" priority="21" stopIfTrue="1" operator="containsText" id="{9C6AA8B5-C83C-F841-A56A-8FB5EC521BB1}">
            <xm:f>NOT(ISERROR(SEARCH("WARN",F45)))</xm:f>
            <xm:f>"WARN"</xm:f>
            <x14:dxf>
              <font>
                <color rgb="FF9C0006"/>
              </font>
              <fill>
                <patternFill patternType="solid">
                  <fgColor indexed="14"/>
                  <bgColor indexed="17"/>
                </patternFill>
              </fill>
            </x14:dxf>
          </x14:cfRule>
          <xm:sqref>F45:F50 F52:F53</xm:sqref>
        </x14:conditionalFormatting>
        <x14:conditionalFormatting xmlns:xm="http://schemas.microsoft.com/office/excel/2006/main">
          <x14:cfRule type="containsText" priority="4" stopIfTrue="1" operator="containsText" id="{524A17F6-A00A-E34B-AD08-7F2274C49417}">
            <xm:f>NOT(ISERROR(SEARCH("GOOD",F51)))</xm:f>
            <xm:f>"GOOD"</xm:f>
            <x14:dxf>
              <font>
                <color rgb="FFFFFFFF"/>
              </font>
              <fill>
                <patternFill patternType="solid">
                  <fgColor indexed="14"/>
                  <bgColor indexed="13"/>
                </patternFill>
              </fill>
            </x14:dxf>
          </x14:cfRule>
          <x14:cfRule type="containsText" priority="5" stopIfTrue="1" operator="containsText" id="{C99E7F69-1F88-D64A-942A-5699B9D7A3EF}">
            <xm:f>NOT(ISERROR(SEARCH("BAD",F51)))</xm:f>
            <xm:f>"BAD"</xm:f>
            <x14:dxf>
              <font>
                <color rgb="FF9C0006"/>
              </font>
              <fill>
                <patternFill patternType="solid">
                  <fgColor indexed="14"/>
                  <bgColor indexed="15"/>
                </patternFill>
              </fill>
            </x14:dxf>
          </x14:cfRule>
          <x14:cfRule type="containsText" priority="6" stopIfTrue="1" operator="containsText" id="{1B9F9C29-0F8F-2B4E-88D0-4A91E00363F9}">
            <xm:f>NOT(ISERROR(SEARCH("WARN",F51)))</xm:f>
            <xm:f>"WARN"</xm:f>
            <x14:dxf>
              <font>
                <color rgb="FF9C0006"/>
              </font>
              <fill>
                <patternFill patternType="solid">
                  <fgColor indexed="14"/>
                  <bgColor indexed="17"/>
                </patternFill>
              </fill>
            </x14:dxf>
          </x14:cfRule>
          <xm:sqref>F51</xm:sqref>
        </x14:conditionalFormatting>
      </x14:conditionalFormattings>
    </ext>
    <ext xmlns:x14="http://schemas.microsoft.com/office/spreadsheetml/2009/9/main" uri="{CCE6A557-97BC-4b89-ADB6-D9C93CAAB3DF}">
      <x14:dataValidations xmlns:xm="http://schemas.microsoft.com/office/excel/2006/main" count="4">
        <x14:dataValidation type="whole" allowBlank="1" showInputMessage="1" showErrorMessage="1" errorTitle="Out of range" error="Minimum vcores must be between 0 and the available vcores per NodeManager">
          <x14:formula1>
            <xm:f>0</xm:f>
          </x14:formula1>
          <x14:formula2>
            <xm:f>'Cluster Configuration'!E31</xm:f>
          </x14:formula2>
          <xm:sqref>F22</xm:sqref>
        </x14:dataValidation>
        <x14:dataValidation type="whole" allowBlank="1" showInputMessage="1" showErrorMessage="1" errorTitle="Out of range" error="The maximum vcores must be between the minimum vcores and the available vcores per NodeManager">
          <x14:formula1>
            <xm:f>F22</xm:f>
          </x14:formula1>
          <x14:formula2>
            <xm:f>'Cluster Configuration'!E31</xm:f>
          </x14:formula2>
          <xm:sqref>F23</xm:sqref>
        </x14:dataValidation>
        <x14:dataValidation type="whole" allowBlank="1" showInputMessage="1" showErrorMessage="1" errorTitle="Out of range" error="The maximum allocation MB must be between the minimum allocation MB and the available allocation MB per NodeManager">
          <x14:formula1>
            <xm:f>F27</xm:f>
          </x14:formula1>
          <x14:formula2>
            <xm:f>'Cluster Configuration'!F32</xm:f>
          </x14:formula2>
          <xm:sqref>F28</xm:sqref>
        </x14:dataValidation>
        <x14:dataValidation type="whole" allowBlank="1" showInputMessage="1" showErrorMessage="1" errorTitle="Out of range" error="The minimum allocation MB must be between 1 and the available allocation MB per NodeManager">
          <x14:formula1>
            <xm:f>1</xm:f>
          </x14:formula1>
          <x14:formula2>
            <xm:f>'Cluster Configuration'!F32</xm:f>
          </x14:formula2>
          <xm:sqref>F27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8"/>
  <sheetViews>
    <sheetView showGridLines="0" tabSelected="1" topLeftCell="A21" workbookViewId="0">
      <selection activeCell="A40" sqref="A40:E40"/>
    </sheetView>
  </sheetViews>
  <sheetFormatPr defaultColWidth="10.875" defaultRowHeight="15" customHeight="1" x14ac:dyDescent="0.25"/>
  <cols>
    <col min="1" max="254" width="10.875" style="24" customWidth="1"/>
  </cols>
  <sheetData>
    <row r="1" spans="1:9" ht="54.95" customHeight="1" x14ac:dyDescent="0.25">
      <c r="A1" s="57"/>
      <c r="B1" s="58"/>
      <c r="C1" s="58"/>
      <c r="D1" s="58"/>
      <c r="E1" s="58"/>
      <c r="F1" s="58"/>
      <c r="G1" s="59"/>
    </row>
    <row r="2" spans="1:9" ht="47.1" customHeight="1" x14ac:dyDescent="0.7">
      <c r="A2" s="118" t="s">
        <v>73</v>
      </c>
      <c r="B2" s="119"/>
      <c r="C2" s="119"/>
      <c r="D2" s="119"/>
      <c r="E2" s="119"/>
      <c r="F2" s="119"/>
      <c r="G2" s="120"/>
    </row>
    <row r="3" spans="1:9" ht="15" customHeight="1" x14ac:dyDescent="0.25">
      <c r="A3" s="43"/>
      <c r="B3" s="40"/>
      <c r="C3" s="40"/>
      <c r="D3" s="40"/>
      <c r="E3" s="40"/>
      <c r="F3" s="40"/>
      <c r="G3" s="41"/>
    </row>
    <row r="4" spans="1:9" ht="30" customHeight="1" x14ac:dyDescent="0.5">
      <c r="A4" s="121" t="s">
        <v>74</v>
      </c>
      <c r="B4" s="122"/>
      <c r="C4" s="122"/>
      <c r="D4" s="122"/>
      <c r="E4" s="122"/>
      <c r="F4" s="122"/>
      <c r="G4" s="123"/>
      <c r="I4" s="33" t="s">
        <v>97</v>
      </c>
    </row>
    <row r="5" spans="1:9" ht="126" customHeight="1" x14ac:dyDescent="0.35">
      <c r="A5" s="124" t="s">
        <v>169</v>
      </c>
      <c r="B5" s="125"/>
      <c r="C5" s="125"/>
      <c r="D5" s="125"/>
      <c r="E5" s="125"/>
      <c r="F5" s="125"/>
      <c r="G5" s="126"/>
      <c r="I5" s="33" t="s">
        <v>98</v>
      </c>
    </row>
    <row r="6" spans="1:9" ht="15" customHeight="1" x14ac:dyDescent="0.25">
      <c r="A6" s="43"/>
      <c r="B6" s="40"/>
      <c r="C6" s="40"/>
      <c r="D6" s="40"/>
      <c r="E6" s="40"/>
      <c r="F6" s="40"/>
      <c r="G6" s="41"/>
    </row>
    <row r="7" spans="1:9" ht="18.95" customHeight="1" x14ac:dyDescent="0.3">
      <c r="A7" s="108" t="s">
        <v>116</v>
      </c>
      <c r="B7" s="109"/>
      <c r="C7" s="109"/>
      <c r="D7" s="109"/>
      <c r="E7" s="110"/>
      <c r="F7" s="48" t="s">
        <v>40</v>
      </c>
      <c r="G7" s="45" t="s">
        <v>5</v>
      </c>
    </row>
    <row r="8" spans="1:9" ht="15" customHeight="1" x14ac:dyDescent="0.25">
      <c r="A8" s="92" t="s">
        <v>75</v>
      </c>
      <c r="B8" s="93"/>
      <c r="C8" s="93"/>
      <c r="D8" s="93"/>
      <c r="E8" s="117"/>
      <c r="F8" s="7">
        <v>1</v>
      </c>
      <c r="G8" s="5" t="s">
        <v>76</v>
      </c>
    </row>
    <row r="9" spans="1:9" ht="15" customHeight="1" x14ac:dyDescent="0.25">
      <c r="A9" s="92" t="s">
        <v>77</v>
      </c>
      <c r="B9" s="93"/>
      <c r="C9" s="93"/>
      <c r="D9" s="93"/>
      <c r="E9" s="117"/>
      <c r="F9" s="7">
        <v>1024</v>
      </c>
      <c r="G9" s="5" t="s">
        <v>128</v>
      </c>
    </row>
    <row r="10" spans="1:9" ht="15" customHeight="1" x14ac:dyDescent="0.25">
      <c r="A10" s="127" t="s">
        <v>115</v>
      </c>
      <c r="B10" s="128"/>
      <c r="C10" s="128"/>
      <c r="D10" s="128"/>
      <c r="E10" s="50" t="s">
        <v>124</v>
      </c>
      <c r="F10" s="7">
        <v>800</v>
      </c>
      <c r="G10" s="5" t="s">
        <v>125</v>
      </c>
    </row>
    <row r="11" spans="1:9" ht="18" customHeight="1" x14ac:dyDescent="0.3">
      <c r="A11" s="114" t="s">
        <v>122</v>
      </c>
      <c r="B11" s="115"/>
      <c r="C11" s="115"/>
      <c r="D11" s="115"/>
      <c r="E11" s="116"/>
      <c r="F11" s="46"/>
      <c r="G11" s="5"/>
    </row>
    <row r="12" spans="1:9" ht="15" customHeight="1" x14ac:dyDescent="0.25">
      <c r="A12" s="127" t="s">
        <v>123</v>
      </c>
      <c r="B12" s="128"/>
      <c r="C12" s="128"/>
      <c r="D12" s="128"/>
      <c r="E12" s="129"/>
      <c r="F12" s="7" t="s">
        <v>97</v>
      </c>
      <c r="G12" s="5"/>
    </row>
    <row r="13" spans="1:9" ht="15" customHeight="1" x14ac:dyDescent="0.25">
      <c r="A13" s="127" t="s">
        <v>121</v>
      </c>
      <c r="B13" s="128"/>
      <c r="C13" s="128"/>
      <c r="D13" s="128"/>
      <c r="E13" s="129"/>
      <c r="F13" s="7">
        <v>0.8</v>
      </c>
      <c r="G13" s="5" t="s">
        <v>120</v>
      </c>
    </row>
    <row r="14" spans="1:9" ht="18.95" customHeight="1" x14ac:dyDescent="0.3">
      <c r="A14" s="114" t="s">
        <v>118</v>
      </c>
      <c r="B14" s="115"/>
      <c r="C14" s="115"/>
      <c r="D14" s="115"/>
      <c r="E14" s="116"/>
      <c r="F14" s="49"/>
      <c r="G14" s="5"/>
    </row>
    <row r="15" spans="1:9" ht="15" customHeight="1" x14ac:dyDescent="0.25">
      <c r="A15" s="92" t="s">
        <v>78</v>
      </c>
      <c r="B15" s="93"/>
      <c r="C15" s="93"/>
      <c r="D15" s="93"/>
      <c r="E15" s="117"/>
      <c r="F15" s="7">
        <v>1</v>
      </c>
      <c r="G15" s="5" t="s">
        <v>79</v>
      </c>
    </row>
    <row r="16" spans="1:9" ht="15" customHeight="1" x14ac:dyDescent="0.25">
      <c r="A16" s="92" t="s">
        <v>80</v>
      </c>
      <c r="B16" s="93"/>
      <c r="C16" s="93"/>
      <c r="D16" s="93"/>
      <c r="E16" s="117"/>
      <c r="F16" s="7">
        <v>1024</v>
      </c>
      <c r="G16" s="5" t="s">
        <v>127</v>
      </c>
    </row>
    <row r="17" spans="1:254" ht="15" customHeight="1" x14ac:dyDescent="0.25">
      <c r="A17" s="92" t="s">
        <v>117</v>
      </c>
      <c r="B17" s="93"/>
      <c r="C17" s="93"/>
      <c r="D17" s="93"/>
      <c r="E17" s="52" t="str">
        <f>IF($F$12="yes","ignored","-Xmx")</f>
        <v>ignored</v>
      </c>
      <c r="F17" s="7">
        <v>800</v>
      </c>
      <c r="G17" s="5" t="s">
        <v>126</v>
      </c>
    </row>
    <row r="18" spans="1:254" ht="15" customHeight="1" x14ac:dyDescent="0.25">
      <c r="A18" s="92" t="s">
        <v>85</v>
      </c>
      <c r="B18" s="93"/>
      <c r="C18" s="93"/>
      <c r="D18" s="93"/>
      <c r="E18" s="117"/>
      <c r="F18" s="7">
        <v>400</v>
      </c>
      <c r="G18" s="5" t="s">
        <v>86</v>
      </c>
    </row>
    <row r="19" spans="1:254" ht="18.95" customHeight="1" x14ac:dyDescent="0.3">
      <c r="A19" s="114" t="s">
        <v>119</v>
      </c>
      <c r="B19" s="115"/>
      <c r="C19" s="115"/>
      <c r="D19" s="115"/>
      <c r="E19" s="116"/>
      <c r="F19" s="53">
        <f>IF($F$12="no",($F$18/$F$17),($F$18/($F$16*$F$13)))</f>
        <v>0.48828125</v>
      </c>
      <c r="G19" s="5"/>
    </row>
    <row r="20" spans="1:254" ht="15" customHeight="1" x14ac:dyDescent="0.25">
      <c r="A20" s="92" t="s">
        <v>81</v>
      </c>
      <c r="B20" s="93"/>
      <c r="C20" s="93"/>
      <c r="D20" s="93"/>
      <c r="E20" s="117"/>
      <c r="F20" s="7">
        <v>1</v>
      </c>
      <c r="G20" s="5" t="s">
        <v>82</v>
      </c>
    </row>
    <row r="21" spans="1:254" ht="15" customHeight="1" x14ac:dyDescent="0.25">
      <c r="A21" s="92" t="s">
        <v>83</v>
      </c>
      <c r="B21" s="93"/>
      <c r="C21" s="93"/>
      <c r="D21" s="93"/>
      <c r="E21" s="117"/>
      <c r="F21" s="7">
        <v>1024</v>
      </c>
      <c r="G21" s="5" t="s">
        <v>129</v>
      </c>
    </row>
    <row r="22" spans="1:254" ht="15" customHeight="1" x14ac:dyDescent="0.25">
      <c r="A22" s="92" t="s">
        <v>84</v>
      </c>
      <c r="B22" s="93"/>
      <c r="C22" s="93"/>
      <c r="D22" s="93"/>
      <c r="E22" s="52" t="str">
        <f>IF($F$12="yes","ignored","-Xmx")</f>
        <v>ignored</v>
      </c>
      <c r="F22" s="7">
        <v>800</v>
      </c>
      <c r="G22" s="5" t="s">
        <v>130</v>
      </c>
    </row>
    <row r="23" spans="1:254" ht="15" customHeight="1" x14ac:dyDescent="0.25">
      <c r="A23" s="43"/>
      <c r="B23" s="40"/>
      <c r="C23" s="40"/>
      <c r="D23" s="40"/>
      <c r="E23" s="40"/>
      <c r="F23" s="40"/>
      <c r="G23" s="41"/>
    </row>
    <row r="24" spans="1:254" ht="45" customHeight="1" x14ac:dyDescent="0.5">
      <c r="A24" s="130" t="s">
        <v>87</v>
      </c>
      <c r="B24" s="131"/>
      <c r="C24" s="131"/>
      <c r="D24" s="131"/>
      <c r="E24" s="131"/>
      <c r="F24" s="131"/>
      <c r="G24" s="132"/>
    </row>
    <row r="25" spans="1:254" ht="20.100000000000001" customHeight="1" x14ac:dyDescent="0.25">
      <c r="A25" s="64" t="s">
        <v>88</v>
      </c>
      <c r="B25" s="65"/>
      <c r="C25" s="65"/>
      <c r="D25" s="65"/>
      <c r="E25" s="65"/>
      <c r="F25" s="65"/>
      <c r="G25" s="65"/>
    </row>
    <row r="26" spans="1:254" ht="15" customHeight="1" x14ac:dyDescent="0.25">
      <c r="A26" s="43"/>
      <c r="B26" s="40"/>
      <c r="C26" s="40"/>
      <c r="D26" s="40"/>
      <c r="E26" s="40"/>
      <c r="F26" s="40"/>
      <c r="G26" s="41"/>
    </row>
    <row r="27" spans="1:254" ht="18" customHeight="1" x14ac:dyDescent="0.3">
      <c r="A27" s="108" t="s">
        <v>89</v>
      </c>
      <c r="B27" s="109"/>
      <c r="C27" s="109"/>
      <c r="D27" s="109"/>
      <c r="E27" s="110"/>
      <c r="F27" s="3" t="s">
        <v>40</v>
      </c>
      <c r="G27" s="3" t="s">
        <v>5</v>
      </c>
    </row>
    <row r="28" spans="1:254" ht="15" customHeight="1" x14ac:dyDescent="0.25">
      <c r="A28" s="111" t="s">
        <v>135</v>
      </c>
      <c r="B28" s="112"/>
      <c r="C28" s="112"/>
      <c r="D28" s="112"/>
      <c r="E28" s="113"/>
      <c r="F28" s="25" t="str">
        <f>IF(AND($F$8&gt;='YARN Configuration'!$F$22,$F$8&lt;='YARN Configuration'!$F$23),"GOOD","BAD")</f>
        <v>GOOD</v>
      </c>
      <c r="G28" s="10" t="s">
        <v>136</v>
      </c>
      <c r="H28" s="36"/>
      <c r="I28" s="36"/>
      <c r="J28" s="36"/>
      <c r="K28" s="36"/>
      <c r="IT28"/>
    </row>
    <row r="29" spans="1:254" ht="15" customHeight="1" x14ac:dyDescent="0.25">
      <c r="A29" s="111" t="s">
        <v>134</v>
      </c>
      <c r="B29" s="112"/>
      <c r="C29" s="112"/>
      <c r="D29" s="112"/>
      <c r="E29" s="113"/>
      <c r="F29" s="25" t="str">
        <f>IF(AND($F$9&gt;='YARN Configuration'!$F$27,$F$9&lt;='YARN Configuration'!$F$28),"GOOD","BAD")</f>
        <v>GOOD</v>
      </c>
      <c r="G29" s="10" t="s">
        <v>137</v>
      </c>
      <c r="H29" s="36"/>
      <c r="I29" s="36"/>
      <c r="J29" s="36"/>
      <c r="K29" s="36"/>
      <c r="IT29"/>
    </row>
    <row r="30" spans="1:254" ht="15" customHeight="1" x14ac:dyDescent="0.25">
      <c r="A30" s="92" t="s">
        <v>138</v>
      </c>
      <c r="B30" s="93"/>
      <c r="C30" s="93"/>
      <c r="D30" s="93"/>
      <c r="E30" s="117"/>
      <c r="F30" s="25" t="str">
        <f>IF(OR($F$10/$F$9&gt;1,$F$10/$F$9&lt;0.7),"BAD",IF(AND($F$10/$F$9&gt;0.75,$F$10/$F$9&lt;0.9),"GOOD","WARN"))</f>
        <v>GOOD</v>
      </c>
      <c r="G30" s="5" t="s">
        <v>139</v>
      </c>
    </row>
    <row r="31" spans="1:254" ht="15" customHeight="1" x14ac:dyDescent="0.25">
      <c r="A31" s="57"/>
      <c r="B31" s="58"/>
      <c r="C31" s="58"/>
      <c r="D31" s="58"/>
      <c r="E31" s="58"/>
      <c r="F31" s="58"/>
      <c r="G31" s="59"/>
    </row>
    <row r="32" spans="1:254" ht="15" customHeight="1" x14ac:dyDescent="0.25">
      <c r="A32" s="133" t="s">
        <v>149</v>
      </c>
      <c r="B32" s="134"/>
      <c r="C32" s="134"/>
      <c r="D32" s="134"/>
      <c r="E32" s="135"/>
      <c r="F32" s="25" t="str">
        <f>IF($F$12="yes",IF(AND($F$13&gt;0.75,$F$13&lt;0.9),"GOOD","BAD"),"N/A")</f>
        <v>GOOD</v>
      </c>
      <c r="G32" s="5" t="s">
        <v>139</v>
      </c>
    </row>
    <row r="33" spans="1:254" ht="15" customHeight="1" x14ac:dyDescent="0.25">
      <c r="A33" s="57"/>
      <c r="B33" s="58"/>
      <c r="C33" s="58"/>
      <c r="D33" s="58"/>
      <c r="E33" s="58"/>
      <c r="F33" s="58"/>
      <c r="G33" s="59"/>
    </row>
    <row r="34" spans="1:254" ht="18" customHeight="1" x14ac:dyDescent="0.3">
      <c r="A34" s="105" t="s">
        <v>90</v>
      </c>
      <c r="B34" s="106"/>
      <c r="C34" s="106"/>
      <c r="D34" s="106"/>
      <c r="E34" s="107"/>
      <c r="F34" s="3" t="s">
        <v>40</v>
      </c>
      <c r="G34" s="3" t="s">
        <v>5</v>
      </c>
    </row>
    <row r="35" spans="1:254" ht="15" customHeight="1" x14ac:dyDescent="0.25">
      <c r="A35" s="111" t="s">
        <v>143</v>
      </c>
      <c r="B35" s="112"/>
      <c r="C35" s="112"/>
      <c r="D35" s="112"/>
      <c r="E35" s="113"/>
      <c r="F35" s="25" t="str">
        <f>IF(AND($F$15&gt;='YARN Configuration'!$F$22,$F$15&lt;='YARN Configuration'!$F$23),"GOOD","BAD")</f>
        <v>GOOD</v>
      </c>
      <c r="G35" s="10" t="s">
        <v>141</v>
      </c>
    </row>
    <row r="36" spans="1:254" ht="15" customHeight="1" x14ac:dyDescent="0.25">
      <c r="A36" s="111" t="s">
        <v>140</v>
      </c>
      <c r="B36" s="112"/>
      <c r="C36" s="112"/>
      <c r="D36" s="112"/>
      <c r="E36" s="113"/>
      <c r="F36" s="25" t="str">
        <f>IF(AND($F$16&gt;='YARN Configuration'!$F$27,$F$16&lt;='YARN Configuration'!$F$28),"GOOD","BAD")</f>
        <v>GOOD</v>
      </c>
      <c r="G36" s="10" t="s">
        <v>142</v>
      </c>
    </row>
    <row r="37" spans="1:254" ht="15" customHeight="1" x14ac:dyDescent="0.25">
      <c r="A37" s="92" t="s">
        <v>138</v>
      </c>
      <c r="B37" s="93"/>
      <c r="C37" s="93"/>
      <c r="D37" s="93"/>
      <c r="E37" s="117"/>
      <c r="F37" s="25" t="str">
        <f>IF($F$12="no",(IF(OR($F$17/$F$16&gt;1,$F$17/$F$16&lt;0.7),"BAD",IF(AND($F$17/$F$16&gt;0.75,$F$17/$F$16&lt;0.9),"GOOD","WARN"))),"N/A")</f>
        <v>N/A</v>
      </c>
      <c r="G37" s="5" t="s">
        <v>139</v>
      </c>
    </row>
    <row r="38" spans="1:254" ht="15" customHeight="1" x14ac:dyDescent="0.25">
      <c r="A38" s="92" t="s">
        <v>148</v>
      </c>
      <c r="B38" s="93"/>
      <c r="C38" s="93"/>
      <c r="D38" s="93"/>
      <c r="E38" s="117"/>
      <c r="F38" s="25" t="str">
        <f>IF(OR($F$19&lt;0.3,$F$19&gt;0.7),"BAD",IF(AND($F$19&gt;0.4,$F$19&lt;0.6),"GOOD","WARN"))</f>
        <v>GOOD</v>
      </c>
      <c r="G38" s="5" t="s">
        <v>168</v>
      </c>
    </row>
    <row r="39" spans="1:254" ht="15" customHeight="1" x14ac:dyDescent="0.25">
      <c r="A39" s="57"/>
      <c r="B39" s="58"/>
      <c r="C39" s="58"/>
      <c r="D39" s="58"/>
      <c r="E39" s="58"/>
      <c r="F39" s="58"/>
      <c r="G39" s="59"/>
    </row>
    <row r="40" spans="1:254" ht="18" customHeight="1" x14ac:dyDescent="0.3">
      <c r="A40" s="105" t="s">
        <v>91</v>
      </c>
      <c r="B40" s="106"/>
      <c r="C40" s="106"/>
      <c r="D40" s="106"/>
      <c r="E40" s="107"/>
      <c r="F40" s="3" t="s">
        <v>40</v>
      </c>
      <c r="G40" s="3" t="s">
        <v>5</v>
      </c>
    </row>
    <row r="41" spans="1:254" ht="15" customHeight="1" x14ac:dyDescent="0.25">
      <c r="A41" s="111" t="s">
        <v>144</v>
      </c>
      <c r="B41" s="112"/>
      <c r="C41" s="112"/>
      <c r="D41" s="112"/>
      <c r="E41" s="113"/>
      <c r="F41" s="25" t="str">
        <f>IF(AND($F$20&gt;='YARN Configuration'!$F$22,$F$20&lt;='YARN Configuration'!$F$23),"GOOD","BAD")</f>
        <v>GOOD</v>
      </c>
      <c r="G41" s="10" t="s">
        <v>146</v>
      </c>
    </row>
    <row r="42" spans="1:254" ht="15" customHeight="1" x14ac:dyDescent="0.25">
      <c r="A42" s="111" t="s">
        <v>145</v>
      </c>
      <c r="B42" s="112"/>
      <c r="C42" s="112"/>
      <c r="D42" s="112"/>
      <c r="E42" s="113"/>
      <c r="F42" s="25" t="str">
        <f>IF(AND($F$21&gt;='YARN Configuration'!$F$27,$F$21&lt;='YARN Configuration'!$F$28),"GOOD","BAD")</f>
        <v>GOOD</v>
      </c>
      <c r="G42" s="10" t="s">
        <v>147</v>
      </c>
    </row>
    <row r="43" spans="1:254" ht="15" customHeight="1" x14ac:dyDescent="0.25">
      <c r="A43" s="92" t="s">
        <v>138</v>
      </c>
      <c r="B43" s="93"/>
      <c r="C43" s="93"/>
      <c r="D43" s="93"/>
      <c r="E43" s="117"/>
      <c r="F43" s="25" t="str">
        <f>IF($F$12="no",(IF(OR($F$22/$F$21&gt;1,$F$22/$F$21&lt;0.7),"BAD",IF(AND($F$22/$F$21&gt;0.75,$F$22/$F$21&lt;0.9),"GOOD","WARN"))),"N/A")</f>
        <v>N/A</v>
      </c>
      <c r="G43" s="5" t="s">
        <v>139</v>
      </c>
    </row>
    <row r="44" spans="1:254" ht="15" customHeight="1" x14ac:dyDescent="0.25">
      <c r="IT44"/>
    </row>
    <row r="45" spans="1:254" ht="15" customHeight="1" x14ac:dyDescent="0.25">
      <c r="IT45"/>
    </row>
    <row r="46" spans="1:254" ht="15" customHeight="1" x14ac:dyDescent="0.25">
      <c r="IP46"/>
      <c r="IQ46"/>
      <c r="IR46"/>
      <c r="IS46"/>
      <c r="IT46"/>
    </row>
    <row r="47" spans="1:254" ht="15" customHeight="1" x14ac:dyDescent="0.25">
      <c r="IQ47"/>
      <c r="IR47"/>
      <c r="IS47"/>
      <c r="IT47"/>
    </row>
    <row r="48" spans="1:254" ht="15" customHeight="1" x14ac:dyDescent="0.25">
      <c r="IQ48"/>
      <c r="IR48"/>
      <c r="IS48"/>
      <c r="IT48"/>
    </row>
  </sheetData>
  <mergeCells count="39">
    <mergeCell ref="A41:E41"/>
    <mergeCell ref="A42:E42"/>
    <mergeCell ref="A43:E43"/>
    <mergeCell ref="A24:G24"/>
    <mergeCell ref="A39:G39"/>
    <mergeCell ref="A40:E40"/>
    <mergeCell ref="A34:E34"/>
    <mergeCell ref="A30:E30"/>
    <mergeCell ref="A32:E32"/>
    <mergeCell ref="A37:E37"/>
    <mergeCell ref="A38:E38"/>
    <mergeCell ref="A25:G25"/>
    <mergeCell ref="A35:E35"/>
    <mergeCell ref="A36:E36"/>
    <mergeCell ref="A31:G31"/>
    <mergeCell ref="A33:G33"/>
    <mergeCell ref="A15:E15"/>
    <mergeCell ref="A16:E16"/>
    <mergeCell ref="A18:E18"/>
    <mergeCell ref="A1:G1"/>
    <mergeCell ref="A2:G2"/>
    <mergeCell ref="A4:G4"/>
    <mergeCell ref="A5:G5"/>
    <mergeCell ref="A8:E8"/>
    <mergeCell ref="A10:D10"/>
    <mergeCell ref="A7:E7"/>
    <mergeCell ref="A14:E14"/>
    <mergeCell ref="A13:E13"/>
    <mergeCell ref="A11:E11"/>
    <mergeCell ref="A9:E9"/>
    <mergeCell ref="A12:E12"/>
    <mergeCell ref="A22:D22"/>
    <mergeCell ref="A17:D17"/>
    <mergeCell ref="A27:E27"/>
    <mergeCell ref="A28:E28"/>
    <mergeCell ref="A29:E29"/>
    <mergeCell ref="A19:E19"/>
    <mergeCell ref="A20:E20"/>
    <mergeCell ref="A21:E21"/>
  </mergeCells>
  <conditionalFormatting sqref="F28:F30 F35:F38 F41:F43">
    <cfRule type="containsText" dxfId="10" priority="35" stopIfTrue="1" operator="containsText" text="BAD">
      <formula>NOT(ISERROR(FIND(UPPER("BAD"),UPPER(F28))))</formula>
      <formula>"BAD"</formula>
    </cfRule>
    <cfRule type="containsText" dxfId="9" priority="36" stopIfTrue="1" operator="containsText" text="WARN">
      <formula>NOT(ISERROR(FIND(UPPER("WARN"),UPPER(F28))))</formula>
      <formula>"WARN"</formula>
    </cfRule>
    <cfRule type="containsText" dxfId="8" priority="37" stopIfTrue="1" operator="containsText" text="GOOD">
      <formula>NOT(ISERROR(FIND(UPPER("GOOD"),UPPER(F28))))</formula>
      <formula>"GOOD"</formula>
    </cfRule>
  </conditionalFormatting>
  <conditionalFormatting sqref="F40">
    <cfRule type="containsText" dxfId="7" priority="38" stopIfTrue="1" operator="containsText" text="BAD">
      <formula>NOT(ISERROR(FIND(UPPER("BAD"),UPPER(F40))))</formula>
      <formula>"BAD"</formula>
    </cfRule>
    <cfRule type="containsText" dxfId="6" priority="39" stopIfTrue="1" operator="containsText" text="WARN">
      <formula>NOT(ISERROR(FIND(UPPER("WARN"),UPPER(F40))))</formula>
      <formula>"WARN"</formula>
    </cfRule>
    <cfRule type="containsText" dxfId="5" priority="40" stopIfTrue="1" operator="containsText" text="GOOD">
      <formula>NOT(ISERROR(FIND(UPPER("GOOD"),UPPER(F40))))</formula>
      <formula>"GOOD"</formula>
    </cfRule>
  </conditionalFormatting>
  <conditionalFormatting sqref="F32">
    <cfRule type="containsText" dxfId="4" priority="11" stopIfTrue="1" operator="containsText" text="BAD">
      <formula>NOT(ISERROR(FIND(UPPER("BAD"),UPPER(F32))))</formula>
      <formula>"BAD"</formula>
    </cfRule>
    <cfRule type="containsText" dxfId="3" priority="12" stopIfTrue="1" operator="containsText" text="WARN">
      <formula>NOT(ISERROR(FIND(UPPER("WARN"),UPPER(F32))))</formula>
      <formula>"WARN"</formula>
    </cfRule>
    <cfRule type="containsText" dxfId="2" priority="13" stopIfTrue="1" operator="containsText" text="GOOD">
      <formula>NOT(ISERROR(FIND(UPPER("GOOD"),UPPER(F32))))</formula>
      <formula>"GOOD"</formula>
    </cfRule>
  </conditionalFormatting>
  <conditionalFormatting sqref="F22">
    <cfRule type="expression" dxfId="1" priority="8">
      <formula>IF($F$12="yes",$F$22)</formula>
    </cfRule>
  </conditionalFormatting>
  <conditionalFormatting sqref="F17">
    <cfRule type="expression" dxfId="0" priority="7">
      <formula>IF($F$12="yes",$F$17)</formula>
    </cfRule>
  </conditionalFormatting>
  <dataValidations count="2">
    <dataValidation type="decimal" allowBlank="1" showInputMessage="1" showErrorMessage="1" sqref="F13">
      <formula1>0</formula1>
      <formula2>1</formula2>
    </dataValidation>
    <dataValidation type="list" allowBlank="1" showInputMessage="1" showErrorMessage="1" sqref="F12">
      <formula1>$I$4:$I$5</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dc:creator>
  <cp:lastModifiedBy>Devendra</cp:lastModifiedBy>
  <dcterms:created xsi:type="dcterms:W3CDTF">2020-06-10T14:04:46Z</dcterms:created>
  <dcterms:modified xsi:type="dcterms:W3CDTF">2020-06-10T14:04:47Z</dcterms:modified>
</cp:coreProperties>
</file>