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ASD" sheetId="4" r:id="rId1"/>
  </sheets>
  <calcPr calcId="144525"/>
</workbook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m/d/yyyy\ h:mm:ss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3">
    <font>
      <sz val="10"/>
      <color rgb="FF000000"/>
      <name val="Arial"/>
      <charset val="134"/>
    </font>
    <font>
      <sz val="11"/>
      <color rgb="FF000000"/>
      <name val="Inconsolata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2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176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154"/>
  <sheetViews>
    <sheetView tabSelected="1" workbookViewId="0">
      <selection activeCell="A1" sqref="A1"/>
    </sheetView>
  </sheetViews>
  <sheetFormatPr defaultColWidth="14.4285714285714" defaultRowHeight="15.75" customHeight="1" outlineLevelCol="1"/>
  <sheetData>
    <row r="1" ht="14.25" spans="1:2">
      <c r="A1" s="1" t="str">
        <f>IFERROR(__xludf.DUMMYFUNCTION("GOOGLEFINANCE(""NDAQ"", ""close"", ""01/01/2016"", ""08/01/2020"", ""Daily"")"),"Date")</f>
        <v>Date</v>
      </c>
      <c r="B1" s="2" t="str">
        <f>IFERROR(__xludf.DUMMYFUNCTION("""COMPUTED_VALUE"""),"Close")</f>
        <v>Close</v>
      </c>
    </row>
    <row r="2" ht="12.75" spans="1:2">
      <c r="A2" s="3">
        <f>IFERROR(__xludf.DUMMYFUNCTION("""COMPUTED_VALUE"""),42373.6666666666)</f>
        <v>42373.6666666666</v>
      </c>
      <c r="B2" s="2">
        <f>IFERROR(__xludf.DUMMYFUNCTION("""COMPUTED_VALUE"""),56.54)</f>
        <v>56.54</v>
      </c>
    </row>
    <row r="3" ht="12.75" spans="1:2">
      <c r="A3" s="3">
        <f>IFERROR(__xludf.DUMMYFUNCTION("""COMPUTED_VALUE"""),42374.6666666666)</f>
        <v>42374.6666666666</v>
      </c>
      <c r="B3" s="2">
        <f>IFERROR(__xludf.DUMMYFUNCTION("""COMPUTED_VALUE"""),57.4)</f>
        <v>57.4</v>
      </c>
    </row>
    <row r="4" ht="12.75" spans="1:2">
      <c r="A4" s="3">
        <f>IFERROR(__xludf.DUMMYFUNCTION("""COMPUTED_VALUE"""),42375.6666666666)</f>
        <v>42375.6666666666</v>
      </c>
      <c r="B4" s="2">
        <f>IFERROR(__xludf.DUMMYFUNCTION("""COMPUTED_VALUE"""),57.23)</f>
        <v>57.23</v>
      </c>
    </row>
    <row r="5" ht="12.75" spans="1:2">
      <c r="A5" s="3">
        <f>IFERROR(__xludf.DUMMYFUNCTION("""COMPUTED_VALUE"""),42376.6666666666)</f>
        <v>42376.6666666666</v>
      </c>
      <c r="B5" s="2">
        <f>IFERROR(__xludf.DUMMYFUNCTION("""COMPUTED_VALUE"""),57.1)</f>
        <v>57.1</v>
      </c>
    </row>
    <row r="6" ht="12.75" spans="1:2">
      <c r="A6" s="3">
        <f>IFERROR(__xludf.DUMMYFUNCTION("""COMPUTED_VALUE"""),42377.6666666666)</f>
        <v>42377.6666666666</v>
      </c>
      <c r="B6" s="2">
        <f>IFERROR(__xludf.DUMMYFUNCTION("""COMPUTED_VALUE"""),55.81)</f>
        <v>55.81</v>
      </c>
    </row>
    <row r="7" ht="12.75" spans="1:2">
      <c r="A7" s="3">
        <f>IFERROR(__xludf.DUMMYFUNCTION("""COMPUTED_VALUE"""),42380.6666666666)</f>
        <v>42380.6666666666</v>
      </c>
      <c r="B7" s="2">
        <f>IFERROR(__xludf.DUMMYFUNCTION("""COMPUTED_VALUE"""),57.28)</f>
        <v>57.28</v>
      </c>
    </row>
    <row r="8" ht="12.75" spans="1:2">
      <c r="A8" s="3">
        <f>IFERROR(__xludf.DUMMYFUNCTION("""COMPUTED_VALUE"""),42381.6666666666)</f>
        <v>42381.6666666666</v>
      </c>
      <c r="B8" s="2">
        <f>IFERROR(__xludf.DUMMYFUNCTION("""COMPUTED_VALUE"""),57.58)</f>
        <v>57.58</v>
      </c>
    </row>
    <row r="9" ht="12.75" spans="1:2">
      <c r="A9" s="3">
        <f>IFERROR(__xludf.DUMMYFUNCTION("""COMPUTED_VALUE"""),42382.6666666666)</f>
        <v>42382.6666666666</v>
      </c>
      <c r="B9" s="2">
        <f>IFERROR(__xludf.DUMMYFUNCTION("""COMPUTED_VALUE"""),55.73)</f>
        <v>55.73</v>
      </c>
    </row>
    <row r="10" ht="12.75" spans="1:2">
      <c r="A10" s="3">
        <f>IFERROR(__xludf.DUMMYFUNCTION("""COMPUTED_VALUE"""),42383.6666666666)</f>
        <v>42383.6666666666</v>
      </c>
      <c r="B10" s="2">
        <f>IFERROR(__xludf.DUMMYFUNCTION("""COMPUTED_VALUE"""),57.49)</f>
        <v>57.49</v>
      </c>
    </row>
    <row r="11" ht="12.75" spans="1:2">
      <c r="A11" s="3">
        <f>IFERROR(__xludf.DUMMYFUNCTION("""COMPUTED_VALUE"""),42384.6666666666)</f>
        <v>42384.6666666666</v>
      </c>
      <c r="B11" s="2">
        <f>IFERROR(__xludf.DUMMYFUNCTION("""COMPUTED_VALUE"""),56.49)</f>
        <v>56.49</v>
      </c>
    </row>
    <row r="12" ht="12.75" spans="1:2">
      <c r="A12" s="3">
        <f>IFERROR(__xludf.DUMMYFUNCTION("""COMPUTED_VALUE"""),42388.6666666666)</f>
        <v>42388.6666666666</v>
      </c>
      <c r="B12" s="2">
        <f>IFERROR(__xludf.DUMMYFUNCTION("""COMPUTED_VALUE"""),57.47)</f>
        <v>57.47</v>
      </c>
    </row>
    <row r="13" ht="12.75" spans="1:2">
      <c r="A13" s="3">
        <f>IFERROR(__xludf.DUMMYFUNCTION("""COMPUTED_VALUE"""),42389.6666666666)</f>
        <v>42389.6666666666</v>
      </c>
      <c r="B13" s="2">
        <f>IFERROR(__xludf.DUMMYFUNCTION("""COMPUTED_VALUE"""),56.3)</f>
        <v>56.3</v>
      </c>
    </row>
    <row r="14" ht="12.75" spans="1:2">
      <c r="A14" s="3">
        <f>IFERROR(__xludf.DUMMYFUNCTION("""COMPUTED_VALUE"""),42390.6666666666)</f>
        <v>42390.6666666666</v>
      </c>
      <c r="B14" s="2">
        <f>IFERROR(__xludf.DUMMYFUNCTION("""COMPUTED_VALUE"""),55.78)</f>
        <v>55.78</v>
      </c>
    </row>
    <row r="15" ht="12.75" spans="1:2">
      <c r="A15" s="3">
        <f>IFERROR(__xludf.DUMMYFUNCTION("""COMPUTED_VALUE"""),42391.6666666666)</f>
        <v>42391.6666666666</v>
      </c>
      <c r="B15" s="2">
        <f>IFERROR(__xludf.DUMMYFUNCTION("""COMPUTED_VALUE"""),57.73)</f>
        <v>57.73</v>
      </c>
    </row>
    <row r="16" ht="12.75" spans="1:2">
      <c r="A16" s="3">
        <f>IFERROR(__xludf.DUMMYFUNCTION("""COMPUTED_VALUE"""),42394.6666666666)</f>
        <v>42394.6666666666</v>
      </c>
      <c r="B16" s="2">
        <f>IFERROR(__xludf.DUMMYFUNCTION("""COMPUTED_VALUE"""),56.6)</f>
        <v>56.6</v>
      </c>
    </row>
    <row r="17" ht="12.75" spans="1:2">
      <c r="A17" s="3">
        <f>IFERROR(__xludf.DUMMYFUNCTION("""COMPUTED_VALUE"""),42395.6666666666)</f>
        <v>42395.6666666666</v>
      </c>
      <c r="B17" s="2">
        <f>IFERROR(__xludf.DUMMYFUNCTION("""COMPUTED_VALUE"""),58.53)</f>
        <v>58.53</v>
      </c>
    </row>
    <row r="18" ht="12.75" spans="1:2">
      <c r="A18" s="3">
        <f>IFERROR(__xludf.DUMMYFUNCTION("""COMPUTED_VALUE"""),42396.6666666666)</f>
        <v>42396.6666666666</v>
      </c>
      <c r="B18" s="2">
        <f>IFERROR(__xludf.DUMMYFUNCTION("""COMPUTED_VALUE"""),58.3)</f>
        <v>58.3</v>
      </c>
    </row>
    <row r="19" ht="12.75" spans="1:2">
      <c r="A19" s="3">
        <f>IFERROR(__xludf.DUMMYFUNCTION("""COMPUTED_VALUE"""),42397.6666666666)</f>
        <v>42397.6666666666</v>
      </c>
      <c r="B19" s="2">
        <f>IFERROR(__xludf.DUMMYFUNCTION("""COMPUTED_VALUE"""),58.89)</f>
        <v>58.89</v>
      </c>
    </row>
    <row r="20" ht="12.75" spans="1:2">
      <c r="A20" s="3">
        <f>IFERROR(__xludf.DUMMYFUNCTION("""COMPUTED_VALUE"""),42398.6666666666)</f>
        <v>42398.6666666666</v>
      </c>
      <c r="B20" s="2">
        <f>IFERROR(__xludf.DUMMYFUNCTION("""COMPUTED_VALUE"""),62)</f>
        <v>62</v>
      </c>
    </row>
    <row r="21" ht="12.75" spans="1:2">
      <c r="A21" s="3">
        <f>IFERROR(__xludf.DUMMYFUNCTION("""COMPUTED_VALUE"""),42401.6666666666)</f>
        <v>42401.6666666666</v>
      </c>
      <c r="B21" s="2">
        <f>IFERROR(__xludf.DUMMYFUNCTION("""COMPUTED_VALUE"""),61.74)</f>
        <v>61.74</v>
      </c>
    </row>
    <row r="22" ht="12.75" spans="1:2">
      <c r="A22" s="3">
        <f>IFERROR(__xludf.DUMMYFUNCTION("""COMPUTED_VALUE"""),42402.6666666666)</f>
        <v>42402.6666666666</v>
      </c>
      <c r="B22" s="2">
        <f>IFERROR(__xludf.DUMMYFUNCTION("""COMPUTED_VALUE"""),62.32)</f>
        <v>62.32</v>
      </c>
    </row>
    <row r="23" ht="12.75" spans="1:2">
      <c r="A23" s="3">
        <f>IFERROR(__xludf.DUMMYFUNCTION("""COMPUTED_VALUE"""),42403.6666666666)</f>
        <v>42403.6666666666</v>
      </c>
      <c r="B23" s="2">
        <f>IFERROR(__xludf.DUMMYFUNCTION("""COMPUTED_VALUE"""),61.6)</f>
        <v>61.6</v>
      </c>
    </row>
    <row r="24" ht="12.75" spans="1:2">
      <c r="A24" s="3">
        <f>IFERROR(__xludf.DUMMYFUNCTION("""COMPUTED_VALUE"""),42404.6666666666)</f>
        <v>42404.6666666666</v>
      </c>
      <c r="B24" s="2">
        <f>IFERROR(__xludf.DUMMYFUNCTION("""COMPUTED_VALUE"""),59.85)</f>
        <v>59.85</v>
      </c>
    </row>
    <row r="25" ht="12.75" spans="1:2">
      <c r="A25" s="3">
        <f>IFERROR(__xludf.DUMMYFUNCTION("""COMPUTED_VALUE"""),42405.6666666666)</f>
        <v>42405.6666666666</v>
      </c>
      <c r="B25" s="2">
        <f>IFERROR(__xludf.DUMMYFUNCTION("""COMPUTED_VALUE"""),59.4)</f>
        <v>59.4</v>
      </c>
    </row>
    <row r="26" ht="12.75" spans="1:2">
      <c r="A26" s="3">
        <f>IFERROR(__xludf.DUMMYFUNCTION("""COMPUTED_VALUE"""),42408.6666666666)</f>
        <v>42408.6666666666</v>
      </c>
      <c r="B26" s="2">
        <f>IFERROR(__xludf.DUMMYFUNCTION("""COMPUTED_VALUE"""),60.21)</f>
        <v>60.21</v>
      </c>
    </row>
    <row r="27" ht="12.75" spans="1:2">
      <c r="A27" s="3">
        <f>IFERROR(__xludf.DUMMYFUNCTION("""COMPUTED_VALUE"""),42409.6666666666)</f>
        <v>42409.6666666666</v>
      </c>
      <c r="B27" s="2">
        <f>IFERROR(__xludf.DUMMYFUNCTION("""COMPUTED_VALUE"""),61.49)</f>
        <v>61.49</v>
      </c>
    </row>
    <row r="28" ht="12.75" spans="1:2">
      <c r="A28" s="3">
        <f>IFERROR(__xludf.DUMMYFUNCTION("""COMPUTED_VALUE"""),42410.6666666666)</f>
        <v>42410.6666666666</v>
      </c>
      <c r="B28" s="2">
        <f>IFERROR(__xludf.DUMMYFUNCTION("""COMPUTED_VALUE"""),60.88)</f>
        <v>60.88</v>
      </c>
    </row>
    <row r="29" ht="12.75" spans="1:2">
      <c r="A29" s="3">
        <f>IFERROR(__xludf.DUMMYFUNCTION("""COMPUTED_VALUE"""),42411.6666666666)</f>
        <v>42411.6666666666</v>
      </c>
      <c r="B29" s="2">
        <f>IFERROR(__xludf.DUMMYFUNCTION("""COMPUTED_VALUE"""),59.97)</f>
        <v>59.97</v>
      </c>
    </row>
    <row r="30" ht="12.75" spans="1:2">
      <c r="A30" s="3">
        <f>IFERROR(__xludf.DUMMYFUNCTION("""COMPUTED_VALUE"""),42412.6666666666)</f>
        <v>42412.6666666666</v>
      </c>
      <c r="B30" s="2">
        <f>IFERROR(__xludf.DUMMYFUNCTION("""COMPUTED_VALUE"""),61.31)</f>
        <v>61.31</v>
      </c>
    </row>
    <row r="31" ht="12.75" spans="1:2">
      <c r="A31" s="3">
        <f>IFERROR(__xludf.DUMMYFUNCTION("""COMPUTED_VALUE"""),42416.6666666666)</f>
        <v>42416.6666666666</v>
      </c>
      <c r="B31" s="2">
        <f>IFERROR(__xludf.DUMMYFUNCTION("""COMPUTED_VALUE"""),61.66)</f>
        <v>61.66</v>
      </c>
    </row>
    <row r="32" ht="12.75" spans="1:2">
      <c r="A32" s="3">
        <f>IFERROR(__xludf.DUMMYFUNCTION("""COMPUTED_VALUE"""),42417.6666666666)</f>
        <v>42417.6666666666</v>
      </c>
      <c r="B32" s="2">
        <f>IFERROR(__xludf.DUMMYFUNCTION("""COMPUTED_VALUE"""),62.96)</f>
        <v>62.96</v>
      </c>
    </row>
    <row r="33" ht="12.75" spans="1:2">
      <c r="A33" s="3">
        <f>IFERROR(__xludf.DUMMYFUNCTION("""COMPUTED_VALUE"""),42418.6666666666)</f>
        <v>42418.6666666666</v>
      </c>
      <c r="B33" s="2">
        <f>IFERROR(__xludf.DUMMYFUNCTION("""COMPUTED_VALUE"""),62.88)</f>
        <v>62.88</v>
      </c>
    </row>
    <row r="34" ht="12.75" spans="1:2">
      <c r="A34" s="3">
        <f>IFERROR(__xludf.DUMMYFUNCTION("""COMPUTED_VALUE"""),42419.6666666666)</f>
        <v>42419.6666666666</v>
      </c>
      <c r="B34" s="2">
        <f>IFERROR(__xludf.DUMMYFUNCTION("""COMPUTED_VALUE"""),62.93)</f>
        <v>62.93</v>
      </c>
    </row>
    <row r="35" ht="12.75" spans="1:2">
      <c r="A35" s="3">
        <f>IFERROR(__xludf.DUMMYFUNCTION("""COMPUTED_VALUE"""),42422.6666666666)</f>
        <v>42422.6666666666</v>
      </c>
      <c r="B35" s="2">
        <f>IFERROR(__xludf.DUMMYFUNCTION("""COMPUTED_VALUE"""),63.55)</f>
        <v>63.55</v>
      </c>
    </row>
    <row r="36" ht="12.75" spans="1:2">
      <c r="A36" s="3">
        <f>IFERROR(__xludf.DUMMYFUNCTION("""COMPUTED_VALUE"""),42423.6666666666)</f>
        <v>42423.6666666666</v>
      </c>
      <c r="B36" s="2">
        <f>IFERROR(__xludf.DUMMYFUNCTION("""COMPUTED_VALUE"""),63.14)</f>
        <v>63.14</v>
      </c>
    </row>
    <row r="37" ht="12.75" spans="1:2">
      <c r="A37" s="3">
        <f>IFERROR(__xludf.DUMMYFUNCTION("""COMPUTED_VALUE"""),42424.6666666666)</f>
        <v>42424.6666666666</v>
      </c>
      <c r="B37" s="2">
        <f>IFERROR(__xludf.DUMMYFUNCTION("""COMPUTED_VALUE"""),63.66)</f>
        <v>63.66</v>
      </c>
    </row>
    <row r="38" ht="12.75" spans="1:2">
      <c r="A38" s="3">
        <f>IFERROR(__xludf.DUMMYFUNCTION("""COMPUTED_VALUE"""),42425.6666666666)</f>
        <v>42425.6666666666</v>
      </c>
      <c r="B38" s="2">
        <f>IFERROR(__xludf.DUMMYFUNCTION("""COMPUTED_VALUE"""),64.51)</f>
        <v>64.51</v>
      </c>
    </row>
    <row r="39" ht="12.75" spans="1:2">
      <c r="A39" s="3">
        <f>IFERROR(__xludf.DUMMYFUNCTION("""COMPUTED_VALUE"""),42426.6666666666)</f>
        <v>42426.6666666666</v>
      </c>
      <c r="B39" s="2">
        <f>IFERROR(__xludf.DUMMYFUNCTION("""COMPUTED_VALUE"""),63.85)</f>
        <v>63.85</v>
      </c>
    </row>
    <row r="40" ht="12.75" spans="1:2">
      <c r="A40" s="3">
        <f>IFERROR(__xludf.DUMMYFUNCTION("""COMPUTED_VALUE"""),42429.6666666666)</f>
        <v>42429.6666666666</v>
      </c>
      <c r="B40" s="2">
        <f>IFERROR(__xludf.DUMMYFUNCTION("""COMPUTED_VALUE"""),63.29)</f>
        <v>63.29</v>
      </c>
    </row>
    <row r="41" ht="12.75" spans="1:2">
      <c r="A41" s="3">
        <f>IFERROR(__xludf.DUMMYFUNCTION("""COMPUTED_VALUE"""),42430.6666666666)</f>
        <v>42430.6666666666</v>
      </c>
      <c r="B41" s="2">
        <f>IFERROR(__xludf.DUMMYFUNCTION("""COMPUTED_VALUE"""),64.27)</f>
        <v>64.27</v>
      </c>
    </row>
    <row r="42" ht="12.75" spans="1:2">
      <c r="A42" s="3">
        <f>IFERROR(__xludf.DUMMYFUNCTION("""COMPUTED_VALUE"""),42431.6666666666)</f>
        <v>42431.6666666666</v>
      </c>
      <c r="B42" s="2">
        <f>IFERROR(__xludf.DUMMYFUNCTION("""COMPUTED_VALUE"""),64.49)</f>
        <v>64.49</v>
      </c>
    </row>
    <row r="43" ht="12.75" spans="1:2">
      <c r="A43" s="3">
        <f>IFERROR(__xludf.DUMMYFUNCTION("""COMPUTED_VALUE"""),42432.6666666666)</f>
        <v>42432.6666666666</v>
      </c>
      <c r="B43" s="2">
        <f>IFERROR(__xludf.DUMMYFUNCTION("""COMPUTED_VALUE"""),65.2)</f>
        <v>65.2</v>
      </c>
    </row>
    <row r="44" ht="12.75" spans="1:2">
      <c r="A44" s="3">
        <f>IFERROR(__xludf.DUMMYFUNCTION("""COMPUTED_VALUE"""),42433.6666666666)</f>
        <v>42433.6666666666</v>
      </c>
      <c r="B44" s="2">
        <f>IFERROR(__xludf.DUMMYFUNCTION("""COMPUTED_VALUE"""),64.94)</f>
        <v>64.94</v>
      </c>
    </row>
    <row r="45" ht="12.75" spans="1:2">
      <c r="A45" s="3">
        <f>IFERROR(__xludf.DUMMYFUNCTION("""COMPUTED_VALUE"""),42436.6666666666)</f>
        <v>42436.6666666666</v>
      </c>
      <c r="B45" s="2">
        <f>IFERROR(__xludf.DUMMYFUNCTION("""COMPUTED_VALUE"""),64.24)</f>
        <v>64.24</v>
      </c>
    </row>
    <row r="46" ht="12.75" spans="1:2">
      <c r="A46" s="3">
        <f>IFERROR(__xludf.DUMMYFUNCTION("""COMPUTED_VALUE"""),42437.6666666666)</f>
        <v>42437.6666666666</v>
      </c>
      <c r="B46" s="2">
        <f>IFERROR(__xludf.DUMMYFUNCTION("""COMPUTED_VALUE"""),64.87)</f>
        <v>64.87</v>
      </c>
    </row>
    <row r="47" ht="12.75" spans="1:2">
      <c r="A47" s="3">
        <f>IFERROR(__xludf.DUMMYFUNCTION("""COMPUTED_VALUE"""),42438.6666666666)</f>
        <v>42438.6666666666</v>
      </c>
      <c r="B47" s="2">
        <f>IFERROR(__xludf.DUMMYFUNCTION("""COMPUTED_VALUE"""),65.37)</f>
        <v>65.37</v>
      </c>
    </row>
    <row r="48" ht="12.75" spans="1:2">
      <c r="A48" s="3">
        <f>IFERROR(__xludf.DUMMYFUNCTION("""COMPUTED_VALUE"""),42439.6666666666)</f>
        <v>42439.6666666666</v>
      </c>
      <c r="B48" s="2">
        <f>IFERROR(__xludf.DUMMYFUNCTION("""COMPUTED_VALUE"""),64.97)</f>
        <v>64.97</v>
      </c>
    </row>
    <row r="49" ht="12.75" spans="1:2">
      <c r="A49" s="3">
        <f>IFERROR(__xludf.DUMMYFUNCTION("""COMPUTED_VALUE"""),42440.6666666666)</f>
        <v>42440.6666666666</v>
      </c>
      <c r="B49" s="2">
        <f>IFERROR(__xludf.DUMMYFUNCTION("""COMPUTED_VALUE"""),65.98)</f>
        <v>65.98</v>
      </c>
    </row>
    <row r="50" ht="12.75" spans="1:2">
      <c r="A50" s="3">
        <f>IFERROR(__xludf.DUMMYFUNCTION("""COMPUTED_VALUE"""),42443.6666666666)</f>
        <v>42443.6666666666</v>
      </c>
      <c r="B50" s="2">
        <f>IFERROR(__xludf.DUMMYFUNCTION("""COMPUTED_VALUE"""),66.83)</f>
        <v>66.83</v>
      </c>
    </row>
    <row r="51" ht="12.75" spans="1:2">
      <c r="A51" s="3">
        <f>IFERROR(__xludf.DUMMYFUNCTION("""COMPUTED_VALUE"""),42444.6666666666)</f>
        <v>42444.6666666666</v>
      </c>
      <c r="B51" s="2">
        <f>IFERROR(__xludf.DUMMYFUNCTION("""COMPUTED_VALUE"""),67.04)</f>
        <v>67.04</v>
      </c>
    </row>
    <row r="52" ht="12.75" spans="1:2">
      <c r="A52" s="3">
        <f>IFERROR(__xludf.DUMMYFUNCTION("""COMPUTED_VALUE"""),42445.6666666666)</f>
        <v>42445.6666666666</v>
      </c>
      <c r="B52" s="2">
        <f>IFERROR(__xludf.DUMMYFUNCTION("""COMPUTED_VALUE"""),66.61)</f>
        <v>66.61</v>
      </c>
    </row>
    <row r="53" ht="12.75" spans="1:2">
      <c r="A53" s="3">
        <f>IFERROR(__xludf.DUMMYFUNCTION("""COMPUTED_VALUE"""),42446.6666666666)</f>
        <v>42446.6666666666</v>
      </c>
      <c r="B53" s="2">
        <f>IFERROR(__xludf.DUMMYFUNCTION("""COMPUTED_VALUE"""),65.85)</f>
        <v>65.85</v>
      </c>
    </row>
    <row r="54" ht="12.75" spans="1:2">
      <c r="A54" s="3">
        <f>IFERROR(__xludf.DUMMYFUNCTION("""COMPUTED_VALUE"""),42447.6666666666)</f>
        <v>42447.6666666666</v>
      </c>
      <c r="B54" s="2">
        <f>IFERROR(__xludf.DUMMYFUNCTION("""COMPUTED_VALUE"""),64.51)</f>
        <v>64.51</v>
      </c>
    </row>
    <row r="55" ht="12.75" spans="1:2">
      <c r="A55" s="3">
        <f>IFERROR(__xludf.DUMMYFUNCTION("""COMPUTED_VALUE"""),42450.6666666666)</f>
        <v>42450.6666666666</v>
      </c>
      <c r="B55" s="2">
        <f>IFERROR(__xludf.DUMMYFUNCTION("""COMPUTED_VALUE"""),64.27)</f>
        <v>64.27</v>
      </c>
    </row>
    <row r="56" ht="12.75" spans="1:2">
      <c r="A56" s="3">
        <f>IFERROR(__xludf.DUMMYFUNCTION("""COMPUTED_VALUE"""),42451.6666666666)</f>
        <v>42451.6666666666</v>
      </c>
      <c r="B56" s="2">
        <f>IFERROR(__xludf.DUMMYFUNCTION("""COMPUTED_VALUE"""),65.42)</f>
        <v>65.42</v>
      </c>
    </row>
    <row r="57" ht="12.75" spans="1:2">
      <c r="A57" s="3">
        <f>IFERROR(__xludf.DUMMYFUNCTION("""COMPUTED_VALUE"""),42452.6666666666)</f>
        <v>42452.6666666666</v>
      </c>
      <c r="B57" s="2">
        <f>IFERROR(__xludf.DUMMYFUNCTION("""COMPUTED_VALUE"""),65.64)</f>
        <v>65.64</v>
      </c>
    </row>
    <row r="58" ht="12.75" spans="1:2">
      <c r="A58" s="3">
        <f>IFERROR(__xludf.DUMMYFUNCTION("""COMPUTED_VALUE"""),42453.6666666666)</f>
        <v>42453.6666666666</v>
      </c>
      <c r="B58" s="2">
        <f>IFERROR(__xludf.DUMMYFUNCTION("""COMPUTED_VALUE"""),64.02)</f>
        <v>64.02</v>
      </c>
    </row>
    <row r="59" ht="12.75" spans="1:2">
      <c r="A59" s="3">
        <f>IFERROR(__xludf.DUMMYFUNCTION("""COMPUTED_VALUE"""),42457.6666666666)</f>
        <v>42457.6666666666</v>
      </c>
      <c r="B59" s="2">
        <f>IFERROR(__xludf.DUMMYFUNCTION("""COMPUTED_VALUE"""),64.68)</f>
        <v>64.68</v>
      </c>
    </row>
    <row r="60" ht="12.75" spans="1:2">
      <c r="A60" s="3">
        <f>IFERROR(__xludf.DUMMYFUNCTION("""COMPUTED_VALUE"""),42458.6666666666)</f>
        <v>42458.6666666666</v>
      </c>
      <c r="B60" s="2">
        <f>IFERROR(__xludf.DUMMYFUNCTION("""COMPUTED_VALUE"""),65.57)</f>
        <v>65.57</v>
      </c>
    </row>
    <row r="61" ht="12.75" spans="1:2">
      <c r="A61" s="3">
        <f>IFERROR(__xludf.DUMMYFUNCTION("""COMPUTED_VALUE"""),42459.6666666666)</f>
        <v>42459.6666666666</v>
      </c>
      <c r="B61" s="2">
        <f>IFERROR(__xludf.DUMMYFUNCTION("""COMPUTED_VALUE"""),65.17)</f>
        <v>65.17</v>
      </c>
    </row>
    <row r="62" ht="12.75" spans="1:2">
      <c r="A62" s="3">
        <f>IFERROR(__xludf.DUMMYFUNCTION("""COMPUTED_VALUE"""),42460.6666666666)</f>
        <v>42460.6666666666</v>
      </c>
      <c r="B62" s="2">
        <f>IFERROR(__xludf.DUMMYFUNCTION("""COMPUTED_VALUE"""),66.38)</f>
        <v>66.38</v>
      </c>
    </row>
    <row r="63" ht="12.75" spans="1:2">
      <c r="A63" s="3">
        <f>IFERROR(__xludf.DUMMYFUNCTION("""COMPUTED_VALUE"""),42461.6666666666)</f>
        <v>42461.6666666666</v>
      </c>
      <c r="B63" s="2">
        <f>IFERROR(__xludf.DUMMYFUNCTION("""COMPUTED_VALUE"""),66.09)</f>
        <v>66.09</v>
      </c>
    </row>
    <row r="64" ht="12.75" spans="1:2">
      <c r="A64" s="3">
        <f>IFERROR(__xludf.DUMMYFUNCTION("""COMPUTED_VALUE"""),42464.6666666666)</f>
        <v>42464.6666666666</v>
      </c>
      <c r="B64" s="2">
        <f>IFERROR(__xludf.DUMMYFUNCTION("""COMPUTED_VALUE"""),65.55)</f>
        <v>65.55</v>
      </c>
    </row>
    <row r="65" ht="12.75" spans="1:2">
      <c r="A65" s="3">
        <f>IFERROR(__xludf.DUMMYFUNCTION("""COMPUTED_VALUE"""),42465.6666666666)</f>
        <v>42465.6666666666</v>
      </c>
      <c r="B65" s="2">
        <f>IFERROR(__xludf.DUMMYFUNCTION("""COMPUTED_VALUE"""),64.98)</f>
        <v>64.98</v>
      </c>
    </row>
    <row r="66" ht="12.75" spans="1:2">
      <c r="A66" s="3">
        <f>IFERROR(__xludf.DUMMYFUNCTION("""COMPUTED_VALUE"""),42466.6666666666)</f>
        <v>42466.6666666666</v>
      </c>
      <c r="B66" s="2">
        <f>IFERROR(__xludf.DUMMYFUNCTION("""COMPUTED_VALUE"""),64.95)</f>
        <v>64.95</v>
      </c>
    </row>
    <row r="67" ht="12.75" spans="1:2">
      <c r="A67" s="3">
        <f>IFERROR(__xludf.DUMMYFUNCTION("""COMPUTED_VALUE"""),42467.6666666666)</f>
        <v>42467.6666666666</v>
      </c>
      <c r="B67" s="2">
        <f>IFERROR(__xludf.DUMMYFUNCTION("""COMPUTED_VALUE"""),64.26)</f>
        <v>64.26</v>
      </c>
    </row>
    <row r="68" ht="12.75" spans="1:2">
      <c r="A68" s="3">
        <f>IFERROR(__xludf.DUMMYFUNCTION("""COMPUTED_VALUE"""),42468.6666666666)</f>
        <v>42468.6666666666</v>
      </c>
      <c r="B68" s="2">
        <f>IFERROR(__xludf.DUMMYFUNCTION("""COMPUTED_VALUE"""),63.65)</f>
        <v>63.65</v>
      </c>
    </row>
    <row r="69" ht="12.75" spans="1:2">
      <c r="A69" s="3">
        <f>IFERROR(__xludf.DUMMYFUNCTION("""COMPUTED_VALUE"""),42471.6666666666)</f>
        <v>42471.6666666666</v>
      </c>
      <c r="B69" s="2">
        <f>IFERROR(__xludf.DUMMYFUNCTION("""COMPUTED_VALUE"""),64.28)</f>
        <v>64.28</v>
      </c>
    </row>
    <row r="70" ht="12.75" spans="1:2">
      <c r="A70" s="3">
        <f>IFERROR(__xludf.DUMMYFUNCTION("""COMPUTED_VALUE"""),42472.6666666666)</f>
        <v>42472.6666666666</v>
      </c>
      <c r="B70" s="2">
        <f>IFERROR(__xludf.DUMMYFUNCTION("""COMPUTED_VALUE"""),63.15)</f>
        <v>63.15</v>
      </c>
    </row>
    <row r="71" ht="12.75" spans="1:2">
      <c r="A71" s="3">
        <f>IFERROR(__xludf.DUMMYFUNCTION("""COMPUTED_VALUE"""),42473.6666666666)</f>
        <v>42473.6666666666</v>
      </c>
      <c r="B71" s="2">
        <f>IFERROR(__xludf.DUMMYFUNCTION("""COMPUTED_VALUE"""),63.95)</f>
        <v>63.95</v>
      </c>
    </row>
    <row r="72" ht="12.75" spans="1:2">
      <c r="A72" s="3">
        <f>IFERROR(__xludf.DUMMYFUNCTION("""COMPUTED_VALUE"""),42474.6666666666)</f>
        <v>42474.6666666666</v>
      </c>
      <c r="B72" s="2">
        <f>IFERROR(__xludf.DUMMYFUNCTION("""COMPUTED_VALUE"""),63.67)</f>
        <v>63.67</v>
      </c>
    </row>
    <row r="73" ht="12.75" spans="1:2">
      <c r="A73" s="3">
        <f>IFERROR(__xludf.DUMMYFUNCTION("""COMPUTED_VALUE"""),42475.6666666666)</f>
        <v>42475.6666666666</v>
      </c>
      <c r="B73" s="2">
        <f>IFERROR(__xludf.DUMMYFUNCTION("""COMPUTED_VALUE"""),64.44)</f>
        <v>64.44</v>
      </c>
    </row>
    <row r="74" ht="12.75" spans="1:2">
      <c r="A74" s="3">
        <f>IFERROR(__xludf.DUMMYFUNCTION("""COMPUTED_VALUE"""),42478.6666666666)</f>
        <v>42478.6666666666</v>
      </c>
      <c r="B74" s="2">
        <f>IFERROR(__xludf.DUMMYFUNCTION("""COMPUTED_VALUE"""),64.14)</f>
        <v>64.14</v>
      </c>
    </row>
    <row r="75" ht="12.75" spans="1:2">
      <c r="A75" s="3">
        <f>IFERROR(__xludf.DUMMYFUNCTION("""COMPUTED_VALUE"""),42479.6666666666)</f>
        <v>42479.6666666666</v>
      </c>
      <c r="B75" s="2">
        <f>IFERROR(__xludf.DUMMYFUNCTION("""COMPUTED_VALUE"""),64.17)</f>
        <v>64.17</v>
      </c>
    </row>
    <row r="76" ht="12.75" spans="1:2">
      <c r="A76" s="3">
        <f>IFERROR(__xludf.DUMMYFUNCTION("""COMPUTED_VALUE"""),42480.6666666666)</f>
        <v>42480.6666666666</v>
      </c>
      <c r="B76" s="2">
        <f>IFERROR(__xludf.DUMMYFUNCTION("""COMPUTED_VALUE"""),64.13)</f>
        <v>64.13</v>
      </c>
    </row>
    <row r="77" ht="12.75" spans="1:2">
      <c r="A77" s="3">
        <f>IFERROR(__xludf.DUMMYFUNCTION("""COMPUTED_VALUE"""),42481.6666666666)</f>
        <v>42481.6666666666</v>
      </c>
      <c r="B77" s="2">
        <f>IFERROR(__xludf.DUMMYFUNCTION("""COMPUTED_VALUE"""),63.81)</f>
        <v>63.81</v>
      </c>
    </row>
    <row r="78" ht="12.75" spans="1:2">
      <c r="A78" s="3">
        <f>IFERROR(__xludf.DUMMYFUNCTION("""COMPUTED_VALUE"""),42482.6666666666)</f>
        <v>42482.6666666666</v>
      </c>
      <c r="B78" s="2">
        <f>IFERROR(__xludf.DUMMYFUNCTION("""COMPUTED_VALUE"""),63.99)</f>
        <v>63.99</v>
      </c>
    </row>
    <row r="79" ht="12.75" spans="1:2">
      <c r="A79" s="3">
        <f>IFERROR(__xludf.DUMMYFUNCTION("""COMPUTED_VALUE"""),42485.6666666666)</f>
        <v>42485.6666666666</v>
      </c>
      <c r="B79" s="2">
        <f>IFERROR(__xludf.DUMMYFUNCTION("""COMPUTED_VALUE"""),64.17)</f>
        <v>64.17</v>
      </c>
    </row>
    <row r="80" ht="12.75" spans="1:2">
      <c r="A80" s="3">
        <f>IFERROR(__xludf.DUMMYFUNCTION("""COMPUTED_VALUE"""),42486.6666666666)</f>
        <v>42486.6666666666</v>
      </c>
      <c r="B80" s="2">
        <f>IFERROR(__xludf.DUMMYFUNCTION("""COMPUTED_VALUE"""),64.41)</f>
        <v>64.41</v>
      </c>
    </row>
    <row r="81" ht="12.75" spans="1:2">
      <c r="A81" s="3">
        <f>IFERROR(__xludf.DUMMYFUNCTION("""COMPUTED_VALUE"""),42487.6666666666)</f>
        <v>42487.6666666666</v>
      </c>
      <c r="B81" s="2">
        <f>IFERROR(__xludf.DUMMYFUNCTION("""COMPUTED_VALUE"""),64.13)</f>
        <v>64.13</v>
      </c>
    </row>
    <row r="82" ht="12.75" spans="1:2">
      <c r="A82" s="3">
        <f>IFERROR(__xludf.DUMMYFUNCTION("""COMPUTED_VALUE"""),42488.6666666666)</f>
        <v>42488.6666666666</v>
      </c>
      <c r="B82" s="2">
        <f>IFERROR(__xludf.DUMMYFUNCTION("""COMPUTED_VALUE"""),62.86)</f>
        <v>62.86</v>
      </c>
    </row>
    <row r="83" ht="12.75" spans="1:2">
      <c r="A83" s="3">
        <f>IFERROR(__xludf.DUMMYFUNCTION("""COMPUTED_VALUE"""),42489.6666666666)</f>
        <v>42489.6666666666</v>
      </c>
      <c r="B83" s="2">
        <f>IFERROR(__xludf.DUMMYFUNCTION("""COMPUTED_VALUE"""),61.71)</f>
        <v>61.71</v>
      </c>
    </row>
    <row r="84" ht="12.75" spans="1:2">
      <c r="A84" s="3">
        <f>IFERROR(__xludf.DUMMYFUNCTION("""COMPUTED_VALUE"""),42492.6666666666)</f>
        <v>42492.6666666666</v>
      </c>
      <c r="B84" s="2">
        <f>IFERROR(__xludf.DUMMYFUNCTION("""COMPUTED_VALUE"""),63.01)</f>
        <v>63.01</v>
      </c>
    </row>
    <row r="85" ht="12.75" spans="1:2">
      <c r="A85" s="3">
        <f>IFERROR(__xludf.DUMMYFUNCTION("""COMPUTED_VALUE"""),42493.6666666666)</f>
        <v>42493.6666666666</v>
      </c>
      <c r="B85" s="2">
        <f>IFERROR(__xludf.DUMMYFUNCTION("""COMPUTED_VALUE"""),62.27)</f>
        <v>62.27</v>
      </c>
    </row>
    <row r="86" ht="12.75" spans="1:2">
      <c r="A86" s="3">
        <f>IFERROR(__xludf.DUMMYFUNCTION("""COMPUTED_VALUE"""),42494.6666666666)</f>
        <v>42494.6666666666</v>
      </c>
      <c r="B86" s="2">
        <f>IFERROR(__xludf.DUMMYFUNCTION("""COMPUTED_VALUE"""),62.58)</f>
        <v>62.58</v>
      </c>
    </row>
    <row r="87" ht="12.75" spans="1:2">
      <c r="A87" s="3">
        <f>IFERROR(__xludf.DUMMYFUNCTION("""COMPUTED_VALUE"""),42495.6666666666)</f>
        <v>42495.6666666666</v>
      </c>
      <c r="B87" s="2">
        <f>IFERROR(__xludf.DUMMYFUNCTION("""COMPUTED_VALUE"""),63.2)</f>
        <v>63.2</v>
      </c>
    </row>
    <row r="88" ht="12.75" spans="1:2">
      <c r="A88" s="3">
        <f>IFERROR(__xludf.DUMMYFUNCTION("""COMPUTED_VALUE"""),42496.6666666666)</f>
        <v>42496.6666666666</v>
      </c>
      <c r="B88" s="2">
        <f>IFERROR(__xludf.DUMMYFUNCTION("""COMPUTED_VALUE"""),64.03)</f>
        <v>64.03</v>
      </c>
    </row>
    <row r="89" ht="12.75" spans="1:2">
      <c r="A89" s="3">
        <f>IFERROR(__xludf.DUMMYFUNCTION("""COMPUTED_VALUE"""),42499.6666666666)</f>
        <v>42499.6666666666</v>
      </c>
      <c r="B89" s="2">
        <f>IFERROR(__xludf.DUMMYFUNCTION("""COMPUTED_VALUE"""),64.5)</f>
        <v>64.5</v>
      </c>
    </row>
    <row r="90" ht="12.75" spans="1:2">
      <c r="A90" s="3">
        <f>IFERROR(__xludf.DUMMYFUNCTION("""COMPUTED_VALUE"""),42500.6666666666)</f>
        <v>42500.6666666666</v>
      </c>
      <c r="B90" s="2">
        <f>IFERROR(__xludf.DUMMYFUNCTION("""COMPUTED_VALUE"""),64.59)</f>
        <v>64.59</v>
      </c>
    </row>
    <row r="91" ht="12.75" spans="1:2">
      <c r="A91" s="3">
        <f>IFERROR(__xludf.DUMMYFUNCTION("""COMPUTED_VALUE"""),42501.6666666666)</f>
        <v>42501.6666666666</v>
      </c>
      <c r="B91" s="2">
        <f>IFERROR(__xludf.DUMMYFUNCTION("""COMPUTED_VALUE"""),63.62)</f>
        <v>63.62</v>
      </c>
    </row>
    <row r="92" ht="12.75" spans="1:2">
      <c r="A92" s="3">
        <f>IFERROR(__xludf.DUMMYFUNCTION("""COMPUTED_VALUE"""),42502.6666666666)</f>
        <v>42502.6666666666</v>
      </c>
      <c r="B92" s="2">
        <f>IFERROR(__xludf.DUMMYFUNCTION("""COMPUTED_VALUE"""),64.18)</f>
        <v>64.18</v>
      </c>
    </row>
    <row r="93" ht="12.75" spans="1:2">
      <c r="A93" s="3">
        <f>IFERROR(__xludf.DUMMYFUNCTION("""COMPUTED_VALUE"""),42503.6666666666)</f>
        <v>42503.6666666666</v>
      </c>
      <c r="B93" s="2">
        <f>IFERROR(__xludf.DUMMYFUNCTION("""COMPUTED_VALUE"""),63.68)</f>
        <v>63.68</v>
      </c>
    </row>
    <row r="94" ht="12.75" spans="1:2">
      <c r="A94" s="3">
        <f>IFERROR(__xludf.DUMMYFUNCTION("""COMPUTED_VALUE"""),42506.6666666666)</f>
        <v>42506.6666666666</v>
      </c>
      <c r="B94" s="2">
        <f>IFERROR(__xludf.DUMMYFUNCTION("""COMPUTED_VALUE"""),63.73)</f>
        <v>63.73</v>
      </c>
    </row>
    <row r="95" ht="12.75" spans="1:2">
      <c r="A95" s="3">
        <f>IFERROR(__xludf.DUMMYFUNCTION("""COMPUTED_VALUE"""),42507.6666666666)</f>
        <v>42507.6666666666</v>
      </c>
      <c r="B95" s="2">
        <f>IFERROR(__xludf.DUMMYFUNCTION("""COMPUTED_VALUE"""),62.53)</f>
        <v>62.53</v>
      </c>
    </row>
    <row r="96" ht="12.75" spans="1:2">
      <c r="A96" s="3">
        <f>IFERROR(__xludf.DUMMYFUNCTION("""COMPUTED_VALUE"""),42508.6666666666)</f>
        <v>42508.6666666666</v>
      </c>
      <c r="B96" s="2">
        <f>IFERROR(__xludf.DUMMYFUNCTION("""COMPUTED_VALUE"""),63.05)</f>
        <v>63.05</v>
      </c>
    </row>
    <row r="97" ht="12.75" spans="1:2">
      <c r="A97" s="3">
        <f>IFERROR(__xludf.DUMMYFUNCTION("""COMPUTED_VALUE"""),42509.6666666666)</f>
        <v>42509.6666666666</v>
      </c>
      <c r="B97" s="2">
        <f>IFERROR(__xludf.DUMMYFUNCTION("""COMPUTED_VALUE"""),63.04)</f>
        <v>63.04</v>
      </c>
    </row>
    <row r="98" ht="12.75" spans="1:2">
      <c r="A98" s="3">
        <f>IFERROR(__xludf.DUMMYFUNCTION("""COMPUTED_VALUE"""),42510.6666666666)</f>
        <v>42510.6666666666</v>
      </c>
      <c r="B98" s="2">
        <f>IFERROR(__xludf.DUMMYFUNCTION("""COMPUTED_VALUE"""),63.62)</f>
        <v>63.62</v>
      </c>
    </row>
    <row r="99" ht="12.75" spans="1:2">
      <c r="A99" s="3">
        <f>IFERROR(__xludf.DUMMYFUNCTION("""COMPUTED_VALUE"""),42513.6666666666)</f>
        <v>42513.6666666666</v>
      </c>
      <c r="B99" s="2">
        <f>IFERROR(__xludf.DUMMYFUNCTION("""COMPUTED_VALUE"""),63.57)</f>
        <v>63.57</v>
      </c>
    </row>
    <row r="100" ht="12.75" spans="1:2">
      <c r="A100" s="3">
        <f>IFERROR(__xludf.DUMMYFUNCTION("""COMPUTED_VALUE"""),42514.6666666666)</f>
        <v>42514.6666666666</v>
      </c>
      <c r="B100" s="2">
        <f>IFERROR(__xludf.DUMMYFUNCTION("""COMPUTED_VALUE"""),65.62)</f>
        <v>65.62</v>
      </c>
    </row>
    <row r="101" ht="12.75" spans="1:2">
      <c r="A101" s="3">
        <f>IFERROR(__xludf.DUMMYFUNCTION("""COMPUTED_VALUE"""),42515.6666666666)</f>
        <v>42515.6666666666</v>
      </c>
      <c r="B101" s="2">
        <f>IFERROR(__xludf.DUMMYFUNCTION("""COMPUTED_VALUE"""),65.5)</f>
        <v>65.5</v>
      </c>
    </row>
    <row r="102" ht="12.75" spans="1:2">
      <c r="A102" s="3">
        <f>IFERROR(__xludf.DUMMYFUNCTION("""COMPUTED_VALUE"""),42516.6666666666)</f>
        <v>42516.6666666666</v>
      </c>
      <c r="B102" s="2">
        <f>IFERROR(__xludf.DUMMYFUNCTION("""COMPUTED_VALUE"""),65.02)</f>
        <v>65.02</v>
      </c>
    </row>
    <row r="103" ht="12.75" spans="1:2">
      <c r="A103" s="3">
        <f>IFERROR(__xludf.DUMMYFUNCTION("""COMPUTED_VALUE"""),42517.6666666666)</f>
        <v>42517.6666666666</v>
      </c>
      <c r="B103" s="2">
        <f>IFERROR(__xludf.DUMMYFUNCTION("""COMPUTED_VALUE"""),65.67)</f>
        <v>65.67</v>
      </c>
    </row>
    <row r="104" ht="12.75" spans="1:2">
      <c r="A104" s="3">
        <f>IFERROR(__xludf.DUMMYFUNCTION("""COMPUTED_VALUE"""),42521.6666666666)</f>
        <v>42521.6666666666</v>
      </c>
      <c r="B104" s="2">
        <f>IFERROR(__xludf.DUMMYFUNCTION("""COMPUTED_VALUE"""),66.01)</f>
        <v>66.01</v>
      </c>
    </row>
    <row r="105" ht="12.75" spans="1:2">
      <c r="A105" s="3">
        <f>IFERROR(__xludf.DUMMYFUNCTION("""COMPUTED_VALUE"""),42522.6666666666)</f>
        <v>42522.6666666666</v>
      </c>
      <c r="B105" s="2">
        <f>IFERROR(__xludf.DUMMYFUNCTION("""COMPUTED_VALUE"""),65.6)</f>
        <v>65.6</v>
      </c>
    </row>
    <row r="106" ht="12.75" spans="1:2">
      <c r="A106" s="3">
        <f>IFERROR(__xludf.DUMMYFUNCTION("""COMPUTED_VALUE"""),42523.6666666666)</f>
        <v>42523.6666666666</v>
      </c>
      <c r="B106" s="2">
        <f>IFERROR(__xludf.DUMMYFUNCTION("""COMPUTED_VALUE"""),65.15)</f>
        <v>65.15</v>
      </c>
    </row>
    <row r="107" ht="12.75" spans="1:2">
      <c r="A107" s="3">
        <f>IFERROR(__xludf.DUMMYFUNCTION("""COMPUTED_VALUE"""),42524.6666666666)</f>
        <v>42524.6666666666</v>
      </c>
      <c r="B107" s="2">
        <f>IFERROR(__xludf.DUMMYFUNCTION("""COMPUTED_VALUE"""),65.07)</f>
        <v>65.07</v>
      </c>
    </row>
    <row r="108" ht="12.75" spans="1:2">
      <c r="A108" s="3">
        <f>IFERROR(__xludf.DUMMYFUNCTION("""COMPUTED_VALUE"""),42527.6666666666)</f>
        <v>42527.6666666666</v>
      </c>
      <c r="B108" s="2">
        <f>IFERROR(__xludf.DUMMYFUNCTION("""COMPUTED_VALUE"""),65.13)</f>
        <v>65.13</v>
      </c>
    </row>
    <row r="109" ht="12.75" spans="1:2">
      <c r="A109" s="3">
        <f>IFERROR(__xludf.DUMMYFUNCTION("""COMPUTED_VALUE"""),42528.6666666666)</f>
        <v>42528.6666666666</v>
      </c>
      <c r="B109" s="2">
        <f>IFERROR(__xludf.DUMMYFUNCTION("""COMPUTED_VALUE"""),64.89)</f>
        <v>64.89</v>
      </c>
    </row>
    <row r="110" ht="12.75" spans="1:2">
      <c r="A110" s="3">
        <f>IFERROR(__xludf.DUMMYFUNCTION("""COMPUTED_VALUE"""),42529.6666666666)</f>
        <v>42529.6666666666</v>
      </c>
      <c r="B110" s="2">
        <f>IFERROR(__xludf.DUMMYFUNCTION("""COMPUTED_VALUE"""),65.22)</f>
        <v>65.22</v>
      </c>
    </row>
    <row r="111" ht="12.75" spans="1:2">
      <c r="A111" s="3">
        <f>IFERROR(__xludf.DUMMYFUNCTION("""COMPUTED_VALUE"""),42530.6666666666)</f>
        <v>42530.6666666666</v>
      </c>
      <c r="B111" s="2">
        <f>IFERROR(__xludf.DUMMYFUNCTION("""COMPUTED_VALUE"""),65.66)</f>
        <v>65.66</v>
      </c>
    </row>
    <row r="112" ht="12.75" spans="1:2">
      <c r="A112" s="3">
        <f>IFERROR(__xludf.DUMMYFUNCTION("""COMPUTED_VALUE"""),42531.6666666666)</f>
        <v>42531.6666666666</v>
      </c>
      <c r="B112" s="2">
        <f>IFERROR(__xludf.DUMMYFUNCTION("""COMPUTED_VALUE"""),65.58)</f>
        <v>65.58</v>
      </c>
    </row>
    <row r="113" ht="12.75" spans="1:2">
      <c r="A113" s="3">
        <f>IFERROR(__xludf.DUMMYFUNCTION("""COMPUTED_VALUE"""),42534.6666666666)</f>
        <v>42534.6666666666</v>
      </c>
      <c r="B113" s="2">
        <f>IFERROR(__xludf.DUMMYFUNCTION("""COMPUTED_VALUE"""),65.11)</f>
        <v>65.11</v>
      </c>
    </row>
    <row r="114" ht="12.75" spans="1:2">
      <c r="A114" s="3">
        <f>IFERROR(__xludf.DUMMYFUNCTION("""COMPUTED_VALUE"""),42535.6666666666)</f>
        <v>42535.6666666666</v>
      </c>
      <c r="B114" s="2">
        <f>IFERROR(__xludf.DUMMYFUNCTION("""COMPUTED_VALUE"""),64.89)</f>
        <v>64.89</v>
      </c>
    </row>
    <row r="115" ht="12.75" spans="1:2">
      <c r="A115" s="3">
        <f>IFERROR(__xludf.DUMMYFUNCTION("""COMPUTED_VALUE"""),42536.6666666666)</f>
        <v>42536.6666666666</v>
      </c>
      <c r="B115" s="2">
        <f>IFERROR(__xludf.DUMMYFUNCTION("""COMPUTED_VALUE"""),64.8)</f>
        <v>64.8</v>
      </c>
    </row>
    <row r="116" ht="12.75" spans="1:2">
      <c r="A116" s="3">
        <f>IFERROR(__xludf.DUMMYFUNCTION("""COMPUTED_VALUE"""),42537.6666666666)</f>
        <v>42537.6666666666</v>
      </c>
      <c r="B116" s="2">
        <f>IFERROR(__xludf.DUMMYFUNCTION("""COMPUTED_VALUE"""),64.89)</f>
        <v>64.89</v>
      </c>
    </row>
    <row r="117" ht="12.75" spans="1:2">
      <c r="A117" s="3">
        <f>IFERROR(__xludf.DUMMYFUNCTION("""COMPUTED_VALUE"""),42538.6666666666)</f>
        <v>42538.6666666666</v>
      </c>
      <c r="B117" s="2">
        <f>IFERROR(__xludf.DUMMYFUNCTION("""COMPUTED_VALUE"""),63.88)</f>
        <v>63.88</v>
      </c>
    </row>
    <row r="118" ht="12.75" spans="1:2">
      <c r="A118" s="3">
        <f>IFERROR(__xludf.DUMMYFUNCTION("""COMPUTED_VALUE"""),42541.6666666666)</f>
        <v>42541.6666666666</v>
      </c>
      <c r="B118" s="2">
        <f>IFERROR(__xludf.DUMMYFUNCTION("""COMPUTED_VALUE"""),63.09)</f>
        <v>63.09</v>
      </c>
    </row>
    <row r="119" ht="12.75" spans="1:2">
      <c r="A119" s="3">
        <f>IFERROR(__xludf.DUMMYFUNCTION("""COMPUTED_VALUE"""),42542.6666666666)</f>
        <v>42542.6666666666</v>
      </c>
      <c r="B119" s="2">
        <f>IFERROR(__xludf.DUMMYFUNCTION("""COMPUTED_VALUE"""),62.97)</f>
        <v>62.97</v>
      </c>
    </row>
    <row r="120" ht="12.75" spans="1:2">
      <c r="A120" s="3">
        <f>IFERROR(__xludf.DUMMYFUNCTION("""COMPUTED_VALUE"""),42543.6666666666)</f>
        <v>42543.6666666666</v>
      </c>
      <c r="B120" s="2">
        <f>IFERROR(__xludf.DUMMYFUNCTION("""COMPUTED_VALUE"""),63.09)</f>
        <v>63.09</v>
      </c>
    </row>
    <row r="121" ht="12.75" spans="1:2">
      <c r="A121" s="3">
        <f>IFERROR(__xludf.DUMMYFUNCTION("""COMPUTED_VALUE"""),42544.6666666666)</f>
        <v>42544.6666666666</v>
      </c>
      <c r="B121" s="2">
        <f>IFERROR(__xludf.DUMMYFUNCTION("""COMPUTED_VALUE"""),64.41)</f>
        <v>64.41</v>
      </c>
    </row>
    <row r="122" ht="12.75" spans="1:2">
      <c r="A122" s="3">
        <f>IFERROR(__xludf.DUMMYFUNCTION("""COMPUTED_VALUE"""),42545.6666666666)</f>
        <v>42545.6666666666</v>
      </c>
      <c r="B122" s="2">
        <f>IFERROR(__xludf.DUMMYFUNCTION("""COMPUTED_VALUE"""),63)</f>
        <v>63</v>
      </c>
    </row>
    <row r="123" ht="12.75" spans="1:2">
      <c r="A123" s="3">
        <f>IFERROR(__xludf.DUMMYFUNCTION("""COMPUTED_VALUE"""),42548.6666666666)</f>
        <v>42548.6666666666</v>
      </c>
      <c r="B123" s="2">
        <f>IFERROR(__xludf.DUMMYFUNCTION("""COMPUTED_VALUE"""),61.43)</f>
        <v>61.43</v>
      </c>
    </row>
    <row r="124" ht="12.75" spans="1:2">
      <c r="A124" s="3">
        <f>IFERROR(__xludf.DUMMYFUNCTION("""COMPUTED_VALUE"""),42549.6666666666)</f>
        <v>42549.6666666666</v>
      </c>
      <c r="B124" s="2">
        <f>IFERROR(__xludf.DUMMYFUNCTION("""COMPUTED_VALUE"""),62.6)</f>
        <v>62.6</v>
      </c>
    </row>
    <row r="125" ht="12.75" spans="1:2">
      <c r="A125" s="3">
        <f>IFERROR(__xludf.DUMMYFUNCTION("""COMPUTED_VALUE"""),42550.6666666666)</f>
        <v>42550.6666666666</v>
      </c>
      <c r="B125" s="2">
        <f>IFERROR(__xludf.DUMMYFUNCTION("""COMPUTED_VALUE"""),64.09)</f>
        <v>64.09</v>
      </c>
    </row>
    <row r="126" ht="12.75" spans="1:2">
      <c r="A126" s="3">
        <f>IFERROR(__xludf.DUMMYFUNCTION("""COMPUTED_VALUE"""),42551.6666666666)</f>
        <v>42551.6666666666</v>
      </c>
      <c r="B126" s="2">
        <f>IFERROR(__xludf.DUMMYFUNCTION("""COMPUTED_VALUE"""),64.67)</f>
        <v>64.67</v>
      </c>
    </row>
    <row r="127" ht="12.75" spans="1:2">
      <c r="A127" s="3">
        <f>IFERROR(__xludf.DUMMYFUNCTION("""COMPUTED_VALUE"""),42552.6666666666)</f>
        <v>42552.6666666666</v>
      </c>
      <c r="B127" s="2">
        <f>IFERROR(__xludf.DUMMYFUNCTION("""COMPUTED_VALUE"""),64.77)</f>
        <v>64.77</v>
      </c>
    </row>
    <row r="128" ht="12.75" spans="1:2">
      <c r="A128" s="3">
        <f>IFERROR(__xludf.DUMMYFUNCTION("""COMPUTED_VALUE"""),42556.6666666666)</f>
        <v>42556.6666666666</v>
      </c>
      <c r="B128" s="2">
        <f>IFERROR(__xludf.DUMMYFUNCTION("""COMPUTED_VALUE"""),64.59)</f>
        <v>64.59</v>
      </c>
    </row>
    <row r="129" ht="12.75" spans="1:2">
      <c r="A129" s="3">
        <f>IFERROR(__xludf.DUMMYFUNCTION("""COMPUTED_VALUE"""),42557.6666666666)</f>
        <v>42557.6666666666</v>
      </c>
      <c r="B129" s="2">
        <f>IFERROR(__xludf.DUMMYFUNCTION("""COMPUTED_VALUE"""),64.74)</f>
        <v>64.74</v>
      </c>
    </row>
    <row r="130" ht="12.75" spans="1:2">
      <c r="A130" s="3">
        <f>IFERROR(__xludf.DUMMYFUNCTION("""COMPUTED_VALUE"""),42558.6666666666)</f>
        <v>42558.6666666666</v>
      </c>
      <c r="B130" s="2">
        <f>IFERROR(__xludf.DUMMYFUNCTION("""COMPUTED_VALUE"""),64.92)</f>
        <v>64.92</v>
      </c>
    </row>
    <row r="131" ht="12.75" spans="1:2">
      <c r="A131" s="3">
        <f>IFERROR(__xludf.DUMMYFUNCTION("""COMPUTED_VALUE"""),42559.6666666666)</f>
        <v>42559.6666666666</v>
      </c>
      <c r="B131" s="2">
        <f>IFERROR(__xludf.DUMMYFUNCTION("""COMPUTED_VALUE"""),65.88)</f>
        <v>65.88</v>
      </c>
    </row>
    <row r="132" ht="12.75" spans="1:2">
      <c r="A132" s="3">
        <f>IFERROR(__xludf.DUMMYFUNCTION("""COMPUTED_VALUE"""),42562.6666666666)</f>
        <v>42562.6666666666</v>
      </c>
      <c r="B132" s="2">
        <f>IFERROR(__xludf.DUMMYFUNCTION("""COMPUTED_VALUE"""),66.43)</f>
        <v>66.43</v>
      </c>
    </row>
    <row r="133" ht="12.75" spans="1:2">
      <c r="A133" s="3">
        <f>IFERROR(__xludf.DUMMYFUNCTION("""COMPUTED_VALUE"""),42563.6666666666)</f>
        <v>42563.6666666666</v>
      </c>
      <c r="B133" s="2">
        <f>IFERROR(__xludf.DUMMYFUNCTION("""COMPUTED_VALUE"""),67.31)</f>
        <v>67.31</v>
      </c>
    </row>
    <row r="134" ht="12.75" spans="1:2">
      <c r="A134" s="3">
        <f>IFERROR(__xludf.DUMMYFUNCTION("""COMPUTED_VALUE"""),42564.6666666666)</f>
        <v>42564.6666666666</v>
      </c>
      <c r="B134" s="2">
        <f>IFERROR(__xludf.DUMMYFUNCTION("""COMPUTED_VALUE"""),67.17)</f>
        <v>67.17</v>
      </c>
    </row>
    <row r="135" ht="12.75" spans="1:2">
      <c r="A135" s="3">
        <f>IFERROR(__xludf.DUMMYFUNCTION("""COMPUTED_VALUE"""),42565.6666666666)</f>
        <v>42565.6666666666</v>
      </c>
      <c r="B135" s="2">
        <f>IFERROR(__xludf.DUMMYFUNCTION("""COMPUTED_VALUE"""),67.37)</f>
        <v>67.37</v>
      </c>
    </row>
    <row r="136" ht="12.75" spans="1:2">
      <c r="A136" s="3">
        <f>IFERROR(__xludf.DUMMYFUNCTION("""COMPUTED_VALUE"""),42566.6666666666)</f>
        <v>42566.6666666666</v>
      </c>
      <c r="B136" s="2">
        <f>IFERROR(__xludf.DUMMYFUNCTION("""COMPUTED_VALUE"""),67.51)</f>
        <v>67.51</v>
      </c>
    </row>
    <row r="137" ht="12.75" spans="1:2">
      <c r="A137" s="3">
        <f>IFERROR(__xludf.DUMMYFUNCTION("""COMPUTED_VALUE"""),42569.6666666666)</f>
        <v>42569.6666666666</v>
      </c>
      <c r="B137" s="2">
        <f>IFERROR(__xludf.DUMMYFUNCTION("""COMPUTED_VALUE"""),67.6)</f>
        <v>67.6</v>
      </c>
    </row>
    <row r="138" ht="12.75" spans="1:2">
      <c r="A138" s="3">
        <f>IFERROR(__xludf.DUMMYFUNCTION("""COMPUTED_VALUE"""),42570.6666666666)</f>
        <v>42570.6666666666</v>
      </c>
      <c r="B138" s="2">
        <f>IFERROR(__xludf.DUMMYFUNCTION("""COMPUTED_VALUE"""),68.07)</f>
        <v>68.07</v>
      </c>
    </row>
    <row r="139" ht="12.75" spans="1:2">
      <c r="A139" s="3">
        <f>IFERROR(__xludf.DUMMYFUNCTION("""COMPUTED_VALUE"""),42571.6666666666)</f>
        <v>42571.6666666666</v>
      </c>
      <c r="B139" s="2">
        <f>IFERROR(__xludf.DUMMYFUNCTION("""COMPUTED_VALUE"""),67.74)</f>
        <v>67.74</v>
      </c>
    </row>
    <row r="140" ht="12.75" spans="1:2">
      <c r="A140" s="3">
        <f>IFERROR(__xludf.DUMMYFUNCTION("""COMPUTED_VALUE"""),42572.6666666666)</f>
        <v>42572.6666666666</v>
      </c>
      <c r="B140" s="2">
        <f>IFERROR(__xludf.DUMMYFUNCTION("""COMPUTED_VALUE"""),67.37)</f>
        <v>67.37</v>
      </c>
    </row>
    <row r="141" ht="12.75" spans="1:2">
      <c r="A141" s="3">
        <f>IFERROR(__xludf.DUMMYFUNCTION("""COMPUTED_VALUE"""),42573.6666666666)</f>
        <v>42573.6666666666</v>
      </c>
      <c r="B141" s="2">
        <f>IFERROR(__xludf.DUMMYFUNCTION("""COMPUTED_VALUE"""),67.79)</f>
        <v>67.79</v>
      </c>
    </row>
    <row r="142" ht="12.75" spans="1:2">
      <c r="A142" s="3">
        <f>IFERROR(__xludf.DUMMYFUNCTION("""COMPUTED_VALUE"""),42576.6666666666)</f>
        <v>42576.6666666666</v>
      </c>
      <c r="B142" s="2">
        <f>IFERROR(__xludf.DUMMYFUNCTION("""COMPUTED_VALUE"""),68.44)</f>
        <v>68.44</v>
      </c>
    </row>
    <row r="143" ht="12.75" spans="1:2">
      <c r="A143" s="3">
        <f>IFERROR(__xludf.DUMMYFUNCTION("""COMPUTED_VALUE"""),42577.6666666666)</f>
        <v>42577.6666666666</v>
      </c>
      <c r="B143" s="2">
        <f>IFERROR(__xludf.DUMMYFUNCTION("""COMPUTED_VALUE"""),68.5)</f>
        <v>68.5</v>
      </c>
    </row>
    <row r="144" ht="12.75" spans="1:2">
      <c r="A144" s="3">
        <f>IFERROR(__xludf.DUMMYFUNCTION("""COMPUTED_VALUE"""),42578.6666666666)</f>
        <v>42578.6666666666</v>
      </c>
      <c r="B144" s="2">
        <f>IFERROR(__xludf.DUMMYFUNCTION("""COMPUTED_VALUE"""),70.84)</f>
        <v>70.84</v>
      </c>
    </row>
    <row r="145" ht="12.75" spans="1:2">
      <c r="A145" s="3">
        <f>IFERROR(__xludf.DUMMYFUNCTION("""COMPUTED_VALUE"""),42579.6666666666)</f>
        <v>42579.6666666666</v>
      </c>
      <c r="B145" s="2">
        <f>IFERROR(__xludf.DUMMYFUNCTION("""COMPUTED_VALUE"""),70.87)</f>
        <v>70.87</v>
      </c>
    </row>
    <row r="146" ht="12.75" spans="1:2">
      <c r="A146" s="3">
        <f>IFERROR(__xludf.DUMMYFUNCTION("""COMPUTED_VALUE"""),42580.6666666666)</f>
        <v>42580.6666666666</v>
      </c>
      <c r="B146" s="2">
        <f>IFERROR(__xludf.DUMMYFUNCTION("""COMPUTED_VALUE"""),70.76)</f>
        <v>70.76</v>
      </c>
    </row>
    <row r="147" ht="12.75" spans="1:2">
      <c r="A147" s="3">
        <f>IFERROR(__xludf.DUMMYFUNCTION("""COMPUTED_VALUE"""),42583.6666666666)</f>
        <v>42583.6666666666</v>
      </c>
      <c r="B147" s="2">
        <f>IFERROR(__xludf.DUMMYFUNCTION("""COMPUTED_VALUE"""),71.42)</f>
        <v>71.42</v>
      </c>
    </row>
    <row r="148" ht="12.75" spans="1:2">
      <c r="A148" s="3">
        <f>IFERROR(__xludf.DUMMYFUNCTION("""COMPUTED_VALUE"""),42584.6666666666)</f>
        <v>42584.6666666666</v>
      </c>
      <c r="B148" s="2">
        <f>IFERROR(__xludf.DUMMYFUNCTION("""COMPUTED_VALUE"""),71.2)</f>
        <v>71.2</v>
      </c>
    </row>
    <row r="149" ht="12.75" spans="1:2">
      <c r="A149" s="3">
        <f>IFERROR(__xludf.DUMMYFUNCTION("""COMPUTED_VALUE"""),42585.6666666666)</f>
        <v>42585.6666666666</v>
      </c>
      <c r="B149" s="2">
        <f>IFERROR(__xludf.DUMMYFUNCTION("""COMPUTED_VALUE"""),71.53)</f>
        <v>71.53</v>
      </c>
    </row>
    <row r="150" ht="12.75" spans="1:2">
      <c r="A150" s="3">
        <f>IFERROR(__xludf.DUMMYFUNCTION("""COMPUTED_VALUE"""),42586.6666666666)</f>
        <v>42586.6666666666</v>
      </c>
      <c r="B150" s="2">
        <f>IFERROR(__xludf.DUMMYFUNCTION("""COMPUTED_VALUE"""),71.43)</f>
        <v>71.43</v>
      </c>
    </row>
    <row r="151" ht="12.75" spans="1:2">
      <c r="A151" s="3">
        <f>IFERROR(__xludf.DUMMYFUNCTION("""COMPUTED_VALUE"""),42587.6666666666)</f>
        <v>42587.6666666666</v>
      </c>
      <c r="B151" s="2">
        <f>IFERROR(__xludf.DUMMYFUNCTION("""COMPUTED_VALUE"""),71.18)</f>
        <v>71.18</v>
      </c>
    </row>
    <row r="152" ht="12.75" spans="1:2">
      <c r="A152" s="3">
        <f>IFERROR(__xludf.DUMMYFUNCTION("""COMPUTED_VALUE"""),42590.6666666666)</f>
        <v>42590.6666666666</v>
      </c>
      <c r="B152" s="2">
        <f>IFERROR(__xludf.DUMMYFUNCTION("""COMPUTED_VALUE"""),70.5)</f>
        <v>70.5</v>
      </c>
    </row>
    <row r="153" ht="12.75" spans="1:2">
      <c r="A153" s="3">
        <f>IFERROR(__xludf.DUMMYFUNCTION("""COMPUTED_VALUE"""),42591.6666666666)</f>
        <v>42591.6666666666</v>
      </c>
      <c r="B153" s="2">
        <f>IFERROR(__xludf.DUMMYFUNCTION("""COMPUTED_VALUE"""),70.23)</f>
        <v>70.23</v>
      </c>
    </row>
    <row r="154" ht="12.75" spans="1:2">
      <c r="A154" s="3">
        <f>IFERROR(__xludf.DUMMYFUNCTION("""COMPUTED_VALUE"""),42592.6666666666)</f>
        <v>42592.6666666666</v>
      </c>
      <c r="B154" s="2">
        <f>IFERROR(__xludf.DUMMYFUNCTION("""COMPUTED_VALUE"""),70.32)</f>
        <v>70.32</v>
      </c>
    </row>
    <row r="155" ht="12.75" spans="1:2">
      <c r="A155" s="3">
        <f>IFERROR(__xludf.DUMMYFUNCTION("""COMPUTED_VALUE"""),42593.6666666666)</f>
        <v>42593.6666666666</v>
      </c>
      <c r="B155" s="2">
        <f>IFERROR(__xludf.DUMMYFUNCTION("""COMPUTED_VALUE"""),70.03)</f>
        <v>70.03</v>
      </c>
    </row>
    <row r="156" ht="12.75" spans="1:2">
      <c r="A156" s="3">
        <f>IFERROR(__xludf.DUMMYFUNCTION("""COMPUTED_VALUE"""),42594.6666666666)</f>
        <v>42594.6666666666</v>
      </c>
      <c r="B156" s="2">
        <f>IFERROR(__xludf.DUMMYFUNCTION("""COMPUTED_VALUE"""),70.15)</f>
        <v>70.15</v>
      </c>
    </row>
    <row r="157" ht="12.75" spans="1:2">
      <c r="A157" s="3">
        <f>IFERROR(__xludf.DUMMYFUNCTION("""COMPUTED_VALUE"""),42597.6666666666)</f>
        <v>42597.6666666666</v>
      </c>
      <c r="B157" s="2">
        <f>IFERROR(__xludf.DUMMYFUNCTION("""COMPUTED_VALUE"""),70.09)</f>
        <v>70.09</v>
      </c>
    </row>
    <row r="158" ht="12.75" spans="1:2">
      <c r="A158" s="3">
        <f>IFERROR(__xludf.DUMMYFUNCTION("""COMPUTED_VALUE"""),42598.6666666666)</f>
        <v>42598.6666666666</v>
      </c>
      <c r="B158" s="2">
        <f>IFERROR(__xludf.DUMMYFUNCTION("""COMPUTED_VALUE"""),69.28)</f>
        <v>69.28</v>
      </c>
    </row>
    <row r="159" ht="12.75" spans="1:2">
      <c r="A159" s="3">
        <f>IFERROR(__xludf.DUMMYFUNCTION("""COMPUTED_VALUE"""),42599.6666666666)</f>
        <v>42599.6666666666</v>
      </c>
      <c r="B159" s="2">
        <f>IFERROR(__xludf.DUMMYFUNCTION("""COMPUTED_VALUE"""),70.21)</f>
        <v>70.21</v>
      </c>
    </row>
    <row r="160" ht="12.75" spans="1:2">
      <c r="A160" s="3">
        <f>IFERROR(__xludf.DUMMYFUNCTION("""COMPUTED_VALUE"""),42600.6666666666)</f>
        <v>42600.6666666666</v>
      </c>
      <c r="B160" s="2">
        <f>IFERROR(__xludf.DUMMYFUNCTION("""COMPUTED_VALUE"""),70.32)</f>
        <v>70.32</v>
      </c>
    </row>
    <row r="161" ht="12.75" spans="1:2">
      <c r="A161" s="3">
        <f>IFERROR(__xludf.DUMMYFUNCTION("""COMPUTED_VALUE"""),42601.6666666666)</f>
        <v>42601.6666666666</v>
      </c>
      <c r="B161" s="2">
        <f>IFERROR(__xludf.DUMMYFUNCTION("""COMPUTED_VALUE"""),70.44)</f>
        <v>70.44</v>
      </c>
    </row>
    <row r="162" ht="12.75" spans="1:2">
      <c r="A162" s="3">
        <f>IFERROR(__xludf.DUMMYFUNCTION("""COMPUTED_VALUE"""),42604.6666666666)</f>
        <v>42604.6666666666</v>
      </c>
      <c r="B162" s="2">
        <f>IFERROR(__xludf.DUMMYFUNCTION("""COMPUTED_VALUE"""),70.48)</f>
        <v>70.48</v>
      </c>
    </row>
    <row r="163" ht="12.75" spans="1:2">
      <c r="A163" s="3">
        <f>IFERROR(__xludf.DUMMYFUNCTION("""COMPUTED_VALUE"""),42605.6666666666)</f>
        <v>42605.6666666666</v>
      </c>
      <c r="B163" s="2">
        <f>IFERROR(__xludf.DUMMYFUNCTION("""COMPUTED_VALUE"""),70.56)</f>
        <v>70.56</v>
      </c>
    </row>
    <row r="164" ht="12.75" spans="1:2">
      <c r="A164" s="3">
        <f>IFERROR(__xludf.DUMMYFUNCTION("""COMPUTED_VALUE"""),42606.6666666666)</f>
        <v>42606.6666666666</v>
      </c>
      <c r="B164" s="2">
        <f>IFERROR(__xludf.DUMMYFUNCTION("""COMPUTED_VALUE"""),70.28)</f>
        <v>70.28</v>
      </c>
    </row>
    <row r="165" ht="12.75" spans="1:2">
      <c r="A165" s="3">
        <f>IFERROR(__xludf.DUMMYFUNCTION("""COMPUTED_VALUE"""),42607.6666666666)</f>
        <v>42607.6666666666</v>
      </c>
      <c r="B165" s="2">
        <f>IFERROR(__xludf.DUMMYFUNCTION("""COMPUTED_VALUE"""),70.62)</f>
        <v>70.62</v>
      </c>
    </row>
    <row r="166" ht="12.75" spans="1:2">
      <c r="A166" s="3">
        <f>IFERROR(__xludf.DUMMYFUNCTION("""COMPUTED_VALUE"""),42608.6666666666)</f>
        <v>42608.6666666666</v>
      </c>
      <c r="B166" s="2">
        <f>IFERROR(__xludf.DUMMYFUNCTION("""COMPUTED_VALUE"""),70.49)</f>
        <v>70.49</v>
      </c>
    </row>
    <row r="167" ht="12.75" spans="1:2">
      <c r="A167" s="3">
        <f>IFERROR(__xludf.DUMMYFUNCTION("""COMPUTED_VALUE"""),42611.6666666666)</f>
        <v>42611.6666666666</v>
      </c>
      <c r="B167" s="2">
        <f>IFERROR(__xludf.DUMMYFUNCTION("""COMPUTED_VALUE"""),71.1)</f>
        <v>71.1</v>
      </c>
    </row>
    <row r="168" ht="12.75" spans="1:2">
      <c r="A168" s="3">
        <f>IFERROR(__xludf.DUMMYFUNCTION("""COMPUTED_VALUE"""),42612.6666666666)</f>
        <v>42612.6666666666</v>
      </c>
      <c r="B168" s="2">
        <f>IFERROR(__xludf.DUMMYFUNCTION("""COMPUTED_VALUE"""),71.34)</f>
        <v>71.34</v>
      </c>
    </row>
    <row r="169" ht="12.75" spans="1:2">
      <c r="A169" s="3">
        <f>IFERROR(__xludf.DUMMYFUNCTION("""COMPUTED_VALUE"""),42613.6666666666)</f>
        <v>42613.6666666666</v>
      </c>
      <c r="B169" s="2">
        <f>IFERROR(__xludf.DUMMYFUNCTION("""COMPUTED_VALUE"""),71.21)</f>
        <v>71.21</v>
      </c>
    </row>
    <row r="170" ht="12.75" spans="1:2">
      <c r="A170" s="3">
        <f>IFERROR(__xludf.DUMMYFUNCTION("""COMPUTED_VALUE"""),42614.6666666666)</f>
        <v>42614.6666666666</v>
      </c>
      <c r="B170" s="2">
        <f>IFERROR(__xludf.DUMMYFUNCTION("""COMPUTED_VALUE"""),71.64)</f>
        <v>71.64</v>
      </c>
    </row>
    <row r="171" ht="12.75" spans="1:2">
      <c r="A171" s="3">
        <f>IFERROR(__xludf.DUMMYFUNCTION("""COMPUTED_VALUE"""),42615.6666666666)</f>
        <v>42615.6666666666</v>
      </c>
      <c r="B171" s="2">
        <f>IFERROR(__xludf.DUMMYFUNCTION("""COMPUTED_VALUE"""),71.67)</f>
        <v>71.67</v>
      </c>
    </row>
    <row r="172" ht="12.75" spans="1:2">
      <c r="A172" s="3">
        <f>IFERROR(__xludf.DUMMYFUNCTION("""COMPUTED_VALUE"""),42619.6666666666)</f>
        <v>42619.6666666666</v>
      </c>
      <c r="B172" s="2">
        <f>IFERROR(__xludf.DUMMYFUNCTION("""COMPUTED_VALUE"""),71.5)</f>
        <v>71.5</v>
      </c>
    </row>
    <row r="173" ht="12.75" spans="1:2">
      <c r="A173" s="3">
        <f>IFERROR(__xludf.DUMMYFUNCTION("""COMPUTED_VALUE"""),42620.6666666666)</f>
        <v>42620.6666666666</v>
      </c>
      <c r="B173" s="2">
        <f>IFERROR(__xludf.DUMMYFUNCTION("""COMPUTED_VALUE"""),70.9)</f>
        <v>70.9</v>
      </c>
    </row>
    <row r="174" ht="12.75" spans="1:2">
      <c r="A174" s="3">
        <f>IFERROR(__xludf.DUMMYFUNCTION("""COMPUTED_VALUE"""),42621.6666666666)</f>
        <v>42621.6666666666</v>
      </c>
      <c r="B174" s="2">
        <f>IFERROR(__xludf.DUMMYFUNCTION("""COMPUTED_VALUE"""),70.21)</f>
        <v>70.21</v>
      </c>
    </row>
    <row r="175" ht="12.75" spans="1:2">
      <c r="A175" s="3">
        <f>IFERROR(__xludf.DUMMYFUNCTION("""COMPUTED_VALUE"""),42622.6666666666)</f>
        <v>42622.6666666666</v>
      </c>
      <c r="B175" s="2">
        <f>IFERROR(__xludf.DUMMYFUNCTION("""COMPUTED_VALUE"""),68.98)</f>
        <v>68.98</v>
      </c>
    </row>
    <row r="176" ht="12.75" spans="1:2">
      <c r="A176" s="3">
        <f>IFERROR(__xludf.DUMMYFUNCTION("""COMPUTED_VALUE"""),42625.6666666666)</f>
        <v>42625.6666666666</v>
      </c>
      <c r="B176" s="2">
        <f>IFERROR(__xludf.DUMMYFUNCTION("""COMPUTED_VALUE"""),69.48)</f>
        <v>69.48</v>
      </c>
    </row>
    <row r="177" ht="12.75" spans="1:2">
      <c r="A177" s="3">
        <f>IFERROR(__xludf.DUMMYFUNCTION("""COMPUTED_VALUE"""),42626.6666666666)</f>
        <v>42626.6666666666</v>
      </c>
      <c r="B177" s="2">
        <f>IFERROR(__xludf.DUMMYFUNCTION("""COMPUTED_VALUE"""),69.06)</f>
        <v>69.06</v>
      </c>
    </row>
    <row r="178" ht="12.75" spans="1:2">
      <c r="A178" s="3">
        <f>IFERROR(__xludf.DUMMYFUNCTION("""COMPUTED_VALUE"""),42627.6666666666)</f>
        <v>42627.6666666666</v>
      </c>
      <c r="B178" s="2">
        <f>IFERROR(__xludf.DUMMYFUNCTION("""COMPUTED_VALUE"""),68.69)</f>
        <v>68.69</v>
      </c>
    </row>
    <row r="179" ht="12.75" spans="1:2">
      <c r="A179" s="3">
        <f>IFERROR(__xludf.DUMMYFUNCTION("""COMPUTED_VALUE"""),42628.6666666666)</f>
        <v>42628.6666666666</v>
      </c>
      <c r="B179" s="2">
        <f>IFERROR(__xludf.DUMMYFUNCTION("""COMPUTED_VALUE"""),69.52)</f>
        <v>69.52</v>
      </c>
    </row>
    <row r="180" ht="12.75" spans="1:2">
      <c r="A180" s="3">
        <f>IFERROR(__xludf.DUMMYFUNCTION("""COMPUTED_VALUE"""),42629.6666666666)</f>
        <v>42629.6666666666</v>
      </c>
      <c r="B180" s="2">
        <f>IFERROR(__xludf.DUMMYFUNCTION("""COMPUTED_VALUE"""),69.47)</f>
        <v>69.47</v>
      </c>
    </row>
    <row r="181" ht="12.75" spans="1:2">
      <c r="A181" s="3">
        <f>IFERROR(__xludf.DUMMYFUNCTION("""COMPUTED_VALUE"""),42632.6666666666)</f>
        <v>42632.6666666666</v>
      </c>
      <c r="B181" s="2">
        <f>IFERROR(__xludf.DUMMYFUNCTION("""COMPUTED_VALUE"""),69.8)</f>
        <v>69.8</v>
      </c>
    </row>
    <row r="182" ht="12.75" spans="1:2">
      <c r="A182" s="3">
        <f>IFERROR(__xludf.DUMMYFUNCTION("""COMPUTED_VALUE"""),42633.6666666666)</f>
        <v>42633.6666666666</v>
      </c>
      <c r="B182" s="2">
        <f>IFERROR(__xludf.DUMMYFUNCTION("""COMPUTED_VALUE"""),69.62)</f>
        <v>69.62</v>
      </c>
    </row>
    <row r="183" ht="12.75" spans="1:2">
      <c r="A183" s="3">
        <f>IFERROR(__xludf.DUMMYFUNCTION("""COMPUTED_VALUE"""),42634.6666666666)</f>
        <v>42634.6666666666</v>
      </c>
      <c r="B183" s="2">
        <f>IFERROR(__xludf.DUMMYFUNCTION("""COMPUTED_VALUE"""),70.67)</f>
        <v>70.67</v>
      </c>
    </row>
    <row r="184" ht="12.75" spans="1:2">
      <c r="A184" s="3">
        <f>IFERROR(__xludf.DUMMYFUNCTION("""COMPUTED_VALUE"""),42635.6666666666)</f>
        <v>42635.6666666666</v>
      </c>
      <c r="B184" s="2">
        <f>IFERROR(__xludf.DUMMYFUNCTION("""COMPUTED_VALUE"""),70.44)</f>
        <v>70.44</v>
      </c>
    </row>
    <row r="185" ht="12.75" spans="1:2">
      <c r="A185" s="3">
        <f>IFERROR(__xludf.DUMMYFUNCTION("""COMPUTED_VALUE"""),42636.6666666666)</f>
        <v>42636.6666666666</v>
      </c>
      <c r="B185" s="2">
        <f>IFERROR(__xludf.DUMMYFUNCTION("""COMPUTED_VALUE"""),69.46)</f>
        <v>69.46</v>
      </c>
    </row>
    <row r="186" ht="12.75" spans="1:2">
      <c r="A186" s="3">
        <f>IFERROR(__xludf.DUMMYFUNCTION("""COMPUTED_VALUE"""),42639.6666666666)</f>
        <v>42639.6666666666</v>
      </c>
      <c r="B186" s="2">
        <f>IFERROR(__xludf.DUMMYFUNCTION("""COMPUTED_VALUE"""),68.84)</f>
        <v>68.84</v>
      </c>
    </row>
    <row r="187" ht="12.75" spans="1:2">
      <c r="A187" s="3">
        <f>IFERROR(__xludf.DUMMYFUNCTION("""COMPUTED_VALUE"""),42640.6666666666)</f>
        <v>42640.6666666666</v>
      </c>
      <c r="B187" s="2">
        <f>IFERROR(__xludf.DUMMYFUNCTION("""COMPUTED_VALUE"""),68.55)</f>
        <v>68.55</v>
      </c>
    </row>
    <row r="188" ht="12.75" spans="1:2">
      <c r="A188" s="3">
        <f>IFERROR(__xludf.DUMMYFUNCTION("""COMPUTED_VALUE"""),42641.6666666666)</f>
        <v>42641.6666666666</v>
      </c>
      <c r="B188" s="2">
        <f>IFERROR(__xludf.DUMMYFUNCTION("""COMPUTED_VALUE"""),68.21)</f>
        <v>68.21</v>
      </c>
    </row>
    <row r="189" ht="12.75" spans="1:2">
      <c r="A189" s="3">
        <f>IFERROR(__xludf.DUMMYFUNCTION("""COMPUTED_VALUE"""),42642.6666666666)</f>
        <v>42642.6666666666</v>
      </c>
      <c r="B189" s="2">
        <f>IFERROR(__xludf.DUMMYFUNCTION("""COMPUTED_VALUE"""),67.48)</f>
        <v>67.48</v>
      </c>
    </row>
    <row r="190" ht="12.75" spans="1:2">
      <c r="A190" s="3">
        <f>IFERROR(__xludf.DUMMYFUNCTION("""COMPUTED_VALUE"""),42643.6666666666)</f>
        <v>42643.6666666666</v>
      </c>
      <c r="B190" s="2">
        <f>IFERROR(__xludf.DUMMYFUNCTION("""COMPUTED_VALUE"""),67.54)</f>
        <v>67.54</v>
      </c>
    </row>
    <row r="191" ht="12.75" spans="1:2">
      <c r="A191" s="3">
        <f>IFERROR(__xludf.DUMMYFUNCTION("""COMPUTED_VALUE"""),42646.6666666666)</f>
        <v>42646.6666666666</v>
      </c>
      <c r="B191" s="2">
        <f>IFERROR(__xludf.DUMMYFUNCTION("""COMPUTED_VALUE"""),67.05)</f>
        <v>67.05</v>
      </c>
    </row>
    <row r="192" ht="12.75" spans="1:2">
      <c r="A192" s="3">
        <f>IFERROR(__xludf.DUMMYFUNCTION("""COMPUTED_VALUE"""),42647.6666666666)</f>
        <v>42647.6666666666</v>
      </c>
      <c r="B192" s="2">
        <f>IFERROR(__xludf.DUMMYFUNCTION("""COMPUTED_VALUE"""),66.79)</f>
        <v>66.79</v>
      </c>
    </row>
    <row r="193" ht="12.75" spans="1:2">
      <c r="A193" s="3">
        <f>IFERROR(__xludf.DUMMYFUNCTION("""COMPUTED_VALUE"""),42648.6666666666)</f>
        <v>42648.6666666666</v>
      </c>
      <c r="B193" s="2">
        <f>IFERROR(__xludf.DUMMYFUNCTION("""COMPUTED_VALUE"""),66.87)</f>
        <v>66.87</v>
      </c>
    </row>
    <row r="194" ht="12.75" spans="1:2">
      <c r="A194" s="3">
        <f>IFERROR(__xludf.DUMMYFUNCTION("""COMPUTED_VALUE"""),42649.6666666666)</f>
        <v>42649.6666666666</v>
      </c>
      <c r="B194" s="2">
        <f>IFERROR(__xludf.DUMMYFUNCTION("""COMPUTED_VALUE"""),67.35)</f>
        <v>67.35</v>
      </c>
    </row>
    <row r="195" ht="12.75" spans="1:2">
      <c r="A195" s="3">
        <f>IFERROR(__xludf.DUMMYFUNCTION("""COMPUTED_VALUE"""),42650.6666666666)</f>
        <v>42650.6666666666</v>
      </c>
      <c r="B195" s="2">
        <f>IFERROR(__xludf.DUMMYFUNCTION("""COMPUTED_VALUE"""),67.03)</f>
        <v>67.03</v>
      </c>
    </row>
    <row r="196" ht="12.75" spans="1:2">
      <c r="A196" s="3">
        <f>IFERROR(__xludf.DUMMYFUNCTION("""COMPUTED_VALUE"""),42653.6666666666)</f>
        <v>42653.6666666666</v>
      </c>
      <c r="B196" s="2">
        <f>IFERROR(__xludf.DUMMYFUNCTION("""COMPUTED_VALUE"""),66.42)</f>
        <v>66.42</v>
      </c>
    </row>
    <row r="197" ht="12.75" spans="1:2">
      <c r="A197" s="3">
        <f>IFERROR(__xludf.DUMMYFUNCTION("""COMPUTED_VALUE"""),42654.6666666666)</f>
        <v>42654.6666666666</v>
      </c>
      <c r="B197" s="2">
        <f>IFERROR(__xludf.DUMMYFUNCTION("""COMPUTED_VALUE"""),65.94)</f>
        <v>65.94</v>
      </c>
    </row>
    <row r="198" ht="12.75" spans="1:2">
      <c r="A198" s="3">
        <f>IFERROR(__xludf.DUMMYFUNCTION("""COMPUTED_VALUE"""),42655.6666666666)</f>
        <v>42655.6666666666</v>
      </c>
      <c r="B198" s="2">
        <f>IFERROR(__xludf.DUMMYFUNCTION("""COMPUTED_VALUE"""),66.46)</f>
        <v>66.46</v>
      </c>
    </row>
    <row r="199" ht="12.75" spans="1:2">
      <c r="A199" s="3">
        <f>IFERROR(__xludf.DUMMYFUNCTION("""COMPUTED_VALUE"""),42656.6666666666)</f>
        <v>42656.6666666666</v>
      </c>
      <c r="B199" s="2">
        <f>IFERROR(__xludf.DUMMYFUNCTION("""COMPUTED_VALUE"""),66.84)</f>
        <v>66.84</v>
      </c>
    </row>
    <row r="200" ht="12.75" spans="1:2">
      <c r="A200" s="3">
        <f>IFERROR(__xludf.DUMMYFUNCTION("""COMPUTED_VALUE"""),42657.6666666666)</f>
        <v>42657.6666666666</v>
      </c>
      <c r="B200" s="2">
        <f>IFERROR(__xludf.DUMMYFUNCTION("""COMPUTED_VALUE"""),67.24)</f>
        <v>67.24</v>
      </c>
    </row>
    <row r="201" ht="12.75" spans="1:2">
      <c r="A201" s="3">
        <f>IFERROR(__xludf.DUMMYFUNCTION("""COMPUTED_VALUE"""),42660.6666666666)</f>
        <v>42660.6666666666</v>
      </c>
      <c r="B201" s="2">
        <f>IFERROR(__xludf.DUMMYFUNCTION("""COMPUTED_VALUE"""),66.38)</f>
        <v>66.38</v>
      </c>
    </row>
    <row r="202" ht="12.75" spans="1:2">
      <c r="A202" s="3">
        <f>IFERROR(__xludf.DUMMYFUNCTION("""COMPUTED_VALUE"""),42661.6666666666)</f>
        <v>42661.6666666666</v>
      </c>
      <c r="B202" s="2">
        <f>IFERROR(__xludf.DUMMYFUNCTION("""COMPUTED_VALUE"""),66.21)</f>
        <v>66.21</v>
      </c>
    </row>
    <row r="203" ht="12.75" spans="1:2">
      <c r="A203" s="3">
        <f>IFERROR(__xludf.DUMMYFUNCTION("""COMPUTED_VALUE"""),42662.6666666666)</f>
        <v>42662.6666666666</v>
      </c>
      <c r="B203" s="2">
        <f>IFERROR(__xludf.DUMMYFUNCTION("""COMPUTED_VALUE"""),66.4)</f>
        <v>66.4</v>
      </c>
    </row>
    <row r="204" ht="12.75" spans="1:2">
      <c r="A204" s="3">
        <f>IFERROR(__xludf.DUMMYFUNCTION("""COMPUTED_VALUE"""),42663.6666666666)</f>
        <v>42663.6666666666</v>
      </c>
      <c r="B204" s="2">
        <f>IFERROR(__xludf.DUMMYFUNCTION("""COMPUTED_VALUE"""),65.73)</f>
        <v>65.73</v>
      </c>
    </row>
    <row r="205" ht="12.75" spans="1:2">
      <c r="A205" s="3">
        <f>IFERROR(__xludf.DUMMYFUNCTION("""COMPUTED_VALUE"""),42664.6666666666)</f>
        <v>42664.6666666666</v>
      </c>
      <c r="B205" s="2">
        <f>IFERROR(__xludf.DUMMYFUNCTION("""COMPUTED_VALUE"""),66.18)</f>
        <v>66.18</v>
      </c>
    </row>
    <row r="206" ht="12.75" spans="1:2">
      <c r="A206" s="3">
        <f>IFERROR(__xludf.DUMMYFUNCTION("""COMPUTED_VALUE"""),42667.6666666666)</f>
        <v>42667.6666666666</v>
      </c>
      <c r="B206" s="2">
        <f>IFERROR(__xludf.DUMMYFUNCTION("""COMPUTED_VALUE"""),66.3)</f>
        <v>66.3</v>
      </c>
    </row>
    <row r="207" ht="12.75" spans="1:2">
      <c r="A207" s="3">
        <f>IFERROR(__xludf.DUMMYFUNCTION("""COMPUTED_VALUE"""),42668.6666666666)</f>
        <v>42668.6666666666</v>
      </c>
      <c r="B207" s="2">
        <f>IFERROR(__xludf.DUMMYFUNCTION("""COMPUTED_VALUE"""),66.36)</f>
        <v>66.36</v>
      </c>
    </row>
    <row r="208" ht="12.75" spans="1:2">
      <c r="A208" s="3">
        <f>IFERROR(__xludf.DUMMYFUNCTION("""COMPUTED_VALUE"""),42669.6666666666)</f>
        <v>42669.6666666666</v>
      </c>
      <c r="B208" s="2">
        <f>IFERROR(__xludf.DUMMYFUNCTION("""COMPUTED_VALUE"""),64.69)</f>
        <v>64.69</v>
      </c>
    </row>
    <row r="209" ht="12.75" spans="1:2">
      <c r="A209" s="3">
        <f>IFERROR(__xludf.DUMMYFUNCTION("""COMPUTED_VALUE"""),42670.6666666666)</f>
        <v>42670.6666666666</v>
      </c>
      <c r="B209" s="2">
        <f>IFERROR(__xludf.DUMMYFUNCTION("""COMPUTED_VALUE"""),63.95)</f>
        <v>63.95</v>
      </c>
    </row>
    <row r="210" ht="12.75" spans="1:2">
      <c r="A210" s="3">
        <f>IFERROR(__xludf.DUMMYFUNCTION("""COMPUTED_VALUE"""),42671.6666666666)</f>
        <v>42671.6666666666</v>
      </c>
      <c r="B210" s="2">
        <f>IFERROR(__xludf.DUMMYFUNCTION("""COMPUTED_VALUE"""),64.09)</f>
        <v>64.09</v>
      </c>
    </row>
    <row r="211" ht="12.75" spans="1:2">
      <c r="A211" s="3">
        <f>IFERROR(__xludf.DUMMYFUNCTION("""COMPUTED_VALUE"""),42674.6666666666)</f>
        <v>42674.6666666666</v>
      </c>
      <c r="B211" s="2">
        <f>IFERROR(__xludf.DUMMYFUNCTION("""COMPUTED_VALUE"""),63.97)</f>
        <v>63.97</v>
      </c>
    </row>
    <row r="212" ht="12.75" spans="1:2">
      <c r="A212" s="3">
        <f>IFERROR(__xludf.DUMMYFUNCTION("""COMPUTED_VALUE"""),42675.6666666666)</f>
        <v>42675.6666666666</v>
      </c>
      <c r="B212" s="2">
        <f>IFERROR(__xludf.DUMMYFUNCTION("""COMPUTED_VALUE"""),63.52)</f>
        <v>63.52</v>
      </c>
    </row>
    <row r="213" ht="12.75" spans="1:2">
      <c r="A213" s="3">
        <f>IFERROR(__xludf.DUMMYFUNCTION("""COMPUTED_VALUE"""),42676.6666666666)</f>
        <v>42676.6666666666</v>
      </c>
      <c r="B213" s="2">
        <f>IFERROR(__xludf.DUMMYFUNCTION("""COMPUTED_VALUE"""),63.76)</f>
        <v>63.76</v>
      </c>
    </row>
    <row r="214" ht="12.75" spans="1:2">
      <c r="A214" s="3">
        <f>IFERROR(__xludf.DUMMYFUNCTION("""COMPUTED_VALUE"""),42677.6666666666)</f>
        <v>42677.6666666666</v>
      </c>
      <c r="B214" s="2">
        <f>IFERROR(__xludf.DUMMYFUNCTION("""COMPUTED_VALUE"""),64.16)</f>
        <v>64.16</v>
      </c>
    </row>
    <row r="215" ht="12.75" spans="1:2">
      <c r="A215" s="3">
        <f>IFERROR(__xludf.DUMMYFUNCTION("""COMPUTED_VALUE"""),42678.6666666666)</f>
        <v>42678.6666666666</v>
      </c>
      <c r="B215" s="2">
        <f>IFERROR(__xludf.DUMMYFUNCTION("""COMPUTED_VALUE"""),64.68)</f>
        <v>64.68</v>
      </c>
    </row>
    <row r="216" ht="12.75" spans="1:2">
      <c r="A216" s="3">
        <f>IFERROR(__xludf.DUMMYFUNCTION("""COMPUTED_VALUE"""),42681.6666666666)</f>
        <v>42681.6666666666</v>
      </c>
      <c r="B216" s="2">
        <f>IFERROR(__xludf.DUMMYFUNCTION("""COMPUTED_VALUE"""),65.46)</f>
        <v>65.46</v>
      </c>
    </row>
    <row r="217" ht="12.75" spans="1:2">
      <c r="A217" s="3">
        <f>IFERROR(__xludf.DUMMYFUNCTION("""COMPUTED_VALUE"""),42682.6666666666)</f>
        <v>42682.6666666666</v>
      </c>
      <c r="B217" s="2">
        <f>IFERROR(__xludf.DUMMYFUNCTION("""COMPUTED_VALUE"""),65.38)</f>
        <v>65.38</v>
      </c>
    </row>
    <row r="218" ht="12.75" spans="1:2">
      <c r="A218" s="3">
        <f>IFERROR(__xludf.DUMMYFUNCTION("""COMPUTED_VALUE"""),42683.6666666666)</f>
        <v>42683.6666666666</v>
      </c>
      <c r="B218" s="2">
        <f>IFERROR(__xludf.DUMMYFUNCTION("""COMPUTED_VALUE"""),66.93)</f>
        <v>66.93</v>
      </c>
    </row>
    <row r="219" ht="12.75" spans="1:2">
      <c r="A219" s="3">
        <f>IFERROR(__xludf.DUMMYFUNCTION("""COMPUTED_VALUE"""),42684.6666666666)</f>
        <v>42684.6666666666</v>
      </c>
      <c r="B219" s="2">
        <f>IFERROR(__xludf.DUMMYFUNCTION("""COMPUTED_VALUE"""),67.1)</f>
        <v>67.1</v>
      </c>
    </row>
    <row r="220" ht="12.75" spans="1:2">
      <c r="A220" s="3">
        <f>IFERROR(__xludf.DUMMYFUNCTION("""COMPUTED_VALUE"""),42685.6666666666)</f>
        <v>42685.6666666666</v>
      </c>
      <c r="B220" s="2">
        <f>IFERROR(__xludf.DUMMYFUNCTION("""COMPUTED_VALUE"""),66.44)</f>
        <v>66.44</v>
      </c>
    </row>
    <row r="221" ht="12.75" spans="1:2">
      <c r="A221" s="3">
        <f>IFERROR(__xludf.DUMMYFUNCTION("""COMPUTED_VALUE"""),42688.6666666666)</f>
        <v>42688.6666666666</v>
      </c>
      <c r="B221" s="2">
        <f>IFERROR(__xludf.DUMMYFUNCTION("""COMPUTED_VALUE"""),64.73)</f>
        <v>64.73</v>
      </c>
    </row>
    <row r="222" ht="12.75" spans="1:2">
      <c r="A222" s="3">
        <f>IFERROR(__xludf.DUMMYFUNCTION("""COMPUTED_VALUE"""),42689.6666666666)</f>
        <v>42689.6666666666</v>
      </c>
      <c r="B222" s="2">
        <f>IFERROR(__xludf.DUMMYFUNCTION("""COMPUTED_VALUE"""),64.48)</f>
        <v>64.48</v>
      </c>
    </row>
    <row r="223" ht="12.75" spans="1:2">
      <c r="A223" s="3">
        <f>IFERROR(__xludf.DUMMYFUNCTION("""COMPUTED_VALUE"""),42690.6666666666)</f>
        <v>42690.6666666666</v>
      </c>
      <c r="B223" s="2">
        <f>IFERROR(__xludf.DUMMYFUNCTION("""COMPUTED_VALUE"""),64.71)</f>
        <v>64.71</v>
      </c>
    </row>
    <row r="224" ht="12.75" spans="1:2">
      <c r="A224" s="3">
        <f>IFERROR(__xludf.DUMMYFUNCTION("""COMPUTED_VALUE"""),42691.6666666666)</f>
        <v>42691.6666666666</v>
      </c>
      <c r="B224" s="2">
        <f>IFERROR(__xludf.DUMMYFUNCTION("""COMPUTED_VALUE"""),64.86)</f>
        <v>64.86</v>
      </c>
    </row>
    <row r="225" ht="12.75" spans="1:2">
      <c r="A225" s="3">
        <f>IFERROR(__xludf.DUMMYFUNCTION("""COMPUTED_VALUE"""),42692.6666666666)</f>
        <v>42692.6666666666</v>
      </c>
      <c r="B225" s="2">
        <f>IFERROR(__xludf.DUMMYFUNCTION("""COMPUTED_VALUE"""),65.85)</f>
        <v>65.85</v>
      </c>
    </row>
    <row r="226" ht="12.75" spans="1:2">
      <c r="A226" s="3">
        <f>IFERROR(__xludf.DUMMYFUNCTION("""COMPUTED_VALUE"""),42695.6666666666)</f>
        <v>42695.6666666666</v>
      </c>
      <c r="B226" s="2">
        <f>IFERROR(__xludf.DUMMYFUNCTION("""COMPUTED_VALUE"""),65.97)</f>
        <v>65.97</v>
      </c>
    </row>
    <row r="227" ht="12.75" spans="1:2">
      <c r="A227" s="3">
        <f>IFERROR(__xludf.DUMMYFUNCTION("""COMPUTED_VALUE"""),42696.6666666666)</f>
        <v>42696.6666666666</v>
      </c>
      <c r="B227" s="2">
        <f>IFERROR(__xludf.DUMMYFUNCTION("""COMPUTED_VALUE"""),65.58)</f>
        <v>65.58</v>
      </c>
    </row>
    <row r="228" ht="12.75" spans="1:2">
      <c r="A228" s="3">
        <f>IFERROR(__xludf.DUMMYFUNCTION("""COMPUTED_VALUE"""),42697.6666666666)</f>
        <v>42697.6666666666</v>
      </c>
      <c r="B228" s="2">
        <f>IFERROR(__xludf.DUMMYFUNCTION("""COMPUTED_VALUE"""),65.34)</f>
        <v>65.34</v>
      </c>
    </row>
    <row r="229" ht="12.75" spans="1:2">
      <c r="A229" s="3">
        <f>IFERROR(__xludf.DUMMYFUNCTION("""COMPUTED_VALUE"""),42699.6666666666)</f>
        <v>42699.6666666666</v>
      </c>
      <c r="B229" s="2">
        <f>IFERROR(__xludf.DUMMYFUNCTION("""COMPUTED_VALUE"""),65.69)</f>
        <v>65.69</v>
      </c>
    </row>
    <row r="230" ht="12.75" spans="1:2">
      <c r="A230" s="3">
        <f>IFERROR(__xludf.DUMMYFUNCTION("""COMPUTED_VALUE"""),42702.6666666666)</f>
        <v>42702.6666666666</v>
      </c>
      <c r="B230" s="2">
        <f>IFERROR(__xludf.DUMMYFUNCTION("""COMPUTED_VALUE"""),64.58)</f>
        <v>64.58</v>
      </c>
    </row>
    <row r="231" ht="12.75" spans="1:2">
      <c r="A231" s="3">
        <f>IFERROR(__xludf.DUMMYFUNCTION("""COMPUTED_VALUE"""),42703.6666666666)</f>
        <v>42703.6666666666</v>
      </c>
      <c r="B231" s="2">
        <f>IFERROR(__xludf.DUMMYFUNCTION("""COMPUTED_VALUE"""),64.97)</f>
        <v>64.97</v>
      </c>
    </row>
    <row r="232" ht="12.75" spans="1:2">
      <c r="A232" s="3">
        <f>IFERROR(__xludf.DUMMYFUNCTION("""COMPUTED_VALUE"""),42704.6666666666)</f>
        <v>42704.6666666666</v>
      </c>
      <c r="B232" s="2">
        <f>IFERROR(__xludf.DUMMYFUNCTION("""COMPUTED_VALUE"""),64.09)</f>
        <v>64.09</v>
      </c>
    </row>
    <row r="233" ht="12.75" spans="1:2">
      <c r="A233" s="3">
        <f>IFERROR(__xludf.DUMMYFUNCTION("""COMPUTED_VALUE"""),42705.6666666666)</f>
        <v>42705.6666666666</v>
      </c>
      <c r="B233" s="2">
        <f>IFERROR(__xludf.DUMMYFUNCTION("""COMPUTED_VALUE"""),63.55)</f>
        <v>63.55</v>
      </c>
    </row>
    <row r="234" ht="12.75" spans="1:2">
      <c r="A234" s="3">
        <f>IFERROR(__xludf.DUMMYFUNCTION("""COMPUTED_VALUE"""),42706.6666666666)</f>
        <v>42706.6666666666</v>
      </c>
      <c r="B234" s="2">
        <f>IFERROR(__xludf.DUMMYFUNCTION("""COMPUTED_VALUE"""),63.88)</f>
        <v>63.88</v>
      </c>
    </row>
    <row r="235" ht="12.75" spans="1:2">
      <c r="A235" s="3">
        <f>IFERROR(__xludf.DUMMYFUNCTION("""COMPUTED_VALUE"""),42709.6666666666)</f>
        <v>42709.6666666666</v>
      </c>
      <c r="B235" s="2">
        <f>IFERROR(__xludf.DUMMYFUNCTION("""COMPUTED_VALUE"""),64.86)</f>
        <v>64.86</v>
      </c>
    </row>
    <row r="236" ht="12.75" spans="1:2">
      <c r="A236" s="3">
        <f>IFERROR(__xludf.DUMMYFUNCTION("""COMPUTED_VALUE"""),42710.6666666666)</f>
        <v>42710.6666666666</v>
      </c>
      <c r="B236" s="2">
        <f>IFERROR(__xludf.DUMMYFUNCTION("""COMPUTED_VALUE"""),66.52)</f>
        <v>66.52</v>
      </c>
    </row>
    <row r="237" ht="12.75" spans="1:2">
      <c r="A237" s="3">
        <f>IFERROR(__xludf.DUMMYFUNCTION("""COMPUTED_VALUE"""),42711.6666666666)</f>
        <v>42711.6666666666</v>
      </c>
      <c r="B237" s="2">
        <f>IFERROR(__xludf.DUMMYFUNCTION("""COMPUTED_VALUE"""),67.61)</f>
        <v>67.61</v>
      </c>
    </row>
    <row r="238" ht="12.75" spans="1:2">
      <c r="A238" s="3">
        <f>IFERROR(__xludf.DUMMYFUNCTION("""COMPUTED_VALUE"""),42712.6666666666)</f>
        <v>42712.6666666666</v>
      </c>
      <c r="B238" s="2">
        <f>IFERROR(__xludf.DUMMYFUNCTION("""COMPUTED_VALUE"""),67.77)</f>
        <v>67.77</v>
      </c>
    </row>
    <row r="239" ht="12.75" spans="1:2">
      <c r="A239" s="3">
        <f>IFERROR(__xludf.DUMMYFUNCTION("""COMPUTED_VALUE"""),42713.6666666666)</f>
        <v>42713.6666666666</v>
      </c>
      <c r="B239" s="2">
        <f>IFERROR(__xludf.DUMMYFUNCTION("""COMPUTED_VALUE"""),68.62)</f>
        <v>68.62</v>
      </c>
    </row>
    <row r="240" ht="12.75" spans="1:2">
      <c r="A240" s="3">
        <f>IFERROR(__xludf.DUMMYFUNCTION("""COMPUTED_VALUE"""),42716.6666666666)</f>
        <v>42716.6666666666</v>
      </c>
      <c r="B240" s="2">
        <f>IFERROR(__xludf.DUMMYFUNCTION("""COMPUTED_VALUE"""),68.79)</f>
        <v>68.79</v>
      </c>
    </row>
    <row r="241" ht="12.75" spans="1:2">
      <c r="A241" s="3">
        <f>IFERROR(__xludf.DUMMYFUNCTION("""COMPUTED_VALUE"""),42717.6666666666)</f>
        <v>42717.6666666666</v>
      </c>
      <c r="B241" s="2">
        <f>IFERROR(__xludf.DUMMYFUNCTION("""COMPUTED_VALUE"""),69.26)</f>
        <v>69.26</v>
      </c>
    </row>
    <row r="242" ht="12.75" spans="1:2">
      <c r="A242" s="3">
        <f>IFERROR(__xludf.DUMMYFUNCTION("""COMPUTED_VALUE"""),42718.6666666666)</f>
        <v>42718.6666666666</v>
      </c>
      <c r="B242" s="2">
        <f>IFERROR(__xludf.DUMMYFUNCTION("""COMPUTED_VALUE"""),68.26)</f>
        <v>68.26</v>
      </c>
    </row>
    <row r="243" ht="12.75" spans="1:2">
      <c r="A243" s="3">
        <f>IFERROR(__xludf.DUMMYFUNCTION("""COMPUTED_VALUE"""),42719.6666666666)</f>
        <v>42719.6666666666</v>
      </c>
      <c r="B243" s="2">
        <f>IFERROR(__xludf.DUMMYFUNCTION("""COMPUTED_VALUE"""),68.61)</f>
        <v>68.61</v>
      </c>
    </row>
    <row r="244" ht="12.75" spans="1:2">
      <c r="A244" s="3">
        <f>IFERROR(__xludf.DUMMYFUNCTION("""COMPUTED_VALUE"""),42720.6666666666)</f>
        <v>42720.6666666666</v>
      </c>
      <c r="B244" s="2">
        <f>IFERROR(__xludf.DUMMYFUNCTION("""COMPUTED_VALUE"""),68.06)</f>
        <v>68.06</v>
      </c>
    </row>
    <row r="245" ht="12.75" spans="1:2">
      <c r="A245" s="3">
        <f>IFERROR(__xludf.DUMMYFUNCTION("""COMPUTED_VALUE"""),42723.6666666666)</f>
        <v>42723.6666666666</v>
      </c>
      <c r="B245" s="2">
        <f>IFERROR(__xludf.DUMMYFUNCTION("""COMPUTED_VALUE"""),67.7)</f>
        <v>67.7</v>
      </c>
    </row>
    <row r="246" ht="12.75" spans="1:2">
      <c r="A246" s="3">
        <f>IFERROR(__xludf.DUMMYFUNCTION("""COMPUTED_VALUE"""),42724.6666666666)</f>
        <v>42724.6666666666</v>
      </c>
      <c r="B246" s="2">
        <f>IFERROR(__xludf.DUMMYFUNCTION("""COMPUTED_VALUE"""),68.01)</f>
        <v>68.01</v>
      </c>
    </row>
    <row r="247" ht="12.75" spans="1:2">
      <c r="A247" s="3">
        <f>IFERROR(__xludf.DUMMYFUNCTION("""COMPUTED_VALUE"""),42725.6666666666)</f>
        <v>42725.6666666666</v>
      </c>
      <c r="B247" s="2">
        <f>IFERROR(__xludf.DUMMYFUNCTION("""COMPUTED_VALUE"""),67.49)</f>
        <v>67.49</v>
      </c>
    </row>
    <row r="248" ht="12.75" spans="1:2">
      <c r="A248" s="3">
        <f>IFERROR(__xludf.DUMMYFUNCTION("""COMPUTED_VALUE"""),42726.6666666666)</f>
        <v>42726.6666666666</v>
      </c>
      <c r="B248" s="2">
        <f>IFERROR(__xludf.DUMMYFUNCTION("""COMPUTED_VALUE"""),67.21)</f>
        <v>67.21</v>
      </c>
    </row>
    <row r="249" ht="12.75" spans="1:2">
      <c r="A249" s="3">
        <f>IFERROR(__xludf.DUMMYFUNCTION("""COMPUTED_VALUE"""),42727.6666666666)</f>
        <v>42727.6666666666</v>
      </c>
      <c r="B249" s="2">
        <f>IFERROR(__xludf.DUMMYFUNCTION("""COMPUTED_VALUE"""),67.17)</f>
        <v>67.17</v>
      </c>
    </row>
    <row r="250" ht="12.75" spans="1:2">
      <c r="A250" s="3">
        <f>IFERROR(__xludf.DUMMYFUNCTION("""COMPUTED_VALUE"""),42731.6666666666)</f>
        <v>42731.6666666666</v>
      </c>
      <c r="B250" s="2">
        <f>IFERROR(__xludf.DUMMYFUNCTION("""COMPUTED_VALUE"""),67.53)</f>
        <v>67.53</v>
      </c>
    </row>
    <row r="251" ht="12.75" spans="1:2">
      <c r="A251" s="3">
        <f>IFERROR(__xludf.DUMMYFUNCTION("""COMPUTED_VALUE"""),42732.6666666666)</f>
        <v>42732.6666666666</v>
      </c>
      <c r="B251" s="2">
        <f>IFERROR(__xludf.DUMMYFUNCTION("""COMPUTED_VALUE"""),67.34)</f>
        <v>67.34</v>
      </c>
    </row>
    <row r="252" ht="12.75" spans="1:2">
      <c r="A252" s="3">
        <f>IFERROR(__xludf.DUMMYFUNCTION("""COMPUTED_VALUE"""),42733.6666666666)</f>
        <v>42733.6666666666</v>
      </c>
      <c r="B252" s="2">
        <f>IFERROR(__xludf.DUMMYFUNCTION("""COMPUTED_VALUE"""),67.01)</f>
        <v>67.01</v>
      </c>
    </row>
    <row r="253" ht="12.75" spans="1:2">
      <c r="A253" s="3">
        <f>IFERROR(__xludf.DUMMYFUNCTION("""COMPUTED_VALUE"""),42734.6666666666)</f>
        <v>42734.6666666666</v>
      </c>
      <c r="B253" s="2">
        <f>IFERROR(__xludf.DUMMYFUNCTION("""COMPUTED_VALUE"""),67.12)</f>
        <v>67.12</v>
      </c>
    </row>
    <row r="254" ht="12.75" spans="1:2">
      <c r="A254" s="3">
        <f>IFERROR(__xludf.DUMMYFUNCTION("""COMPUTED_VALUE"""),42738.6666666666)</f>
        <v>42738.6666666666</v>
      </c>
      <c r="B254" s="2">
        <f>IFERROR(__xludf.DUMMYFUNCTION("""COMPUTED_VALUE"""),66.68)</f>
        <v>66.68</v>
      </c>
    </row>
    <row r="255" ht="12.75" spans="1:2">
      <c r="A255" s="3">
        <f>IFERROR(__xludf.DUMMYFUNCTION("""COMPUTED_VALUE"""),42739.6666666666)</f>
        <v>42739.6666666666</v>
      </c>
      <c r="B255" s="2">
        <f>IFERROR(__xludf.DUMMYFUNCTION("""COMPUTED_VALUE"""),67.72)</f>
        <v>67.72</v>
      </c>
    </row>
    <row r="256" ht="12.75" spans="1:2">
      <c r="A256" s="3">
        <f>IFERROR(__xludf.DUMMYFUNCTION("""COMPUTED_VALUE"""),42740.6666666666)</f>
        <v>42740.6666666666</v>
      </c>
      <c r="B256" s="2">
        <f>IFERROR(__xludf.DUMMYFUNCTION("""COMPUTED_VALUE"""),67.64)</f>
        <v>67.64</v>
      </c>
    </row>
    <row r="257" ht="12.75" spans="1:2">
      <c r="A257" s="3">
        <f>IFERROR(__xludf.DUMMYFUNCTION("""COMPUTED_VALUE"""),42741.6666666666)</f>
        <v>42741.6666666666</v>
      </c>
      <c r="B257" s="2">
        <f>IFERROR(__xludf.DUMMYFUNCTION("""COMPUTED_VALUE"""),68.46)</f>
        <v>68.46</v>
      </c>
    </row>
    <row r="258" ht="12.75" spans="1:2">
      <c r="A258" s="3">
        <f>IFERROR(__xludf.DUMMYFUNCTION("""COMPUTED_VALUE"""),42744.6666666666)</f>
        <v>42744.6666666666</v>
      </c>
      <c r="B258" s="2">
        <f>IFERROR(__xludf.DUMMYFUNCTION("""COMPUTED_VALUE"""),67.77)</f>
        <v>67.77</v>
      </c>
    </row>
    <row r="259" ht="12.75" spans="1:2">
      <c r="A259" s="3">
        <f>IFERROR(__xludf.DUMMYFUNCTION("""COMPUTED_VALUE"""),42745.6666666666)</f>
        <v>42745.6666666666</v>
      </c>
      <c r="B259" s="2">
        <f>IFERROR(__xludf.DUMMYFUNCTION("""COMPUTED_VALUE"""),67.2)</f>
        <v>67.2</v>
      </c>
    </row>
    <row r="260" ht="12.75" spans="1:2">
      <c r="A260" s="3">
        <f>IFERROR(__xludf.DUMMYFUNCTION("""COMPUTED_VALUE"""),42746.6666666666)</f>
        <v>42746.6666666666</v>
      </c>
      <c r="B260" s="2">
        <f>IFERROR(__xludf.DUMMYFUNCTION("""COMPUTED_VALUE"""),67.72)</f>
        <v>67.72</v>
      </c>
    </row>
    <row r="261" ht="12.75" spans="1:2">
      <c r="A261" s="3">
        <f>IFERROR(__xludf.DUMMYFUNCTION("""COMPUTED_VALUE"""),42747.6666666666)</f>
        <v>42747.6666666666</v>
      </c>
      <c r="B261" s="2">
        <f>IFERROR(__xludf.DUMMYFUNCTION("""COMPUTED_VALUE"""),67.4)</f>
        <v>67.4</v>
      </c>
    </row>
    <row r="262" ht="12.75" spans="1:2">
      <c r="A262" s="3">
        <f>IFERROR(__xludf.DUMMYFUNCTION("""COMPUTED_VALUE"""),42748.6666666666)</f>
        <v>42748.6666666666</v>
      </c>
      <c r="B262" s="2">
        <f>IFERROR(__xludf.DUMMYFUNCTION("""COMPUTED_VALUE"""),67.71)</f>
        <v>67.71</v>
      </c>
    </row>
    <row r="263" ht="12.75" spans="1:2">
      <c r="A263" s="3">
        <f>IFERROR(__xludf.DUMMYFUNCTION("""COMPUTED_VALUE"""),42752.6666666666)</f>
        <v>42752.6666666666</v>
      </c>
      <c r="B263" s="2">
        <f>IFERROR(__xludf.DUMMYFUNCTION("""COMPUTED_VALUE"""),66.99)</f>
        <v>66.99</v>
      </c>
    </row>
    <row r="264" ht="12.75" spans="1:2">
      <c r="A264" s="3">
        <f>IFERROR(__xludf.DUMMYFUNCTION("""COMPUTED_VALUE"""),42753.6666666666)</f>
        <v>42753.6666666666</v>
      </c>
      <c r="B264" s="2">
        <f>IFERROR(__xludf.DUMMYFUNCTION("""COMPUTED_VALUE"""),67.25)</f>
        <v>67.25</v>
      </c>
    </row>
    <row r="265" ht="12.75" spans="1:2">
      <c r="A265" s="3">
        <f>IFERROR(__xludf.DUMMYFUNCTION("""COMPUTED_VALUE"""),42754.6666666666)</f>
        <v>42754.6666666666</v>
      </c>
      <c r="B265" s="2">
        <f>IFERROR(__xludf.DUMMYFUNCTION("""COMPUTED_VALUE"""),67.06)</f>
        <v>67.06</v>
      </c>
    </row>
    <row r="266" ht="12.75" spans="1:2">
      <c r="A266" s="3">
        <f>IFERROR(__xludf.DUMMYFUNCTION("""COMPUTED_VALUE"""),42755.6666666666)</f>
        <v>42755.6666666666</v>
      </c>
      <c r="B266" s="2">
        <f>IFERROR(__xludf.DUMMYFUNCTION("""COMPUTED_VALUE"""),67.36)</f>
        <v>67.36</v>
      </c>
    </row>
    <row r="267" ht="12.75" spans="1:2">
      <c r="A267" s="3">
        <f>IFERROR(__xludf.DUMMYFUNCTION("""COMPUTED_VALUE"""),42758.6666666666)</f>
        <v>42758.6666666666</v>
      </c>
      <c r="B267" s="2">
        <f>IFERROR(__xludf.DUMMYFUNCTION("""COMPUTED_VALUE"""),67.32)</f>
        <v>67.32</v>
      </c>
    </row>
    <row r="268" ht="12.75" spans="1:2">
      <c r="A268" s="3">
        <f>IFERROR(__xludf.DUMMYFUNCTION("""COMPUTED_VALUE"""),42759.6666666666)</f>
        <v>42759.6666666666</v>
      </c>
      <c r="B268" s="2">
        <f>IFERROR(__xludf.DUMMYFUNCTION("""COMPUTED_VALUE"""),67.95)</f>
        <v>67.95</v>
      </c>
    </row>
    <row r="269" ht="12.75" spans="1:2">
      <c r="A269" s="3">
        <f>IFERROR(__xludf.DUMMYFUNCTION("""COMPUTED_VALUE"""),42760.6666666666)</f>
        <v>42760.6666666666</v>
      </c>
      <c r="B269" s="2">
        <f>IFERROR(__xludf.DUMMYFUNCTION("""COMPUTED_VALUE"""),68.34)</f>
        <v>68.34</v>
      </c>
    </row>
    <row r="270" ht="12.75" spans="1:2">
      <c r="A270" s="3">
        <f>IFERROR(__xludf.DUMMYFUNCTION("""COMPUTED_VALUE"""),42761.6666666666)</f>
        <v>42761.6666666666</v>
      </c>
      <c r="B270" s="2">
        <f>IFERROR(__xludf.DUMMYFUNCTION("""COMPUTED_VALUE"""),68.83)</f>
        <v>68.83</v>
      </c>
    </row>
    <row r="271" ht="12.75" spans="1:2">
      <c r="A271" s="3">
        <f>IFERROR(__xludf.DUMMYFUNCTION("""COMPUTED_VALUE"""),42762.6666666666)</f>
        <v>42762.6666666666</v>
      </c>
      <c r="B271" s="2">
        <f>IFERROR(__xludf.DUMMYFUNCTION("""COMPUTED_VALUE"""),68.36)</f>
        <v>68.36</v>
      </c>
    </row>
    <row r="272" ht="12.75" spans="1:2">
      <c r="A272" s="3">
        <f>IFERROR(__xludf.DUMMYFUNCTION("""COMPUTED_VALUE"""),42765.6666666666)</f>
        <v>42765.6666666666</v>
      </c>
      <c r="B272" s="2">
        <f>IFERROR(__xludf.DUMMYFUNCTION("""COMPUTED_VALUE"""),68.18)</f>
        <v>68.18</v>
      </c>
    </row>
    <row r="273" ht="12.75" spans="1:2">
      <c r="A273" s="3">
        <f>IFERROR(__xludf.DUMMYFUNCTION("""COMPUTED_VALUE"""),42766.6666666666)</f>
        <v>42766.6666666666</v>
      </c>
      <c r="B273" s="2">
        <f>IFERROR(__xludf.DUMMYFUNCTION("""COMPUTED_VALUE"""),70.54)</f>
        <v>70.54</v>
      </c>
    </row>
    <row r="274" ht="12.75" spans="1:2">
      <c r="A274" s="3">
        <f>IFERROR(__xludf.DUMMYFUNCTION("""COMPUTED_VALUE"""),42767.6666666666)</f>
        <v>42767.6666666666</v>
      </c>
      <c r="B274" s="2">
        <f>IFERROR(__xludf.DUMMYFUNCTION("""COMPUTED_VALUE"""),70.75)</f>
        <v>70.75</v>
      </c>
    </row>
    <row r="275" ht="12.75" spans="1:2">
      <c r="A275" s="3">
        <f>IFERROR(__xludf.DUMMYFUNCTION("""COMPUTED_VALUE"""),42768.6666666666)</f>
        <v>42768.6666666666</v>
      </c>
      <c r="B275" s="2">
        <f>IFERROR(__xludf.DUMMYFUNCTION("""COMPUTED_VALUE"""),70.67)</f>
        <v>70.67</v>
      </c>
    </row>
    <row r="276" ht="12.75" spans="1:2">
      <c r="A276" s="3">
        <f>IFERROR(__xludf.DUMMYFUNCTION("""COMPUTED_VALUE"""),42769.6666666666)</f>
        <v>42769.6666666666</v>
      </c>
      <c r="B276" s="2">
        <f>IFERROR(__xludf.DUMMYFUNCTION("""COMPUTED_VALUE"""),70.34)</f>
        <v>70.34</v>
      </c>
    </row>
    <row r="277" ht="12.75" spans="1:2">
      <c r="A277" s="3">
        <f>IFERROR(__xludf.DUMMYFUNCTION("""COMPUTED_VALUE"""),42772.6666666666)</f>
        <v>42772.6666666666</v>
      </c>
      <c r="B277" s="2">
        <f>IFERROR(__xludf.DUMMYFUNCTION("""COMPUTED_VALUE"""),69.74)</f>
        <v>69.74</v>
      </c>
    </row>
    <row r="278" ht="12.75" spans="1:2">
      <c r="A278" s="3">
        <f>IFERROR(__xludf.DUMMYFUNCTION("""COMPUTED_VALUE"""),42773.6666666666)</f>
        <v>42773.6666666666</v>
      </c>
      <c r="B278" s="2">
        <f>IFERROR(__xludf.DUMMYFUNCTION("""COMPUTED_VALUE"""),69.36)</f>
        <v>69.36</v>
      </c>
    </row>
    <row r="279" ht="12.75" spans="1:2">
      <c r="A279" s="3">
        <f>IFERROR(__xludf.DUMMYFUNCTION("""COMPUTED_VALUE"""),42774.6666666666)</f>
        <v>42774.6666666666</v>
      </c>
      <c r="B279" s="2">
        <f>IFERROR(__xludf.DUMMYFUNCTION("""COMPUTED_VALUE"""),68.88)</f>
        <v>68.88</v>
      </c>
    </row>
    <row r="280" ht="12.75" spans="1:2">
      <c r="A280" s="3">
        <f>IFERROR(__xludf.DUMMYFUNCTION("""COMPUTED_VALUE"""),42775.6666666666)</f>
        <v>42775.6666666666</v>
      </c>
      <c r="B280" s="2">
        <f>IFERROR(__xludf.DUMMYFUNCTION("""COMPUTED_VALUE"""),69.1)</f>
        <v>69.1</v>
      </c>
    </row>
    <row r="281" ht="12.75" spans="1:2">
      <c r="A281" s="3">
        <f>IFERROR(__xludf.DUMMYFUNCTION("""COMPUTED_VALUE"""),42776.6666666666)</f>
        <v>42776.6666666666</v>
      </c>
      <c r="B281" s="2">
        <f>IFERROR(__xludf.DUMMYFUNCTION("""COMPUTED_VALUE"""),69.77)</f>
        <v>69.77</v>
      </c>
    </row>
    <row r="282" ht="12.75" spans="1:2">
      <c r="A282" s="3">
        <f>IFERROR(__xludf.DUMMYFUNCTION("""COMPUTED_VALUE"""),42779.6666666666)</f>
        <v>42779.6666666666</v>
      </c>
      <c r="B282" s="2">
        <f>IFERROR(__xludf.DUMMYFUNCTION("""COMPUTED_VALUE"""),70.7)</f>
        <v>70.7</v>
      </c>
    </row>
    <row r="283" ht="12.75" spans="1:2">
      <c r="A283" s="3">
        <f>IFERROR(__xludf.DUMMYFUNCTION("""COMPUTED_VALUE"""),42780.6666666666)</f>
        <v>42780.6666666666</v>
      </c>
      <c r="B283" s="2">
        <f>IFERROR(__xludf.DUMMYFUNCTION("""COMPUTED_VALUE"""),70.78)</f>
        <v>70.78</v>
      </c>
    </row>
    <row r="284" ht="12.75" spans="1:2">
      <c r="A284" s="3">
        <f>IFERROR(__xludf.DUMMYFUNCTION("""COMPUTED_VALUE"""),42781.6666666666)</f>
        <v>42781.6666666666</v>
      </c>
      <c r="B284" s="2">
        <f>IFERROR(__xludf.DUMMYFUNCTION("""COMPUTED_VALUE"""),71.25)</f>
        <v>71.25</v>
      </c>
    </row>
    <row r="285" ht="12.75" spans="1:2">
      <c r="A285" s="3">
        <f>IFERROR(__xludf.DUMMYFUNCTION("""COMPUTED_VALUE"""),42782.6666666666)</f>
        <v>42782.6666666666</v>
      </c>
      <c r="B285" s="2">
        <f>IFERROR(__xludf.DUMMYFUNCTION("""COMPUTED_VALUE"""),71.34)</f>
        <v>71.34</v>
      </c>
    </row>
    <row r="286" ht="12.75" spans="1:2">
      <c r="A286" s="3">
        <f>IFERROR(__xludf.DUMMYFUNCTION("""COMPUTED_VALUE"""),42783.6666666666)</f>
        <v>42783.6666666666</v>
      </c>
      <c r="B286" s="2">
        <f>IFERROR(__xludf.DUMMYFUNCTION("""COMPUTED_VALUE"""),71.51)</f>
        <v>71.51</v>
      </c>
    </row>
    <row r="287" ht="12.75" spans="1:2">
      <c r="A287" s="3">
        <f>IFERROR(__xludf.DUMMYFUNCTION("""COMPUTED_VALUE"""),42787.6666666666)</f>
        <v>42787.6666666666</v>
      </c>
      <c r="B287" s="2">
        <f>IFERROR(__xludf.DUMMYFUNCTION("""COMPUTED_VALUE"""),71.37)</f>
        <v>71.37</v>
      </c>
    </row>
    <row r="288" ht="12.75" spans="1:2">
      <c r="A288" s="3">
        <f>IFERROR(__xludf.DUMMYFUNCTION("""COMPUTED_VALUE"""),42788.6666666666)</f>
        <v>42788.6666666666</v>
      </c>
      <c r="B288" s="2">
        <f>IFERROR(__xludf.DUMMYFUNCTION("""COMPUTED_VALUE"""),71.24)</f>
        <v>71.24</v>
      </c>
    </row>
    <row r="289" ht="12.75" spans="1:2">
      <c r="A289" s="3">
        <f>IFERROR(__xludf.DUMMYFUNCTION("""COMPUTED_VALUE"""),42789.6666666666)</f>
        <v>42789.6666666666</v>
      </c>
      <c r="B289" s="2">
        <f>IFERROR(__xludf.DUMMYFUNCTION("""COMPUTED_VALUE"""),71.45)</f>
        <v>71.45</v>
      </c>
    </row>
    <row r="290" ht="12.75" spans="1:2">
      <c r="A290" s="3">
        <f>IFERROR(__xludf.DUMMYFUNCTION("""COMPUTED_VALUE"""),42790.6666666666)</f>
        <v>42790.6666666666</v>
      </c>
      <c r="B290" s="2">
        <f>IFERROR(__xludf.DUMMYFUNCTION("""COMPUTED_VALUE"""),71.45)</f>
        <v>71.45</v>
      </c>
    </row>
    <row r="291" ht="12.75" spans="1:2">
      <c r="A291" s="3">
        <f>IFERROR(__xludf.DUMMYFUNCTION("""COMPUTED_VALUE"""),42793.6666666666)</f>
        <v>42793.6666666666</v>
      </c>
      <c r="B291" s="2">
        <f>IFERROR(__xludf.DUMMYFUNCTION("""COMPUTED_VALUE"""),71.15)</f>
        <v>71.15</v>
      </c>
    </row>
    <row r="292" ht="12.75" spans="1:2">
      <c r="A292" s="3">
        <f>IFERROR(__xludf.DUMMYFUNCTION("""COMPUTED_VALUE"""),42794.6666666666)</f>
        <v>42794.6666666666</v>
      </c>
      <c r="B292" s="2">
        <f>IFERROR(__xludf.DUMMYFUNCTION("""COMPUTED_VALUE"""),71.11)</f>
        <v>71.11</v>
      </c>
    </row>
    <row r="293" ht="12.75" spans="1:2">
      <c r="A293" s="3">
        <f>IFERROR(__xludf.DUMMYFUNCTION("""COMPUTED_VALUE"""),42795.6666666666)</f>
        <v>42795.6666666666</v>
      </c>
      <c r="B293" s="2">
        <f>IFERROR(__xludf.DUMMYFUNCTION("""COMPUTED_VALUE"""),72.18)</f>
        <v>72.18</v>
      </c>
    </row>
    <row r="294" ht="12.75" spans="1:2">
      <c r="A294" s="3">
        <f>IFERROR(__xludf.DUMMYFUNCTION("""COMPUTED_VALUE"""),42796.6666666666)</f>
        <v>42796.6666666666</v>
      </c>
      <c r="B294" s="2">
        <f>IFERROR(__xludf.DUMMYFUNCTION("""COMPUTED_VALUE"""),71.25)</f>
        <v>71.25</v>
      </c>
    </row>
    <row r="295" ht="12.75" spans="1:2">
      <c r="A295" s="3">
        <f>IFERROR(__xludf.DUMMYFUNCTION("""COMPUTED_VALUE"""),42797.6666666666)</f>
        <v>42797.6666666666</v>
      </c>
      <c r="B295" s="2">
        <f>IFERROR(__xludf.DUMMYFUNCTION("""COMPUTED_VALUE"""),71.09)</f>
        <v>71.09</v>
      </c>
    </row>
    <row r="296" ht="12.75" spans="1:2">
      <c r="A296" s="3">
        <f>IFERROR(__xludf.DUMMYFUNCTION("""COMPUTED_VALUE"""),42800.6666666666)</f>
        <v>42800.6666666666</v>
      </c>
      <c r="B296" s="2">
        <f>IFERROR(__xludf.DUMMYFUNCTION("""COMPUTED_VALUE"""),71.36)</f>
        <v>71.36</v>
      </c>
    </row>
    <row r="297" ht="12.75" spans="1:2">
      <c r="A297" s="3">
        <f>IFERROR(__xludf.DUMMYFUNCTION("""COMPUTED_VALUE"""),42801.6666666666)</f>
        <v>42801.6666666666</v>
      </c>
      <c r="B297" s="2">
        <f>IFERROR(__xludf.DUMMYFUNCTION("""COMPUTED_VALUE"""),70.93)</f>
        <v>70.93</v>
      </c>
    </row>
    <row r="298" ht="12.75" spans="1:2">
      <c r="A298" s="3">
        <f>IFERROR(__xludf.DUMMYFUNCTION("""COMPUTED_VALUE"""),42802.6666666666)</f>
        <v>42802.6666666666</v>
      </c>
      <c r="B298" s="2">
        <f>IFERROR(__xludf.DUMMYFUNCTION("""COMPUTED_VALUE"""),70.73)</f>
        <v>70.73</v>
      </c>
    </row>
    <row r="299" ht="12.75" spans="1:2">
      <c r="A299" s="3">
        <f>IFERROR(__xludf.DUMMYFUNCTION("""COMPUTED_VALUE"""),42803.6666666666)</f>
        <v>42803.6666666666</v>
      </c>
      <c r="B299" s="2">
        <f>IFERROR(__xludf.DUMMYFUNCTION("""COMPUTED_VALUE"""),71.08)</f>
        <v>71.08</v>
      </c>
    </row>
    <row r="300" ht="12.75" spans="1:2">
      <c r="A300" s="3">
        <f>IFERROR(__xludf.DUMMYFUNCTION("""COMPUTED_VALUE"""),42804.6666666666)</f>
        <v>42804.6666666666</v>
      </c>
      <c r="B300" s="2">
        <f>IFERROR(__xludf.DUMMYFUNCTION("""COMPUTED_VALUE"""),70.96)</f>
        <v>70.96</v>
      </c>
    </row>
    <row r="301" ht="12.75" spans="1:2">
      <c r="A301" s="3">
        <f>IFERROR(__xludf.DUMMYFUNCTION("""COMPUTED_VALUE"""),42807.6666666666)</f>
        <v>42807.6666666666</v>
      </c>
      <c r="B301" s="2">
        <f>IFERROR(__xludf.DUMMYFUNCTION("""COMPUTED_VALUE"""),70.78)</f>
        <v>70.78</v>
      </c>
    </row>
    <row r="302" ht="12.75" spans="1:2">
      <c r="A302" s="3">
        <f>IFERROR(__xludf.DUMMYFUNCTION("""COMPUTED_VALUE"""),42808.6666666666)</f>
        <v>42808.6666666666</v>
      </c>
      <c r="B302" s="2">
        <f>IFERROR(__xludf.DUMMYFUNCTION("""COMPUTED_VALUE"""),70.71)</f>
        <v>70.71</v>
      </c>
    </row>
    <row r="303" ht="12.75" spans="1:2">
      <c r="A303" s="3">
        <f>IFERROR(__xludf.DUMMYFUNCTION("""COMPUTED_VALUE"""),42809.6666666666)</f>
        <v>42809.6666666666</v>
      </c>
      <c r="B303" s="2">
        <f>IFERROR(__xludf.DUMMYFUNCTION("""COMPUTED_VALUE"""),70.82)</f>
        <v>70.82</v>
      </c>
    </row>
    <row r="304" ht="12.75" spans="1:2">
      <c r="A304" s="3">
        <f>IFERROR(__xludf.DUMMYFUNCTION("""COMPUTED_VALUE"""),42810.6666666666)</f>
        <v>42810.6666666666</v>
      </c>
      <c r="B304" s="2">
        <f>IFERROR(__xludf.DUMMYFUNCTION("""COMPUTED_VALUE"""),71.16)</f>
        <v>71.16</v>
      </c>
    </row>
    <row r="305" ht="12.75" spans="1:2">
      <c r="A305" s="3">
        <f>IFERROR(__xludf.DUMMYFUNCTION("""COMPUTED_VALUE"""),42811.6666666666)</f>
        <v>42811.6666666666</v>
      </c>
      <c r="B305" s="2">
        <f>IFERROR(__xludf.DUMMYFUNCTION("""COMPUTED_VALUE"""),70.88)</f>
        <v>70.88</v>
      </c>
    </row>
    <row r="306" ht="12.75" spans="1:2">
      <c r="A306" s="3">
        <f>IFERROR(__xludf.DUMMYFUNCTION("""COMPUTED_VALUE"""),42814.6666666666)</f>
        <v>42814.6666666666</v>
      </c>
      <c r="B306" s="2">
        <f>IFERROR(__xludf.DUMMYFUNCTION("""COMPUTED_VALUE"""),70.77)</f>
        <v>70.77</v>
      </c>
    </row>
    <row r="307" ht="12.75" spans="1:2">
      <c r="A307" s="3">
        <f>IFERROR(__xludf.DUMMYFUNCTION("""COMPUTED_VALUE"""),42815.6666666666)</f>
        <v>42815.6666666666</v>
      </c>
      <c r="B307" s="2">
        <f>IFERROR(__xludf.DUMMYFUNCTION("""COMPUTED_VALUE"""),69.74)</f>
        <v>69.74</v>
      </c>
    </row>
    <row r="308" ht="12.75" spans="1:2">
      <c r="A308" s="3">
        <f>IFERROR(__xludf.DUMMYFUNCTION("""COMPUTED_VALUE"""),42816.6666666666)</f>
        <v>42816.6666666666</v>
      </c>
      <c r="B308" s="2">
        <f>IFERROR(__xludf.DUMMYFUNCTION("""COMPUTED_VALUE"""),69.7)</f>
        <v>69.7</v>
      </c>
    </row>
    <row r="309" ht="12.75" spans="1:2">
      <c r="A309" s="3">
        <f>IFERROR(__xludf.DUMMYFUNCTION("""COMPUTED_VALUE"""),42817.6666666666)</f>
        <v>42817.6666666666</v>
      </c>
      <c r="B309" s="2">
        <f>IFERROR(__xludf.DUMMYFUNCTION("""COMPUTED_VALUE"""),69.73)</f>
        <v>69.73</v>
      </c>
    </row>
    <row r="310" ht="12.75" spans="1:2">
      <c r="A310" s="3">
        <f>IFERROR(__xludf.DUMMYFUNCTION("""COMPUTED_VALUE"""),42818.6666666666)</f>
        <v>42818.6666666666</v>
      </c>
      <c r="B310" s="2">
        <f>IFERROR(__xludf.DUMMYFUNCTION("""COMPUTED_VALUE"""),69.85)</f>
        <v>69.85</v>
      </c>
    </row>
    <row r="311" ht="12.75" spans="1:2">
      <c r="A311" s="3">
        <f>IFERROR(__xludf.DUMMYFUNCTION("""COMPUTED_VALUE"""),42821.6666666666)</f>
        <v>42821.6666666666</v>
      </c>
      <c r="B311" s="2">
        <f>IFERROR(__xludf.DUMMYFUNCTION("""COMPUTED_VALUE"""),69.01)</f>
        <v>69.01</v>
      </c>
    </row>
    <row r="312" ht="12.75" spans="1:2">
      <c r="A312" s="3">
        <f>IFERROR(__xludf.DUMMYFUNCTION("""COMPUTED_VALUE"""),42822.6666666666)</f>
        <v>42822.6666666666</v>
      </c>
      <c r="B312" s="2">
        <f>IFERROR(__xludf.DUMMYFUNCTION("""COMPUTED_VALUE"""),69.14)</f>
        <v>69.14</v>
      </c>
    </row>
    <row r="313" ht="12.75" spans="1:2">
      <c r="A313" s="3">
        <f>IFERROR(__xludf.DUMMYFUNCTION("""COMPUTED_VALUE"""),42823.6666666666)</f>
        <v>42823.6666666666</v>
      </c>
      <c r="B313" s="2">
        <f>IFERROR(__xludf.DUMMYFUNCTION("""COMPUTED_VALUE"""),68.67)</f>
        <v>68.67</v>
      </c>
    </row>
    <row r="314" ht="12.75" spans="1:2">
      <c r="A314" s="3">
        <f>IFERROR(__xludf.DUMMYFUNCTION("""COMPUTED_VALUE"""),42824.6666666666)</f>
        <v>42824.6666666666</v>
      </c>
      <c r="B314" s="2">
        <f>IFERROR(__xludf.DUMMYFUNCTION("""COMPUTED_VALUE"""),69.39)</f>
        <v>69.39</v>
      </c>
    </row>
    <row r="315" ht="12.75" spans="1:2">
      <c r="A315" s="3">
        <f>IFERROR(__xludf.DUMMYFUNCTION("""COMPUTED_VALUE"""),42825.6666666666)</f>
        <v>42825.6666666666</v>
      </c>
      <c r="B315" s="2">
        <f>IFERROR(__xludf.DUMMYFUNCTION("""COMPUTED_VALUE"""),69.45)</f>
        <v>69.45</v>
      </c>
    </row>
    <row r="316" ht="12.75" spans="1:2">
      <c r="A316" s="3">
        <f>IFERROR(__xludf.DUMMYFUNCTION("""COMPUTED_VALUE"""),42828.6666666666)</f>
        <v>42828.6666666666</v>
      </c>
      <c r="B316" s="2">
        <f>IFERROR(__xludf.DUMMYFUNCTION("""COMPUTED_VALUE"""),68.91)</f>
        <v>68.91</v>
      </c>
    </row>
    <row r="317" ht="12.75" spans="1:2">
      <c r="A317" s="3">
        <f>IFERROR(__xludf.DUMMYFUNCTION("""COMPUTED_VALUE"""),42829.6666666666)</f>
        <v>42829.6666666666</v>
      </c>
      <c r="B317" s="2">
        <f>IFERROR(__xludf.DUMMYFUNCTION("""COMPUTED_VALUE"""),68.63)</f>
        <v>68.63</v>
      </c>
    </row>
    <row r="318" ht="12.75" spans="1:2">
      <c r="A318" s="3">
        <f>IFERROR(__xludf.DUMMYFUNCTION("""COMPUTED_VALUE"""),42830.6666666666)</f>
        <v>42830.6666666666</v>
      </c>
      <c r="B318" s="2">
        <f>IFERROR(__xludf.DUMMYFUNCTION("""COMPUTED_VALUE"""),69.09)</f>
        <v>69.09</v>
      </c>
    </row>
    <row r="319" ht="12.75" spans="1:2">
      <c r="A319" s="3">
        <f>IFERROR(__xludf.DUMMYFUNCTION("""COMPUTED_VALUE"""),42831.6666666666)</f>
        <v>42831.6666666666</v>
      </c>
      <c r="B319" s="2">
        <f>IFERROR(__xludf.DUMMYFUNCTION("""COMPUTED_VALUE"""),69.13)</f>
        <v>69.13</v>
      </c>
    </row>
    <row r="320" ht="12.75" spans="1:2">
      <c r="A320" s="3">
        <f>IFERROR(__xludf.DUMMYFUNCTION("""COMPUTED_VALUE"""),42832.6666666666)</f>
        <v>42832.6666666666</v>
      </c>
      <c r="B320" s="2">
        <f>IFERROR(__xludf.DUMMYFUNCTION("""COMPUTED_VALUE"""),69.22)</f>
        <v>69.22</v>
      </c>
    </row>
    <row r="321" ht="12.75" spans="1:2">
      <c r="A321" s="3">
        <f>IFERROR(__xludf.DUMMYFUNCTION("""COMPUTED_VALUE"""),42835.6666666666)</f>
        <v>42835.6666666666</v>
      </c>
      <c r="B321" s="2">
        <f>IFERROR(__xludf.DUMMYFUNCTION("""COMPUTED_VALUE"""),69.36)</f>
        <v>69.36</v>
      </c>
    </row>
    <row r="322" ht="12.75" spans="1:2">
      <c r="A322" s="3">
        <f>IFERROR(__xludf.DUMMYFUNCTION("""COMPUTED_VALUE"""),42836.6666666666)</f>
        <v>42836.6666666666</v>
      </c>
      <c r="B322" s="2">
        <f>IFERROR(__xludf.DUMMYFUNCTION("""COMPUTED_VALUE"""),69)</f>
        <v>69</v>
      </c>
    </row>
    <row r="323" ht="12.75" spans="1:2">
      <c r="A323" s="3">
        <f>IFERROR(__xludf.DUMMYFUNCTION("""COMPUTED_VALUE"""),42837.6666666666)</f>
        <v>42837.6666666666</v>
      </c>
      <c r="B323" s="2">
        <f>IFERROR(__xludf.DUMMYFUNCTION("""COMPUTED_VALUE"""),68.68)</f>
        <v>68.68</v>
      </c>
    </row>
    <row r="324" ht="12.75" spans="1:2">
      <c r="A324" s="3">
        <f>IFERROR(__xludf.DUMMYFUNCTION("""COMPUTED_VALUE"""),42838.6666666666)</f>
        <v>42838.6666666666</v>
      </c>
      <c r="B324" s="2">
        <f>IFERROR(__xludf.DUMMYFUNCTION("""COMPUTED_VALUE"""),68.11)</f>
        <v>68.11</v>
      </c>
    </row>
    <row r="325" ht="12.75" spans="1:2">
      <c r="A325" s="3">
        <f>IFERROR(__xludf.DUMMYFUNCTION("""COMPUTED_VALUE"""),42842.6666666666)</f>
        <v>42842.6666666666</v>
      </c>
      <c r="B325" s="2">
        <f>IFERROR(__xludf.DUMMYFUNCTION("""COMPUTED_VALUE"""),69.08)</f>
        <v>69.08</v>
      </c>
    </row>
    <row r="326" ht="12.75" spans="1:2">
      <c r="A326" s="3">
        <f>IFERROR(__xludf.DUMMYFUNCTION("""COMPUTED_VALUE"""),42843.6666666666)</f>
        <v>42843.6666666666</v>
      </c>
      <c r="B326" s="2">
        <f>IFERROR(__xludf.DUMMYFUNCTION("""COMPUTED_VALUE"""),69.1)</f>
        <v>69.1</v>
      </c>
    </row>
    <row r="327" ht="12.75" spans="1:2">
      <c r="A327" s="3">
        <f>IFERROR(__xludf.DUMMYFUNCTION("""COMPUTED_VALUE"""),42844.6666666666)</f>
        <v>42844.6666666666</v>
      </c>
      <c r="B327" s="2">
        <f>IFERROR(__xludf.DUMMYFUNCTION("""COMPUTED_VALUE"""),69.17)</f>
        <v>69.17</v>
      </c>
    </row>
    <row r="328" ht="12.75" spans="1:2">
      <c r="A328" s="3">
        <f>IFERROR(__xludf.DUMMYFUNCTION("""COMPUTED_VALUE"""),42845.6666666666)</f>
        <v>42845.6666666666</v>
      </c>
      <c r="B328" s="2">
        <f>IFERROR(__xludf.DUMMYFUNCTION("""COMPUTED_VALUE"""),70.12)</f>
        <v>70.12</v>
      </c>
    </row>
    <row r="329" ht="12.75" spans="1:2">
      <c r="A329" s="3">
        <f>IFERROR(__xludf.DUMMYFUNCTION("""COMPUTED_VALUE"""),42846.6666666666)</f>
        <v>42846.6666666666</v>
      </c>
      <c r="B329" s="2">
        <f>IFERROR(__xludf.DUMMYFUNCTION("""COMPUTED_VALUE"""),69.91)</f>
        <v>69.91</v>
      </c>
    </row>
    <row r="330" ht="12.75" spans="1:2">
      <c r="A330" s="3">
        <f>IFERROR(__xludf.DUMMYFUNCTION("""COMPUTED_VALUE"""),42849.6666666666)</f>
        <v>42849.6666666666</v>
      </c>
      <c r="B330" s="2">
        <f>IFERROR(__xludf.DUMMYFUNCTION("""COMPUTED_VALUE"""),70.45)</f>
        <v>70.45</v>
      </c>
    </row>
    <row r="331" ht="12.75" spans="1:2">
      <c r="A331" s="3">
        <f>IFERROR(__xludf.DUMMYFUNCTION("""COMPUTED_VALUE"""),42850.6666666666)</f>
        <v>42850.6666666666</v>
      </c>
      <c r="B331" s="2">
        <f>IFERROR(__xludf.DUMMYFUNCTION("""COMPUTED_VALUE"""),70.53)</f>
        <v>70.53</v>
      </c>
    </row>
    <row r="332" ht="12.75" spans="1:2">
      <c r="A332" s="3">
        <f>IFERROR(__xludf.DUMMYFUNCTION("""COMPUTED_VALUE"""),42851.6666666666)</f>
        <v>42851.6666666666</v>
      </c>
      <c r="B332" s="2">
        <f>IFERROR(__xludf.DUMMYFUNCTION("""COMPUTED_VALUE"""),69.54)</f>
        <v>69.54</v>
      </c>
    </row>
    <row r="333" ht="12.75" spans="1:2">
      <c r="A333" s="3">
        <f>IFERROR(__xludf.DUMMYFUNCTION("""COMPUTED_VALUE"""),42852.6666666666)</f>
        <v>42852.6666666666</v>
      </c>
      <c r="B333" s="2">
        <f>IFERROR(__xludf.DUMMYFUNCTION("""COMPUTED_VALUE"""),68.67)</f>
        <v>68.67</v>
      </c>
    </row>
    <row r="334" ht="12.75" spans="1:2">
      <c r="A334" s="3">
        <f>IFERROR(__xludf.DUMMYFUNCTION("""COMPUTED_VALUE"""),42853.6666666666)</f>
        <v>42853.6666666666</v>
      </c>
      <c r="B334" s="2">
        <f>IFERROR(__xludf.DUMMYFUNCTION("""COMPUTED_VALUE"""),68.87)</f>
        <v>68.87</v>
      </c>
    </row>
    <row r="335" ht="12.75" spans="1:2">
      <c r="A335" s="3">
        <f>IFERROR(__xludf.DUMMYFUNCTION("""COMPUTED_VALUE"""),42856.6666666666)</f>
        <v>42856.6666666666</v>
      </c>
      <c r="B335" s="2">
        <f>IFERROR(__xludf.DUMMYFUNCTION("""COMPUTED_VALUE"""),68.44)</f>
        <v>68.44</v>
      </c>
    </row>
    <row r="336" ht="12.75" spans="1:2">
      <c r="A336" s="3">
        <f>IFERROR(__xludf.DUMMYFUNCTION("""COMPUTED_VALUE"""),42857.6666666666)</f>
        <v>42857.6666666666</v>
      </c>
      <c r="B336" s="2">
        <f>IFERROR(__xludf.DUMMYFUNCTION("""COMPUTED_VALUE"""),68.36)</f>
        <v>68.36</v>
      </c>
    </row>
    <row r="337" ht="12.75" spans="1:2">
      <c r="A337" s="3">
        <f>IFERROR(__xludf.DUMMYFUNCTION("""COMPUTED_VALUE"""),42858.6666666666)</f>
        <v>42858.6666666666</v>
      </c>
      <c r="B337" s="2">
        <f>IFERROR(__xludf.DUMMYFUNCTION("""COMPUTED_VALUE"""),67.81)</f>
        <v>67.81</v>
      </c>
    </row>
    <row r="338" ht="12.75" spans="1:2">
      <c r="A338" s="3">
        <f>IFERROR(__xludf.DUMMYFUNCTION("""COMPUTED_VALUE"""),42859.6666666666)</f>
        <v>42859.6666666666</v>
      </c>
      <c r="B338" s="2">
        <f>IFERROR(__xludf.DUMMYFUNCTION("""COMPUTED_VALUE"""),67.96)</f>
        <v>67.96</v>
      </c>
    </row>
    <row r="339" ht="12.75" spans="1:2">
      <c r="A339" s="3">
        <f>IFERROR(__xludf.DUMMYFUNCTION("""COMPUTED_VALUE"""),42860.6666666666)</f>
        <v>42860.6666666666</v>
      </c>
      <c r="B339" s="2">
        <f>IFERROR(__xludf.DUMMYFUNCTION("""COMPUTED_VALUE"""),67.91)</f>
        <v>67.91</v>
      </c>
    </row>
    <row r="340" ht="12.75" spans="1:2">
      <c r="A340" s="3">
        <f>IFERROR(__xludf.DUMMYFUNCTION("""COMPUTED_VALUE"""),42863.6666666666)</f>
        <v>42863.6666666666</v>
      </c>
      <c r="B340" s="2">
        <f>IFERROR(__xludf.DUMMYFUNCTION("""COMPUTED_VALUE"""),67.03)</f>
        <v>67.03</v>
      </c>
    </row>
    <row r="341" ht="12.75" spans="1:2">
      <c r="A341" s="3">
        <f>IFERROR(__xludf.DUMMYFUNCTION("""COMPUTED_VALUE"""),42864.6666666666)</f>
        <v>42864.6666666666</v>
      </c>
      <c r="B341" s="2">
        <f>IFERROR(__xludf.DUMMYFUNCTION("""COMPUTED_VALUE"""),66.75)</f>
        <v>66.75</v>
      </c>
    </row>
    <row r="342" ht="12.75" spans="1:2">
      <c r="A342" s="3">
        <f>IFERROR(__xludf.DUMMYFUNCTION("""COMPUTED_VALUE"""),42865.6666666666)</f>
        <v>42865.6666666666</v>
      </c>
      <c r="B342" s="2">
        <f>IFERROR(__xludf.DUMMYFUNCTION("""COMPUTED_VALUE"""),66.75)</f>
        <v>66.75</v>
      </c>
    </row>
    <row r="343" ht="12.75" spans="1:2">
      <c r="A343" s="3">
        <f>IFERROR(__xludf.DUMMYFUNCTION("""COMPUTED_VALUE"""),42866.6666666666)</f>
        <v>42866.6666666666</v>
      </c>
      <c r="B343" s="2">
        <f>IFERROR(__xludf.DUMMYFUNCTION("""COMPUTED_VALUE"""),67.2)</f>
        <v>67.2</v>
      </c>
    </row>
    <row r="344" ht="12.75" spans="1:2">
      <c r="A344" s="3">
        <f>IFERROR(__xludf.DUMMYFUNCTION("""COMPUTED_VALUE"""),42867.6666666666)</f>
        <v>42867.6666666666</v>
      </c>
      <c r="B344" s="2">
        <f>IFERROR(__xludf.DUMMYFUNCTION("""COMPUTED_VALUE"""),67.55)</f>
        <v>67.55</v>
      </c>
    </row>
    <row r="345" ht="12.75" spans="1:2">
      <c r="A345" s="3">
        <f>IFERROR(__xludf.DUMMYFUNCTION("""COMPUTED_VALUE"""),42870.6666666666)</f>
        <v>42870.6666666666</v>
      </c>
      <c r="B345" s="2">
        <f>IFERROR(__xludf.DUMMYFUNCTION("""COMPUTED_VALUE"""),67.77)</f>
        <v>67.77</v>
      </c>
    </row>
    <row r="346" ht="12.75" spans="1:2">
      <c r="A346" s="3">
        <f>IFERROR(__xludf.DUMMYFUNCTION("""COMPUTED_VALUE"""),42871.6666666666)</f>
        <v>42871.6666666666</v>
      </c>
      <c r="B346" s="2">
        <f>IFERROR(__xludf.DUMMYFUNCTION("""COMPUTED_VALUE"""),67.37)</f>
        <v>67.37</v>
      </c>
    </row>
    <row r="347" ht="12.75" spans="1:2">
      <c r="A347" s="3">
        <f>IFERROR(__xludf.DUMMYFUNCTION("""COMPUTED_VALUE"""),42872.6666666666)</f>
        <v>42872.6666666666</v>
      </c>
      <c r="B347" s="2">
        <f>IFERROR(__xludf.DUMMYFUNCTION("""COMPUTED_VALUE"""),66.73)</f>
        <v>66.73</v>
      </c>
    </row>
    <row r="348" ht="12.75" spans="1:2">
      <c r="A348" s="3">
        <f>IFERROR(__xludf.DUMMYFUNCTION("""COMPUTED_VALUE"""),42873.6666666666)</f>
        <v>42873.6666666666</v>
      </c>
      <c r="B348" s="2">
        <f>IFERROR(__xludf.DUMMYFUNCTION("""COMPUTED_VALUE"""),66.74)</f>
        <v>66.74</v>
      </c>
    </row>
    <row r="349" ht="12.75" spans="1:2">
      <c r="A349" s="3">
        <f>IFERROR(__xludf.DUMMYFUNCTION("""COMPUTED_VALUE"""),42874.6666666666)</f>
        <v>42874.6666666666</v>
      </c>
      <c r="B349" s="2">
        <f>IFERROR(__xludf.DUMMYFUNCTION("""COMPUTED_VALUE"""),67.44)</f>
        <v>67.44</v>
      </c>
    </row>
    <row r="350" ht="12.75" spans="1:2">
      <c r="A350" s="3">
        <f>IFERROR(__xludf.DUMMYFUNCTION("""COMPUTED_VALUE"""),42877.6666666666)</f>
        <v>42877.6666666666</v>
      </c>
      <c r="B350" s="2">
        <f>IFERROR(__xludf.DUMMYFUNCTION("""COMPUTED_VALUE"""),67.91)</f>
        <v>67.91</v>
      </c>
    </row>
    <row r="351" ht="12.75" spans="1:2">
      <c r="A351" s="3">
        <f>IFERROR(__xludf.DUMMYFUNCTION("""COMPUTED_VALUE"""),42878.6666666666)</f>
        <v>42878.6666666666</v>
      </c>
      <c r="B351" s="2">
        <f>IFERROR(__xludf.DUMMYFUNCTION("""COMPUTED_VALUE"""),67.93)</f>
        <v>67.93</v>
      </c>
    </row>
    <row r="352" ht="12.75" spans="1:2">
      <c r="A352" s="3">
        <f>IFERROR(__xludf.DUMMYFUNCTION("""COMPUTED_VALUE"""),42879.6666666666)</f>
        <v>42879.6666666666</v>
      </c>
      <c r="B352" s="2">
        <f>IFERROR(__xludf.DUMMYFUNCTION("""COMPUTED_VALUE"""),67.67)</f>
        <v>67.67</v>
      </c>
    </row>
    <row r="353" ht="12.75" spans="1:2">
      <c r="A353" s="3">
        <f>IFERROR(__xludf.DUMMYFUNCTION("""COMPUTED_VALUE"""),42880.6666666666)</f>
        <v>42880.6666666666</v>
      </c>
      <c r="B353" s="2">
        <f>IFERROR(__xludf.DUMMYFUNCTION("""COMPUTED_VALUE"""),68.19)</f>
        <v>68.19</v>
      </c>
    </row>
    <row r="354" ht="12.75" spans="1:2">
      <c r="A354" s="3">
        <f>IFERROR(__xludf.DUMMYFUNCTION("""COMPUTED_VALUE"""),42881.6666666666)</f>
        <v>42881.6666666666</v>
      </c>
      <c r="B354" s="2">
        <f>IFERROR(__xludf.DUMMYFUNCTION("""COMPUTED_VALUE"""),67.58)</f>
        <v>67.58</v>
      </c>
    </row>
    <row r="355" ht="12.75" spans="1:2">
      <c r="A355" s="3">
        <f>IFERROR(__xludf.DUMMYFUNCTION("""COMPUTED_VALUE"""),42885.6666666666)</f>
        <v>42885.6666666666</v>
      </c>
      <c r="B355" s="2">
        <f>IFERROR(__xludf.DUMMYFUNCTION("""COMPUTED_VALUE"""),67.42)</f>
        <v>67.42</v>
      </c>
    </row>
    <row r="356" ht="12.75" spans="1:2">
      <c r="A356" s="3">
        <f>IFERROR(__xludf.DUMMYFUNCTION("""COMPUTED_VALUE"""),42886.6666666666)</f>
        <v>42886.6666666666</v>
      </c>
      <c r="B356" s="2">
        <f>IFERROR(__xludf.DUMMYFUNCTION("""COMPUTED_VALUE"""),67.65)</f>
        <v>67.65</v>
      </c>
    </row>
    <row r="357" ht="12.75" spans="1:2">
      <c r="A357" s="3">
        <f>IFERROR(__xludf.DUMMYFUNCTION("""COMPUTED_VALUE"""),42887.6666666666)</f>
        <v>42887.6666666666</v>
      </c>
      <c r="B357" s="2">
        <f>IFERROR(__xludf.DUMMYFUNCTION("""COMPUTED_VALUE"""),67.87)</f>
        <v>67.87</v>
      </c>
    </row>
    <row r="358" ht="12.75" spans="1:2">
      <c r="A358" s="3">
        <f>IFERROR(__xludf.DUMMYFUNCTION("""COMPUTED_VALUE"""),42888.6666666666)</f>
        <v>42888.6666666666</v>
      </c>
      <c r="B358" s="2">
        <f>IFERROR(__xludf.DUMMYFUNCTION("""COMPUTED_VALUE"""),67.5)</f>
        <v>67.5</v>
      </c>
    </row>
    <row r="359" ht="12.75" spans="1:2">
      <c r="A359" s="3">
        <f>IFERROR(__xludf.DUMMYFUNCTION("""COMPUTED_VALUE"""),42891.6666666666)</f>
        <v>42891.6666666666</v>
      </c>
      <c r="B359" s="2">
        <f>IFERROR(__xludf.DUMMYFUNCTION("""COMPUTED_VALUE"""),67.87)</f>
        <v>67.87</v>
      </c>
    </row>
    <row r="360" ht="12.75" spans="1:2">
      <c r="A360" s="3">
        <f>IFERROR(__xludf.DUMMYFUNCTION("""COMPUTED_VALUE"""),42892.6666666666)</f>
        <v>42892.6666666666</v>
      </c>
      <c r="B360" s="2">
        <f>IFERROR(__xludf.DUMMYFUNCTION("""COMPUTED_VALUE"""),68.26)</f>
        <v>68.26</v>
      </c>
    </row>
    <row r="361" ht="12.75" spans="1:2">
      <c r="A361" s="3">
        <f>IFERROR(__xludf.DUMMYFUNCTION("""COMPUTED_VALUE"""),42893.6666666666)</f>
        <v>42893.6666666666</v>
      </c>
      <c r="B361" s="2">
        <f>IFERROR(__xludf.DUMMYFUNCTION("""COMPUTED_VALUE"""),69.6)</f>
        <v>69.6</v>
      </c>
    </row>
    <row r="362" ht="12.75" spans="1:2">
      <c r="A362" s="3">
        <f>IFERROR(__xludf.DUMMYFUNCTION("""COMPUTED_VALUE"""),42894.6666666666)</f>
        <v>42894.6666666666</v>
      </c>
      <c r="B362" s="2">
        <f>IFERROR(__xludf.DUMMYFUNCTION("""COMPUTED_VALUE"""),70.21)</f>
        <v>70.21</v>
      </c>
    </row>
    <row r="363" ht="12.75" spans="1:2">
      <c r="A363" s="3">
        <f>IFERROR(__xludf.DUMMYFUNCTION("""COMPUTED_VALUE"""),42895.6666666666)</f>
        <v>42895.6666666666</v>
      </c>
      <c r="B363" s="2">
        <f>IFERROR(__xludf.DUMMYFUNCTION("""COMPUTED_VALUE"""),70.54)</f>
        <v>70.54</v>
      </c>
    </row>
    <row r="364" ht="12.75" spans="1:2">
      <c r="A364" s="3">
        <f>IFERROR(__xludf.DUMMYFUNCTION("""COMPUTED_VALUE"""),42898.6666666666)</f>
        <v>42898.6666666666</v>
      </c>
      <c r="B364" s="2">
        <f>IFERROR(__xludf.DUMMYFUNCTION("""COMPUTED_VALUE"""),70.4)</f>
        <v>70.4</v>
      </c>
    </row>
    <row r="365" ht="12.75" spans="1:2">
      <c r="A365" s="3">
        <f>IFERROR(__xludf.DUMMYFUNCTION("""COMPUTED_VALUE"""),42899.6666666666)</f>
        <v>42899.6666666666</v>
      </c>
      <c r="B365" s="2">
        <f>IFERROR(__xludf.DUMMYFUNCTION("""COMPUTED_VALUE"""),71.49)</f>
        <v>71.49</v>
      </c>
    </row>
    <row r="366" ht="12.75" spans="1:2">
      <c r="A366" s="3">
        <f>IFERROR(__xludf.DUMMYFUNCTION("""COMPUTED_VALUE"""),42900.6666666666)</f>
        <v>42900.6666666666</v>
      </c>
      <c r="B366" s="2">
        <f>IFERROR(__xludf.DUMMYFUNCTION("""COMPUTED_VALUE"""),71.05)</f>
        <v>71.05</v>
      </c>
    </row>
    <row r="367" ht="12.75" spans="1:2">
      <c r="A367" s="3">
        <f>IFERROR(__xludf.DUMMYFUNCTION("""COMPUTED_VALUE"""),42901.6666666666)</f>
        <v>42901.6666666666</v>
      </c>
      <c r="B367" s="2">
        <f>IFERROR(__xludf.DUMMYFUNCTION("""COMPUTED_VALUE"""),70.95)</f>
        <v>70.95</v>
      </c>
    </row>
    <row r="368" ht="12.75" spans="1:2">
      <c r="A368" s="3">
        <f>IFERROR(__xludf.DUMMYFUNCTION("""COMPUTED_VALUE"""),42902.6666666666)</f>
        <v>42902.6666666666</v>
      </c>
      <c r="B368" s="2">
        <f>IFERROR(__xludf.DUMMYFUNCTION("""COMPUTED_VALUE"""),71.16)</f>
        <v>71.16</v>
      </c>
    </row>
    <row r="369" ht="12.75" spans="1:2">
      <c r="A369" s="3">
        <f>IFERROR(__xludf.DUMMYFUNCTION("""COMPUTED_VALUE"""),42905.6666666666)</f>
        <v>42905.6666666666</v>
      </c>
      <c r="B369" s="2">
        <f>IFERROR(__xludf.DUMMYFUNCTION("""COMPUTED_VALUE"""),71.14)</f>
        <v>71.14</v>
      </c>
    </row>
    <row r="370" ht="12.75" spans="1:2">
      <c r="A370" s="3">
        <f>IFERROR(__xludf.DUMMYFUNCTION("""COMPUTED_VALUE"""),42906.6666666666)</f>
        <v>42906.6666666666</v>
      </c>
      <c r="B370" s="2">
        <f>IFERROR(__xludf.DUMMYFUNCTION("""COMPUTED_VALUE"""),70.27)</f>
        <v>70.27</v>
      </c>
    </row>
    <row r="371" ht="12.75" spans="1:2">
      <c r="A371" s="3">
        <f>IFERROR(__xludf.DUMMYFUNCTION("""COMPUTED_VALUE"""),42907.6666666666)</f>
        <v>42907.6666666666</v>
      </c>
      <c r="B371" s="2">
        <f>IFERROR(__xludf.DUMMYFUNCTION("""COMPUTED_VALUE"""),69.76)</f>
        <v>69.76</v>
      </c>
    </row>
    <row r="372" ht="12.75" spans="1:2">
      <c r="A372" s="3">
        <f>IFERROR(__xludf.DUMMYFUNCTION("""COMPUTED_VALUE"""),42908.6666666666)</f>
        <v>42908.6666666666</v>
      </c>
      <c r="B372" s="2">
        <f>IFERROR(__xludf.DUMMYFUNCTION("""COMPUTED_VALUE"""),69.53)</f>
        <v>69.53</v>
      </c>
    </row>
    <row r="373" ht="12.75" spans="1:2">
      <c r="A373" s="3">
        <f>IFERROR(__xludf.DUMMYFUNCTION("""COMPUTED_VALUE"""),42909.6666666666)</f>
        <v>42909.6666666666</v>
      </c>
      <c r="B373" s="2">
        <f>IFERROR(__xludf.DUMMYFUNCTION("""COMPUTED_VALUE"""),69.86)</f>
        <v>69.86</v>
      </c>
    </row>
    <row r="374" ht="12.75" spans="1:2">
      <c r="A374" s="3">
        <f>IFERROR(__xludf.DUMMYFUNCTION("""COMPUTED_VALUE"""),42912.6666666666)</f>
        <v>42912.6666666666</v>
      </c>
      <c r="B374" s="2">
        <f>IFERROR(__xludf.DUMMYFUNCTION("""COMPUTED_VALUE"""),70.3)</f>
        <v>70.3</v>
      </c>
    </row>
    <row r="375" ht="12.75" spans="1:2">
      <c r="A375" s="3">
        <f>IFERROR(__xludf.DUMMYFUNCTION("""COMPUTED_VALUE"""),42913.6666666666)</f>
        <v>42913.6666666666</v>
      </c>
      <c r="B375" s="2">
        <f>IFERROR(__xludf.DUMMYFUNCTION("""COMPUTED_VALUE"""),70.68)</f>
        <v>70.68</v>
      </c>
    </row>
    <row r="376" ht="12.75" spans="1:2">
      <c r="A376" s="3">
        <f>IFERROR(__xludf.DUMMYFUNCTION("""COMPUTED_VALUE"""),42914.6666666666)</f>
        <v>42914.6666666666</v>
      </c>
      <c r="B376" s="2">
        <f>IFERROR(__xludf.DUMMYFUNCTION("""COMPUTED_VALUE"""),71.63)</f>
        <v>71.63</v>
      </c>
    </row>
    <row r="377" ht="12.75" spans="1:2">
      <c r="A377" s="3">
        <f>IFERROR(__xludf.DUMMYFUNCTION("""COMPUTED_VALUE"""),42915.6666666666)</f>
        <v>42915.6666666666</v>
      </c>
      <c r="B377" s="2">
        <f>IFERROR(__xludf.DUMMYFUNCTION("""COMPUTED_VALUE"""),71.54)</f>
        <v>71.54</v>
      </c>
    </row>
    <row r="378" ht="12.75" spans="1:2">
      <c r="A378" s="3">
        <f>IFERROR(__xludf.DUMMYFUNCTION("""COMPUTED_VALUE"""),42916.6666666666)</f>
        <v>42916.6666666666</v>
      </c>
      <c r="B378" s="2">
        <f>IFERROR(__xludf.DUMMYFUNCTION("""COMPUTED_VALUE"""),71.49)</f>
        <v>71.49</v>
      </c>
    </row>
    <row r="379" ht="12.75" spans="1:2">
      <c r="A379" s="3">
        <f>IFERROR(__xludf.DUMMYFUNCTION("""COMPUTED_VALUE"""),42919.6666666666)</f>
        <v>42919.6666666666</v>
      </c>
      <c r="B379" s="2">
        <f>IFERROR(__xludf.DUMMYFUNCTION("""COMPUTED_VALUE"""),71.65)</f>
        <v>71.65</v>
      </c>
    </row>
    <row r="380" ht="12.75" spans="1:2">
      <c r="A380" s="3">
        <f>IFERROR(__xludf.DUMMYFUNCTION("""COMPUTED_VALUE"""),42921.6666666666)</f>
        <v>42921.6666666666</v>
      </c>
      <c r="B380" s="2">
        <f>IFERROR(__xludf.DUMMYFUNCTION("""COMPUTED_VALUE"""),71.68)</f>
        <v>71.68</v>
      </c>
    </row>
    <row r="381" ht="12.75" spans="1:2">
      <c r="A381" s="3">
        <f>IFERROR(__xludf.DUMMYFUNCTION("""COMPUTED_VALUE"""),42922.6666666666)</f>
        <v>42922.6666666666</v>
      </c>
      <c r="B381" s="2">
        <f>IFERROR(__xludf.DUMMYFUNCTION("""COMPUTED_VALUE"""),71.26)</f>
        <v>71.26</v>
      </c>
    </row>
    <row r="382" ht="12.75" spans="1:2">
      <c r="A382" s="3">
        <f>IFERROR(__xludf.DUMMYFUNCTION("""COMPUTED_VALUE"""),42923.6666666666)</f>
        <v>42923.6666666666</v>
      </c>
      <c r="B382" s="2">
        <f>IFERROR(__xludf.DUMMYFUNCTION("""COMPUTED_VALUE"""),71.63)</f>
        <v>71.63</v>
      </c>
    </row>
    <row r="383" ht="12.75" spans="1:2">
      <c r="A383" s="3">
        <f>IFERROR(__xludf.DUMMYFUNCTION("""COMPUTED_VALUE"""),42926.6666666666)</f>
        <v>42926.6666666666</v>
      </c>
      <c r="B383" s="2">
        <f>IFERROR(__xludf.DUMMYFUNCTION("""COMPUTED_VALUE"""),71.34)</f>
        <v>71.34</v>
      </c>
    </row>
    <row r="384" ht="12.75" spans="1:2">
      <c r="A384" s="3">
        <f>IFERROR(__xludf.DUMMYFUNCTION("""COMPUTED_VALUE"""),42927.6666666666)</f>
        <v>42927.6666666666</v>
      </c>
      <c r="B384" s="2">
        <f>IFERROR(__xludf.DUMMYFUNCTION("""COMPUTED_VALUE"""),71.2)</f>
        <v>71.2</v>
      </c>
    </row>
    <row r="385" ht="12.75" spans="1:2">
      <c r="A385" s="3">
        <f>IFERROR(__xludf.DUMMYFUNCTION("""COMPUTED_VALUE"""),42928.6666666666)</f>
        <v>42928.6666666666</v>
      </c>
      <c r="B385" s="2">
        <f>IFERROR(__xludf.DUMMYFUNCTION("""COMPUTED_VALUE"""),71.33)</f>
        <v>71.33</v>
      </c>
    </row>
    <row r="386" ht="12.75" spans="1:2">
      <c r="A386" s="3">
        <f>IFERROR(__xludf.DUMMYFUNCTION("""COMPUTED_VALUE"""),42929.6666666666)</f>
        <v>42929.6666666666</v>
      </c>
      <c r="B386" s="2">
        <f>IFERROR(__xludf.DUMMYFUNCTION("""COMPUTED_VALUE"""),71.54)</f>
        <v>71.54</v>
      </c>
    </row>
    <row r="387" ht="12.75" spans="1:2">
      <c r="A387" s="3">
        <f>IFERROR(__xludf.DUMMYFUNCTION("""COMPUTED_VALUE"""),42930.6666666666)</f>
        <v>42930.6666666666</v>
      </c>
      <c r="B387" s="2">
        <f>IFERROR(__xludf.DUMMYFUNCTION("""COMPUTED_VALUE"""),71.06)</f>
        <v>71.06</v>
      </c>
    </row>
    <row r="388" ht="12.75" spans="1:2">
      <c r="A388" s="3">
        <f>IFERROR(__xludf.DUMMYFUNCTION("""COMPUTED_VALUE"""),42933.6666666666)</f>
        <v>42933.6666666666</v>
      </c>
      <c r="B388" s="2">
        <f>IFERROR(__xludf.DUMMYFUNCTION("""COMPUTED_VALUE"""),71.49)</f>
        <v>71.49</v>
      </c>
    </row>
    <row r="389" ht="12.75" spans="1:2">
      <c r="A389" s="3">
        <f>IFERROR(__xludf.DUMMYFUNCTION("""COMPUTED_VALUE"""),42934.6666666666)</f>
        <v>42934.6666666666</v>
      </c>
      <c r="B389" s="2">
        <f>IFERROR(__xludf.DUMMYFUNCTION("""COMPUTED_VALUE"""),71.7)</f>
        <v>71.7</v>
      </c>
    </row>
    <row r="390" ht="12.75" spans="1:2">
      <c r="A390" s="3">
        <f>IFERROR(__xludf.DUMMYFUNCTION("""COMPUTED_VALUE"""),42935.6666666666)</f>
        <v>42935.6666666666</v>
      </c>
      <c r="B390" s="2">
        <f>IFERROR(__xludf.DUMMYFUNCTION("""COMPUTED_VALUE"""),71.81)</f>
        <v>71.81</v>
      </c>
    </row>
    <row r="391" ht="12.75" spans="1:2">
      <c r="A391" s="3">
        <f>IFERROR(__xludf.DUMMYFUNCTION("""COMPUTED_VALUE"""),42936.6666666666)</f>
        <v>42936.6666666666</v>
      </c>
      <c r="B391" s="2">
        <f>IFERROR(__xludf.DUMMYFUNCTION("""COMPUTED_VALUE"""),72.02)</f>
        <v>72.02</v>
      </c>
    </row>
    <row r="392" ht="12.75" spans="1:2">
      <c r="A392" s="3">
        <f>IFERROR(__xludf.DUMMYFUNCTION("""COMPUTED_VALUE"""),42937.6666666666)</f>
        <v>42937.6666666666</v>
      </c>
      <c r="B392" s="2">
        <f>IFERROR(__xludf.DUMMYFUNCTION("""COMPUTED_VALUE"""),72.74)</f>
        <v>72.74</v>
      </c>
    </row>
    <row r="393" ht="12.75" spans="1:2">
      <c r="A393" s="3">
        <f>IFERROR(__xludf.DUMMYFUNCTION("""COMPUTED_VALUE"""),42940.6666666666)</f>
        <v>42940.6666666666</v>
      </c>
      <c r="B393" s="2">
        <f>IFERROR(__xludf.DUMMYFUNCTION("""COMPUTED_VALUE"""),72.64)</f>
        <v>72.64</v>
      </c>
    </row>
    <row r="394" ht="12.75" spans="1:2">
      <c r="A394" s="3">
        <f>IFERROR(__xludf.DUMMYFUNCTION("""COMPUTED_VALUE"""),42941.6666666666)</f>
        <v>42941.6666666666</v>
      </c>
      <c r="B394" s="2">
        <f>IFERROR(__xludf.DUMMYFUNCTION("""COMPUTED_VALUE"""),72.74)</f>
        <v>72.74</v>
      </c>
    </row>
    <row r="395" ht="12.75" spans="1:2">
      <c r="A395" s="3">
        <f>IFERROR(__xludf.DUMMYFUNCTION("""COMPUTED_VALUE"""),42942.6666666666)</f>
        <v>42942.6666666666</v>
      </c>
      <c r="B395" s="2">
        <f>IFERROR(__xludf.DUMMYFUNCTION("""COMPUTED_VALUE"""),74.45)</f>
        <v>74.45</v>
      </c>
    </row>
    <row r="396" ht="12.75" spans="1:2">
      <c r="A396" s="3">
        <f>IFERROR(__xludf.DUMMYFUNCTION("""COMPUTED_VALUE"""),42943.6666666666)</f>
        <v>42943.6666666666</v>
      </c>
      <c r="B396" s="2">
        <f>IFERROR(__xludf.DUMMYFUNCTION("""COMPUTED_VALUE"""),74.33)</f>
        <v>74.33</v>
      </c>
    </row>
    <row r="397" ht="12.75" spans="1:2">
      <c r="A397" s="3">
        <f>IFERROR(__xludf.DUMMYFUNCTION("""COMPUTED_VALUE"""),42944.6666666666)</f>
        <v>42944.6666666666</v>
      </c>
      <c r="B397" s="2">
        <f>IFERROR(__xludf.DUMMYFUNCTION("""COMPUTED_VALUE"""),74.37)</f>
        <v>74.37</v>
      </c>
    </row>
    <row r="398" ht="12.75" spans="1:2">
      <c r="A398" s="3">
        <f>IFERROR(__xludf.DUMMYFUNCTION("""COMPUTED_VALUE"""),42947.6666666666)</f>
        <v>42947.6666666666</v>
      </c>
      <c r="B398" s="2">
        <f>IFERROR(__xludf.DUMMYFUNCTION("""COMPUTED_VALUE"""),74.37)</f>
        <v>74.37</v>
      </c>
    </row>
    <row r="399" ht="12.75" spans="1:2">
      <c r="A399" s="3">
        <f>IFERROR(__xludf.DUMMYFUNCTION("""COMPUTED_VALUE"""),42948.6666666666)</f>
        <v>42948.6666666666</v>
      </c>
      <c r="B399" s="2">
        <f>IFERROR(__xludf.DUMMYFUNCTION("""COMPUTED_VALUE"""),74.78)</f>
        <v>74.78</v>
      </c>
    </row>
    <row r="400" ht="12.75" spans="1:2">
      <c r="A400" s="3">
        <f>IFERROR(__xludf.DUMMYFUNCTION("""COMPUTED_VALUE"""),42949.6666666666)</f>
        <v>42949.6666666666</v>
      </c>
      <c r="B400" s="2">
        <f>IFERROR(__xludf.DUMMYFUNCTION("""COMPUTED_VALUE"""),74.67)</f>
        <v>74.67</v>
      </c>
    </row>
    <row r="401" ht="12.75" spans="1:2">
      <c r="A401" s="3">
        <f>IFERROR(__xludf.DUMMYFUNCTION("""COMPUTED_VALUE"""),42950.6666666666)</f>
        <v>42950.6666666666</v>
      </c>
      <c r="B401" s="2">
        <f>IFERROR(__xludf.DUMMYFUNCTION("""COMPUTED_VALUE"""),75.09)</f>
        <v>75.09</v>
      </c>
    </row>
    <row r="402" ht="12.75" spans="1:2">
      <c r="A402" s="3">
        <f>IFERROR(__xludf.DUMMYFUNCTION("""COMPUTED_VALUE"""),42951.6666666666)</f>
        <v>42951.6666666666</v>
      </c>
      <c r="B402" s="2">
        <f>IFERROR(__xludf.DUMMYFUNCTION("""COMPUTED_VALUE"""),75.11)</f>
        <v>75.11</v>
      </c>
    </row>
    <row r="403" ht="12.75" spans="1:2">
      <c r="A403" s="3">
        <f>IFERROR(__xludf.DUMMYFUNCTION("""COMPUTED_VALUE"""),42954.6666666666)</f>
        <v>42954.6666666666</v>
      </c>
      <c r="B403" s="2">
        <f>IFERROR(__xludf.DUMMYFUNCTION("""COMPUTED_VALUE"""),75.01)</f>
        <v>75.01</v>
      </c>
    </row>
    <row r="404" ht="12.75" spans="1:2">
      <c r="A404" s="3">
        <f>IFERROR(__xludf.DUMMYFUNCTION("""COMPUTED_VALUE"""),42955.6666666666)</f>
        <v>42955.6666666666</v>
      </c>
      <c r="B404" s="2">
        <f>IFERROR(__xludf.DUMMYFUNCTION("""COMPUTED_VALUE"""),75.25)</f>
        <v>75.25</v>
      </c>
    </row>
    <row r="405" ht="12.75" spans="1:2">
      <c r="A405" s="3">
        <f>IFERROR(__xludf.DUMMYFUNCTION("""COMPUTED_VALUE"""),42956.6666666666)</f>
        <v>42956.6666666666</v>
      </c>
      <c r="B405" s="2">
        <f>IFERROR(__xludf.DUMMYFUNCTION("""COMPUTED_VALUE"""),76.25)</f>
        <v>76.25</v>
      </c>
    </row>
    <row r="406" ht="12.75" spans="1:2">
      <c r="A406" s="3">
        <f>IFERROR(__xludf.DUMMYFUNCTION("""COMPUTED_VALUE"""),42957.6666666666)</f>
        <v>42957.6666666666</v>
      </c>
      <c r="B406" s="2">
        <f>IFERROR(__xludf.DUMMYFUNCTION("""COMPUTED_VALUE"""),75.92)</f>
        <v>75.92</v>
      </c>
    </row>
    <row r="407" ht="12.75" spans="1:2">
      <c r="A407" s="3">
        <f>IFERROR(__xludf.DUMMYFUNCTION("""COMPUTED_VALUE"""),42958.6666666666)</f>
        <v>42958.6666666666</v>
      </c>
      <c r="B407" s="2">
        <f>IFERROR(__xludf.DUMMYFUNCTION("""COMPUTED_VALUE"""),75.5)</f>
        <v>75.5</v>
      </c>
    </row>
    <row r="408" ht="12.75" spans="1:2">
      <c r="A408" s="3">
        <f>IFERROR(__xludf.DUMMYFUNCTION("""COMPUTED_VALUE"""),42961.6666666666)</f>
        <v>42961.6666666666</v>
      </c>
      <c r="B408" s="2">
        <f>IFERROR(__xludf.DUMMYFUNCTION("""COMPUTED_VALUE"""),76.8)</f>
        <v>76.8</v>
      </c>
    </row>
    <row r="409" ht="12.75" spans="1:2">
      <c r="A409" s="3">
        <f>IFERROR(__xludf.DUMMYFUNCTION("""COMPUTED_VALUE"""),42962.6666666666)</f>
        <v>42962.6666666666</v>
      </c>
      <c r="B409" s="2">
        <f>IFERROR(__xludf.DUMMYFUNCTION("""COMPUTED_VALUE"""),77)</f>
        <v>77</v>
      </c>
    </row>
    <row r="410" ht="12.75" spans="1:2">
      <c r="A410" s="3">
        <f>IFERROR(__xludf.DUMMYFUNCTION("""COMPUTED_VALUE"""),42963.6666666666)</f>
        <v>42963.6666666666</v>
      </c>
      <c r="B410" s="2">
        <f>IFERROR(__xludf.DUMMYFUNCTION("""COMPUTED_VALUE"""),77.12)</f>
        <v>77.12</v>
      </c>
    </row>
    <row r="411" ht="12.75" spans="1:2">
      <c r="A411" s="3">
        <f>IFERROR(__xludf.DUMMYFUNCTION("""COMPUTED_VALUE"""),42964.6666666666)</f>
        <v>42964.6666666666</v>
      </c>
      <c r="B411" s="2">
        <f>IFERROR(__xludf.DUMMYFUNCTION("""COMPUTED_VALUE"""),76.28)</f>
        <v>76.28</v>
      </c>
    </row>
    <row r="412" ht="12.75" spans="1:2">
      <c r="A412" s="3">
        <f>IFERROR(__xludf.DUMMYFUNCTION("""COMPUTED_VALUE"""),42965.6666666666)</f>
        <v>42965.6666666666</v>
      </c>
      <c r="B412" s="2">
        <f>IFERROR(__xludf.DUMMYFUNCTION("""COMPUTED_VALUE"""),74.91)</f>
        <v>74.91</v>
      </c>
    </row>
    <row r="413" ht="12.75" spans="1:2">
      <c r="A413" s="3">
        <f>IFERROR(__xludf.DUMMYFUNCTION("""COMPUTED_VALUE"""),42968.6666666666)</f>
        <v>42968.6666666666</v>
      </c>
      <c r="B413" s="2">
        <f>IFERROR(__xludf.DUMMYFUNCTION("""COMPUTED_VALUE"""),75.29)</f>
        <v>75.29</v>
      </c>
    </row>
    <row r="414" ht="12.75" spans="1:2">
      <c r="A414" s="3">
        <f>IFERROR(__xludf.DUMMYFUNCTION("""COMPUTED_VALUE"""),42969.6666666666)</f>
        <v>42969.6666666666</v>
      </c>
      <c r="B414" s="2">
        <f>IFERROR(__xludf.DUMMYFUNCTION("""COMPUTED_VALUE"""),76.44)</f>
        <v>76.44</v>
      </c>
    </row>
    <row r="415" ht="12.75" spans="1:2">
      <c r="A415" s="3">
        <f>IFERROR(__xludf.DUMMYFUNCTION("""COMPUTED_VALUE"""),42970.6666666666)</f>
        <v>42970.6666666666</v>
      </c>
      <c r="B415" s="2">
        <f>IFERROR(__xludf.DUMMYFUNCTION("""COMPUTED_VALUE"""),75.69)</f>
        <v>75.69</v>
      </c>
    </row>
    <row r="416" ht="12.75" spans="1:2">
      <c r="A416" s="3">
        <f>IFERROR(__xludf.DUMMYFUNCTION("""COMPUTED_VALUE"""),42971.6666666666)</f>
        <v>42971.6666666666</v>
      </c>
      <c r="B416" s="2">
        <f>IFERROR(__xludf.DUMMYFUNCTION("""COMPUTED_VALUE"""),74.94)</f>
        <v>74.94</v>
      </c>
    </row>
    <row r="417" ht="12.75" spans="1:2">
      <c r="A417" s="3">
        <f>IFERROR(__xludf.DUMMYFUNCTION("""COMPUTED_VALUE"""),42972.6666666666)</f>
        <v>42972.6666666666</v>
      </c>
      <c r="B417" s="2">
        <f>IFERROR(__xludf.DUMMYFUNCTION("""COMPUTED_VALUE"""),75.75)</f>
        <v>75.75</v>
      </c>
    </row>
    <row r="418" ht="12.75" spans="1:2">
      <c r="A418" s="3">
        <f>IFERROR(__xludf.DUMMYFUNCTION("""COMPUTED_VALUE"""),42975.6666666666)</f>
        <v>42975.6666666666</v>
      </c>
      <c r="B418" s="2">
        <f>IFERROR(__xludf.DUMMYFUNCTION("""COMPUTED_VALUE"""),75.63)</f>
        <v>75.63</v>
      </c>
    </row>
    <row r="419" ht="12.75" spans="1:2">
      <c r="A419" s="3">
        <f>IFERROR(__xludf.DUMMYFUNCTION("""COMPUTED_VALUE"""),42976.6666666666)</f>
        <v>42976.6666666666</v>
      </c>
      <c r="B419" s="2">
        <f>IFERROR(__xludf.DUMMYFUNCTION("""COMPUTED_VALUE"""),75.21)</f>
        <v>75.21</v>
      </c>
    </row>
    <row r="420" ht="12.75" spans="1:2">
      <c r="A420" s="3">
        <f>IFERROR(__xludf.DUMMYFUNCTION("""COMPUTED_VALUE"""),42977.6666666666)</f>
        <v>42977.6666666666</v>
      </c>
      <c r="B420" s="2">
        <f>IFERROR(__xludf.DUMMYFUNCTION("""COMPUTED_VALUE"""),75.08)</f>
        <v>75.08</v>
      </c>
    </row>
    <row r="421" ht="12.75" spans="1:2">
      <c r="A421" s="3">
        <f>IFERROR(__xludf.DUMMYFUNCTION("""COMPUTED_VALUE"""),42978.6666666666)</f>
        <v>42978.6666666666</v>
      </c>
      <c r="B421" s="2">
        <f>IFERROR(__xludf.DUMMYFUNCTION("""COMPUTED_VALUE"""),75.38)</f>
        <v>75.38</v>
      </c>
    </row>
    <row r="422" ht="12.75" spans="1:2">
      <c r="A422" s="3">
        <f>IFERROR(__xludf.DUMMYFUNCTION("""COMPUTED_VALUE"""),42979.6666666666)</f>
        <v>42979.6666666666</v>
      </c>
      <c r="B422" s="2">
        <f>IFERROR(__xludf.DUMMYFUNCTION("""COMPUTED_VALUE"""),75.37)</f>
        <v>75.37</v>
      </c>
    </row>
    <row r="423" ht="12.75" spans="1:2">
      <c r="A423" s="3">
        <f>IFERROR(__xludf.DUMMYFUNCTION("""COMPUTED_VALUE"""),42983.6666666666)</f>
        <v>42983.6666666666</v>
      </c>
      <c r="B423" s="2">
        <f>IFERROR(__xludf.DUMMYFUNCTION("""COMPUTED_VALUE"""),74.38)</f>
        <v>74.38</v>
      </c>
    </row>
    <row r="424" ht="12.75" spans="1:2">
      <c r="A424" s="3">
        <f>IFERROR(__xludf.DUMMYFUNCTION("""COMPUTED_VALUE"""),42984.6666666666)</f>
        <v>42984.6666666666</v>
      </c>
      <c r="B424" s="2">
        <f>IFERROR(__xludf.DUMMYFUNCTION("""COMPUTED_VALUE"""),74.19)</f>
        <v>74.19</v>
      </c>
    </row>
    <row r="425" ht="12.75" spans="1:2">
      <c r="A425" s="3">
        <f>IFERROR(__xludf.DUMMYFUNCTION("""COMPUTED_VALUE"""),42985.6666666666)</f>
        <v>42985.6666666666</v>
      </c>
      <c r="B425" s="2">
        <f>IFERROR(__xludf.DUMMYFUNCTION("""COMPUTED_VALUE"""),73.72)</f>
        <v>73.72</v>
      </c>
    </row>
    <row r="426" ht="12.75" spans="1:2">
      <c r="A426" s="3">
        <f>IFERROR(__xludf.DUMMYFUNCTION("""COMPUTED_VALUE"""),42986.6666666666)</f>
        <v>42986.6666666666</v>
      </c>
      <c r="B426" s="2">
        <f>IFERROR(__xludf.DUMMYFUNCTION("""COMPUTED_VALUE"""),74.35)</f>
        <v>74.35</v>
      </c>
    </row>
    <row r="427" ht="12.75" spans="1:2">
      <c r="A427" s="3">
        <f>IFERROR(__xludf.DUMMYFUNCTION("""COMPUTED_VALUE"""),42989.6666666666)</f>
        <v>42989.6666666666</v>
      </c>
      <c r="B427" s="2">
        <f>IFERROR(__xludf.DUMMYFUNCTION("""COMPUTED_VALUE"""),74.17)</f>
        <v>74.17</v>
      </c>
    </row>
    <row r="428" ht="12.75" spans="1:2">
      <c r="A428" s="3">
        <f>IFERROR(__xludf.DUMMYFUNCTION("""COMPUTED_VALUE"""),42990.6666666666)</f>
        <v>42990.6666666666</v>
      </c>
      <c r="B428" s="2">
        <f>IFERROR(__xludf.DUMMYFUNCTION("""COMPUTED_VALUE"""),75.03)</f>
        <v>75.03</v>
      </c>
    </row>
    <row r="429" ht="12.75" spans="1:2">
      <c r="A429" s="3">
        <f>IFERROR(__xludf.DUMMYFUNCTION("""COMPUTED_VALUE"""),42991.6666666666)</f>
        <v>42991.6666666666</v>
      </c>
      <c r="B429" s="2">
        <f>IFERROR(__xludf.DUMMYFUNCTION("""COMPUTED_VALUE"""),74.74)</f>
        <v>74.74</v>
      </c>
    </row>
    <row r="430" ht="12.75" spans="1:2">
      <c r="A430" s="3">
        <f>IFERROR(__xludf.DUMMYFUNCTION("""COMPUTED_VALUE"""),42992.6666666666)</f>
        <v>42992.6666666666</v>
      </c>
      <c r="B430" s="2">
        <f>IFERROR(__xludf.DUMMYFUNCTION("""COMPUTED_VALUE"""),74.7)</f>
        <v>74.7</v>
      </c>
    </row>
    <row r="431" ht="12.75" spans="1:2">
      <c r="A431" s="3">
        <f>IFERROR(__xludf.DUMMYFUNCTION("""COMPUTED_VALUE"""),42993.6666666666)</f>
        <v>42993.6666666666</v>
      </c>
      <c r="B431" s="2">
        <f>IFERROR(__xludf.DUMMYFUNCTION("""COMPUTED_VALUE"""),74.75)</f>
        <v>74.75</v>
      </c>
    </row>
    <row r="432" ht="12.75" spans="1:2">
      <c r="A432" s="3">
        <f>IFERROR(__xludf.DUMMYFUNCTION("""COMPUTED_VALUE"""),42996.6666666666)</f>
        <v>42996.6666666666</v>
      </c>
      <c r="B432" s="2">
        <f>IFERROR(__xludf.DUMMYFUNCTION("""COMPUTED_VALUE"""),75.09)</f>
        <v>75.09</v>
      </c>
    </row>
    <row r="433" ht="12.75" spans="1:2">
      <c r="A433" s="3">
        <f>IFERROR(__xludf.DUMMYFUNCTION("""COMPUTED_VALUE"""),42997.6666666666)</f>
        <v>42997.6666666666</v>
      </c>
      <c r="B433" s="2">
        <f>IFERROR(__xludf.DUMMYFUNCTION("""COMPUTED_VALUE"""),76.32)</f>
        <v>76.32</v>
      </c>
    </row>
    <row r="434" ht="12.75" spans="1:2">
      <c r="A434" s="3">
        <f>IFERROR(__xludf.DUMMYFUNCTION("""COMPUTED_VALUE"""),42998.6666666666)</f>
        <v>42998.6666666666</v>
      </c>
      <c r="B434" s="2">
        <f>IFERROR(__xludf.DUMMYFUNCTION("""COMPUTED_VALUE"""),76.74)</f>
        <v>76.74</v>
      </c>
    </row>
    <row r="435" ht="12.75" spans="1:2">
      <c r="A435" s="3">
        <f>IFERROR(__xludf.DUMMYFUNCTION("""COMPUTED_VALUE"""),42999.6666666666)</f>
        <v>42999.6666666666</v>
      </c>
      <c r="B435" s="2">
        <f>IFERROR(__xludf.DUMMYFUNCTION("""COMPUTED_VALUE"""),76.1)</f>
        <v>76.1</v>
      </c>
    </row>
    <row r="436" ht="12.75" spans="1:2">
      <c r="A436" s="3">
        <f>IFERROR(__xludf.DUMMYFUNCTION("""COMPUTED_VALUE"""),43000.6666666666)</f>
        <v>43000.6666666666</v>
      </c>
      <c r="B436" s="2">
        <f>IFERROR(__xludf.DUMMYFUNCTION("""COMPUTED_VALUE"""),76.42)</f>
        <v>76.42</v>
      </c>
    </row>
    <row r="437" ht="12.75" spans="1:2">
      <c r="A437" s="3">
        <f>IFERROR(__xludf.DUMMYFUNCTION("""COMPUTED_VALUE"""),43003.6666666666)</f>
        <v>43003.6666666666</v>
      </c>
      <c r="B437" s="2">
        <f>IFERROR(__xludf.DUMMYFUNCTION("""COMPUTED_VALUE"""),77.12)</f>
        <v>77.12</v>
      </c>
    </row>
    <row r="438" ht="12.75" spans="1:2">
      <c r="A438" s="3">
        <f>IFERROR(__xludf.DUMMYFUNCTION("""COMPUTED_VALUE"""),43004.6666666666)</f>
        <v>43004.6666666666</v>
      </c>
      <c r="B438" s="2">
        <f>IFERROR(__xludf.DUMMYFUNCTION("""COMPUTED_VALUE"""),76.37)</f>
        <v>76.37</v>
      </c>
    </row>
    <row r="439" ht="12.75" spans="1:2">
      <c r="A439" s="3">
        <f>IFERROR(__xludf.DUMMYFUNCTION("""COMPUTED_VALUE"""),43005.6666666666)</f>
        <v>43005.6666666666</v>
      </c>
      <c r="B439" s="2">
        <f>IFERROR(__xludf.DUMMYFUNCTION("""COMPUTED_VALUE"""),77.13)</f>
        <v>77.13</v>
      </c>
    </row>
    <row r="440" ht="12.75" spans="1:2">
      <c r="A440" s="3">
        <f>IFERROR(__xludf.DUMMYFUNCTION("""COMPUTED_VALUE"""),43006.6666666666)</f>
        <v>43006.6666666666</v>
      </c>
      <c r="B440" s="2">
        <f>IFERROR(__xludf.DUMMYFUNCTION("""COMPUTED_VALUE"""),77.63)</f>
        <v>77.63</v>
      </c>
    </row>
    <row r="441" ht="12.75" spans="1:2">
      <c r="A441" s="3">
        <f>IFERROR(__xludf.DUMMYFUNCTION("""COMPUTED_VALUE"""),43007.6666666666)</f>
        <v>43007.6666666666</v>
      </c>
      <c r="B441" s="2">
        <f>IFERROR(__xludf.DUMMYFUNCTION("""COMPUTED_VALUE"""),77.57)</f>
        <v>77.57</v>
      </c>
    </row>
    <row r="442" ht="12.75" spans="1:2">
      <c r="A442" s="3">
        <f>IFERROR(__xludf.DUMMYFUNCTION("""COMPUTED_VALUE"""),43010.6666666666)</f>
        <v>43010.6666666666</v>
      </c>
      <c r="B442" s="2">
        <f>IFERROR(__xludf.DUMMYFUNCTION("""COMPUTED_VALUE"""),77.79)</f>
        <v>77.79</v>
      </c>
    </row>
    <row r="443" ht="12.75" spans="1:2">
      <c r="A443" s="3">
        <f>IFERROR(__xludf.DUMMYFUNCTION("""COMPUTED_VALUE"""),43011.6666666666)</f>
        <v>43011.6666666666</v>
      </c>
      <c r="B443" s="2">
        <f>IFERROR(__xludf.DUMMYFUNCTION("""COMPUTED_VALUE"""),77.75)</f>
        <v>77.75</v>
      </c>
    </row>
    <row r="444" ht="12.75" spans="1:2">
      <c r="A444" s="3">
        <f>IFERROR(__xludf.DUMMYFUNCTION("""COMPUTED_VALUE"""),43012.6666666666)</f>
        <v>43012.6666666666</v>
      </c>
      <c r="B444" s="2">
        <f>IFERROR(__xludf.DUMMYFUNCTION("""COMPUTED_VALUE"""),77.57)</f>
        <v>77.57</v>
      </c>
    </row>
    <row r="445" ht="12.75" spans="1:2">
      <c r="A445" s="3">
        <f>IFERROR(__xludf.DUMMYFUNCTION("""COMPUTED_VALUE"""),43013.6666666666)</f>
        <v>43013.6666666666</v>
      </c>
      <c r="B445" s="2">
        <f>IFERROR(__xludf.DUMMYFUNCTION("""COMPUTED_VALUE"""),77.65)</f>
        <v>77.65</v>
      </c>
    </row>
    <row r="446" ht="12.75" spans="1:2">
      <c r="A446" s="3">
        <f>IFERROR(__xludf.DUMMYFUNCTION("""COMPUTED_VALUE"""),43014.6666666666)</f>
        <v>43014.6666666666</v>
      </c>
      <c r="B446" s="2">
        <f>IFERROR(__xludf.DUMMYFUNCTION("""COMPUTED_VALUE"""),73.9)</f>
        <v>73.9</v>
      </c>
    </row>
    <row r="447" ht="12.75" spans="1:2">
      <c r="A447" s="3">
        <f>IFERROR(__xludf.DUMMYFUNCTION("""COMPUTED_VALUE"""),43017.6666666666)</f>
        <v>43017.6666666666</v>
      </c>
      <c r="B447" s="2">
        <f>IFERROR(__xludf.DUMMYFUNCTION("""COMPUTED_VALUE"""),74.5)</f>
        <v>74.5</v>
      </c>
    </row>
    <row r="448" ht="12.75" spans="1:2">
      <c r="A448" s="3">
        <f>IFERROR(__xludf.DUMMYFUNCTION("""COMPUTED_VALUE"""),43018.6666666666)</f>
        <v>43018.6666666666</v>
      </c>
      <c r="B448" s="2">
        <f>IFERROR(__xludf.DUMMYFUNCTION("""COMPUTED_VALUE"""),74.56)</f>
        <v>74.56</v>
      </c>
    </row>
    <row r="449" ht="12.75" spans="1:2">
      <c r="A449" s="3">
        <f>IFERROR(__xludf.DUMMYFUNCTION("""COMPUTED_VALUE"""),43019.6666666666)</f>
        <v>43019.6666666666</v>
      </c>
      <c r="B449" s="2">
        <f>IFERROR(__xludf.DUMMYFUNCTION("""COMPUTED_VALUE"""),75.63)</f>
        <v>75.63</v>
      </c>
    </row>
    <row r="450" ht="12.75" spans="1:2">
      <c r="A450" s="3">
        <f>IFERROR(__xludf.DUMMYFUNCTION("""COMPUTED_VALUE"""),43020.6666666666)</f>
        <v>43020.6666666666</v>
      </c>
      <c r="B450" s="2">
        <f>IFERROR(__xludf.DUMMYFUNCTION("""COMPUTED_VALUE"""),74.91)</f>
        <v>74.91</v>
      </c>
    </row>
    <row r="451" ht="12.75" spans="1:2">
      <c r="A451" s="3">
        <f>IFERROR(__xludf.DUMMYFUNCTION("""COMPUTED_VALUE"""),43021.6666666666)</f>
        <v>43021.6666666666</v>
      </c>
      <c r="B451" s="2">
        <f>IFERROR(__xludf.DUMMYFUNCTION("""COMPUTED_VALUE"""),74.34)</f>
        <v>74.34</v>
      </c>
    </row>
    <row r="452" ht="12.75" spans="1:2">
      <c r="A452" s="3">
        <f>IFERROR(__xludf.DUMMYFUNCTION("""COMPUTED_VALUE"""),43024.6666666666)</f>
        <v>43024.6666666666</v>
      </c>
      <c r="B452" s="2">
        <f>IFERROR(__xludf.DUMMYFUNCTION("""COMPUTED_VALUE"""),74.11)</f>
        <v>74.11</v>
      </c>
    </row>
    <row r="453" ht="12.75" spans="1:2">
      <c r="A453" s="3">
        <f>IFERROR(__xludf.DUMMYFUNCTION("""COMPUTED_VALUE"""),43025.6666666666)</f>
        <v>43025.6666666666</v>
      </c>
      <c r="B453" s="2">
        <f>IFERROR(__xludf.DUMMYFUNCTION("""COMPUTED_VALUE"""),74.71)</f>
        <v>74.71</v>
      </c>
    </row>
    <row r="454" ht="12.75" spans="1:2">
      <c r="A454" s="3">
        <f>IFERROR(__xludf.DUMMYFUNCTION("""COMPUTED_VALUE"""),43026.6666666666)</f>
        <v>43026.6666666666</v>
      </c>
      <c r="B454" s="2">
        <f>IFERROR(__xludf.DUMMYFUNCTION("""COMPUTED_VALUE"""),74.6)</f>
        <v>74.6</v>
      </c>
    </row>
    <row r="455" ht="12.75" spans="1:2">
      <c r="A455" s="3">
        <f>IFERROR(__xludf.DUMMYFUNCTION("""COMPUTED_VALUE"""),43027.6666666666)</f>
        <v>43027.6666666666</v>
      </c>
      <c r="B455" s="2">
        <f>IFERROR(__xludf.DUMMYFUNCTION("""COMPUTED_VALUE"""),72.94)</f>
        <v>72.94</v>
      </c>
    </row>
    <row r="456" ht="12.75" spans="1:2">
      <c r="A456" s="3">
        <f>IFERROR(__xludf.DUMMYFUNCTION("""COMPUTED_VALUE"""),43028.6666666666)</f>
        <v>43028.6666666666</v>
      </c>
      <c r="B456" s="2">
        <f>IFERROR(__xludf.DUMMYFUNCTION("""COMPUTED_VALUE"""),72.92)</f>
        <v>72.92</v>
      </c>
    </row>
    <row r="457" ht="12.75" spans="1:2">
      <c r="A457" s="3">
        <f>IFERROR(__xludf.DUMMYFUNCTION("""COMPUTED_VALUE"""),43031.6666666666)</f>
        <v>43031.6666666666</v>
      </c>
      <c r="B457" s="2">
        <f>IFERROR(__xludf.DUMMYFUNCTION("""COMPUTED_VALUE"""),73.49)</f>
        <v>73.49</v>
      </c>
    </row>
    <row r="458" ht="12.75" spans="1:2">
      <c r="A458" s="3">
        <f>IFERROR(__xludf.DUMMYFUNCTION("""COMPUTED_VALUE"""),43032.6666666666)</f>
        <v>43032.6666666666</v>
      </c>
      <c r="B458" s="2">
        <f>IFERROR(__xludf.DUMMYFUNCTION("""COMPUTED_VALUE"""),73.45)</f>
        <v>73.45</v>
      </c>
    </row>
    <row r="459" ht="12.75" spans="1:2">
      <c r="A459" s="3">
        <f>IFERROR(__xludf.DUMMYFUNCTION("""COMPUTED_VALUE"""),43033.6666666666)</f>
        <v>43033.6666666666</v>
      </c>
      <c r="B459" s="2">
        <f>IFERROR(__xludf.DUMMYFUNCTION("""COMPUTED_VALUE"""),72.44)</f>
        <v>72.44</v>
      </c>
    </row>
    <row r="460" ht="12.75" spans="1:2">
      <c r="A460" s="3">
        <f>IFERROR(__xludf.DUMMYFUNCTION("""COMPUTED_VALUE"""),43034.6666666666)</f>
        <v>43034.6666666666</v>
      </c>
      <c r="B460" s="2">
        <f>IFERROR(__xludf.DUMMYFUNCTION("""COMPUTED_VALUE"""),72.29)</f>
        <v>72.29</v>
      </c>
    </row>
    <row r="461" ht="12.75" spans="1:2">
      <c r="A461" s="3">
        <f>IFERROR(__xludf.DUMMYFUNCTION("""COMPUTED_VALUE"""),43035.6666666666)</f>
        <v>43035.6666666666</v>
      </c>
      <c r="B461" s="2">
        <f>IFERROR(__xludf.DUMMYFUNCTION("""COMPUTED_VALUE"""),72.34)</f>
        <v>72.34</v>
      </c>
    </row>
    <row r="462" ht="12.75" spans="1:2">
      <c r="A462" s="3">
        <f>IFERROR(__xludf.DUMMYFUNCTION("""COMPUTED_VALUE"""),43038.6666666666)</f>
        <v>43038.6666666666</v>
      </c>
      <c r="B462" s="2">
        <f>IFERROR(__xludf.DUMMYFUNCTION("""COMPUTED_VALUE"""),72.4)</f>
        <v>72.4</v>
      </c>
    </row>
    <row r="463" ht="12.75" spans="1:2">
      <c r="A463" s="3">
        <f>IFERROR(__xludf.DUMMYFUNCTION("""COMPUTED_VALUE"""),43039.6666666666)</f>
        <v>43039.6666666666</v>
      </c>
      <c r="B463" s="2">
        <f>IFERROR(__xludf.DUMMYFUNCTION("""COMPUTED_VALUE"""),72.65)</f>
        <v>72.65</v>
      </c>
    </row>
    <row r="464" ht="12.75" spans="1:2">
      <c r="A464" s="3">
        <f>IFERROR(__xludf.DUMMYFUNCTION("""COMPUTED_VALUE"""),43040.6666666666)</f>
        <v>43040.6666666666</v>
      </c>
      <c r="B464" s="2">
        <f>IFERROR(__xludf.DUMMYFUNCTION("""COMPUTED_VALUE"""),72.41)</f>
        <v>72.41</v>
      </c>
    </row>
    <row r="465" ht="12.75" spans="1:2">
      <c r="A465" s="3">
        <f>IFERROR(__xludf.DUMMYFUNCTION("""COMPUTED_VALUE"""),43041.6666666666)</f>
        <v>43041.6666666666</v>
      </c>
      <c r="B465" s="2">
        <f>IFERROR(__xludf.DUMMYFUNCTION("""COMPUTED_VALUE"""),73.17)</f>
        <v>73.17</v>
      </c>
    </row>
    <row r="466" ht="12.75" spans="1:2">
      <c r="A466" s="3">
        <f>IFERROR(__xludf.DUMMYFUNCTION("""COMPUTED_VALUE"""),43042.6666666666)</f>
        <v>43042.6666666666</v>
      </c>
      <c r="B466" s="2">
        <f>IFERROR(__xludf.DUMMYFUNCTION("""COMPUTED_VALUE"""),72.4)</f>
        <v>72.4</v>
      </c>
    </row>
    <row r="467" ht="12.75" spans="1:2">
      <c r="A467" s="3">
        <f>IFERROR(__xludf.DUMMYFUNCTION("""COMPUTED_VALUE"""),43045.6666666666)</f>
        <v>43045.6666666666</v>
      </c>
      <c r="B467" s="2">
        <f>IFERROR(__xludf.DUMMYFUNCTION("""COMPUTED_VALUE"""),71.97)</f>
        <v>71.97</v>
      </c>
    </row>
    <row r="468" ht="12.75" spans="1:2">
      <c r="A468" s="3">
        <f>IFERROR(__xludf.DUMMYFUNCTION("""COMPUTED_VALUE"""),43046.6666666666)</f>
        <v>43046.6666666666</v>
      </c>
      <c r="B468" s="2">
        <f>IFERROR(__xludf.DUMMYFUNCTION("""COMPUTED_VALUE"""),72.02)</f>
        <v>72.02</v>
      </c>
    </row>
    <row r="469" ht="12.75" spans="1:2">
      <c r="A469" s="3">
        <f>IFERROR(__xludf.DUMMYFUNCTION("""COMPUTED_VALUE"""),43047.6666666666)</f>
        <v>43047.6666666666</v>
      </c>
      <c r="B469" s="2">
        <f>IFERROR(__xludf.DUMMYFUNCTION("""COMPUTED_VALUE"""),72.74)</f>
        <v>72.74</v>
      </c>
    </row>
    <row r="470" ht="12.75" spans="1:2">
      <c r="A470" s="3">
        <f>IFERROR(__xludf.DUMMYFUNCTION("""COMPUTED_VALUE"""),43048.6666666666)</f>
        <v>43048.6666666666</v>
      </c>
      <c r="B470" s="2">
        <f>IFERROR(__xludf.DUMMYFUNCTION("""COMPUTED_VALUE"""),73.73)</f>
        <v>73.73</v>
      </c>
    </row>
    <row r="471" ht="12.75" spans="1:2">
      <c r="A471" s="3">
        <f>IFERROR(__xludf.DUMMYFUNCTION("""COMPUTED_VALUE"""),43049.6666666666)</f>
        <v>43049.6666666666</v>
      </c>
      <c r="B471" s="2">
        <f>IFERROR(__xludf.DUMMYFUNCTION("""COMPUTED_VALUE"""),73.57)</f>
        <v>73.57</v>
      </c>
    </row>
    <row r="472" ht="12.75" spans="1:2">
      <c r="A472" s="3">
        <f>IFERROR(__xludf.DUMMYFUNCTION("""COMPUTED_VALUE"""),43052.6666666666)</f>
        <v>43052.6666666666</v>
      </c>
      <c r="B472" s="2">
        <f>IFERROR(__xludf.DUMMYFUNCTION("""COMPUTED_VALUE"""),75.41)</f>
        <v>75.41</v>
      </c>
    </row>
    <row r="473" ht="12.75" spans="1:2">
      <c r="A473" s="3">
        <f>IFERROR(__xludf.DUMMYFUNCTION("""COMPUTED_VALUE"""),43053.6666666666)</f>
        <v>43053.6666666666</v>
      </c>
      <c r="B473" s="2">
        <f>IFERROR(__xludf.DUMMYFUNCTION("""COMPUTED_VALUE"""),75.97)</f>
        <v>75.97</v>
      </c>
    </row>
    <row r="474" ht="12.75" spans="1:2">
      <c r="A474" s="3">
        <f>IFERROR(__xludf.DUMMYFUNCTION("""COMPUTED_VALUE"""),43054.6666666666)</f>
        <v>43054.6666666666</v>
      </c>
      <c r="B474" s="2">
        <f>IFERROR(__xludf.DUMMYFUNCTION("""COMPUTED_VALUE"""),75.93)</f>
        <v>75.93</v>
      </c>
    </row>
    <row r="475" ht="12.75" spans="1:2">
      <c r="A475" s="3">
        <f>IFERROR(__xludf.DUMMYFUNCTION("""COMPUTED_VALUE"""),43055.6666666666)</f>
        <v>43055.6666666666</v>
      </c>
      <c r="B475" s="2">
        <f>IFERROR(__xludf.DUMMYFUNCTION("""COMPUTED_VALUE"""),75.97)</f>
        <v>75.97</v>
      </c>
    </row>
    <row r="476" ht="12.75" spans="1:2">
      <c r="A476" s="3">
        <f>IFERROR(__xludf.DUMMYFUNCTION("""COMPUTED_VALUE"""),43056.6666666666)</f>
        <v>43056.6666666666</v>
      </c>
      <c r="B476" s="2">
        <f>IFERROR(__xludf.DUMMYFUNCTION("""COMPUTED_VALUE"""),75.95)</f>
        <v>75.95</v>
      </c>
    </row>
    <row r="477" ht="12.75" spans="1:2">
      <c r="A477" s="3">
        <f>IFERROR(__xludf.DUMMYFUNCTION("""COMPUTED_VALUE"""),43059.6666666666)</f>
        <v>43059.6666666666</v>
      </c>
      <c r="B477" s="2">
        <f>IFERROR(__xludf.DUMMYFUNCTION("""COMPUTED_VALUE"""),76.89)</f>
        <v>76.89</v>
      </c>
    </row>
    <row r="478" ht="12.75" spans="1:2">
      <c r="A478" s="3">
        <f>IFERROR(__xludf.DUMMYFUNCTION("""COMPUTED_VALUE"""),43060.6666666666)</f>
        <v>43060.6666666666</v>
      </c>
      <c r="B478" s="2">
        <f>IFERROR(__xludf.DUMMYFUNCTION("""COMPUTED_VALUE"""),77.24)</f>
        <v>77.24</v>
      </c>
    </row>
    <row r="479" ht="12.75" spans="1:2">
      <c r="A479" s="3">
        <f>IFERROR(__xludf.DUMMYFUNCTION("""COMPUTED_VALUE"""),43061.6666666666)</f>
        <v>43061.6666666666</v>
      </c>
      <c r="B479" s="2">
        <f>IFERROR(__xludf.DUMMYFUNCTION("""COMPUTED_VALUE"""),77.17)</f>
        <v>77.17</v>
      </c>
    </row>
    <row r="480" ht="12.75" spans="1:2">
      <c r="A480" s="3">
        <f>IFERROR(__xludf.DUMMYFUNCTION("""COMPUTED_VALUE"""),43063.5416666666)</f>
        <v>43063.5416666666</v>
      </c>
      <c r="B480" s="2">
        <f>IFERROR(__xludf.DUMMYFUNCTION("""COMPUTED_VALUE"""),77.25)</f>
        <v>77.25</v>
      </c>
    </row>
    <row r="481" ht="12.75" spans="1:2">
      <c r="A481" s="3">
        <f>IFERROR(__xludf.DUMMYFUNCTION("""COMPUTED_VALUE"""),43066.6666666666)</f>
        <v>43066.6666666666</v>
      </c>
      <c r="B481" s="2">
        <f>IFERROR(__xludf.DUMMYFUNCTION("""COMPUTED_VALUE"""),77.23)</f>
        <v>77.23</v>
      </c>
    </row>
    <row r="482" ht="12.75" spans="1:2">
      <c r="A482" s="3">
        <f>IFERROR(__xludf.DUMMYFUNCTION("""COMPUTED_VALUE"""),43067.6666666666)</f>
        <v>43067.6666666666</v>
      </c>
      <c r="B482" s="2">
        <f>IFERROR(__xludf.DUMMYFUNCTION("""COMPUTED_VALUE"""),78.34)</f>
        <v>78.34</v>
      </c>
    </row>
    <row r="483" ht="12.75" spans="1:2">
      <c r="A483" s="3">
        <f>IFERROR(__xludf.DUMMYFUNCTION("""COMPUTED_VALUE"""),43068.6666666666)</f>
        <v>43068.6666666666</v>
      </c>
      <c r="B483" s="2">
        <f>IFERROR(__xludf.DUMMYFUNCTION("""COMPUTED_VALUE"""),78.56)</f>
        <v>78.56</v>
      </c>
    </row>
    <row r="484" ht="12.75" spans="1:2">
      <c r="A484" s="3">
        <f>IFERROR(__xludf.DUMMYFUNCTION("""COMPUTED_VALUE"""),43069.6666666666)</f>
        <v>43069.6666666666</v>
      </c>
      <c r="B484" s="2">
        <f>IFERROR(__xludf.DUMMYFUNCTION("""COMPUTED_VALUE"""),79.16)</f>
        <v>79.16</v>
      </c>
    </row>
    <row r="485" ht="12.75" spans="1:2">
      <c r="A485" s="3">
        <f>IFERROR(__xludf.DUMMYFUNCTION("""COMPUTED_VALUE"""),43070.6666666666)</f>
        <v>43070.6666666666</v>
      </c>
      <c r="B485" s="2">
        <f>IFERROR(__xludf.DUMMYFUNCTION("""COMPUTED_VALUE"""),79.26)</f>
        <v>79.26</v>
      </c>
    </row>
    <row r="486" ht="12.75" spans="1:2">
      <c r="A486" s="3">
        <f>IFERROR(__xludf.DUMMYFUNCTION("""COMPUTED_VALUE"""),43073.6666666666)</f>
        <v>43073.6666666666</v>
      </c>
      <c r="B486" s="2">
        <f>IFERROR(__xludf.DUMMYFUNCTION("""COMPUTED_VALUE"""),78.93)</f>
        <v>78.93</v>
      </c>
    </row>
    <row r="487" ht="12.75" spans="1:2">
      <c r="A487" s="3">
        <f>IFERROR(__xludf.DUMMYFUNCTION("""COMPUTED_VALUE"""),43074.6666666666)</f>
        <v>43074.6666666666</v>
      </c>
      <c r="B487" s="2">
        <f>IFERROR(__xludf.DUMMYFUNCTION("""COMPUTED_VALUE"""),78.51)</f>
        <v>78.51</v>
      </c>
    </row>
    <row r="488" ht="12.75" spans="1:2">
      <c r="A488" s="3">
        <f>IFERROR(__xludf.DUMMYFUNCTION("""COMPUTED_VALUE"""),43075.6666666666)</f>
        <v>43075.6666666666</v>
      </c>
      <c r="B488" s="2">
        <f>IFERROR(__xludf.DUMMYFUNCTION("""COMPUTED_VALUE"""),78.32)</f>
        <v>78.32</v>
      </c>
    </row>
    <row r="489" ht="12.75" spans="1:2">
      <c r="A489" s="3">
        <f>IFERROR(__xludf.DUMMYFUNCTION("""COMPUTED_VALUE"""),43076.6666666666)</f>
        <v>43076.6666666666</v>
      </c>
      <c r="B489" s="2">
        <f>IFERROR(__xludf.DUMMYFUNCTION("""COMPUTED_VALUE"""),77.79)</f>
        <v>77.79</v>
      </c>
    </row>
    <row r="490" ht="12.75" spans="1:2">
      <c r="A490" s="3">
        <f>IFERROR(__xludf.DUMMYFUNCTION("""COMPUTED_VALUE"""),43077.6666666666)</f>
        <v>43077.6666666666</v>
      </c>
      <c r="B490" s="2">
        <f>IFERROR(__xludf.DUMMYFUNCTION("""COMPUTED_VALUE"""),78.78)</f>
        <v>78.78</v>
      </c>
    </row>
    <row r="491" ht="12.75" spans="1:2">
      <c r="A491" s="3">
        <f>IFERROR(__xludf.DUMMYFUNCTION("""COMPUTED_VALUE"""),43080.6666666666)</f>
        <v>43080.6666666666</v>
      </c>
      <c r="B491" s="2">
        <f>IFERROR(__xludf.DUMMYFUNCTION("""COMPUTED_VALUE"""),79.22)</f>
        <v>79.22</v>
      </c>
    </row>
    <row r="492" ht="12.75" spans="1:2">
      <c r="A492" s="3">
        <f>IFERROR(__xludf.DUMMYFUNCTION("""COMPUTED_VALUE"""),43081.6666666666)</f>
        <v>43081.6666666666</v>
      </c>
      <c r="B492" s="2">
        <f>IFERROR(__xludf.DUMMYFUNCTION("""COMPUTED_VALUE"""),79.27)</f>
        <v>79.27</v>
      </c>
    </row>
    <row r="493" ht="12.75" spans="1:2">
      <c r="A493" s="3">
        <f>IFERROR(__xludf.DUMMYFUNCTION("""COMPUTED_VALUE"""),43082.6666666666)</f>
        <v>43082.6666666666</v>
      </c>
      <c r="B493" s="2">
        <f>IFERROR(__xludf.DUMMYFUNCTION("""COMPUTED_VALUE"""),78.21)</f>
        <v>78.21</v>
      </c>
    </row>
    <row r="494" ht="12.75" spans="1:2">
      <c r="A494" s="3">
        <f>IFERROR(__xludf.DUMMYFUNCTION("""COMPUTED_VALUE"""),43083.6666666666)</f>
        <v>43083.6666666666</v>
      </c>
      <c r="B494" s="2">
        <f>IFERROR(__xludf.DUMMYFUNCTION("""COMPUTED_VALUE"""),77.47)</f>
        <v>77.47</v>
      </c>
    </row>
    <row r="495" ht="12.75" spans="1:2">
      <c r="A495" s="3">
        <f>IFERROR(__xludf.DUMMYFUNCTION("""COMPUTED_VALUE"""),43084.6666666666)</f>
        <v>43084.6666666666</v>
      </c>
      <c r="B495" s="2">
        <f>IFERROR(__xludf.DUMMYFUNCTION("""COMPUTED_VALUE"""),77.51)</f>
        <v>77.51</v>
      </c>
    </row>
    <row r="496" ht="12.75" spans="1:2">
      <c r="A496" s="3">
        <f>IFERROR(__xludf.DUMMYFUNCTION("""COMPUTED_VALUE"""),43087.6666666666)</f>
        <v>43087.6666666666</v>
      </c>
      <c r="B496" s="2">
        <f>IFERROR(__xludf.DUMMYFUNCTION("""COMPUTED_VALUE"""),76.97)</f>
        <v>76.97</v>
      </c>
    </row>
    <row r="497" ht="12.75" spans="1:2">
      <c r="A497" s="3">
        <f>IFERROR(__xludf.DUMMYFUNCTION("""COMPUTED_VALUE"""),43088.6666666666)</f>
        <v>43088.6666666666</v>
      </c>
      <c r="B497" s="2">
        <f>IFERROR(__xludf.DUMMYFUNCTION("""COMPUTED_VALUE"""),76.11)</f>
        <v>76.11</v>
      </c>
    </row>
    <row r="498" ht="12.75" spans="1:2">
      <c r="A498" s="3">
        <f>IFERROR(__xludf.DUMMYFUNCTION("""COMPUTED_VALUE"""),43089.6666666666)</f>
        <v>43089.6666666666</v>
      </c>
      <c r="B498" s="2">
        <f>IFERROR(__xludf.DUMMYFUNCTION("""COMPUTED_VALUE"""),75.05)</f>
        <v>75.05</v>
      </c>
    </row>
    <row r="499" ht="12.75" spans="1:2">
      <c r="A499" s="3">
        <f>IFERROR(__xludf.DUMMYFUNCTION("""COMPUTED_VALUE"""),43090.6666666666)</f>
        <v>43090.6666666666</v>
      </c>
      <c r="B499" s="2">
        <f>IFERROR(__xludf.DUMMYFUNCTION("""COMPUTED_VALUE"""),75.4)</f>
        <v>75.4</v>
      </c>
    </row>
    <row r="500" ht="12.75" spans="1:2">
      <c r="A500" s="3">
        <f>IFERROR(__xludf.DUMMYFUNCTION("""COMPUTED_VALUE"""),43091.6666666666)</f>
        <v>43091.6666666666</v>
      </c>
      <c r="B500" s="2">
        <f>IFERROR(__xludf.DUMMYFUNCTION("""COMPUTED_VALUE"""),76.09)</f>
        <v>76.09</v>
      </c>
    </row>
    <row r="501" ht="12.75" spans="1:2">
      <c r="A501" s="3">
        <f>IFERROR(__xludf.DUMMYFUNCTION("""COMPUTED_VALUE"""),43095.6666666666)</f>
        <v>43095.6666666666</v>
      </c>
      <c r="B501" s="2">
        <f>IFERROR(__xludf.DUMMYFUNCTION("""COMPUTED_VALUE"""),76.13)</f>
        <v>76.13</v>
      </c>
    </row>
    <row r="502" ht="12.75" spans="1:2">
      <c r="A502" s="3">
        <f>IFERROR(__xludf.DUMMYFUNCTION("""COMPUTED_VALUE"""),43096.6666666666)</f>
        <v>43096.6666666666</v>
      </c>
      <c r="B502" s="2">
        <f>IFERROR(__xludf.DUMMYFUNCTION("""COMPUTED_VALUE"""),76.34)</f>
        <v>76.34</v>
      </c>
    </row>
    <row r="503" ht="12.75" spans="1:2">
      <c r="A503" s="3">
        <f>IFERROR(__xludf.DUMMYFUNCTION("""COMPUTED_VALUE"""),43097.6666666666)</f>
        <v>43097.6666666666</v>
      </c>
      <c r="B503" s="2">
        <f>IFERROR(__xludf.DUMMYFUNCTION("""COMPUTED_VALUE"""),76.67)</f>
        <v>76.67</v>
      </c>
    </row>
    <row r="504" ht="12.75" spans="1:2">
      <c r="A504" s="3">
        <f>IFERROR(__xludf.DUMMYFUNCTION("""COMPUTED_VALUE"""),43098.6666666666)</f>
        <v>43098.6666666666</v>
      </c>
      <c r="B504" s="2">
        <f>IFERROR(__xludf.DUMMYFUNCTION("""COMPUTED_VALUE"""),76.83)</f>
        <v>76.83</v>
      </c>
    </row>
    <row r="505" ht="12.75" spans="1:2">
      <c r="A505" s="3">
        <f>IFERROR(__xludf.DUMMYFUNCTION("""COMPUTED_VALUE"""),43102.6666666666)</f>
        <v>43102.6666666666</v>
      </c>
      <c r="B505" s="2">
        <f>IFERROR(__xludf.DUMMYFUNCTION("""COMPUTED_VALUE"""),76.74)</f>
        <v>76.74</v>
      </c>
    </row>
    <row r="506" ht="12.75" spans="1:2">
      <c r="A506" s="3">
        <f>IFERROR(__xludf.DUMMYFUNCTION("""COMPUTED_VALUE"""),43103.6666666666)</f>
        <v>43103.6666666666</v>
      </c>
      <c r="B506" s="2">
        <f>IFERROR(__xludf.DUMMYFUNCTION("""COMPUTED_VALUE"""),77.66)</f>
        <v>77.66</v>
      </c>
    </row>
    <row r="507" ht="12.75" spans="1:2">
      <c r="A507" s="3">
        <f>IFERROR(__xludf.DUMMYFUNCTION("""COMPUTED_VALUE"""),43104.6666666666)</f>
        <v>43104.6666666666</v>
      </c>
      <c r="B507" s="2">
        <f>IFERROR(__xludf.DUMMYFUNCTION("""COMPUTED_VALUE"""),78.69)</f>
        <v>78.69</v>
      </c>
    </row>
    <row r="508" ht="12.75" spans="1:2">
      <c r="A508" s="3">
        <f>IFERROR(__xludf.DUMMYFUNCTION("""COMPUTED_VALUE"""),43105.6666666666)</f>
        <v>43105.6666666666</v>
      </c>
      <c r="B508" s="2">
        <f>IFERROR(__xludf.DUMMYFUNCTION("""COMPUTED_VALUE"""),79.21)</f>
        <v>79.21</v>
      </c>
    </row>
    <row r="509" ht="12.75" spans="1:2">
      <c r="A509" s="3">
        <f>IFERROR(__xludf.DUMMYFUNCTION("""COMPUTED_VALUE"""),43108.6666666666)</f>
        <v>43108.6666666666</v>
      </c>
      <c r="B509" s="2">
        <f>IFERROR(__xludf.DUMMYFUNCTION("""COMPUTED_VALUE"""),79.96)</f>
        <v>79.96</v>
      </c>
    </row>
    <row r="510" ht="12.75" spans="1:2">
      <c r="A510" s="3">
        <f>IFERROR(__xludf.DUMMYFUNCTION("""COMPUTED_VALUE"""),43109.6666666666)</f>
        <v>43109.6666666666</v>
      </c>
      <c r="B510" s="2">
        <f>IFERROR(__xludf.DUMMYFUNCTION("""COMPUTED_VALUE"""),80.17)</f>
        <v>80.17</v>
      </c>
    </row>
    <row r="511" ht="12.75" spans="1:2">
      <c r="A511" s="3">
        <f>IFERROR(__xludf.DUMMYFUNCTION("""COMPUTED_VALUE"""),43110.6666666666)</f>
        <v>43110.6666666666</v>
      </c>
      <c r="B511" s="2">
        <f>IFERROR(__xludf.DUMMYFUNCTION("""COMPUTED_VALUE"""),81.23)</f>
        <v>81.23</v>
      </c>
    </row>
    <row r="512" ht="12.75" spans="1:2">
      <c r="A512" s="3">
        <f>IFERROR(__xludf.DUMMYFUNCTION("""COMPUTED_VALUE"""),43111.6666666666)</f>
        <v>43111.6666666666</v>
      </c>
      <c r="B512" s="2">
        <f>IFERROR(__xludf.DUMMYFUNCTION("""COMPUTED_VALUE"""),80.46)</f>
        <v>80.46</v>
      </c>
    </row>
    <row r="513" ht="12.75" spans="1:2">
      <c r="A513" s="3">
        <f>IFERROR(__xludf.DUMMYFUNCTION("""COMPUTED_VALUE"""),43112.6666666666)</f>
        <v>43112.6666666666</v>
      </c>
      <c r="B513" s="2">
        <f>IFERROR(__xludf.DUMMYFUNCTION("""COMPUTED_VALUE"""),81.43)</f>
        <v>81.43</v>
      </c>
    </row>
    <row r="514" ht="12.75" spans="1:2">
      <c r="A514" s="3">
        <f>IFERROR(__xludf.DUMMYFUNCTION("""COMPUTED_VALUE"""),43116.6666666666)</f>
        <v>43116.6666666666</v>
      </c>
      <c r="B514" s="2">
        <f>IFERROR(__xludf.DUMMYFUNCTION("""COMPUTED_VALUE"""),80.42)</f>
        <v>80.42</v>
      </c>
    </row>
    <row r="515" ht="12.75" spans="1:2">
      <c r="A515" s="3">
        <f>IFERROR(__xludf.DUMMYFUNCTION("""COMPUTED_VALUE"""),43117.6666666666)</f>
        <v>43117.6666666666</v>
      </c>
      <c r="B515" s="2">
        <f>IFERROR(__xludf.DUMMYFUNCTION("""COMPUTED_VALUE"""),80.46)</f>
        <v>80.46</v>
      </c>
    </row>
    <row r="516" ht="12.75" spans="1:2">
      <c r="A516" s="3">
        <f>IFERROR(__xludf.DUMMYFUNCTION("""COMPUTED_VALUE"""),43118.6666666666)</f>
        <v>43118.6666666666</v>
      </c>
      <c r="B516" s="2">
        <f>IFERROR(__xludf.DUMMYFUNCTION("""COMPUTED_VALUE"""),79.83)</f>
        <v>79.83</v>
      </c>
    </row>
    <row r="517" ht="12.75" spans="1:2">
      <c r="A517" s="3">
        <f>IFERROR(__xludf.DUMMYFUNCTION("""COMPUTED_VALUE"""),43119.6666666666)</f>
        <v>43119.6666666666</v>
      </c>
      <c r="B517" s="2">
        <f>IFERROR(__xludf.DUMMYFUNCTION("""COMPUTED_VALUE"""),80.07)</f>
        <v>80.07</v>
      </c>
    </row>
    <row r="518" ht="12.75" spans="1:2">
      <c r="A518" s="3">
        <f>IFERROR(__xludf.DUMMYFUNCTION("""COMPUTED_VALUE"""),43122.6666666666)</f>
        <v>43122.6666666666</v>
      </c>
      <c r="B518" s="2">
        <f>IFERROR(__xludf.DUMMYFUNCTION("""COMPUTED_VALUE"""),80.63)</f>
        <v>80.63</v>
      </c>
    </row>
    <row r="519" ht="12.75" spans="1:2">
      <c r="A519" s="3">
        <f>IFERROR(__xludf.DUMMYFUNCTION("""COMPUTED_VALUE"""),43123.6666666666)</f>
        <v>43123.6666666666</v>
      </c>
      <c r="B519" s="2">
        <f>IFERROR(__xludf.DUMMYFUNCTION("""COMPUTED_VALUE"""),80.21)</f>
        <v>80.21</v>
      </c>
    </row>
    <row r="520" ht="12.75" spans="1:2">
      <c r="A520" s="3">
        <f>IFERROR(__xludf.DUMMYFUNCTION("""COMPUTED_VALUE"""),43124.6666666666)</f>
        <v>43124.6666666666</v>
      </c>
      <c r="B520" s="2">
        <f>IFERROR(__xludf.DUMMYFUNCTION("""COMPUTED_VALUE"""),81.17)</f>
        <v>81.17</v>
      </c>
    </row>
    <row r="521" ht="12.75" spans="1:2">
      <c r="A521" s="3">
        <f>IFERROR(__xludf.DUMMYFUNCTION("""COMPUTED_VALUE"""),43125.6666666666)</f>
        <v>43125.6666666666</v>
      </c>
      <c r="B521" s="2">
        <f>IFERROR(__xludf.DUMMYFUNCTION("""COMPUTED_VALUE"""),81.18)</f>
        <v>81.18</v>
      </c>
    </row>
    <row r="522" ht="12.75" spans="1:2">
      <c r="A522" s="3">
        <f>IFERROR(__xludf.DUMMYFUNCTION("""COMPUTED_VALUE"""),43126.6666666666)</f>
        <v>43126.6666666666</v>
      </c>
      <c r="B522" s="2">
        <f>IFERROR(__xludf.DUMMYFUNCTION("""COMPUTED_VALUE"""),81.36)</f>
        <v>81.36</v>
      </c>
    </row>
    <row r="523" ht="12.75" spans="1:2">
      <c r="A523" s="3">
        <f>IFERROR(__xludf.DUMMYFUNCTION("""COMPUTED_VALUE"""),43129.6666666666)</f>
        <v>43129.6666666666</v>
      </c>
      <c r="B523" s="2">
        <f>IFERROR(__xludf.DUMMYFUNCTION("""COMPUTED_VALUE"""),81.65)</f>
        <v>81.65</v>
      </c>
    </row>
    <row r="524" ht="12.75" spans="1:2">
      <c r="A524" s="3">
        <f>IFERROR(__xludf.DUMMYFUNCTION("""COMPUTED_VALUE"""),43130.6666666666)</f>
        <v>43130.6666666666</v>
      </c>
      <c r="B524" s="2">
        <f>IFERROR(__xludf.DUMMYFUNCTION("""COMPUTED_VALUE"""),81.85)</f>
        <v>81.85</v>
      </c>
    </row>
    <row r="525" ht="12.75" spans="1:2">
      <c r="A525" s="3">
        <f>IFERROR(__xludf.DUMMYFUNCTION("""COMPUTED_VALUE"""),43131.6666666666)</f>
        <v>43131.6666666666</v>
      </c>
      <c r="B525" s="2">
        <f>IFERROR(__xludf.DUMMYFUNCTION("""COMPUTED_VALUE"""),80.91)</f>
        <v>80.91</v>
      </c>
    </row>
    <row r="526" ht="12.75" spans="1:2">
      <c r="A526" s="3">
        <f>IFERROR(__xludf.DUMMYFUNCTION("""COMPUTED_VALUE"""),43132.6666666666)</f>
        <v>43132.6666666666</v>
      </c>
      <c r="B526" s="2">
        <f>IFERROR(__xludf.DUMMYFUNCTION("""COMPUTED_VALUE"""),81.37)</f>
        <v>81.37</v>
      </c>
    </row>
    <row r="527" ht="12.75" spans="1:2">
      <c r="A527" s="3">
        <f>IFERROR(__xludf.DUMMYFUNCTION("""COMPUTED_VALUE"""),43133.6666666666)</f>
        <v>43133.6666666666</v>
      </c>
      <c r="B527" s="2">
        <f>IFERROR(__xludf.DUMMYFUNCTION("""COMPUTED_VALUE"""),80.34)</f>
        <v>80.34</v>
      </c>
    </row>
    <row r="528" ht="12.75" spans="1:2">
      <c r="A528" s="3">
        <f>IFERROR(__xludf.DUMMYFUNCTION("""COMPUTED_VALUE"""),43136.6666666666)</f>
        <v>43136.6666666666</v>
      </c>
      <c r="B528" s="2">
        <f>IFERROR(__xludf.DUMMYFUNCTION("""COMPUTED_VALUE"""),77.47)</f>
        <v>77.47</v>
      </c>
    </row>
    <row r="529" ht="12.75" spans="1:2">
      <c r="A529" s="3">
        <f>IFERROR(__xludf.DUMMYFUNCTION("""COMPUTED_VALUE"""),43137.6666666666)</f>
        <v>43137.6666666666</v>
      </c>
      <c r="B529" s="2">
        <f>IFERROR(__xludf.DUMMYFUNCTION("""COMPUTED_VALUE"""),77.72)</f>
        <v>77.72</v>
      </c>
    </row>
    <row r="530" ht="12.75" spans="1:2">
      <c r="A530" s="3">
        <f>IFERROR(__xludf.DUMMYFUNCTION("""COMPUTED_VALUE"""),43138.6666666666)</f>
        <v>43138.6666666666</v>
      </c>
      <c r="B530" s="2">
        <f>IFERROR(__xludf.DUMMYFUNCTION("""COMPUTED_VALUE"""),77.27)</f>
        <v>77.27</v>
      </c>
    </row>
    <row r="531" ht="12.75" spans="1:2">
      <c r="A531" s="3">
        <f>IFERROR(__xludf.DUMMYFUNCTION("""COMPUTED_VALUE"""),43139.6666666666)</f>
        <v>43139.6666666666</v>
      </c>
      <c r="B531" s="2">
        <f>IFERROR(__xludf.DUMMYFUNCTION("""COMPUTED_VALUE"""),75.21)</f>
        <v>75.21</v>
      </c>
    </row>
    <row r="532" ht="12.75" spans="1:2">
      <c r="A532" s="3">
        <f>IFERROR(__xludf.DUMMYFUNCTION("""COMPUTED_VALUE"""),43140.6666666666)</f>
        <v>43140.6666666666</v>
      </c>
      <c r="B532" s="2">
        <f>IFERROR(__xludf.DUMMYFUNCTION("""COMPUTED_VALUE"""),76.11)</f>
        <v>76.11</v>
      </c>
    </row>
    <row r="533" ht="12.75" spans="1:2">
      <c r="A533" s="3">
        <f>IFERROR(__xludf.DUMMYFUNCTION("""COMPUTED_VALUE"""),43143.6666666666)</f>
        <v>43143.6666666666</v>
      </c>
      <c r="B533" s="2">
        <f>IFERROR(__xludf.DUMMYFUNCTION("""COMPUTED_VALUE"""),77.56)</f>
        <v>77.56</v>
      </c>
    </row>
    <row r="534" ht="12.75" spans="1:2">
      <c r="A534" s="3">
        <f>IFERROR(__xludf.DUMMYFUNCTION("""COMPUTED_VALUE"""),43144.6666666666)</f>
        <v>43144.6666666666</v>
      </c>
      <c r="B534" s="2">
        <f>IFERROR(__xludf.DUMMYFUNCTION("""COMPUTED_VALUE"""),78.5)</f>
        <v>78.5</v>
      </c>
    </row>
    <row r="535" ht="12.75" spans="1:2">
      <c r="A535" s="3">
        <f>IFERROR(__xludf.DUMMYFUNCTION("""COMPUTED_VALUE"""),43145.6666666666)</f>
        <v>43145.6666666666</v>
      </c>
      <c r="B535" s="2">
        <f>IFERROR(__xludf.DUMMYFUNCTION("""COMPUTED_VALUE"""),79.76)</f>
        <v>79.76</v>
      </c>
    </row>
    <row r="536" ht="12.75" spans="1:2">
      <c r="A536" s="3">
        <f>IFERROR(__xludf.DUMMYFUNCTION("""COMPUTED_VALUE"""),43146.6666666666)</f>
        <v>43146.6666666666</v>
      </c>
      <c r="B536" s="2">
        <f>IFERROR(__xludf.DUMMYFUNCTION("""COMPUTED_VALUE"""),80.38)</f>
        <v>80.38</v>
      </c>
    </row>
    <row r="537" ht="12.75" spans="1:2">
      <c r="A537" s="3">
        <f>IFERROR(__xludf.DUMMYFUNCTION("""COMPUTED_VALUE"""),43147.6666666666)</f>
        <v>43147.6666666666</v>
      </c>
      <c r="B537" s="2">
        <f>IFERROR(__xludf.DUMMYFUNCTION("""COMPUTED_VALUE"""),79.02)</f>
        <v>79.02</v>
      </c>
    </row>
    <row r="538" ht="12.75" spans="1:2">
      <c r="A538" s="3">
        <f>IFERROR(__xludf.DUMMYFUNCTION("""COMPUTED_VALUE"""),43151.6666666666)</f>
        <v>43151.6666666666</v>
      </c>
      <c r="B538" s="2">
        <f>IFERROR(__xludf.DUMMYFUNCTION("""COMPUTED_VALUE"""),78.8)</f>
        <v>78.8</v>
      </c>
    </row>
    <row r="539" ht="12.75" spans="1:2">
      <c r="A539" s="3">
        <f>IFERROR(__xludf.DUMMYFUNCTION("""COMPUTED_VALUE"""),43152.6666666666)</f>
        <v>43152.6666666666</v>
      </c>
      <c r="B539" s="2">
        <f>IFERROR(__xludf.DUMMYFUNCTION("""COMPUTED_VALUE"""),79.12)</f>
        <v>79.12</v>
      </c>
    </row>
    <row r="540" ht="12.75" spans="1:2">
      <c r="A540" s="3">
        <f>IFERROR(__xludf.DUMMYFUNCTION("""COMPUTED_VALUE"""),43153.6666666666)</f>
        <v>43153.6666666666</v>
      </c>
      <c r="B540" s="2">
        <f>IFERROR(__xludf.DUMMYFUNCTION("""COMPUTED_VALUE"""),78.2)</f>
        <v>78.2</v>
      </c>
    </row>
    <row r="541" ht="12.75" spans="1:2">
      <c r="A541" s="3">
        <f>IFERROR(__xludf.DUMMYFUNCTION("""COMPUTED_VALUE"""),43154.6666666666)</f>
        <v>43154.6666666666</v>
      </c>
      <c r="B541" s="2">
        <f>IFERROR(__xludf.DUMMYFUNCTION("""COMPUTED_VALUE"""),80.48)</f>
        <v>80.48</v>
      </c>
    </row>
    <row r="542" ht="12.75" spans="1:2">
      <c r="A542" s="3">
        <f>IFERROR(__xludf.DUMMYFUNCTION("""COMPUTED_VALUE"""),43157.6666666666)</f>
        <v>43157.6666666666</v>
      </c>
      <c r="B542" s="2">
        <f>IFERROR(__xludf.DUMMYFUNCTION("""COMPUTED_VALUE"""),81.66)</f>
        <v>81.66</v>
      </c>
    </row>
    <row r="543" ht="12.75" spans="1:2">
      <c r="A543" s="3">
        <f>IFERROR(__xludf.DUMMYFUNCTION("""COMPUTED_VALUE"""),43158.6666666666)</f>
        <v>43158.6666666666</v>
      </c>
      <c r="B543" s="2">
        <f>IFERROR(__xludf.DUMMYFUNCTION("""COMPUTED_VALUE"""),81.69)</f>
        <v>81.69</v>
      </c>
    </row>
    <row r="544" ht="12.75" spans="1:2">
      <c r="A544" s="3">
        <f>IFERROR(__xludf.DUMMYFUNCTION("""COMPUTED_VALUE"""),43159.6666666666)</f>
        <v>43159.6666666666</v>
      </c>
      <c r="B544" s="2">
        <f>IFERROR(__xludf.DUMMYFUNCTION("""COMPUTED_VALUE"""),80.75)</f>
        <v>80.75</v>
      </c>
    </row>
    <row r="545" ht="12.75" spans="1:2">
      <c r="A545" s="3">
        <f>IFERROR(__xludf.DUMMYFUNCTION("""COMPUTED_VALUE"""),43160.6666666666)</f>
        <v>43160.6666666666</v>
      </c>
      <c r="B545" s="2">
        <f>IFERROR(__xludf.DUMMYFUNCTION("""COMPUTED_VALUE"""),79.6)</f>
        <v>79.6</v>
      </c>
    </row>
    <row r="546" ht="12.75" spans="1:2">
      <c r="A546" s="3">
        <f>IFERROR(__xludf.DUMMYFUNCTION("""COMPUTED_VALUE"""),43161.6666666666)</f>
        <v>43161.6666666666</v>
      </c>
      <c r="B546" s="2">
        <f>IFERROR(__xludf.DUMMYFUNCTION("""COMPUTED_VALUE"""),80.59)</f>
        <v>80.59</v>
      </c>
    </row>
    <row r="547" ht="12.75" spans="1:2">
      <c r="A547" s="3">
        <f>IFERROR(__xludf.DUMMYFUNCTION("""COMPUTED_VALUE"""),43164.6666666666)</f>
        <v>43164.6666666666</v>
      </c>
      <c r="B547" s="2">
        <f>IFERROR(__xludf.DUMMYFUNCTION("""COMPUTED_VALUE"""),81.77)</f>
        <v>81.77</v>
      </c>
    </row>
    <row r="548" ht="12.75" spans="1:2">
      <c r="A548" s="3">
        <f>IFERROR(__xludf.DUMMYFUNCTION("""COMPUTED_VALUE"""),43165.6666666666)</f>
        <v>43165.6666666666</v>
      </c>
      <c r="B548" s="2">
        <f>IFERROR(__xludf.DUMMYFUNCTION("""COMPUTED_VALUE"""),83.91)</f>
        <v>83.91</v>
      </c>
    </row>
    <row r="549" ht="12.75" spans="1:2">
      <c r="A549" s="3">
        <f>IFERROR(__xludf.DUMMYFUNCTION("""COMPUTED_VALUE"""),43166.6666666666)</f>
        <v>43166.6666666666</v>
      </c>
      <c r="B549" s="2">
        <f>IFERROR(__xludf.DUMMYFUNCTION("""COMPUTED_VALUE"""),83.95)</f>
        <v>83.95</v>
      </c>
    </row>
    <row r="550" ht="12.75" spans="1:2">
      <c r="A550" s="3">
        <f>IFERROR(__xludf.DUMMYFUNCTION("""COMPUTED_VALUE"""),43167.6666666666)</f>
        <v>43167.6666666666</v>
      </c>
      <c r="B550" s="2">
        <f>IFERROR(__xludf.DUMMYFUNCTION("""COMPUTED_VALUE"""),84.86)</f>
        <v>84.86</v>
      </c>
    </row>
    <row r="551" ht="12.75" spans="1:2">
      <c r="A551" s="3">
        <f>IFERROR(__xludf.DUMMYFUNCTION("""COMPUTED_VALUE"""),43168.6666666666)</f>
        <v>43168.6666666666</v>
      </c>
      <c r="B551" s="2">
        <f>IFERROR(__xludf.DUMMYFUNCTION("""COMPUTED_VALUE"""),86.53)</f>
        <v>86.53</v>
      </c>
    </row>
    <row r="552" ht="12.75" spans="1:2">
      <c r="A552" s="3">
        <f>IFERROR(__xludf.DUMMYFUNCTION("""COMPUTED_VALUE"""),43171.6666666666)</f>
        <v>43171.6666666666</v>
      </c>
      <c r="B552" s="2">
        <f>IFERROR(__xludf.DUMMYFUNCTION("""COMPUTED_VALUE"""),85.89)</f>
        <v>85.89</v>
      </c>
    </row>
    <row r="553" ht="12.75" spans="1:2">
      <c r="A553" s="3">
        <f>IFERROR(__xludf.DUMMYFUNCTION("""COMPUTED_VALUE"""),43172.6666666666)</f>
        <v>43172.6666666666</v>
      </c>
      <c r="B553" s="2">
        <f>IFERROR(__xludf.DUMMYFUNCTION("""COMPUTED_VALUE"""),85.25)</f>
        <v>85.25</v>
      </c>
    </row>
    <row r="554" ht="12.75" spans="1:2">
      <c r="A554" s="3">
        <f>IFERROR(__xludf.DUMMYFUNCTION("""COMPUTED_VALUE"""),43173.6666666666)</f>
        <v>43173.6666666666</v>
      </c>
      <c r="B554" s="2">
        <f>IFERROR(__xludf.DUMMYFUNCTION("""COMPUTED_VALUE"""),84.37)</f>
        <v>84.37</v>
      </c>
    </row>
    <row r="555" ht="12.75" spans="1:2">
      <c r="A555" s="3">
        <f>IFERROR(__xludf.DUMMYFUNCTION("""COMPUTED_VALUE"""),43174.6666666666)</f>
        <v>43174.6666666666</v>
      </c>
      <c r="B555" s="2">
        <f>IFERROR(__xludf.DUMMYFUNCTION("""COMPUTED_VALUE"""),84.08)</f>
        <v>84.08</v>
      </c>
    </row>
    <row r="556" ht="12.75" spans="1:2">
      <c r="A556" s="3">
        <f>IFERROR(__xludf.DUMMYFUNCTION("""COMPUTED_VALUE"""),43175.6666666666)</f>
        <v>43175.6666666666</v>
      </c>
      <c r="B556" s="2">
        <f>IFERROR(__xludf.DUMMYFUNCTION("""COMPUTED_VALUE"""),83.97)</f>
        <v>83.97</v>
      </c>
    </row>
    <row r="557" ht="12.75" spans="1:2">
      <c r="A557" s="3">
        <f>IFERROR(__xludf.DUMMYFUNCTION("""COMPUTED_VALUE"""),43178.6666666666)</f>
        <v>43178.6666666666</v>
      </c>
      <c r="B557" s="2">
        <f>IFERROR(__xludf.DUMMYFUNCTION("""COMPUTED_VALUE"""),83.62)</f>
        <v>83.62</v>
      </c>
    </row>
    <row r="558" ht="12.75" spans="1:2">
      <c r="A558" s="3">
        <f>IFERROR(__xludf.DUMMYFUNCTION("""COMPUTED_VALUE"""),43179.6666666666)</f>
        <v>43179.6666666666</v>
      </c>
      <c r="B558" s="2">
        <f>IFERROR(__xludf.DUMMYFUNCTION("""COMPUTED_VALUE"""),84.15)</f>
        <v>84.15</v>
      </c>
    </row>
    <row r="559" ht="12.75" spans="1:2">
      <c r="A559" s="3">
        <f>IFERROR(__xludf.DUMMYFUNCTION("""COMPUTED_VALUE"""),43180.6666666666)</f>
        <v>43180.6666666666</v>
      </c>
      <c r="B559" s="2">
        <f>IFERROR(__xludf.DUMMYFUNCTION("""COMPUTED_VALUE"""),84.21)</f>
        <v>84.21</v>
      </c>
    </row>
    <row r="560" ht="12.75" spans="1:2">
      <c r="A560" s="3">
        <f>IFERROR(__xludf.DUMMYFUNCTION("""COMPUTED_VALUE"""),43181.6666666666)</f>
        <v>43181.6666666666</v>
      </c>
      <c r="B560" s="2">
        <f>IFERROR(__xludf.DUMMYFUNCTION("""COMPUTED_VALUE"""),82.02)</f>
        <v>82.02</v>
      </c>
    </row>
    <row r="561" ht="12.75" spans="1:2">
      <c r="A561" s="3">
        <f>IFERROR(__xludf.DUMMYFUNCTION("""COMPUTED_VALUE"""),43182.6666666666)</f>
        <v>43182.6666666666</v>
      </c>
      <c r="B561" s="2">
        <f>IFERROR(__xludf.DUMMYFUNCTION("""COMPUTED_VALUE"""),80.72)</f>
        <v>80.72</v>
      </c>
    </row>
    <row r="562" ht="12.75" spans="1:2">
      <c r="A562" s="3">
        <f>IFERROR(__xludf.DUMMYFUNCTION("""COMPUTED_VALUE"""),43185.6666666666)</f>
        <v>43185.6666666666</v>
      </c>
      <c r="B562" s="2">
        <f>IFERROR(__xludf.DUMMYFUNCTION("""COMPUTED_VALUE"""),83.5)</f>
        <v>83.5</v>
      </c>
    </row>
    <row r="563" ht="12.75" spans="1:2">
      <c r="A563" s="3">
        <f>IFERROR(__xludf.DUMMYFUNCTION("""COMPUTED_VALUE"""),43186.6666666666)</f>
        <v>43186.6666666666</v>
      </c>
      <c r="B563" s="2">
        <f>IFERROR(__xludf.DUMMYFUNCTION("""COMPUTED_VALUE"""),81.92)</f>
        <v>81.92</v>
      </c>
    </row>
    <row r="564" ht="12.75" spans="1:2">
      <c r="A564" s="3">
        <f>IFERROR(__xludf.DUMMYFUNCTION("""COMPUTED_VALUE"""),43187.6666666666)</f>
        <v>43187.6666666666</v>
      </c>
      <c r="B564" s="2">
        <f>IFERROR(__xludf.DUMMYFUNCTION("""COMPUTED_VALUE"""),83.49)</f>
        <v>83.49</v>
      </c>
    </row>
    <row r="565" ht="12.75" spans="1:2">
      <c r="A565" s="3">
        <f>IFERROR(__xludf.DUMMYFUNCTION("""COMPUTED_VALUE"""),43188.6666666666)</f>
        <v>43188.6666666666</v>
      </c>
      <c r="B565" s="2">
        <f>IFERROR(__xludf.DUMMYFUNCTION("""COMPUTED_VALUE"""),86.22)</f>
        <v>86.22</v>
      </c>
    </row>
    <row r="566" ht="12.75" spans="1:2">
      <c r="A566" s="3">
        <f>IFERROR(__xludf.DUMMYFUNCTION("""COMPUTED_VALUE"""),43192.6666666666)</f>
        <v>43192.6666666666</v>
      </c>
      <c r="B566" s="2">
        <f>IFERROR(__xludf.DUMMYFUNCTION("""COMPUTED_VALUE"""),85.53)</f>
        <v>85.53</v>
      </c>
    </row>
    <row r="567" ht="12.75" spans="1:2">
      <c r="A567" s="3">
        <f>IFERROR(__xludf.DUMMYFUNCTION("""COMPUTED_VALUE"""),43193.6666666666)</f>
        <v>43193.6666666666</v>
      </c>
      <c r="B567" s="2">
        <f>IFERROR(__xludf.DUMMYFUNCTION("""COMPUTED_VALUE"""),86.65)</f>
        <v>86.65</v>
      </c>
    </row>
    <row r="568" ht="12.75" spans="1:2">
      <c r="A568" s="3">
        <f>IFERROR(__xludf.DUMMYFUNCTION("""COMPUTED_VALUE"""),43194.6666666666)</f>
        <v>43194.6666666666</v>
      </c>
      <c r="B568" s="2">
        <f>IFERROR(__xludf.DUMMYFUNCTION("""COMPUTED_VALUE"""),86.22)</f>
        <v>86.22</v>
      </c>
    </row>
    <row r="569" ht="12.75" spans="1:2">
      <c r="A569" s="3">
        <f>IFERROR(__xludf.DUMMYFUNCTION("""COMPUTED_VALUE"""),43195.6666666666)</f>
        <v>43195.6666666666</v>
      </c>
      <c r="B569" s="2">
        <f>IFERROR(__xludf.DUMMYFUNCTION("""COMPUTED_VALUE"""),86.31)</f>
        <v>86.31</v>
      </c>
    </row>
    <row r="570" ht="12.75" spans="1:2">
      <c r="A570" s="3">
        <f>IFERROR(__xludf.DUMMYFUNCTION("""COMPUTED_VALUE"""),43196.6666666666)</f>
        <v>43196.6666666666</v>
      </c>
      <c r="B570" s="2">
        <f>IFERROR(__xludf.DUMMYFUNCTION("""COMPUTED_VALUE"""),85.2)</f>
        <v>85.2</v>
      </c>
    </row>
    <row r="571" ht="12.75" spans="1:2">
      <c r="A571" s="3">
        <f>IFERROR(__xludf.DUMMYFUNCTION("""COMPUTED_VALUE"""),43199.6666666666)</f>
        <v>43199.6666666666</v>
      </c>
      <c r="B571" s="2">
        <f>IFERROR(__xludf.DUMMYFUNCTION("""COMPUTED_VALUE"""),85.29)</f>
        <v>85.29</v>
      </c>
    </row>
    <row r="572" ht="12.75" spans="1:2">
      <c r="A572" s="3">
        <f>IFERROR(__xludf.DUMMYFUNCTION("""COMPUTED_VALUE"""),43200.6666666666)</f>
        <v>43200.6666666666</v>
      </c>
      <c r="B572" s="2">
        <f>IFERROR(__xludf.DUMMYFUNCTION("""COMPUTED_VALUE"""),85.95)</f>
        <v>85.95</v>
      </c>
    </row>
    <row r="573" ht="12.75" spans="1:2">
      <c r="A573" s="3">
        <f>IFERROR(__xludf.DUMMYFUNCTION("""COMPUTED_VALUE"""),43201.6666666666)</f>
        <v>43201.6666666666</v>
      </c>
      <c r="B573" s="2">
        <f>IFERROR(__xludf.DUMMYFUNCTION("""COMPUTED_VALUE"""),85.75)</f>
        <v>85.75</v>
      </c>
    </row>
    <row r="574" ht="12.75" spans="1:2">
      <c r="A574" s="3">
        <f>IFERROR(__xludf.DUMMYFUNCTION("""COMPUTED_VALUE"""),43202.6666666666)</f>
        <v>43202.6666666666</v>
      </c>
      <c r="B574" s="2">
        <f>IFERROR(__xludf.DUMMYFUNCTION("""COMPUTED_VALUE"""),86.62)</f>
        <v>86.62</v>
      </c>
    </row>
    <row r="575" ht="12.75" spans="1:2">
      <c r="A575" s="3">
        <f>IFERROR(__xludf.DUMMYFUNCTION("""COMPUTED_VALUE"""),43203.6666666666)</f>
        <v>43203.6666666666</v>
      </c>
      <c r="B575" s="2">
        <f>IFERROR(__xludf.DUMMYFUNCTION("""COMPUTED_VALUE"""),85.93)</f>
        <v>85.93</v>
      </c>
    </row>
    <row r="576" ht="12.75" spans="1:2">
      <c r="A576" s="3">
        <f>IFERROR(__xludf.DUMMYFUNCTION("""COMPUTED_VALUE"""),43206.6666666666)</f>
        <v>43206.6666666666</v>
      </c>
      <c r="B576" s="2">
        <f>IFERROR(__xludf.DUMMYFUNCTION("""COMPUTED_VALUE"""),85.98)</f>
        <v>85.98</v>
      </c>
    </row>
    <row r="577" ht="12.75" spans="1:2">
      <c r="A577" s="3">
        <f>IFERROR(__xludf.DUMMYFUNCTION("""COMPUTED_VALUE"""),43207.6666666666)</f>
        <v>43207.6666666666</v>
      </c>
      <c r="B577" s="2">
        <f>IFERROR(__xludf.DUMMYFUNCTION("""COMPUTED_VALUE"""),85.9)</f>
        <v>85.9</v>
      </c>
    </row>
    <row r="578" ht="12.75" spans="1:2">
      <c r="A578" s="3">
        <f>IFERROR(__xludf.DUMMYFUNCTION("""COMPUTED_VALUE"""),43208.6666666666)</f>
        <v>43208.6666666666</v>
      </c>
      <c r="B578" s="2">
        <f>IFERROR(__xludf.DUMMYFUNCTION("""COMPUTED_VALUE"""),85.65)</f>
        <v>85.65</v>
      </c>
    </row>
    <row r="579" ht="12.75" spans="1:2">
      <c r="A579" s="3">
        <f>IFERROR(__xludf.DUMMYFUNCTION("""COMPUTED_VALUE"""),43209.6666666666)</f>
        <v>43209.6666666666</v>
      </c>
      <c r="B579" s="2">
        <f>IFERROR(__xludf.DUMMYFUNCTION("""COMPUTED_VALUE"""),86.94)</f>
        <v>86.94</v>
      </c>
    </row>
    <row r="580" ht="12.75" spans="1:2">
      <c r="A580" s="3">
        <f>IFERROR(__xludf.DUMMYFUNCTION("""COMPUTED_VALUE"""),43210.6666666666)</f>
        <v>43210.6666666666</v>
      </c>
      <c r="B580" s="2">
        <f>IFERROR(__xludf.DUMMYFUNCTION("""COMPUTED_VALUE"""),87.42)</f>
        <v>87.42</v>
      </c>
    </row>
    <row r="581" ht="12.75" spans="1:2">
      <c r="A581" s="3">
        <f>IFERROR(__xludf.DUMMYFUNCTION("""COMPUTED_VALUE"""),43213.6666666666)</f>
        <v>43213.6666666666</v>
      </c>
      <c r="B581" s="2">
        <f>IFERROR(__xludf.DUMMYFUNCTION("""COMPUTED_VALUE"""),86.95)</f>
        <v>86.95</v>
      </c>
    </row>
    <row r="582" ht="12.75" spans="1:2">
      <c r="A582" s="3">
        <f>IFERROR(__xludf.DUMMYFUNCTION("""COMPUTED_VALUE"""),43214.6666666666)</f>
        <v>43214.6666666666</v>
      </c>
      <c r="B582" s="2">
        <f>IFERROR(__xludf.DUMMYFUNCTION("""COMPUTED_VALUE"""),86.25)</f>
        <v>86.25</v>
      </c>
    </row>
    <row r="583" ht="12.75" spans="1:2">
      <c r="A583" s="3">
        <f>IFERROR(__xludf.DUMMYFUNCTION("""COMPUTED_VALUE"""),43215.6666666666)</f>
        <v>43215.6666666666</v>
      </c>
      <c r="B583" s="2">
        <f>IFERROR(__xludf.DUMMYFUNCTION("""COMPUTED_VALUE"""),87.79)</f>
        <v>87.79</v>
      </c>
    </row>
    <row r="584" ht="12.75" spans="1:2">
      <c r="A584" s="3">
        <f>IFERROR(__xludf.DUMMYFUNCTION("""COMPUTED_VALUE"""),43216.6666666666)</f>
        <v>43216.6666666666</v>
      </c>
      <c r="B584" s="2">
        <f>IFERROR(__xludf.DUMMYFUNCTION("""COMPUTED_VALUE"""),88.16)</f>
        <v>88.16</v>
      </c>
    </row>
    <row r="585" ht="12.75" spans="1:2">
      <c r="A585" s="3">
        <f>IFERROR(__xludf.DUMMYFUNCTION("""COMPUTED_VALUE"""),43217.6666666666)</f>
        <v>43217.6666666666</v>
      </c>
      <c r="B585" s="2">
        <f>IFERROR(__xludf.DUMMYFUNCTION("""COMPUTED_VALUE"""),88.8)</f>
        <v>88.8</v>
      </c>
    </row>
    <row r="586" ht="12.75" spans="1:2">
      <c r="A586" s="3">
        <f>IFERROR(__xludf.DUMMYFUNCTION("""COMPUTED_VALUE"""),43220.6666666666)</f>
        <v>43220.6666666666</v>
      </c>
      <c r="B586" s="2">
        <f>IFERROR(__xludf.DUMMYFUNCTION("""COMPUTED_VALUE"""),88.32)</f>
        <v>88.32</v>
      </c>
    </row>
    <row r="587" ht="12.75" spans="1:2">
      <c r="A587" s="3">
        <f>IFERROR(__xludf.DUMMYFUNCTION("""COMPUTED_VALUE"""),43221.6666666666)</f>
        <v>43221.6666666666</v>
      </c>
      <c r="B587" s="2">
        <f>IFERROR(__xludf.DUMMYFUNCTION("""COMPUTED_VALUE"""),89.01)</f>
        <v>89.01</v>
      </c>
    </row>
    <row r="588" ht="12.75" spans="1:2">
      <c r="A588" s="3">
        <f>IFERROR(__xludf.DUMMYFUNCTION("""COMPUTED_VALUE"""),43222.6666666666)</f>
        <v>43222.6666666666</v>
      </c>
      <c r="B588" s="2">
        <f>IFERROR(__xludf.DUMMYFUNCTION("""COMPUTED_VALUE"""),87.91)</f>
        <v>87.91</v>
      </c>
    </row>
    <row r="589" ht="12.75" spans="1:2">
      <c r="A589" s="3">
        <f>IFERROR(__xludf.DUMMYFUNCTION("""COMPUTED_VALUE"""),43223.6666666666)</f>
        <v>43223.6666666666</v>
      </c>
      <c r="B589" s="2">
        <f>IFERROR(__xludf.DUMMYFUNCTION("""COMPUTED_VALUE"""),86.01)</f>
        <v>86.01</v>
      </c>
    </row>
    <row r="590" ht="12.75" spans="1:2">
      <c r="A590" s="3">
        <f>IFERROR(__xludf.DUMMYFUNCTION("""COMPUTED_VALUE"""),43224.6666666666)</f>
        <v>43224.6666666666</v>
      </c>
      <c r="B590" s="2">
        <f>IFERROR(__xludf.DUMMYFUNCTION("""COMPUTED_VALUE"""),87.7)</f>
        <v>87.7</v>
      </c>
    </row>
    <row r="591" ht="12.75" spans="1:2">
      <c r="A591" s="3">
        <f>IFERROR(__xludf.DUMMYFUNCTION("""COMPUTED_VALUE"""),43227.6666666666)</f>
        <v>43227.6666666666</v>
      </c>
      <c r="B591" s="2">
        <f>IFERROR(__xludf.DUMMYFUNCTION("""COMPUTED_VALUE"""),88.66)</f>
        <v>88.66</v>
      </c>
    </row>
    <row r="592" ht="12.75" spans="1:2">
      <c r="A592" s="3">
        <f>IFERROR(__xludf.DUMMYFUNCTION("""COMPUTED_VALUE"""),43228.6666666666)</f>
        <v>43228.6666666666</v>
      </c>
      <c r="B592" s="2">
        <f>IFERROR(__xludf.DUMMYFUNCTION("""COMPUTED_VALUE"""),88.36)</f>
        <v>88.36</v>
      </c>
    </row>
    <row r="593" ht="12.75" spans="1:2">
      <c r="A593" s="3">
        <f>IFERROR(__xludf.DUMMYFUNCTION("""COMPUTED_VALUE"""),43229.6666666666)</f>
        <v>43229.6666666666</v>
      </c>
      <c r="B593" s="2">
        <f>IFERROR(__xludf.DUMMYFUNCTION("""COMPUTED_VALUE"""),90.09)</f>
        <v>90.09</v>
      </c>
    </row>
    <row r="594" ht="12.75" spans="1:2">
      <c r="A594" s="3">
        <f>IFERROR(__xludf.DUMMYFUNCTION("""COMPUTED_VALUE"""),43230.6666666666)</f>
        <v>43230.6666666666</v>
      </c>
      <c r="B594" s="2">
        <f>IFERROR(__xludf.DUMMYFUNCTION("""COMPUTED_VALUE"""),90.37)</f>
        <v>90.37</v>
      </c>
    </row>
    <row r="595" ht="12.75" spans="1:2">
      <c r="A595" s="3">
        <f>IFERROR(__xludf.DUMMYFUNCTION("""COMPUTED_VALUE"""),43231.6666666666)</f>
        <v>43231.6666666666</v>
      </c>
      <c r="B595" s="2">
        <f>IFERROR(__xludf.DUMMYFUNCTION("""COMPUTED_VALUE"""),90.54)</f>
        <v>90.54</v>
      </c>
    </row>
    <row r="596" ht="12.75" spans="1:2">
      <c r="A596" s="3">
        <f>IFERROR(__xludf.DUMMYFUNCTION("""COMPUTED_VALUE"""),43234.6666666666)</f>
        <v>43234.6666666666</v>
      </c>
      <c r="B596" s="2">
        <f>IFERROR(__xludf.DUMMYFUNCTION("""COMPUTED_VALUE"""),90.4)</f>
        <v>90.4</v>
      </c>
    </row>
    <row r="597" ht="12.75" spans="1:2">
      <c r="A597" s="3">
        <f>IFERROR(__xludf.DUMMYFUNCTION("""COMPUTED_VALUE"""),43235.6666666666)</f>
        <v>43235.6666666666</v>
      </c>
      <c r="B597" s="2">
        <f>IFERROR(__xludf.DUMMYFUNCTION("""COMPUTED_VALUE"""),89.95)</f>
        <v>89.95</v>
      </c>
    </row>
    <row r="598" ht="12.75" spans="1:2">
      <c r="A598" s="3">
        <f>IFERROR(__xludf.DUMMYFUNCTION("""COMPUTED_VALUE"""),43236.6666666666)</f>
        <v>43236.6666666666</v>
      </c>
      <c r="B598" s="2">
        <f>IFERROR(__xludf.DUMMYFUNCTION("""COMPUTED_VALUE"""),90.24)</f>
        <v>90.24</v>
      </c>
    </row>
    <row r="599" ht="12.75" spans="1:2">
      <c r="A599" s="3">
        <f>IFERROR(__xludf.DUMMYFUNCTION("""COMPUTED_VALUE"""),43237.6666666666)</f>
        <v>43237.6666666666</v>
      </c>
      <c r="B599" s="2">
        <f>IFERROR(__xludf.DUMMYFUNCTION("""COMPUTED_VALUE"""),90.57)</f>
        <v>90.57</v>
      </c>
    </row>
    <row r="600" ht="12.75" spans="1:2">
      <c r="A600" s="3">
        <f>IFERROR(__xludf.DUMMYFUNCTION("""COMPUTED_VALUE"""),43238.6666666666)</f>
        <v>43238.6666666666</v>
      </c>
      <c r="B600" s="2">
        <f>IFERROR(__xludf.DUMMYFUNCTION("""COMPUTED_VALUE"""),90.07)</f>
        <v>90.07</v>
      </c>
    </row>
    <row r="601" ht="12.75" spans="1:2">
      <c r="A601" s="3">
        <f>IFERROR(__xludf.DUMMYFUNCTION("""COMPUTED_VALUE"""),43241.6666666666)</f>
        <v>43241.6666666666</v>
      </c>
      <c r="B601" s="2">
        <f>IFERROR(__xludf.DUMMYFUNCTION("""COMPUTED_VALUE"""),91.21)</f>
        <v>91.21</v>
      </c>
    </row>
    <row r="602" ht="12.75" spans="1:2">
      <c r="A602" s="3">
        <f>IFERROR(__xludf.DUMMYFUNCTION("""COMPUTED_VALUE"""),43242.6666666666)</f>
        <v>43242.6666666666</v>
      </c>
      <c r="B602" s="2">
        <f>IFERROR(__xludf.DUMMYFUNCTION("""COMPUTED_VALUE"""),91.51)</f>
        <v>91.51</v>
      </c>
    </row>
    <row r="603" ht="12.75" spans="1:2">
      <c r="A603" s="3">
        <f>IFERROR(__xludf.DUMMYFUNCTION("""COMPUTED_VALUE"""),43243.6666666666)</f>
        <v>43243.6666666666</v>
      </c>
      <c r="B603" s="2">
        <f>IFERROR(__xludf.DUMMYFUNCTION("""COMPUTED_VALUE"""),91.89)</f>
        <v>91.89</v>
      </c>
    </row>
    <row r="604" ht="12.75" spans="1:2">
      <c r="A604" s="3">
        <f>IFERROR(__xludf.DUMMYFUNCTION("""COMPUTED_VALUE"""),43244.6666666666)</f>
        <v>43244.6666666666</v>
      </c>
      <c r="B604" s="2">
        <f>IFERROR(__xludf.DUMMYFUNCTION("""COMPUTED_VALUE"""),92.61)</f>
        <v>92.61</v>
      </c>
    </row>
    <row r="605" ht="12.75" spans="1:2">
      <c r="A605" s="3">
        <f>IFERROR(__xludf.DUMMYFUNCTION("""COMPUTED_VALUE"""),43245.6666666666)</f>
        <v>43245.6666666666</v>
      </c>
      <c r="B605" s="2">
        <f>IFERROR(__xludf.DUMMYFUNCTION("""COMPUTED_VALUE"""),92.78)</f>
        <v>92.78</v>
      </c>
    </row>
    <row r="606" ht="12.75" spans="1:2">
      <c r="A606" s="3">
        <f>IFERROR(__xludf.DUMMYFUNCTION("""COMPUTED_VALUE"""),43249.6666666666)</f>
        <v>43249.6666666666</v>
      </c>
      <c r="B606" s="2">
        <f>IFERROR(__xludf.DUMMYFUNCTION("""COMPUTED_VALUE"""),92.2)</f>
        <v>92.2</v>
      </c>
    </row>
    <row r="607" ht="12.75" spans="1:2">
      <c r="A607" s="3">
        <f>IFERROR(__xludf.DUMMYFUNCTION("""COMPUTED_VALUE"""),43250.6666666666)</f>
        <v>43250.6666666666</v>
      </c>
      <c r="B607" s="2">
        <f>IFERROR(__xludf.DUMMYFUNCTION("""COMPUTED_VALUE"""),93.44)</f>
        <v>93.44</v>
      </c>
    </row>
    <row r="608" ht="12.75" spans="1:2">
      <c r="A608" s="3">
        <f>IFERROR(__xludf.DUMMYFUNCTION("""COMPUTED_VALUE"""),43251.6666666666)</f>
        <v>43251.6666666666</v>
      </c>
      <c r="B608" s="2">
        <f>IFERROR(__xludf.DUMMYFUNCTION("""COMPUTED_VALUE"""),91.86)</f>
        <v>91.86</v>
      </c>
    </row>
    <row r="609" ht="12.75" spans="1:2">
      <c r="A609" s="3">
        <f>IFERROR(__xludf.DUMMYFUNCTION("""COMPUTED_VALUE"""),43252.6666666666)</f>
        <v>43252.6666666666</v>
      </c>
      <c r="B609" s="2">
        <f>IFERROR(__xludf.DUMMYFUNCTION("""COMPUTED_VALUE"""),92.09)</f>
        <v>92.09</v>
      </c>
    </row>
    <row r="610" ht="12.75" spans="1:2">
      <c r="A610" s="3">
        <f>IFERROR(__xludf.DUMMYFUNCTION("""COMPUTED_VALUE"""),43255.6666666666)</f>
        <v>43255.6666666666</v>
      </c>
      <c r="B610" s="2">
        <f>IFERROR(__xludf.DUMMYFUNCTION("""COMPUTED_VALUE"""),93.11)</f>
        <v>93.11</v>
      </c>
    </row>
    <row r="611" ht="12.75" spans="1:2">
      <c r="A611" s="3">
        <f>IFERROR(__xludf.DUMMYFUNCTION("""COMPUTED_VALUE"""),43256.6666666666)</f>
        <v>43256.6666666666</v>
      </c>
      <c r="B611" s="2">
        <f>IFERROR(__xludf.DUMMYFUNCTION("""COMPUTED_VALUE"""),93.3)</f>
        <v>93.3</v>
      </c>
    </row>
    <row r="612" ht="12.75" spans="1:2">
      <c r="A612" s="3">
        <f>IFERROR(__xludf.DUMMYFUNCTION("""COMPUTED_VALUE"""),43257.6666666666)</f>
        <v>43257.6666666666</v>
      </c>
      <c r="B612" s="2">
        <f>IFERROR(__xludf.DUMMYFUNCTION("""COMPUTED_VALUE"""),94.87)</f>
        <v>94.87</v>
      </c>
    </row>
    <row r="613" ht="12.75" spans="1:2">
      <c r="A613" s="3">
        <f>IFERROR(__xludf.DUMMYFUNCTION("""COMPUTED_VALUE"""),43258.6666666666)</f>
        <v>43258.6666666666</v>
      </c>
      <c r="B613" s="2">
        <f>IFERROR(__xludf.DUMMYFUNCTION("""COMPUTED_VALUE"""),95.23)</f>
        <v>95.23</v>
      </c>
    </row>
    <row r="614" ht="12.75" spans="1:2">
      <c r="A614" s="3">
        <f>IFERROR(__xludf.DUMMYFUNCTION("""COMPUTED_VALUE"""),43259.6666666666)</f>
        <v>43259.6666666666</v>
      </c>
      <c r="B614" s="2">
        <f>IFERROR(__xludf.DUMMYFUNCTION("""COMPUTED_VALUE"""),95.13)</f>
        <v>95.13</v>
      </c>
    </row>
    <row r="615" ht="12.75" spans="1:2">
      <c r="A615" s="3">
        <f>IFERROR(__xludf.DUMMYFUNCTION("""COMPUTED_VALUE"""),43262.6666666666)</f>
        <v>43262.6666666666</v>
      </c>
      <c r="B615" s="2">
        <f>IFERROR(__xludf.DUMMYFUNCTION("""COMPUTED_VALUE"""),95.11)</f>
        <v>95.11</v>
      </c>
    </row>
    <row r="616" ht="12.75" spans="1:2">
      <c r="A616" s="3">
        <f>IFERROR(__xludf.DUMMYFUNCTION("""COMPUTED_VALUE"""),43263.6666666666)</f>
        <v>43263.6666666666</v>
      </c>
      <c r="B616" s="2">
        <f>IFERROR(__xludf.DUMMYFUNCTION("""COMPUTED_VALUE"""),95.32)</f>
        <v>95.32</v>
      </c>
    </row>
    <row r="617" ht="12.75" spans="1:2">
      <c r="A617" s="3">
        <f>IFERROR(__xludf.DUMMYFUNCTION("""COMPUTED_VALUE"""),43264.6666666666)</f>
        <v>43264.6666666666</v>
      </c>
      <c r="B617" s="2">
        <f>IFERROR(__xludf.DUMMYFUNCTION("""COMPUTED_VALUE"""),95.31)</f>
        <v>95.31</v>
      </c>
    </row>
    <row r="618" ht="12.75" spans="1:2">
      <c r="A618" s="3">
        <f>IFERROR(__xludf.DUMMYFUNCTION("""COMPUTED_VALUE"""),43265.6666666666)</f>
        <v>43265.6666666666</v>
      </c>
      <c r="B618" s="2">
        <f>IFERROR(__xludf.DUMMYFUNCTION("""COMPUTED_VALUE"""),94.77)</f>
        <v>94.77</v>
      </c>
    </row>
    <row r="619" ht="12.75" spans="1:2">
      <c r="A619" s="3">
        <f>IFERROR(__xludf.DUMMYFUNCTION("""COMPUTED_VALUE"""),43266.6666666666)</f>
        <v>43266.6666666666</v>
      </c>
      <c r="B619" s="2">
        <f>IFERROR(__xludf.DUMMYFUNCTION("""COMPUTED_VALUE"""),94.92)</f>
        <v>94.92</v>
      </c>
    </row>
    <row r="620" ht="12.75" spans="1:2">
      <c r="A620" s="3">
        <f>IFERROR(__xludf.DUMMYFUNCTION("""COMPUTED_VALUE"""),43269.6666666666)</f>
        <v>43269.6666666666</v>
      </c>
      <c r="B620" s="2">
        <f>IFERROR(__xludf.DUMMYFUNCTION("""COMPUTED_VALUE"""),94.21)</f>
        <v>94.21</v>
      </c>
    </row>
    <row r="621" ht="12.75" spans="1:2">
      <c r="A621" s="3">
        <f>IFERROR(__xludf.DUMMYFUNCTION("""COMPUTED_VALUE"""),43270.6666666666)</f>
        <v>43270.6666666666</v>
      </c>
      <c r="B621" s="2">
        <f>IFERROR(__xludf.DUMMYFUNCTION("""COMPUTED_VALUE"""),93.99)</f>
        <v>93.99</v>
      </c>
    </row>
    <row r="622" ht="12.75" spans="1:2">
      <c r="A622" s="3">
        <f>IFERROR(__xludf.DUMMYFUNCTION("""COMPUTED_VALUE"""),43271.6666666666)</f>
        <v>43271.6666666666</v>
      </c>
      <c r="B622" s="2">
        <f>IFERROR(__xludf.DUMMYFUNCTION("""COMPUTED_VALUE"""),93.89)</f>
        <v>93.89</v>
      </c>
    </row>
    <row r="623" ht="12.75" spans="1:2">
      <c r="A623" s="3">
        <f>IFERROR(__xludf.DUMMYFUNCTION("""COMPUTED_VALUE"""),43272.6666666666)</f>
        <v>43272.6666666666</v>
      </c>
      <c r="B623" s="2">
        <f>IFERROR(__xludf.DUMMYFUNCTION("""COMPUTED_VALUE"""),94.13)</f>
        <v>94.13</v>
      </c>
    </row>
    <row r="624" ht="12.75" spans="1:2">
      <c r="A624" s="3">
        <f>IFERROR(__xludf.DUMMYFUNCTION("""COMPUTED_VALUE"""),43273.6666666666)</f>
        <v>43273.6666666666</v>
      </c>
      <c r="B624" s="2">
        <f>IFERROR(__xludf.DUMMYFUNCTION("""COMPUTED_VALUE"""),93.6)</f>
        <v>93.6</v>
      </c>
    </row>
    <row r="625" ht="12.75" spans="1:2">
      <c r="A625" s="3">
        <f>IFERROR(__xludf.DUMMYFUNCTION("""COMPUTED_VALUE"""),43276.6666666666)</f>
        <v>43276.6666666666</v>
      </c>
      <c r="B625" s="2">
        <f>IFERROR(__xludf.DUMMYFUNCTION("""COMPUTED_VALUE"""),91.87)</f>
        <v>91.87</v>
      </c>
    </row>
    <row r="626" ht="12.75" spans="1:2">
      <c r="A626" s="3">
        <f>IFERROR(__xludf.DUMMYFUNCTION("""COMPUTED_VALUE"""),43277.6666666666)</f>
        <v>43277.6666666666</v>
      </c>
      <c r="B626" s="2">
        <f>IFERROR(__xludf.DUMMYFUNCTION("""COMPUTED_VALUE"""),91.65)</f>
        <v>91.65</v>
      </c>
    </row>
    <row r="627" ht="12.75" spans="1:2">
      <c r="A627" s="3">
        <f>IFERROR(__xludf.DUMMYFUNCTION("""COMPUTED_VALUE"""),43278.6666666666)</f>
        <v>43278.6666666666</v>
      </c>
      <c r="B627" s="2">
        <f>IFERROR(__xludf.DUMMYFUNCTION("""COMPUTED_VALUE"""),91.12)</f>
        <v>91.12</v>
      </c>
    </row>
    <row r="628" ht="12.75" spans="1:2">
      <c r="A628" s="3">
        <f>IFERROR(__xludf.DUMMYFUNCTION("""COMPUTED_VALUE"""),43279.6666666666)</f>
        <v>43279.6666666666</v>
      </c>
      <c r="B628" s="2">
        <f>IFERROR(__xludf.DUMMYFUNCTION("""COMPUTED_VALUE"""),91.55)</f>
        <v>91.55</v>
      </c>
    </row>
    <row r="629" ht="12.75" spans="1:2">
      <c r="A629" s="3">
        <f>IFERROR(__xludf.DUMMYFUNCTION("""COMPUTED_VALUE"""),43280.6666666666)</f>
        <v>43280.6666666666</v>
      </c>
      <c r="B629" s="2">
        <f>IFERROR(__xludf.DUMMYFUNCTION("""COMPUTED_VALUE"""),91.27)</f>
        <v>91.27</v>
      </c>
    </row>
    <row r="630" ht="12.75" spans="1:2">
      <c r="A630" s="3">
        <f>IFERROR(__xludf.DUMMYFUNCTION("""COMPUTED_VALUE"""),43283.6666666666)</f>
        <v>43283.6666666666</v>
      </c>
      <c r="B630" s="2">
        <f>IFERROR(__xludf.DUMMYFUNCTION("""COMPUTED_VALUE"""),91.67)</f>
        <v>91.67</v>
      </c>
    </row>
    <row r="631" ht="12.75" spans="1:2">
      <c r="A631" s="3">
        <f>IFERROR(__xludf.DUMMYFUNCTION("""COMPUTED_VALUE"""),43284.5416666666)</f>
        <v>43284.5416666666</v>
      </c>
      <c r="B631" s="2">
        <f>IFERROR(__xludf.DUMMYFUNCTION("""COMPUTED_VALUE"""),90.14)</f>
        <v>90.14</v>
      </c>
    </row>
    <row r="632" ht="12.75" spans="1:2">
      <c r="A632" s="3">
        <f>IFERROR(__xludf.DUMMYFUNCTION("""COMPUTED_VALUE"""),43286.6666666666)</f>
        <v>43286.6666666666</v>
      </c>
      <c r="B632" s="2">
        <f>IFERROR(__xludf.DUMMYFUNCTION("""COMPUTED_VALUE"""),90.33)</f>
        <v>90.33</v>
      </c>
    </row>
    <row r="633" ht="12.75" spans="1:2">
      <c r="A633" s="3">
        <f>IFERROR(__xludf.DUMMYFUNCTION("""COMPUTED_VALUE"""),43287.6666666666)</f>
        <v>43287.6666666666</v>
      </c>
      <c r="B633" s="2">
        <f>IFERROR(__xludf.DUMMYFUNCTION("""COMPUTED_VALUE"""),90.11)</f>
        <v>90.11</v>
      </c>
    </row>
    <row r="634" ht="12.75" spans="1:2">
      <c r="A634" s="3">
        <f>IFERROR(__xludf.DUMMYFUNCTION("""COMPUTED_VALUE"""),43290.6666666666)</f>
        <v>43290.6666666666</v>
      </c>
      <c r="B634" s="2">
        <f>IFERROR(__xludf.DUMMYFUNCTION("""COMPUTED_VALUE"""),91.18)</f>
        <v>91.18</v>
      </c>
    </row>
    <row r="635" ht="12.75" spans="1:2">
      <c r="A635" s="3">
        <f>IFERROR(__xludf.DUMMYFUNCTION("""COMPUTED_VALUE"""),43291.6666666666)</f>
        <v>43291.6666666666</v>
      </c>
      <c r="B635" s="2">
        <f>IFERROR(__xludf.DUMMYFUNCTION("""COMPUTED_VALUE"""),90.76)</f>
        <v>90.76</v>
      </c>
    </row>
    <row r="636" ht="12.75" spans="1:2">
      <c r="A636" s="3">
        <f>IFERROR(__xludf.DUMMYFUNCTION("""COMPUTED_VALUE"""),43292.6666666666)</f>
        <v>43292.6666666666</v>
      </c>
      <c r="B636" s="2">
        <f>IFERROR(__xludf.DUMMYFUNCTION("""COMPUTED_VALUE"""),91.38)</f>
        <v>91.38</v>
      </c>
    </row>
    <row r="637" ht="12.75" spans="1:2">
      <c r="A637" s="3">
        <f>IFERROR(__xludf.DUMMYFUNCTION("""COMPUTED_VALUE"""),43293.6666666666)</f>
        <v>43293.6666666666</v>
      </c>
      <c r="B637" s="2">
        <f>IFERROR(__xludf.DUMMYFUNCTION("""COMPUTED_VALUE"""),93.37)</f>
        <v>93.37</v>
      </c>
    </row>
    <row r="638" ht="12.75" spans="1:2">
      <c r="A638" s="3">
        <f>IFERROR(__xludf.DUMMYFUNCTION("""COMPUTED_VALUE"""),43294.6666666666)</f>
        <v>43294.6666666666</v>
      </c>
      <c r="B638" s="2">
        <f>IFERROR(__xludf.DUMMYFUNCTION("""COMPUTED_VALUE"""),93.11)</f>
        <v>93.11</v>
      </c>
    </row>
    <row r="639" ht="12.75" spans="1:2">
      <c r="A639" s="3">
        <f>IFERROR(__xludf.DUMMYFUNCTION("""COMPUTED_VALUE"""),43297.6666666666)</f>
        <v>43297.6666666666</v>
      </c>
      <c r="B639" s="2">
        <f>IFERROR(__xludf.DUMMYFUNCTION("""COMPUTED_VALUE"""),93.89)</f>
        <v>93.89</v>
      </c>
    </row>
    <row r="640" ht="12.75" spans="1:2">
      <c r="A640" s="3">
        <f>IFERROR(__xludf.DUMMYFUNCTION("""COMPUTED_VALUE"""),43298.6666666666)</f>
        <v>43298.6666666666</v>
      </c>
      <c r="B640" s="2">
        <f>IFERROR(__xludf.DUMMYFUNCTION("""COMPUTED_VALUE"""),94.45)</f>
        <v>94.45</v>
      </c>
    </row>
    <row r="641" ht="12.75" spans="1:2">
      <c r="A641" s="3">
        <f>IFERROR(__xludf.DUMMYFUNCTION("""COMPUTED_VALUE"""),43299.6666666666)</f>
        <v>43299.6666666666</v>
      </c>
      <c r="B641" s="2">
        <f>IFERROR(__xludf.DUMMYFUNCTION("""COMPUTED_VALUE"""),95.59)</f>
        <v>95.59</v>
      </c>
    </row>
    <row r="642" ht="12.75" spans="1:2">
      <c r="A642" s="3">
        <f>IFERROR(__xludf.DUMMYFUNCTION("""COMPUTED_VALUE"""),43300.6666666666)</f>
        <v>43300.6666666666</v>
      </c>
      <c r="B642" s="2">
        <f>IFERROR(__xludf.DUMMYFUNCTION("""COMPUTED_VALUE"""),95)</f>
        <v>95</v>
      </c>
    </row>
    <row r="643" ht="12.75" spans="1:2">
      <c r="A643" s="3">
        <f>IFERROR(__xludf.DUMMYFUNCTION("""COMPUTED_VALUE"""),43301.6666666666)</f>
        <v>43301.6666666666</v>
      </c>
      <c r="B643" s="2">
        <f>IFERROR(__xludf.DUMMYFUNCTION("""COMPUTED_VALUE"""),95)</f>
        <v>95</v>
      </c>
    </row>
    <row r="644" ht="12.75" spans="1:2">
      <c r="A644" s="3">
        <f>IFERROR(__xludf.DUMMYFUNCTION("""COMPUTED_VALUE"""),43304.6666666666)</f>
        <v>43304.6666666666</v>
      </c>
      <c r="B644" s="2">
        <f>IFERROR(__xludf.DUMMYFUNCTION("""COMPUTED_VALUE"""),95.51)</f>
        <v>95.51</v>
      </c>
    </row>
    <row r="645" ht="12.75" spans="1:2">
      <c r="A645" s="3">
        <f>IFERROR(__xludf.DUMMYFUNCTION("""COMPUTED_VALUE"""),43305.6666666666)</f>
        <v>43305.6666666666</v>
      </c>
      <c r="B645" s="2">
        <f>IFERROR(__xludf.DUMMYFUNCTION("""COMPUTED_VALUE"""),95.23)</f>
        <v>95.23</v>
      </c>
    </row>
    <row r="646" ht="12.75" spans="1:2">
      <c r="A646" s="3">
        <f>IFERROR(__xludf.DUMMYFUNCTION("""COMPUTED_VALUE"""),43306.6666666666)</f>
        <v>43306.6666666666</v>
      </c>
      <c r="B646" s="2">
        <f>IFERROR(__xludf.DUMMYFUNCTION("""COMPUTED_VALUE"""),94.11)</f>
        <v>94.11</v>
      </c>
    </row>
    <row r="647" ht="12.75" spans="1:2">
      <c r="A647" s="3">
        <f>IFERROR(__xludf.DUMMYFUNCTION("""COMPUTED_VALUE"""),43307.6666666666)</f>
        <v>43307.6666666666</v>
      </c>
      <c r="B647" s="2">
        <f>IFERROR(__xludf.DUMMYFUNCTION("""COMPUTED_VALUE"""),94.06)</f>
        <v>94.06</v>
      </c>
    </row>
    <row r="648" ht="12.75" spans="1:2">
      <c r="A648" s="3">
        <f>IFERROR(__xludf.DUMMYFUNCTION("""COMPUTED_VALUE"""),43308.6666666666)</f>
        <v>43308.6666666666</v>
      </c>
      <c r="B648" s="2">
        <f>IFERROR(__xludf.DUMMYFUNCTION("""COMPUTED_VALUE"""),95.68)</f>
        <v>95.68</v>
      </c>
    </row>
    <row r="649" ht="12.75" spans="1:2">
      <c r="A649" s="3">
        <f>IFERROR(__xludf.DUMMYFUNCTION("""COMPUTED_VALUE"""),43311.6666666666)</f>
        <v>43311.6666666666</v>
      </c>
      <c r="B649" s="2">
        <f>IFERROR(__xludf.DUMMYFUNCTION("""COMPUTED_VALUE"""),92.51)</f>
        <v>92.51</v>
      </c>
    </row>
    <row r="650" ht="12.75" spans="1:2">
      <c r="A650" s="3">
        <f>IFERROR(__xludf.DUMMYFUNCTION("""COMPUTED_VALUE"""),43312.6666666666)</f>
        <v>43312.6666666666</v>
      </c>
      <c r="B650" s="2">
        <f>IFERROR(__xludf.DUMMYFUNCTION("""COMPUTED_VALUE"""),91.4)</f>
        <v>91.4</v>
      </c>
    </row>
    <row r="651" ht="12.75" spans="1:2">
      <c r="A651" s="3">
        <f>IFERROR(__xludf.DUMMYFUNCTION("""COMPUTED_VALUE"""),43313.6666666666)</f>
        <v>43313.6666666666</v>
      </c>
      <c r="B651" s="2">
        <f>IFERROR(__xludf.DUMMYFUNCTION("""COMPUTED_VALUE"""),91.39)</f>
        <v>91.39</v>
      </c>
    </row>
    <row r="652" ht="12.75" spans="1:2">
      <c r="A652" s="3">
        <f>IFERROR(__xludf.DUMMYFUNCTION("""COMPUTED_VALUE"""),43314.6666666666)</f>
        <v>43314.6666666666</v>
      </c>
      <c r="B652" s="2">
        <f>IFERROR(__xludf.DUMMYFUNCTION("""COMPUTED_VALUE"""),91.75)</f>
        <v>91.75</v>
      </c>
    </row>
    <row r="653" ht="12.75" spans="1:2">
      <c r="A653" s="3">
        <f>IFERROR(__xludf.DUMMYFUNCTION("""COMPUTED_VALUE"""),43315.6666666666)</f>
        <v>43315.6666666666</v>
      </c>
      <c r="B653" s="2">
        <f>IFERROR(__xludf.DUMMYFUNCTION("""COMPUTED_VALUE"""),91.49)</f>
        <v>91.49</v>
      </c>
    </row>
    <row r="654" ht="12.75" spans="1:2">
      <c r="A654" s="3">
        <f>IFERROR(__xludf.DUMMYFUNCTION("""COMPUTED_VALUE"""),43318.6666666666)</f>
        <v>43318.6666666666</v>
      </c>
      <c r="B654" s="2">
        <f>IFERROR(__xludf.DUMMYFUNCTION("""COMPUTED_VALUE"""),91.94)</f>
        <v>91.94</v>
      </c>
    </row>
    <row r="655" ht="12.75" spans="1:2">
      <c r="A655" s="3">
        <f>IFERROR(__xludf.DUMMYFUNCTION("""COMPUTED_VALUE"""),43319.6666666666)</f>
        <v>43319.6666666666</v>
      </c>
      <c r="B655" s="2">
        <f>IFERROR(__xludf.DUMMYFUNCTION("""COMPUTED_VALUE"""),93.35)</f>
        <v>93.35</v>
      </c>
    </row>
    <row r="656" ht="12.75" spans="1:2">
      <c r="A656" s="3">
        <f>IFERROR(__xludf.DUMMYFUNCTION("""COMPUTED_VALUE"""),43320.6666666666)</f>
        <v>43320.6666666666</v>
      </c>
      <c r="B656" s="2">
        <f>IFERROR(__xludf.DUMMYFUNCTION("""COMPUTED_VALUE"""),92.96)</f>
        <v>92.96</v>
      </c>
    </row>
    <row r="657" ht="12.75" spans="1:2">
      <c r="A657" s="3">
        <f>IFERROR(__xludf.DUMMYFUNCTION("""COMPUTED_VALUE"""),43321.6666666666)</f>
        <v>43321.6666666666</v>
      </c>
      <c r="B657" s="2">
        <f>IFERROR(__xludf.DUMMYFUNCTION("""COMPUTED_VALUE"""),92.82)</f>
        <v>92.82</v>
      </c>
    </row>
    <row r="658" ht="12.75" spans="1:2">
      <c r="A658" s="3">
        <f>IFERROR(__xludf.DUMMYFUNCTION("""COMPUTED_VALUE"""),43322.6666666666)</f>
        <v>43322.6666666666</v>
      </c>
      <c r="B658" s="2">
        <f>IFERROR(__xludf.DUMMYFUNCTION("""COMPUTED_VALUE"""),92.12)</f>
        <v>92.12</v>
      </c>
    </row>
    <row r="659" ht="12.75" spans="1:2">
      <c r="A659" s="3">
        <f>IFERROR(__xludf.DUMMYFUNCTION("""COMPUTED_VALUE"""),43325.6666666666)</f>
        <v>43325.6666666666</v>
      </c>
      <c r="B659" s="2">
        <f>IFERROR(__xludf.DUMMYFUNCTION("""COMPUTED_VALUE"""),92)</f>
        <v>92</v>
      </c>
    </row>
    <row r="660" ht="12.75" spans="1:2">
      <c r="A660" s="3">
        <f>IFERROR(__xludf.DUMMYFUNCTION("""COMPUTED_VALUE"""),43326.6666666666)</f>
        <v>43326.6666666666</v>
      </c>
      <c r="B660" s="2">
        <f>IFERROR(__xludf.DUMMYFUNCTION("""COMPUTED_VALUE"""),92.56)</f>
        <v>92.56</v>
      </c>
    </row>
    <row r="661" ht="12.75" spans="1:2">
      <c r="A661" s="3">
        <f>IFERROR(__xludf.DUMMYFUNCTION("""COMPUTED_VALUE"""),43327.6666666666)</f>
        <v>43327.6666666666</v>
      </c>
      <c r="B661" s="2">
        <f>IFERROR(__xludf.DUMMYFUNCTION("""COMPUTED_VALUE"""),92.1)</f>
        <v>92.1</v>
      </c>
    </row>
    <row r="662" ht="12.75" spans="1:2">
      <c r="A662" s="3">
        <f>IFERROR(__xludf.DUMMYFUNCTION("""COMPUTED_VALUE"""),43328.6666666666)</f>
        <v>43328.6666666666</v>
      </c>
      <c r="B662" s="2">
        <f>IFERROR(__xludf.DUMMYFUNCTION("""COMPUTED_VALUE"""),92.69)</f>
        <v>92.69</v>
      </c>
    </row>
    <row r="663" ht="12.75" spans="1:2">
      <c r="A663" s="3">
        <f>IFERROR(__xludf.DUMMYFUNCTION("""COMPUTED_VALUE"""),43329.6666666666)</f>
        <v>43329.6666666666</v>
      </c>
      <c r="B663" s="2">
        <f>IFERROR(__xludf.DUMMYFUNCTION("""COMPUTED_VALUE"""),93.04)</f>
        <v>93.04</v>
      </c>
    </row>
    <row r="664" ht="12.75" spans="1:2">
      <c r="A664" s="3">
        <f>IFERROR(__xludf.DUMMYFUNCTION("""COMPUTED_VALUE"""),43332.6666666666)</f>
        <v>43332.6666666666</v>
      </c>
      <c r="B664" s="2">
        <f>IFERROR(__xludf.DUMMYFUNCTION("""COMPUTED_VALUE"""),93.16)</f>
        <v>93.16</v>
      </c>
    </row>
    <row r="665" ht="12.75" spans="1:2">
      <c r="A665" s="3">
        <f>IFERROR(__xludf.DUMMYFUNCTION("""COMPUTED_VALUE"""),43333.6666666666)</f>
        <v>43333.6666666666</v>
      </c>
      <c r="B665" s="2">
        <f>IFERROR(__xludf.DUMMYFUNCTION("""COMPUTED_VALUE"""),92.53)</f>
        <v>92.53</v>
      </c>
    </row>
    <row r="666" ht="12.75" spans="1:2">
      <c r="A666" s="3">
        <f>IFERROR(__xludf.DUMMYFUNCTION("""COMPUTED_VALUE"""),43334.6666666666)</f>
        <v>43334.6666666666</v>
      </c>
      <c r="B666" s="2">
        <f>IFERROR(__xludf.DUMMYFUNCTION("""COMPUTED_VALUE"""),92.86)</f>
        <v>92.86</v>
      </c>
    </row>
    <row r="667" ht="12.75" spans="1:2">
      <c r="A667" s="3">
        <f>IFERROR(__xludf.DUMMYFUNCTION("""COMPUTED_VALUE"""),43335.6666666666)</f>
        <v>43335.6666666666</v>
      </c>
      <c r="B667" s="2">
        <f>IFERROR(__xludf.DUMMYFUNCTION("""COMPUTED_VALUE"""),93.31)</f>
        <v>93.31</v>
      </c>
    </row>
    <row r="668" ht="12.75" spans="1:2">
      <c r="A668" s="3">
        <f>IFERROR(__xludf.DUMMYFUNCTION("""COMPUTED_VALUE"""),43336.6666666666)</f>
        <v>43336.6666666666</v>
      </c>
      <c r="B668" s="2">
        <f>IFERROR(__xludf.DUMMYFUNCTION("""COMPUTED_VALUE"""),94.73)</f>
        <v>94.73</v>
      </c>
    </row>
    <row r="669" ht="12.75" spans="1:2">
      <c r="A669" s="3">
        <f>IFERROR(__xludf.DUMMYFUNCTION("""COMPUTED_VALUE"""),43339.6666666666)</f>
        <v>43339.6666666666</v>
      </c>
      <c r="B669" s="2">
        <f>IFERROR(__xludf.DUMMYFUNCTION("""COMPUTED_VALUE"""),95.02)</f>
        <v>95.02</v>
      </c>
    </row>
    <row r="670" ht="12.75" spans="1:2">
      <c r="A670" s="3">
        <f>IFERROR(__xludf.DUMMYFUNCTION("""COMPUTED_VALUE"""),43340.6666666666)</f>
        <v>43340.6666666666</v>
      </c>
      <c r="B670" s="2">
        <f>IFERROR(__xludf.DUMMYFUNCTION("""COMPUTED_VALUE"""),95.1)</f>
        <v>95.1</v>
      </c>
    </row>
    <row r="671" ht="12.75" spans="1:2">
      <c r="A671" s="3">
        <f>IFERROR(__xludf.DUMMYFUNCTION("""COMPUTED_VALUE"""),43341.6666666666)</f>
        <v>43341.6666666666</v>
      </c>
      <c r="B671" s="2">
        <f>IFERROR(__xludf.DUMMYFUNCTION("""COMPUTED_VALUE"""),94.85)</f>
        <v>94.85</v>
      </c>
    </row>
    <row r="672" ht="12.75" spans="1:2">
      <c r="A672" s="3">
        <f>IFERROR(__xludf.DUMMYFUNCTION("""COMPUTED_VALUE"""),43342.6666666666)</f>
        <v>43342.6666666666</v>
      </c>
      <c r="B672" s="2">
        <f>IFERROR(__xludf.DUMMYFUNCTION("""COMPUTED_VALUE"""),94.5)</f>
        <v>94.5</v>
      </c>
    </row>
    <row r="673" ht="12.75" spans="1:2">
      <c r="A673" s="3">
        <f>IFERROR(__xludf.DUMMYFUNCTION("""COMPUTED_VALUE"""),43343.6666666666)</f>
        <v>43343.6666666666</v>
      </c>
      <c r="B673" s="2">
        <f>IFERROR(__xludf.DUMMYFUNCTION("""COMPUTED_VALUE"""),95.44)</f>
        <v>95.44</v>
      </c>
    </row>
    <row r="674" ht="12.75" spans="1:2">
      <c r="A674" s="3">
        <f>IFERROR(__xludf.DUMMYFUNCTION("""COMPUTED_VALUE"""),43347.6666666666)</f>
        <v>43347.6666666666</v>
      </c>
      <c r="B674" s="2">
        <f>IFERROR(__xludf.DUMMYFUNCTION("""COMPUTED_VALUE"""),96.74)</f>
        <v>96.74</v>
      </c>
    </row>
    <row r="675" ht="12.75" spans="1:2">
      <c r="A675" s="3">
        <f>IFERROR(__xludf.DUMMYFUNCTION("""COMPUTED_VALUE"""),43348.6666666666)</f>
        <v>43348.6666666666</v>
      </c>
      <c r="B675" s="2">
        <f>IFERROR(__xludf.DUMMYFUNCTION("""COMPUTED_VALUE"""),94.5)</f>
        <v>94.5</v>
      </c>
    </row>
    <row r="676" ht="12.75" spans="1:2">
      <c r="A676" s="3">
        <f>IFERROR(__xludf.DUMMYFUNCTION("""COMPUTED_VALUE"""),43349.6666666666)</f>
        <v>43349.6666666666</v>
      </c>
      <c r="B676" s="2">
        <f>IFERROR(__xludf.DUMMYFUNCTION("""COMPUTED_VALUE"""),93.08)</f>
        <v>93.08</v>
      </c>
    </row>
    <row r="677" ht="12.75" spans="1:2">
      <c r="A677" s="3">
        <f>IFERROR(__xludf.DUMMYFUNCTION("""COMPUTED_VALUE"""),43350.6666666666)</f>
        <v>43350.6666666666</v>
      </c>
      <c r="B677" s="2">
        <f>IFERROR(__xludf.DUMMYFUNCTION("""COMPUTED_VALUE"""),93.15)</f>
        <v>93.15</v>
      </c>
    </row>
    <row r="678" ht="12.75" spans="1:2">
      <c r="A678" s="3">
        <f>IFERROR(__xludf.DUMMYFUNCTION("""COMPUTED_VALUE"""),43353.6666666666)</f>
        <v>43353.6666666666</v>
      </c>
      <c r="B678" s="2">
        <f>IFERROR(__xludf.DUMMYFUNCTION("""COMPUTED_VALUE"""),93.4)</f>
        <v>93.4</v>
      </c>
    </row>
    <row r="679" ht="12.75" spans="1:2">
      <c r="A679" s="3">
        <f>IFERROR(__xludf.DUMMYFUNCTION("""COMPUTED_VALUE"""),43354.6666666666)</f>
        <v>43354.6666666666</v>
      </c>
      <c r="B679" s="2">
        <f>IFERROR(__xludf.DUMMYFUNCTION("""COMPUTED_VALUE"""),93.76)</f>
        <v>93.76</v>
      </c>
    </row>
    <row r="680" ht="12.75" spans="1:2">
      <c r="A680" s="3">
        <f>IFERROR(__xludf.DUMMYFUNCTION("""COMPUTED_VALUE"""),43355.6666666666)</f>
        <v>43355.6666666666</v>
      </c>
      <c r="B680" s="2">
        <f>IFERROR(__xludf.DUMMYFUNCTION("""COMPUTED_VALUE"""),91.52)</f>
        <v>91.52</v>
      </c>
    </row>
    <row r="681" ht="12.75" spans="1:2">
      <c r="A681" s="3">
        <f>IFERROR(__xludf.DUMMYFUNCTION("""COMPUTED_VALUE"""),43356.6666666666)</f>
        <v>43356.6666666666</v>
      </c>
      <c r="B681" s="2">
        <f>IFERROR(__xludf.DUMMYFUNCTION("""COMPUTED_VALUE"""),91.85)</f>
        <v>91.85</v>
      </c>
    </row>
    <row r="682" ht="12.75" spans="1:2">
      <c r="A682" s="3">
        <f>IFERROR(__xludf.DUMMYFUNCTION("""COMPUTED_VALUE"""),43357.6666666666)</f>
        <v>43357.6666666666</v>
      </c>
      <c r="B682" s="2">
        <f>IFERROR(__xludf.DUMMYFUNCTION("""COMPUTED_VALUE"""),90.73)</f>
        <v>90.73</v>
      </c>
    </row>
    <row r="683" ht="12.75" spans="1:2">
      <c r="A683" s="3">
        <f>IFERROR(__xludf.DUMMYFUNCTION("""COMPUTED_VALUE"""),43360.6666666666)</f>
        <v>43360.6666666666</v>
      </c>
      <c r="B683" s="2">
        <f>IFERROR(__xludf.DUMMYFUNCTION("""COMPUTED_VALUE"""),89.12)</f>
        <v>89.12</v>
      </c>
    </row>
    <row r="684" ht="12.75" spans="1:2">
      <c r="A684" s="3">
        <f>IFERROR(__xludf.DUMMYFUNCTION("""COMPUTED_VALUE"""),43361.6666666666)</f>
        <v>43361.6666666666</v>
      </c>
      <c r="B684" s="2">
        <f>IFERROR(__xludf.DUMMYFUNCTION("""COMPUTED_VALUE"""),90.09)</f>
        <v>90.09</v>
      </c>
    </row>
    <row r="685" ht="12.75" spans="1:2">
      <c r="A685" s="3">
        <f>IFERROR(__xludf.DUMMYFUNCTION("""COMPUTED_VALUE"""),43362.6666666666)</f>
        <v>43362.6666666666</v>
      </c>
      <c r="B685" s="2">
        <f>IFERROR(__xludf.DUMMYFUNCTION("""COMPUTED_VALUE"""),89.97)</f>
        <v>89.97</v>
      </c>
    </row>
    <row r="686" ht="12.75" spans="1:2">
      <c r="A686" s="3">
        <f>IFERROR(__xludf.DUMMYFUNCTION("""COMPUTED_VALUE"""),43363.6666666666)</f>
        <v>43363.6666666666</v>
      </c>
      <c r="B686" s="2">
        <f>IFERROR(__xludf.DUMMYFUNCTION("""COMPUTED_VALUE"""),89.85)</f>
        <v>89.85</v>
      </c>
    </row>
    <row r="687" ht="12.75" spans="1:2">
      <c r="A687" s="3">
        <f>IFERROR(__xludf.DUMMYFUNCTION("""COMPUTED_VALUE"""),43364.6666666666)</f>
        <v>43364.6666666666</v>
      </c>
      <c r="B687" s="2">
        <f>IFERROR(__xludf.DUMMYFUNCTION("""COMPUTED_VALUE"""),90.55)</f>
        <v>90.55</v>
      </c>
    </row>
    <row r="688" ht="12.75" spans="1:2">
      <c r="A688" s="3">
        <f>IFERROR(__xludf.DUMMYFUNCTION("""COMPUTED_VALUE"""),43367.6666666666)</f>
        <v>43367.6666666666</v>
      </c>
      <c r="B688" s="2">
        <f>IFERROR(__xludf.DUMMYFUNCTION("""COMPUTED_VALUE"""),89.89)</f>
        <v>89.89</v>
      </c>
    </row>
    <row r="689" ht="12.75" spans="1:2">
      <c r="A689" s="3">
        <f>IFERROR(__xludf.DUMMYFUNCTION("""COMPUTED_VALUE"""),43368.6666666666)</f>
        <v>43368.6666666666</v>
      </c>
      <c r="B689" s="2">
        <f>IFERROR(__xludf.DUMMYFUNCTION("""COMPUTED_VALUE"""),87.68)</f>
        <v>87.68</v>
      </c>
    </row>
    <row r="690" ht="12.75" spans="1:2">
      <c r="A690" s="3">
        <f>IFERROR(__xludf.DUMMYFUNCTION("""COMPUTED_VALUE"""),43369.6666666666)</f>
        <v>43369.6666666666</v>
      </c>
      <c r="B690" s="2">
        <f>IFERROR(__xludf.DUMMYFUNCTION("""COMPUTED_VALUE"""),85.92)</f>
        <v>85.92</v>
      </c>
    </row>
    <row r="691" ht="12.75" spans="1:2">
      <c r="A691" s="3">
        <f>IFERROR(__xludf.DUMMYFUNCTION("""COMPUTED_VALUE"""),43370.6666666666)</f>
        <v>43370.6666666666</v>
      </c>
      <c r="B691" s="2">
        <f>IFERROR(__xludf.DUMMYFUNCTION("""COMPUTED_VALUE"""),86.45)</f>
        <v>86.45</v>
      </c>
    </row>
    <row r="692" ht="12.75" spans="1:2">
      <c r="A692" s="3">
        <f>IFERROR(__xludf.DUMMYFUNCTION("""COMPUTED_VALUE"""),43371.6666666666)</f>
        <v>43371.6666666666</v>
      </c>
      <c r="B692" s="2">
        <f>IFERROR(__xludf.DUMMYFUNCTION("""COMPUTED_VALUE"""),85.8)</f>
        <v>85.8</v>
      </c>
    </row>
    <row r="693" ht="12.75" spans="1:2">
      <c r="A693" s="3">
        <f>IFERROR(__xludf.DUMMYFUNCTION("""COMPUTED_VALUE"""),43374.6666666666)</f>
        <v>43374.6666666666</v>
      </c>
      <c r="B693" s="2">
        <f>IFERROR(__xludf.DUMMYFUNCTION("""COMPUTED_VALUE"""),87.13)</f>
        <v>87.13</v>
      </c>
    </row>
    <row r="694" ht="12.75" spans="1:2">
      <c r="A694" s="3">
        <f>IFERROR(__xludf.DUMMYFUNCTION("""COMPUTED_VALUE"""),43375.6666666666)</f>
        <v>43375.6666666666</v>
      </c>
      <c r="B694" s="2">
        <f>IFERROR(__xludf.DUMMYFUNCTION("""COMPUTED_VALUE"""),85.92)</f>
        <v>85.92</v>
      </c>
    </row>
    <row r="695" ht="12.75" spans="1:2">
      <c r="A695" s="3">
        <f>IFERROR(__xludf.DUMMYFUNCTION("""COMPUTED_VALUE"""),43376.6666666666)</f>
        <v>43376.6666666666</v>
      </c>
      <c r="B695" s="2">
        <f>IFERROR(__xludf.DUMMYFUNCTION("""COMPUTED_VALUE"""),85.76)</f>
        <v>85.76</v>
      </c>
    </row>
    <row r="696" ht="12.75" spans="1:2">
      <c r="A696" s="3">
        <f>IFERROR(__xludf.DUMMYFUNCTION("""COMPUTED_VALUE"""),43377.6666666666)</f>
        <v>43377.6666666666</v>
      </c>
      <c r="B696" s="2">
        <f>IFERROR(__xludf.DUMMYFUNCTION("""COMPUTED_VALUE"""),85.83)</f>
        <v>85.83</v>
      </c>
    </row>
    <row r="697" ht="12.75" spans="1:2">
      <c r="A697" s="3">
        <f>IFERROR(__xludf.DUMMYFUNCTION("""COMPUTED_VALUE"""),43378.6666666666)</f>
        <v>43378.6666666666</v>
      </c>
      <c r="B697" s="2">
        <f>IFERROR(__xludf.DUMMYFUNCTION("""COMPUTED_VALUE"""),85.53)</f>
        <v>85.53</v>
      </c>
    </row>
    <row r="698" ht="12.75" spans="1:2">
      <c r="A698" s="3">
        <f>IFERROR(__xludf.DUMMYFUNCTION("""COMPUTED_VALUE"""),43381.6666666666)</f>
        <v>43381.6666666666</v>
      </c>
      <c r="B698" s="2">
        <f>IFERROR(__xludf.DUMMYFUNCTION("""COMPUTED_VALUE"""),84.94)</f>
        <v>84.94</v>
      </c>
    </row>
    <row r="699" ht="12.75" spans="1:2">
      <c r="A699" s="3">
        <f>IFERROR(__xludf.DUMMYFUNCTION("""COMPUTED_VALUE"""),43382.6666666666)</f>
        <v>43382.6666666666</v>
      </c>
      <c r="B699" s="2">
        <f>IFERROR(__xludf.DUMMYFUNCTION("""COMPUTED_VALUE"""),84.45)</f>
        <v>84.45</v>
      </c>
    </row>
    <row r="700" ht="12.75" spans="1:2">
      <c r="A700" s="3">
        <f>IFERROR(__xludf.DUMMYFUNCTION("""COMPUTED_VALUE"""),43383.6666666666)</f>
        <v>43383.6666666666</v>
      </c>
      <c r="B700" s="2">
        <f>IFERROR(__xludf.DUMMYFUNCTION("""COMPUTED_VALUE"""),81.97)</f>
        <v>81.97</v>
      </c>
    </row>
    <row r="701" ht="12.75" spans="1:2">
      <c r="A701" s="3">
        <f>IFERROR(__xludf.DUMMYFUNCTION("""COMPUTED_VALUE"""),43384.6666666666)</f>
        <v>43384.6666666666</v>
      </c>
      <c r="B701" s="2">
        <f>IFERROR(__xludf.DUMMYFUNCTION("""COMPUTED_VALUE"""),79.65)</f>
        <v>79.65</v>
      </c>
    </row>
    <row r="702" ht="12.75" spans="1:2">
      <c r="A702" s="3">
        <f>IFERROR(__xludf.DUMMYFUNCTION("""COMPUTED_VALUE"""),43385.6666666666)</f>
        <v>43385.6666666666</v>
      </c>
      <c r="B702" s="2">
        <f>IFERROR(__xludf.DUMMYFUNCTION("""COMPUTED_VALUE"""),80.02)</f>
        <v>80.02</v>
      </c>
    </row>
    <row r="703" ht="12.75" spans="1:2">
      <c r="A703" s="3">
        <f>IFERROR(__xludf.DUMMYFUNCTION("""COMPUTED_VALUE"""),43388.6666666666)</f>
        <v>43388.6666666666</v>
      </c>
      <c r="B703" s="2">
        <f>IFERROR(__xludf.DUMMYFUNCTION("""COMPUTED_VALUE"""),80.01)</f>
        <v>80.01</v>
      </c>
    </row>
    <row r="704" ht="12.75" spans="1:2">
      <c r="A704" s="3">
        <f>IFERROR(__xludf.DUMMYFUNCTION("""COMPUTED_VALUE"""),43389.6666666666)</f>
        <v>43389.6666666666</v>
      </c>
      <c r="B704" s="2">
        <f>IFERROR(__xludf.DUMMYFUNCTION("""COMPUTED_VALUE"""),81.93)</f>
        <v>81.93</v>
      </c>
    </row>
    <row r="705" ht="12.75" spans="1:2">
      <c r="A705" s="3">
        <f>IFERROR(__xludf.DUMMYFUNCTION("""COMPUTED_VALUE"""),43390.6666666666)</f>
        <v>43390.6666666666</v>
      </c>
      <c r="B705" s="2">
        <f>IFERROR(__xludf.DUMMYFUNCTION("""COMPUTED_VALUE"""),80.63)</f>
        <v>80.63</v>
      </c>
    </row>
    <row r="706" ht="12.75" spans="1:2">
      <c r="A706" s="3">
        <f>IFERROR(__xludf.DUMMYFUNCTION("""COMPUTED_VALUE"""),43391.6666666666)</f>
        <v>43391.6666666666</v>
      </c>
      <c r="B706" s="2">
        <f>IFERROR(__xludf.DUMMYFUNCTION("""COMPUTED_VALUE"""),79.96)</f>
        <v>79.96</v>
      </c>
    </row>
    <row r="707" ht="12.75" spans="1:2">
      <c r="A707" s="3">
        <f>IFERROR(__xludf.DUMMYFUNCTION("""COMPUTED_VALUE"""),43392.6666666666)</f>
        <v>43392.6666666666</v>
      </c>
      <c r="B707" s="2">
        <f>IFERROR(__xludf.DUMMYFUNCTION("""COMPUTED_VALUE"""),80.72)</f>
        <v>80.72</v>
      </c>
    </row>
    <row r="708" ht="12.75" spans="1:2">
      <c r="A708" s="3">
        <f>IFERROR(__xludf.DUMMYFUNCTION("""COMPUTED_VALUE"""),43395.6666666666)</f>
        <v>43395.6666666666</v>
      </c>
      <c r="B708" s="2">
        <f>IFERROR(__xludf.DUMMYFUNCTION("""COMPUTED_VALUE"""),81.01)</f>
        <v>81.01</v>
      </c>
    </row>
    <row r="709" ht="12.75" spans="1:2">
      <c r="A709" s="3">
        <f>IFERROR(__xludf.DUMMYFUNCTION("""COMPUTED_VALUE"""),43396.6666666666)</f>
        <v>43396.6666666666</v>
      </c>
      <c r="B709" s="2">
        <f>IFERROR(__xludf.DUMMYFUNCTION("""COMPUTED_VALUE"""),81.65)</f>
        <v>81.65</v>
      </c>
    </row>
    <row r="710" ht="12.75" spans="1:2">
      <c r="A710" s="3">
        <f>IFERROR(__xludf.DUMMYFUNCTION("""COMPUTED_VALUE"""),43397.6666666666)</f>
        <v>43397.6666666666</v>
      </c>
      <c r="B710" s="2">
        <f>IFERROR(__xludf.DUMMYFUNCTION("""COMPUTED_VALUE"""),81.49)</f>
        <v>81.49</v>
      </c>
    </row>
    <row r="711" ht="12.75" spans="1:2">
      <c r="A711" s="3">
        <f>IFERROR(__xludf.DUMMYFUNCTION("""COMPUTED_VALUE"""),43398.6666666666)</f>
        <v>43398.6666666666</v>
      </c>
      <c r="B711" s="2">
        <f>IFERROR(__xludf.DUMMYFUNCTION("""COMPUTED_VALUE"""),83.59)</f>
        <v>83.59</v>
      </c>
    </row>
    <row r="712" ht="12.75" spans="1:2">
      <c r="A712" s="3">
        <f>IFERROR(__xludf.DUMMYFUNCTION("""COMPUTED_VALUE"""),43399.6666666666)</f>
        <v>43399.6666666666</v>
      </c>
      <c r="B712" s="2">
        <f>IFERROR(__xludf.DUMMYFUNCTION("""COMPUTED_VALUE"""),83.51)</f>
        <v>83.51</v>
      </c>
    </row>
    <row r="713" ht="12.75" spans="1:2">
      <c r="A713" s="3">
        <f>IFERROR(__xludf.DUMMYFUNCTION("""COMPUTED_VALUE"""),43402.6666666666)</f>
        <v>43402.6666666666</v>
      </c>
      <c r="B713" s="2">
        <f>IFERROR(__xludf.DUMMYFUNCTION("""COMPUTED_VALUE"""),84.08)</f>
        <v>84.08</v>
      </c>
    </row>
    <row r="714" ht="12.75" spans="1:2">
      <c r="A714" s="3">
        <f>IFERROR(__xludf.DUMMYFUNCTION("""COMPUTED_VALUE"""),43403.6666666666)</f>
        <v>43403.6666666666</v>
      </c>
      <c r="B714" s="2">
        <f>IFERROR(__xludf.DUMMYFUNCTION("""COMPUTED_VALUE"""),85.83)</f>
        <v>85.83</v>
      </c>
    </row>
    <row r="715" ht="12.75" spans="1:2">
      <c r="A715" s="3">
        <f>IFERROR(__xludf.DUMMYFUNCTION("""COMPUTED_VALUE"""),43404.6666666666)</f>
        <v>43404.6666666666</v>
      </c>
      <c r="B715" s="2">
        <f>IFERROR(__xludf.DUMMYFUNCTION("""COMPUTED_VALUE"""),86.71)</f>
        <v>86.71</v>
      </c>
    </row>
    <row r="716" ht="12.75" spans="1:2">
      <c r="A716" s="3">
        <f>IFERROR(__xludf.DUMMYFUNCTION("""COMPUTED_VALUE"""),43405.6666666666)</f>
        <v>43405.6666666666</v>
      </c>
      <c r="B716" s="2">
        <f>IFERROR(__xludf.DUMMYFUNCTION("""COMPUTED_VALUE"""),87)</f>
        <v>87</v>
      </c>
    </row>
    <row r="717" ht="12.75" spans="1:2">
      <c r="A717" s="3">
        <f>IFERROR(__xludf.DUMMYFUNCTION("""COMPUTED_VALUE"""),43406.6666666666)</f>
        <v>43406.6666666666</v>
      </c>
      <c r="B717" s="2">
        <f>IFERROR(__xludf.DUMMYFUNCTION("""COMPUTED_VALUE"""),87)</f>
        <v>87</v>
      </c>
    </row>
    <row r="718" ht="12.75" spans="1:2">
      <c r="A718" s="3">
        <f>IFERROR(__xludf.DUMMYFUNCTION("""COMPUTED_VALUE"""),43409.6666666666)</f>
        <v>43409.6666666666</v>
      </c>
      <c r="B718" s="2">
        <f>IFERROR(__xludf.DUMMYFUNCTION("""COMPUTED_VALUE"""),88.76)</f>
        <v>88.76</v>
      </c>
    </row>
    <row r="719" ht="12.75" spans="1:2">
      <c r="A719" s="3">
        <f>IFERROR(__xludf.DUMMYFUNCTION("""COMPUTED_VALUE"""),43410.6666666666)</f>
        <v>43410.6666666666</v>
      </c>
      <c r="B719" s="2">
        <f>IFERROR(__xludf.DUMMYFUNCTION("""COMPUTED_VALUE"""),89.61)</f>
        <v>89.61</v>
      </c>
    </row>
    <row r="720" ht="12.75" spans="1:2">
      <c r="A720" s="3">
        <f>IFERROR(__xludf.DUMMYFUNCTION("""COMPUTED_VALUE"""),43411.6666666666)</f>
        <v>43411.6666666666</v>
      </c>
      <c r="B720" s="2">
        <f>IFERROR(__xludf.DUMMYFUNCTION("""COMPUTED_VALUE"""),90.76)</f>
        <v>90.76</v>
      </c>
    </row>
    <row r="721" ht="12.75" spans="1:2">
      <c r="A721" s="3">
        <f>IFERROR(__xludf.DUMMYFUNCTION("""COMPUTED_VALUE"""),43412.6666666666)</f>
        <v>43412.6666666666</v>
      </c>
      <c r="B721" s="2">
        <f>IFERROR(__xludf.DUMMYFUNCTION("""COMPUTED_VALUE"""),91.34)</f>
        <v>91.34</v>
      </c>
    </row>
    <row r="722" ht="12.75" spans="1:2">
      <c r="A722" s="3">
        <f>IFERROR(__xludf.DUMMYFUNCTION("""COMPUTED_VALUE"""),43413.6666666666)</f>
        <v>43413.6666666666</v>
      </c>
      <c r="B722" s="2">
        <f>IFERROR(__xludf.DUMMYFUNCTION("""COMPUTED_VALUE"""),90.4)</f>
        <v>90.4</v>
      </c>
    </row>
    <row r="723" ht="12.75" spans="1:2">
      <c r="A723" s="3">
        <f>IFERROR(__xludf.DUMMYFUNCTION("""COMPUTED_VALUE"""),43416.6666666666)</f>
        <v>43416.6666666666</v>
      </c>
      <c r="B723" s="2">
        <f>IFERROR(__xludf.DUMMYFUNCTION("""COMPUTED_VALUE"""),88.6)</f>
        <v>88.6</v>
      </c>
    </row>
    <row r="724" ht="12.75" spans="1:2">
      <c r="A724" s="3">
        <f>IFERROR(__xludf.DUMMYFUNCTION("""COMPUTED_VALUE"""),43417.6666666666)</f>
        <v>43417.6666666666</v>
      </c>
      <c r="B724" s="2">
        <f>IFERROR(__xludf.DUMMYFUNCTION("""COMPUTED_VALUE"""),88.65)</f>
        <v>88.65</v>
      </c>
    </row>
    <row r="725" ht="12.75" spans="1:2">
      <c r="A725" s="3">
        <f>IFERROR(__xludf.DUMMYFUNCTION("""COMPUTED_VALUE"""),43418.6666666666)</f>
        <v>43418.6666666666</v>
      </c>
      <c r="B725" s="2">
        <f>IFERROR(__xludf.DUMMYFUNCTION("""COMPUTED_VALUE"""),85.89)</f>
        <v>85.89</v>
      </c>
    </row>
    <row r="726" ht="12.75" spans="1:2">
      <c r="A726" s="3">
        <f>IFERROR(__xludf.DUMMYFUNCTION("""COMPUTED_VALUE"""),43419.6666666666)</f>
        <v>43419.6666666666</v>
      </c>
      <c r="B726" s="2">
        <f>IFERROR(__xludf.DUMMYFUNCTION("""COMPUTED_VALUE"""),88.08)</f>
        <v>88.08</v>
      </c>
    </row>
    <row r="727" ht="12.75" spans="1:2">
      <c r="A727" s="3">
        <f>IFERROR(__xludf.DUMMYFUNCTION("""COMPUTED_VALUE"""),43420.6666666666)</f>
        <v>43420.6666666666</v>
      </c>
      <c r="B727" s="2">
        <f>IFERROR(__xludf.DUMMYFUNCTION("""COMPUTED_VALUE"""),88.74)</f>
        <v>88.74</v>
      </c>
    </row>
    <row r="728" ht="12.75" spans="1:2">
      <c r="A728" s="3">
        <f>IFERROR(__xludf.DUMMYFUNCTION("""COMPUTED_VALUE"""),43423.6666666666)</f>
        <v>43423.6666666666</v>
      </c>
      <c r="B728" s="2">
        <f>IFERROR(__xludf.DUMMYFUNCTION("""COMPUTED_VALUE"""),88.99)</f>
        <v>88.99</v>
      </c>
    </row>
    <row r="729" ht="12.75" spans="1:2">
      <c r="A729" s="3">
        <f>IFERROR(__xludf.DUMMYFUNCTION("""COMPUTED_VALUE"""),43424.6666666666)</f>
        <v>43424.6666666666</v>
      </c>
      <c r="B729" s="2">
        <f>IFERROR(__xludf.DUMMYFUNCTION("""COMPUTED_VALUE"""),87.43)</f>
        <v>87.43</v>
      </c>
    </row>
    <row r="730" ht="12.75" spans="1:2">
      <c r="A730" s="3">
        <f>IFERROR(__xludf.DUMMYFUNCTION("""COMPUTED_VALUE"""),43425.6666666666)</f>
        <v>43425.6666666666</v>
      </c>
      <c r="B730" s="2">
        <f>IFERROR(__xludf.DUMMYFUNCTION("""COMPUTED_VALUE"""),87.26)</f>
        <v>87.26</v>
      </c>
    </row>
    <row r="731" ht="12.75" spans="1:2">
      <c r="A731" s="3">
        <f>IFERROR(__xludf.DUMMYFUNCTION("""COMPUTED_VALUE"""),43427.5416666666)</f>
        <v>43427.5416666666</v>
      </c>
      <c r="B731" s="2">
        <f>IFERROR(__xludf.DUMMYFUNCTION("""COMPUTED_VALUE"""),87.86)</f>
        <v>87.86</v>
      </c>
    </row>
    <row r="732" ht="12.75" spans="1:2">
      <c r="A732" s="3">
        <f>IFERROR(__xludf.DUMMYFUNCTION("""COMPUTED_VALUE"""),43430.6666666666)</f>
        <v>43430.6666666666</v>
      </c>
      <c r="B732" s="2">
        <f>IFERROR(__xludf.DUMMYFUNCTION("""COMPUTED_VALUE"""),89.43)</f>
        <v>89.43</v>
      </c>
    </row>
    <row r="733" ht="12.75" spans="1:2">
      <c r="A733" s="3">
        <f>IFERROR(__xludf.DUMMYFUNCTION("""COMPUTED_VALUE"""),43431.6666666666)</f>
        <v>43431.6666666666</v>
      </c>
      <c r="B733" s="2">
        <f>IFERROR(__xludf.DUMMYFUNCTION("""COMPUTED_VALUE"""),89.46)</f>
        <v>89.46</v>
      </c>
    </row>
    <row r="734" ht="12.75" spans="1:2">
      <c r="A734" s="3">
        <f>IFERROR(__xludf.DUMMYFUNCTION("""COMPUTED_VALUE"""),43432.6666666666)</f>
        <v>43432.6666666666</v>
      </c>
      <c r="B734" s="2">
        <f>IFERROR(__xludf.DUMMYFUNCTION("""COMPUTED_VALUE"""),89.93)</f>
        <v>89.93</v>
      </c>
    </row>
    <row r="735" ht="12.75" spans="1:2">
      <c r="A735" s="3">
        <f>IFERROR(__xludf.DUMMYFUNCTION("""COMPUTED_VALUE"""),43433.6666666666)</f>
        <v>43433.6666666666</v>
      </c>
      <c r="B735" s="2">
        <f>IFERROR(__xludf.DUMMYFUNCTION("""COMPUTED_VALUE"""),90.39)</f>
        <v>90.39</v>
      </c>
    </row>
    <row r="736" ht="12.75" spans="1:2">
      <c r="A736" s="3">
        <f>IFERROR(__xludf.DUMMYFUNCTION("""COMPUTED_VALUE"""),43434.6666666666)</f>
        <v>43434.6666666666</v>
      </c>
      <c r="B736" s="2">
        <f>IFERROR(__xludf.DUMMYFUNCTION("""COMPUTED_VALUE"""),91.32)</f>
        <v>91.32</v>
      </c>
    </row>
    <row r="737" ht="12.75" spans="1:2">
      <c r="A737" s="3">
        <f>IFERROR(__xludf.DUMMYFUNCTION("""COMPUTED_VALUE"""),43437.6666666666)</f>
        <v>43437.6666666666</v>
      </c>
      <c r="B737" s="2">
        <f>IFERROR(__xludf.DUMMYFUNCTION("""COMPUTED_VALUE"""),92.65)</f>
        <v>92.65</v>
      </c>
    </row>
    <row r="738" ht="12.75" spans="1:2">
      <c r="A738" s="3">
        <f>IFERROR(__xludf.DUMMYFUNCTION("""COMPUTED_VALUE"""),43438.6666666666)</f>
        <v>43438.6666666666</v>
      </c>
      <c r="B738" s="2">
        <f>IFERROR(__xludf.DUMMYFUNCTION("""COMPUTED_VALUE"""),90.4)</f>
        <v>90.4</v>
      </c>
    </row>
    <row r="739" ht="12.75" spans="1:2">
      <c r="A739" s="3">
        <f>IFERROR(__xludf.DUMMYFUNCTION("""COMPUTED_VALUE"""),43440.6666666666)</f>
        <v>43440.6666666666</v>
      </c>
      <c r="B739" s="2">
        <f>IFERROR(__xludf.DUMMYFUNCTION("""COMPUTED_VALUE"""),89.89)</f>
        <v>89.89</v>
      </c>
    </row>
    <row r="740" ht="12.75" spans="1:2">
      <c r="A740" s="3">
        <f>IFERROR(__xludf.DUMMYFUNCTION("""COMPUTED_VALUE"""),43441.6666666666)</f>
        <v>43441.6666666666</v>
      </c>
      <c r="B740" s="2">
        <f>IFERROR(__xludf.DUMMYFUNCTION("""COMPUTED_VALUE"""),87.36)</f>
        <v>87.36</v>
      </c>
    </row>
    <row r="741" ht="12.75" spans="1:2">
      <c r="A741" s="3">
        <f>IFERROR(__xludf.DUMMYFUNCTION("""COMPUTED_VALUE"""),43444.6666666666)</f>
        <v>43444.6666666666</v>
      </c>
      <c r="B741" s="2">
        <f>IFERROR(__xludf.DUMMYFUNCTION("""COMPUTED_VALUE"""),87.1)</f>
        <v>87.1</v>
      </c>
    </row>
    <row r="742" ht="12.75" spans="1:2">
      <c r="A742" s="3">
        <f>IFERROR(__xludf.DUMMYFUNCTION("""COMPUTED_VALUE"""),43445.6666666666)</f>
        <v>43445.6666666666</v>
      </c>
      <c r="B742" s="2">
        <f>IFERROR(__xludf.DUMMYFUNCTION("""COMPUTED_VALUE"""),87.31)</f>
        <v>87.31</v>
      </c>
    </row>
    <row r="743" ht="12.75" spans="1:2">
      <c r="A743" s="3">
        <f>IFERROR(__xludf.DUMMYFUNCTION("""COMPUTED_VALUE"""),43446.6666666666)</f>
        <v>43446.6666666666</v>
      </c>
      <c r="B743" s="2">
        <f>IFERROR(__xludf.DUMMYFUNCTION("""COMPUTED_VALUE"""),87.49)</f>
        <v>87.49</v>
      </c>
    </row>
    <row r="744" ht="12.75" spans="1:2">
      <c r="A744" s="3">
        <f>IFERROR(__xludf.DUMMYFUNCTION("""COMPUTED_VALUE"""),43447.6666666666)</f>
        <v>43447.6666666666</v>
      </c>
      <c r="B744" s="2">
        <f>IFERROR(__xludf.DUMMYFUNCTION("""COMPUTED_VALUE"""),87.02)</f>
        <v>87.02</v>
      </c>
    </row>
    <row r="745" ht="12.75" spans="1:2">
      <c r="A745" s="3">
        <f>IFERROR(__xludf.DUMMYFUNCTION("""COMPUTED_VALUE"""),43448.6666666666)</f>
        <v>43448.6666666666</v>
      </c>
      <c r="B745" s="2">
        <f>IFERROR(__xludf.DUMMYFUNCTION("""COMPUTED_VALUE"""),86.54)</f>
        <v>86.54</v>
      </c>
    </row>
    <row r="746" ht="12.75" spans="1:2">
      <c r="A746" s="3">
        <f>IFERROR(__xludf.DUMMYFUNCTION("""COMPUTED_VALUE"""),43451.6666666666)</f>
        <v>43451.6666666666</v>
      </c>
      <c r="B746" s="2">
        <f>IFERROR(__xludf.DUMMYFUNCTION("""COMPUTED_VALUE"""),85.25)</f>
        <v>85.25</v>
      </c>
    </row>
    <row r="747" ht="12.75" spans="1:2">
      <c r="A747" s="3">
        <f>IFERROR(__xludf.DUMMYFUNCTION("""COMPUTED_VALUE"""),43452.6666666666)</f>
        <v>43452.6666666666</v>
      </c>
      <c r="B747" s="2">
        <f>IFERROR(__xludf.DUMMYFUNCTION("""COMPUTED_VALUE"""),83.74)</f>
        <v>83.74</v>
      </c>
    </row>
    <row r="748" ht="12.75" spans="1:2">
      <c r="A748" s="3">
        <f>IFERROR(__xludf.DUMMYFUNCTION("""COMPUTED_VALUE"""),43453.6666666666)</f>
        <v>43453.6666666666</v>
      </c>
      <c r="B748" s="2">
        <f>IFERROR(__xludf.DUMMYFUNCTION("""COMPUTED_VALUE"""),83.01)</f>
        <v>83.01</v>
      </c>
    </row>
    <row r="749" ht="12.75" spans="1:2">
      <c r="A749" s="3">
        <f>IFERROR(__xludf.DUMMYFUNCTION("""COMPUTED_VALUE"""),43454.6666666666)</f>
        <v>43454.6666666666</v>
      </c>
      <c r="B749" s="2">
        <f>IFERROR(__xludf.DUMMYFUNCTION("""COMPUTED_VALUE"""),81.01)</f>
        <v>81.01</v>
      </c>
    </row>
    <row r="750" ht="12.75" spans="1:2">
      <c r="A750" s="3">
        <f>IFERROR(__xludf.DUMMYFUNCTION("""COMPUTED_VALUE"""),43455.6666666666)</f>
        <v>43455.6666666666</v>
      </c>
      <c r="B750" s="2">
        <f>IFERROR(__xludf.DUMMYFUNCTION("""COMPUTED_VALUE"""),79.51)</f>
        <v>79.51</v>
      </c>
    </row>
    <row r="751" ht="12.75" spans="1:2">
      <c r="A751" s="3">
        <f>IFERROR(__xludf.DUMMYFUNCTION("""COMPUTED_VALUE"""),43458.5416666666)</f>
        <v>43458.5416666666</v>
      </c>
      <c r="B751" s="2">
        <f>IFERROR(__xludf.DUMMYFUNCTION("""COMPUTED_VALUE"""),76.75)</f>
        <v>76.75</v>
      </c>
    </row>
    <row r="752" ht="12.75" spans="1:2">
      <c r="A752" s="3">
        <f>IFERROR(__xludf.DUMMYFUNCTION("""COMPUTED_VALUE"""),43460.6666666666)</f>
        <v>43460.6666666666</v>
      </c>
      <c r="B752" s="2">
        <f>IFERROR(__xludf.DUMMYFUNCTION("""COMPUTED_VALUE"""),79.27)</f>
        <v>79.27</v>
      </c>
    </row>
    <row r="753" ht="12.75" spans="1:2">
      <c r="A753" s="3">
        <f>IFERROR(__xludf.DUMMYFUNCTION("""COMPUTED_VALUE"""),43461.6666666666)</f>
        <v>43461.6666666666</v>
      </c>
      <c r="B753" s="2">
        <f>IFERROR(__xludf.DUMMYFUNCTION("""COMPUTED_VALUE"""),80.69)</f>
        <v>80.69</v>
      </c>
    </row>
    <row r="754" ht="12.75" spans="1:2">
      <c r="A754" s="3">
        <f>IFERROR(__xludf.DUMMYFUNCTION("""COMPUTED_VALUE"""),43462.6666666666)</f>
        <v>43462.6666666666</v>
      </c>
      <c r="B754" s="2">
        <f>IFERROR(__xludf.DUMMYFUNCTION("""COMPUTED_VALUE"""),80.53)</f>
        <v>80.53</v>
      </c>
    </row>
    <row r="755" ht="12.75" spans="1:2">
      <c r="A755" s="3">
        <f>IFERROR(__xludf.DUMMYFUNCTION("""COMPUTED_VALUE"""),43465.6666666666)</f>
        <v>43465.6666666666</v>
      </c>
      <c r="B755" s="2">
        <f>IFERROR(__xludf.DUMMYFUNCTION("""COMPUTED_VALUE"""),81.57)</f>
        <v>81.57</v>
      </c>
    </row>
    <row r="756" ht="12.75" spans="1:2">
      <c r="A756" s="3">
        <f>IFERROR(__xludf.DUMMYFUNCTION("""COMPUTED_VALUE"""),43467.6666666666)</f>
        <v>43467.6666666666</v>
      </c>
      <c r="B756" s="2">
        <f>IFERROR(__xludf.DUMMYFUNCTION("""COMPUTED_VALUE"""),81)</f>
        <v>81</v>
      </c>
    </row>
    <row r="757" ht="12.75" spans="1:2">
      <c r="A757" s="3">
        <f>IFERROR(__xludf.DUMMYFUNCTION("""COMPUTED_VALUE"""),43468.6666666666)</f>
        <v>43468.6666666666</v>
      </c>
      <c r="B757" s="2">
        <f>IFERROR(__xludf.DUMMYFUNCTION("""COMPUTED_VALUE"""),78.82)</f>
        <v>78.82</v>
      </c>
    </row>
    <row r="758" ht="12.75" spans="1:2">
      <c r="A758" s="3">
        <f>IFERROR(__xludf.DUMMYFUNCTION("""COMPUTED_VALUE"""),43469.6666666666)</f>
        <v>43469.6666666666</v>
      </c>
      <c r="B758" s="2">
        <f>IFERROR(__xludf.DUMMYFUNCTION("""COMPUTED_VALUE"""),81.95)</f>
        <v>81.95</v>
      </c>
    </row>
    <row r="759" ht="12.75" spans="1:2">
      <c r="A759" s="3">
        <f>IFERROR(__xludf.DUMMYFUNCTION("""COMPUTED_VALUE"""),43472.6666666666)</f>
        <v>43472.6666666666</v>
      </c>
      <c r="B759" s="2">
        <f>IFERROR(__xludf.DUMMYFUNCTION("""COMPUTED_VALUE"""),79.81)</f>
        <v>79.81</v>
      </c>
    </row>
    <row r="760" ht="12.75" spans="1:2">
      <c r="A760" s="3">
        <f>IFERROR(__xludf.DUMMYFUNCTION("""COMPUTED_VALUE"""),43473.6666666666)</f>
        <v>43473.6666666666</v>
      </c>
      <c r="B760" s="2">
        <f>IFERROR(__xludf.DUMMYFUNCTION("""COMPUTED_VALUE"""),79.58)</f>
        <v>79.58</v>
      </c>
    </row>
    <row r="761" ht="12.75" spans="1:2">
      <c r="A761" s="3">
        <f>IFERROR(__xludf.DUMMYFUNCTION("""COMPUTED_VALUE"""),43474.6666666666)</f>
        <v>43474.6666666666</v>
      </c>
      <c r="B761" s="2">
        <f>IFERROR(__xludf.DUMMYFUNCTION("""COMPUTED_VALUE"""),79.97)</f>
        <v>79.97</v>
      </c>
    </row>
    <row r="762" ht="12.75" spans="1:2">
      <c r="A762" s="3">
        <f>IFERROR(__xludf.DUMMYFUNCTION("""COMPUTED_VALUE"""),43475.6666666666)</f>
        <v>43475.6666666666</v>
      </c>
      <c r="B762" s="2">
        <f>IFERROR(__xludf.DUMMYFUNCTION("""COMPUTED_VALUE"""),80.55)</f>
        <v>80.55</v>
      </c>
    </row>
    <row r="763" ht="12.75" spans="1:2">
      <c r="A763" s="3">
        <f>IFERROR(__xludf.DUMMYFUNCTION("""COMPUTED_VALUE"""),43476.6666666666)</f>
        <v>43476.6666666666</v>
      </c>
      <c r="B763" s="2">
        <f>IFERROR(__xludf.DUMMYFUNCTION("""COMPUTED_VALUE"""),80.7)</f>
        <v>80.7</v>
      </c>
    </row>
    <row r="764" ht="12.75" spans="1:2">
      <c r="A764" s="3">
        <f>IFERROR(__xludf.DUMMYFUNCTION("""COMPUTED_VALUE"""),43479.6666666666)</f>
        <v>43479.6666666666</v>
      </c>
      <c r="B764" s="2">
        <f>IFERROR(__xludf.DUMMYFUNCTION("""COMPUTED_VALUE"""),80.53)</f>
        <v>80.53</v>
      </c>
    </row>
    <row r="765" ht="12.75" spans="1:2">
      <c r="A765" s="3">
        <f>IFERROR(__xludf.DUMMYFUNCTION("""COMPUTED_VALUE"""),43480.6666666666)</f>
        <v>43480.6666666666</v>
      </c>
      <c r="B765" s="2">
        <f>IFERROR(__xludf.DUMMYFUNCTION("""COMPUTED_VALUE"""),81.04)</f>
        <v>81.04</v>
      </c>
    </row>
    <row r="766" ht="12.75" spans="1:2">
      <c r="A766" s="3">
        <f>IFERROR(__xludf.DUMMYFUNCTION("""COMPUTED_VALUE"""),43481.6666666666)</f>
        <v>43481.6666666666</v>
      </c>
      <c r="B766" s="2">
        <f>IFERROR(__xludf.DUMMYFUNCTION("""COMPUTED_VALUE"""),82.96)</f>
        <v>82.96</v>
      </c>
    </row>
    <row r="767" ht="12.75" spans="1:2">
      <c r="A767" s="3">
        <f>IFERROR(__xludf.DUMMYFUNCTION("""COMPUTED_VALUE"""),43482.6666666666)</f>
        <v>43482.6666666666</v>
      </c>
      <c r="B767" s="2">
        <f>IFERROR(__xludf.DUMMYFUNCTION("""COMPUTED_VALUE"""),82.44)</f>
        <v>82.44</v>
      </c>
    </row>
    <row r="768" ht="12.75" spans="1:2">
      <c r="A768" s="3">
        <f>IFERROR(__xludf.DUMMYFUNCTION("""COMPUTED_VALUE"""),43483.6666666666)</f>
        <v>43483.6666666666</v>
      </c>
      <c r="B768" s="2">
        <f>IFERROR(__xludf.DUMMYFUNCTION("""COMPUTED_VALUE"""),83.14)</f>
        <v>83.14</v>
      </c>
    </row>
    <row r="769" ht="12.75" spans="1:2">
      <c r="A769" s="3">
        <f>IFERROR(__xludf.DUMMYFUNCTION("""COMPUTED_VALUE"""),43487.6666666666)</f>
        <v>43487.6666666666</v>
      </c>
      <c r="B769" s="2">
        <f>IFERROR(__xludf.DUMMYFUNCTION("""COMPUTED_VALUE"""),83.4)</f>
        <v>83.4</v>
      </c>
    </row>
    <row r="770" ht="12.75" spans="1:2">
      <c r="A770" s="3">
        <f>IFERROR(__xludf.DUMMYFUNCTION("""COMPUTED_VALUE"""),43488.6666666666)</f>
        <v>43488.6666666666</v>
      </c>
      <c r="B770" s="2">
        <f>IFERROR(__xludf.DUMMYFUNCTION("""COMPUTED_VALUE"""),84.73)</f>
        <v>84.73</v>
      </c>
    </row>
    <row r="771" ht="12.75" spans="1:2">
      <c r="A771" s="3">
        <f>IFERROR(__xludf.DUMMYFUNCTION("""COMPUTED_VALUE"""),43489.6666666666)</f>
        <v>43489.6666666666</v>
      </c>
      <c r="B771" s="2">
        <f>IFERROR(__xludf.DUMMYFUNCTION("""COMPUTED_VALUE"""),84.99)</f>
        <v>84.99</v>
      </c>
    </row>
    <row r="772" ht="12.75" spans="1:2">
      <c r="A772" s="3">
        <f>IFERROR(__xludf.DUMMYFUNCTION("""COMPUTED_VALUE"""),43490.6666666666)</f>
        <v>43490.6666666666</v>
      </c>
      <c r="B772" s="2">
        <f>IFERROR(__xludf.DUMMYFUNCTION("""COMPUTED_VALUE"""),85.69)</f>
        <v>85.69</v>
      </c>
    </row>
    <row r="773" ht="12.75" spans="1:2">
      <c r="A773" s="3">
        <f>IFERROR(__xludf.DUMMYFUNCTION("""COMPUTED_VALUE"""),43493.6666666666)</f>
        <v>43493.6666666666</v>
      </c>
      <c r="B773" s="2">
        <f>IFERROR(__xludf.DUMMYFUNCTION("""COMPUTED_VALUE"""),86.07)</f>
        <v>86.07</v>
      </c>
    </row>
    <row r="774" ht="12.75" spans="1:2">
      <c r="A774" s="3">
        <f>IFERROR(__xludf.DUMMYFUNCTION("""COMPUTED_VALUE"""),43494.6666666666)</f>
        <v>43494.6666666666</v>
      </c>
      <c r="B774" s="2">
        <f>IFERROR(__xludf.DUMMYFUNCTION("""COMPUTED_VALUE"""),85.81)</f>
        <v>85.81</v>
      </c>
    </row>
    <row r="775" ht="12.75" spans="1:2">
      <c r="A775" s="3">
        <f>IFERROR(__xludf.DUMMYFUNCTION("""COMPUTED_VALUE"""),43495.6666666666)</f>
        <v>43495.6666666666</v>
      </c>
      <c r="B775" s="2">
        <f>IFERROR(__xludf.DUMMYFUNCTION("""COMPUTED_VALUE"""),86.69)</f>
        <v>86.69</v>
      </c>
    </row>
    <row r="776" ht="12.75" spans="1:2">
      <c r="A776" s="3">
        <f>IFERROR(__xludf.DUMMYFUNCTION("""COMPUTED_VALUE"""),43496.6666666666)</f>
        <v>43496.6666666666</v>
      </c>
      <c r="B776" s="2">
        <f>IFERROR(__xludf.DUMMYFUNCTION("""COMPUTED_VALUE"""),88.04)</f>
        <v>88.04</v>
      </c>
    </row>
    <row r="777" ht="12.75" spans="1:2">
      <c r="A777" s="3">
        <f>IFERROR(__xludf.DUMMYFUNCTION("""COMPUTED_VALUE"""),43497.6666666666)</f>
        <v>43497.6666666666</v>
      </c>
      <c r="B777" s="2">
        <f>IFERROR(__xludf.DUMMYFUNCTION("""COMPUTED_VALUE"""),87.38)</f>
        <v>87.38</v>
      </c>
    </row>
    <row r="778" ht="12.75" spans="1:2">
      <c r="A778" s="3">
        <f>IFERROR(__xludf.DUMMYFUNCTION("""COMPUTED_VALUE"""),43500.6666666666)</f>
        <v>43500.6666666666</v>
      </c>
      <c r="B778" s="2">
        <f>IFERROR(__xludf.DUMMYFUNCTION("""COMPUTED_VALUE"""),86.96)</f>
        <v>86.96</v>
      </c>
    </row>
    <row r="779" ht="12.75" spans="1:2">
      <c r="A779" s="3">
        <f>IFERROR(__xludf.DUMMYFUNCTION("""COMPUTED_VALUE"""),43501.6666666666)</f>
        <v>43501.6666666666</v>
      </c>
      <c r="B779" s="2">
        <f>IFERROR(__xludf.DUMMYFUNCTION("""COMPUTED_VALUE"""),86.81)</f>
        <v>86.81</v>
      </c>
    </row>
    <row r="780" ht="12.75" spans="1:2">
      <c r="A780" s="3">
        <f>IFERROR(__xludf.DUMMYFUNCTION("""COMPUTED_VALUE"""),43502.6666666666)</f>
        <v>43502.6666666666</v>
      </c>
      <c r="B780" s="2">
        <f>IFERROR(__xludf.DUMMYFUNCTION("""COMPUTED_VALUE"""),86.93)</f>
        <v>86.93</v>
      </c>
    </row>
    <row r="781" ht="12.75" spans="1:2">
      <c r="A781" s="3">
        <f>IFERROR(__xludf.DUMMYFUNCTION("""COMPUTED_VALUE"""),43503.6666666666)</f>
        <v>43503.6666666666</v>
      </c>
      <c r="B781" s="2">
        <f>IFERROR(__xludf.DUMMYFUNCTION("""COMPUTED_VALUE"""),86.82)</f>
        <v>86.82</v>
      </c>
    </row>
    <row r="782" ht="12.75" spans="1:2">
      <c r="A782" s="3">
        <f>IFERROR(__xludf.DUMMYFUNCTION("""COMPUTED_VALUE"""),43504.6666666666)</f>
        <v>43504.6666666666</v>
      </c>
      <c r="B782" s="2">
        <f>IFERROR(__xludf.DUMMYFUNCTION("""COMPUTED_VALUE"""),87.06)</f>
        <v>87.06</v>
      </c>
    </row>
    <row r="783" ht="12.75" spans="1:2">
      <c r="A783" s="3">
        <f>IFERROR(__xludf.DUMMYFUNCTION("""COMPUTED_VALUE"""),43507.6666666666)</f>
        <v>43507.6666666666</v>
      </c>
      <c r="B783" s="2">
        <f>IFERROR(__xludf.DUMMYFUNCTION("""COMPUTED_VALUE"""),86.7)</f>
        <v>86.7</v>
      </c>
    </row>
    <row r="784" ht="12.75" spans="1:2">
      <c r="A784" s="3">
        <f>IFERROR(__xludf.DUMMYFUNCTION("""COMPUTED_VALUE"""),43508.6666666666)</f>
        <v>43508.6666666666</v>
      </c>
      <c r="B784" s="2">
        <f>IFERROR(__xludf.DUMMYFUNCTION("""COMPUTED_VALUE"""),87.57)</f>
        <v>87.57</v>
      </c>
    </row>
    <row r="785" ht="12.75" spans="1:2">
      <c r="A785" s="3">
        <f>IFERROR(__xludf.DUMMYFUNCTION("""COMPUTED_VALUE"""),43509.6666666666)</f>
        <v>43509.6666666666</v>
      </c>
      <c r="B785" s="2">
        <f>IFERROR(__xludf.DUMMYFUNCTION("""COMPUTED_VALUE"""),87.99)</f>
        <v>87.99</v>
      </c>
    </row>
    <row r="786" ht="12.75" spans="1:2">
      <c r="A786" s="3">
        <f>IFERROR(__xludf.DUMMYFUNCTION("""COMPUTED_VALUE"""),43510.6666666666)</f>
        <v>43510.6666666666</v>
      </c>
      <c r="B786" s="2">
        <f>IFERROR(__xludf.DUMMYFUNCTION("""COMPUTED_VALUE"""),87.16)</f>
        <v>87.16</v>
      </c>
    </row>
    <row r="787" ht="12.75" spans="1:2">
      <c r="A787" s="3">
        <f>IFERROR(__xludf.DUMMYFUNCTION("""COMPUTED_VALUE"""),43511.6666666666)</f>
        <v>43511.6666666666</v>
      </c>
      <c r="B787" s="2">
        <f>IFERROR(__xludf.DUMMYFUNCTION("""COMPUTED_VALUE"""),87.76)</f>
        <v>87.76</v>
      </c>
    </row>
    <row r="788" ht="12.75" spans="1:2">
      <c r="A788" s="3">
        <f>IFERROR(__xludf.DUMMYFUNCTION("""COMPUTED_VALUE"""),43515.6666666666)</f>
        <v>43515.6666666666</v>
      </c>
      <c r="B788" s="2">
        <f>IFERROR(__xludf.DUMMYFUNCTION("""COMPUTED_VALUE"""),87.82)</f>
        <v>87.82</v>
      </c>
    </row>
    <row r="789" ht="12.75" spans="1:2">
      <c r="A789" s="3">
        <f>IFERROR(__xludf.DUMMYFUNCTION("""COMPUTED_VALUE"""),43516.6666666666)</f>
        <v>43516.6666666666</v>
      </c>
      <c r="B789" s="2">
        <f>IFERROR(__xludf.DUMMYFUNCTION("""COMPUTED_VALUE"""),88.08)</f>
        <v>88.08</v>
      </c>
    </row>
    <row r="790" ht="12.75" spans="1:2">
      <c r="A790" s="3">
        <f>IFERROR(__xludf.DUMMYFUNCTION("""COMPUTED_VALUE"""),43517.6666666666)</f>
        <v>43517.6666666666</v>
      </c>
      <c r="B790" s="2">
        <f>IFERROR(__xludf.DUMMYFUNCTION("""COMPUTED_VALUE"""),88.07)</f>
        <v>88.07</v>
      </c>
    </row>
    <row r="791" ht="12.75" spans="1:2">
      <c r="A791" s="3">
        <f>IFERROR(__xludf.DUMMYFUNCTION("""COMPUTED_VALUE"""),43518.6666666666)</f>
        <v>43518.6666666666</v>
      </c>
      <c r="B791" s="2">
        <f>IFERROR(__xludf.DUMMYFUNCTION("""COMPUTED_VALUE"""),89.04)</f>
        <v>89.04</v>
      </c>
    </row>
    <row r="792" ht="12.75" spans="1:2">
      <c r="A792" s="3">
        <f>IFERROR(__xludf.DUMMYFUNCTION("""COMPUTED_VALUE"""),43521.6666666666)</f>
        <v>43521.6666666666</v>
      </c>
      <c r="B792" s="2">
        <f>IFERROR(__xludf.DUMMYFUNCTION("""COMPUTED_VALUE"""),90.14)</f>
        <v>90.14</v>
      </c>
    </row>
    <row r="793" ht="12.75" spans="1:2">
      <c r="A793" s="3">
        <f>IFERROR(__xludf.DUMMYFUNCTION("""COMPUTED_VALUE"""),43522.6666666666)</f>
        <v>43522.6666666666</v>
      </c>
      <c r="B793" s="2">
        <f>IFERROR(__xludf.DUMMYFUNCTION("""COMPUTED_VALUE"""),91.1)</f>
        <v>91.1</v>
      </c>
    </row>
    <row r="794" ht="12.75" spans="1:2">
      <c r="A794" s="3">
        <f>IFERROR(__xludf.DUMMYFUNCTION("""COMPUTED_VALUE"""),43523.6666666666)</f>
        <v>43523.6666666666</v>
      </c>
      <c r="B794" s="2">
        <f>IFERROR(__xludf.DUMMYFUNCTION("""COMPUTED_VALUE"""),90.8)</f>
        <v>90.8</v>
      </c>
    </row>
    <row r="795" ht="12.75" spans="1:2">
      <c r="A795" s="3">
        <f>IFERROR(__xludf.DUMMYFUNCTION("""COMPUTED_VALUE"""),43524.6666666666)</f>
        <v>43524.6666666666</v>
      </c>
      <c r="B795" s="2">
        <f>IFERROR(__xludf.DUMMYFUNCTION("""COMPUTED_VALUE"""),91.57)</f>
        <v>91.57</v>
      </c>
    </row>
    <row r="796" ht="12.75" spans="1:2">
      <c r="A796" s="3">
        <f>IFERROR(__xludf.DUMMYFUNCTION("""COMPUTED_VALUE"""),43525.6666666666)</f>
        <v>43525.6666666666</v>
      </c>
      <c r="B796" s="2">
        <f>IFERROR(__xludf.DUMMYFUNCTION("""COMPUTED_VALUE"""),91.99)</f>
        <v>91.99</v>
      </c>
    </row>
    <row r="797" ht="12.75" spans="1:2">
      <c r="A797" s="3">
        <f>IFERROR(__xludf.DUMMYFUNCTION("""COMPUTED_VALUE"""),43528.6666666666)</f>
        <v>43528.6666666666</v>
      </c>
      <c r="B797" s="2">
        <f>IFERROR(__xludf.DUMMYFUNCTION("""COMPUTED_VALUE"""),90.15)</f>
        <v>90.15</v>
      </c>
    </row>
    <row r="798" ht="12.75" spans="1:2">
      <c r="A798" s="3">
        <f>IFERROR(__xludf.DUMMYFUNCTION("""COMPUTED_VALUE"""),43529.6666666666)</f>
        <v>43529.6666666666</v>
      </c>
      <c r="B798" s="2">
        <f>IFERROR(__xludf.DUMMYFUNCTION("""COMPUTED_VALUE"""),88.74)</f>
        <v>88.74</v>
      </c>
    </row>
    <row r="799" ht="12.75" spans="1:2">
      <c r="A799" s="3">
        <f>IFERROR(__xludf.DUMMYFUNCTION("""COMPUTED_VALUE"""),43530.6666666666)</f>
        <v>43530.6666666666</v>
      </c>
      <c r="B799" s="2">
        <f>IFERROR(__xludf.DUMMYFUNCTION("""COMPUTED_VALUE"""),87.67)</f>
        <v>87.67</v>
      </c>
    </row>
    <row r="800" ht="12.75" spans="1:2">
      <c r="A800" s="3">
        <f>IFERROR(__xludf.DUMMYFUNCTION("""COMPUTED_VALUE"""),43531.6666666666)</f>
        <v>43531.6666666666</v>
      </c>
      <c r="B800" s="2">
        <f>IFERROR(__xludf.DUMMYFUNCTION("""COMPUTED_VALUE"""),85.97)</f>
        <v>85.97</v>
      </c>
    </row>
    <row r="801" ht="12.75" spans="1:2">
      <c r="A801" s="3">
        <f>IFERROR(__xludf.DUMMYFUNCTION("""COMPUTED_VALUE"""),43532.6666666666)</f>
        <v>43532.6666666666</v>
      </c>
      <c r="B801" s="2">
        <f>IFERROR(__xludf.DUMMYFUNCTION("""COMPUTED_VALUE"""),83.44)</f>
        <v>83.44</v>
      </c>
    </row>
    <row r="802" ht="12.75" spans="1:2">
      <c r="A802" s="3">
        <f>IFERROR(__xludf.DUMMYFUNCTION("""COMPUTED_VALUE"""),43535.6666666666)</f>
        <v>43535.6666666666</v>
      </c>
      <c r="B802" s="2">
        <f>IFERROR(__xludf.DUMMYFUNCTION("""COMPUTED_VALUE"""),84.02)</f>
        <v>84.02</v>
      </c>
    </row>
    <row r="803" ht="12.75" spans="1:2">
      <c r="A803" s="3">
        <f>IFERROR(__xludf.DUMMYFUNCTION("""COMPUTED_VALUE"""),43536.6666666666)</f>
        <v>43536.6666666666</v>
      </c>
      <c r="B803" s="2">
        <f>IFERROR(__xludf.DUMMYFUNCTION("""COMPUTED_VALUE"""),83.82)</f>
        <v>83.82</v>
      </c>
    </row>
    <row r="804" ht="12.75" spans="1:2">
      <c r="A804" s="3">
        <f>IFERROR(__xludf.DUMMYFUNCTION("""COMPUTED_VALUE"""),43537.6666666666)</f>
        <v>43537.6666666666</v>
      </c>
      <c r="B804" s="2">
        <f>IFERROR(__xludf.DUMMYFUNCTION("""COMPUTED_VALUE"""),85.05)</f>
        <v>85.05</v>
      </c>
    </row>
    <row r="805" ht="12.75" spans="1:2">
      <c r="A805" s="3">
        <f>IFERROR(__xludf.DUMMYFUNCTION("""COMPUTED_VALUE"""),43538.6666666666)</f>
        <v>43538.6666666666</v>
      </c>
      <c r="B805" s="2">
        <f>IFERROR(__xludf.DUMMYFUNCTION("""COMPUTED_VALUE"""),83.99)</f>
        <v>83.99</v>
      </c>
    </row>
    <row r="806" ht="12.75" spans="1:2">
      <c r="A806" s="3">
        <f>IFERROR(__xludf.DUMMYFUNCTION("""COMPUTED_VALUE"""),43539.6666666666)</f>
        <v>43539.6666666666</v>
      </c>
      <c r="B806" s="2">
        <f>IFERROR(__xludf.DUMMYFUNCTION("""COMPUTED_VALUE"""),83.55)</f>
        <v>83.55</v>
      </c>
    </row>
    <row r="807" ht="12.75" spans="1:2">
      <c r="A807" s="3">
        <f>IFERROR(__xludf.DUMMYFUNCTION("""COMPUTED_VALUE"""),43542.6666666666)</f>
        <v>43542.6666666666</v>
      </c>
      <c r="B807" s="2">
        <f>IFERROR(__xludf.DUMMYFUNCTION("""COMPUTED_VALUE"""),84.24)</f>
        <v>84.24</v>
      </c>
    </row>
    <row r="808" ht="12.75" spans="1:2">
      <c r="A808" s="3">
        <f>IFERROR(__xludf.DUMMYFUNCTION("""COMPUTED_VALUE"""),43543.6666666666)</f>
        <v>43543.6666666666</v>
      </c>
      <c r="B808" s="2">
        <f>IFERROR(__xludf.DUMMYFUNCTION("""COMPUTED_VALUE"""),84.14)</f>
        <v>84.14</v>
      </c>
    </row>
    <row r="809" ht="12.75" spans="1:2">
      <c r="A809" s="3">
        <f>IFERROR(__xludf.DUMMYFUNCTION("""COMPUTED_VALUE"""),43544.6666666666)</f>
        <v>43544.6666666666</v>
      </c>
      <c r="B809" s="2">
        <f>IFERROR(__xludf.DUMMYFUNCTION("""COMPUTED_VALUE"""),83.36)</f>
        <v>83.36</v>
      </c>
    </row>
    <row r="810" ht="12.75" spans="1:2">
      <c r="A810" s="3">
        <f>IFERROR(__xludf.DUMMYFUNCTION("""COMPUTED_VALUE"""),43545.6666666666)</f>
        <v>43545.6666666666</v>
      </c>
      <c r="B810" s="2">
        <f>IFERROR(__xludf.DUMMYFUNCTION("""COMPUTED_VALUE"""),84.35)</f>
        <v>84.35</v>
      </c>
    </row>
    <row r="811" ht="12.75" spans="1:2">
      <c r="A811" s="3">
        <f>IFERROR(__xludf.DUMMYFUNCTION("""COMPUTED_VALUE"""),43546.6666666666)</f>
        <v>43546.6666666666</v>
      </c>
      <c r="B811" s="2">
        <f>IFERROR(__xludf.DUMMYFUNCTION("""COMPUTED_VALUE"""),83.89)</f>
        <v>83.89</v>
      </c>
    </row>
    <row r="812" ht="12.75" spans="1:2">
      <c r="A812" s="3">
        <f>IFERROR(__xludf.DUMMYFUNCTION("""COMPUTED_VALUE"""),43549.6666666666)</f>
        <v>43549.6666666666</v>
      </c>
      <c r="B812" s="2">
        <f>IFERROR(__xludf.DUMMYFUNCTION("""COMPUTED_VALUE"""),84.91)</f>
        <v>84.91</v>
      </c>
    </row>
    <row r="813" ht="12.75" spans="1:2">
      <c r="A813" s="3">
        <f>IFERROR(__xludf.DUMMYFUNCTION("""COMPUTED_VALUE"""),43550.6666666666)</f>
        <v>43550.6666666666</v>
      </c>
      <c r="B813" s="2">
        <f>IFERROR(__xludf.DUMMYFUNCTION("""COMPUTED_VALUE"""),85.82)</f>
        <v>85.82</v>
      </c>
    </row>
    <row r="814" ht="12.75" spans="1:2">
      <c r="A814" s="3">
        <f>IFERROR(__xludf.DUMMYFUNCTION("""COMPUTED_VALUE"""),43551.6666666666)</f>
        <v>43551.6666666666</v>
      </c>
      <c r="B814" s="2">
        <f>IFERROR(__xludf.DUMMYFUNCTION("""COMPUTED_VALUE"""),86.1)</f>
        <v>86.1</v>
      </c>
    </row>
    <row r="815" ht="12.75" spans="1:2">
      <c r="A815" s="3">
        <f>IFERROR(__xludf.DUMMYFUNCTION("""COMPUTED_VALUE"""),43552.6666666666)</f>
        <v>43552.6666666666</v>
      </c>
      <c r="B815" s="2">
        <f>IFERROR(__xludf.DUMMYFUNCTION("""COMPUTED_VALUE"""),86.74)</f>
        <v>86.74</v>
      </c>
    </row>
    <row r="816" ht="12.75" spans="1:2">
      <c r="A816" s="3">
        <f>IFERROR(__xludf.DUMMYFUNCTION("""COMPUTED_VALUE"""),43553.6666666666)</f>
        <v>43553.6666666666</v>
      </c>
      <c r="B816" s="2">
        <f>IFERROR(__xludf.DUMMYFUNCTION("""COMPUTED_VALUE"""),87.49)</f>
        <v>87.49</v>
      </c>
    </row>
    <row r="817" ht="12.75" spans="1:2">
      <c r="A817" s="3">
        <f>IFERROR(__xludf.DUMMYFUNCTION("""COMPUTED_VALUE"""),43556.6666666666)</f>
        <v>43556.6666666666</v>
      </c>
      <c r="B817" s="2">
        <f>IFERROR(__xludf.DUMMYFUNCTION("""COMPUTED_VALUE"""),88.4)</f>
        <v>88.4</v>
      </c>
    </row>
    <row r="818" ht="12.75" spans="1:2">
      <c r="A818" s="3">
        <f>IFERROR(__xludf.DUMMYFUNCTION("""COMPUTED_VALUE"""),43557.6666666666)</f>
        <v>43557.6666666666</v>
      </c>
      <c r="B818" s="2">
        <f>IFERROR(__xludf.DUMMYFUNCTION("""COMPUTED_VALUE"""),89.01)</f>
        <v>89.01</v>
      </c>
    </row>
    <row r="819" ht="12.75" spans="1:2">
      <c r="A819" s="3">
        <f>IFERROR(__xludf.DUMMYFUNCTION("""COMPUTED_VALUE"""),43558.6666666666)</f>
        <v>43558.6666666666</v>
      </c>
      <c r="B819" s="2">
        <f>IFERROR(__xludf.DUMMYFUNCTION("""COMPUTED_VALUE"""),89.3)</f>
        <v>89.3</v>
      </c>
    </row>
    <row r="820" ht="12.75" spans="1:2">
      <c r="A820" s="3">
        <f>IFERROR(__xludf.DUMMYFUNCTION("""COMPUTED_VALUE"""),43559.6666666666)</f>
        <v>43559.6666666666</v>
      </c>
      <c r="B820" s="2">
        <f>IFERROR(__xludf.DUMMYFUNCTION("""COMPUTED_VALUE"""),89.18)</f>
        <v>89.18</v>
      </c>
    </row>
    <row r="821" ht="12.75" spans="1:2">
      <c r="A821" s="3">
        <f>IFERROR(__xludf.DUMMYFUNCTION("""COMPUTED_VALUE"""),43560.6666666666)</f>
        <v>43560.6666666666</v>
      </c>
      <c r="B821" s="2">
        <f>IFERROR(__xludf.DUMMYFUNCTION("""COMPUTED_VALUE"""),88.59)</f>
        <v>88.59</v>
      </c>
    </row>
    <row r="822" ht="12.75" spans="1:2">
      <c r="A822" s="3">
        <f>IFERROR(__xludf.DUMMYFUNCTION("""COMPUTED_VALUE"""),43563.6666666666)</f>
        <v>43563.6666666666</v>
      </c>
      <c r="B822" s="2">
        <f>IFERROR(__xludf.DUMMYFUNCTION("""COMPUTED_VALUE"""),88.76)</f>
        <v>88.76</v>
      </c>
    </row>
    <row r="823" ht="12.75" spans="1:2">
      <c r="A823" s="3">
        <f>IFERROR(__xludf.DUMMYFUNCTION("""COMPUTED_VALUE"""),43564.6666666666)</f>
        <v>43564.6666666666</v>
      </c>
      <c r="B823" s="2">
        <f>IFERROR(__xludf.DUMMYFUNCTION("""COMPUTED_VALUE"""),87.7)</f>
        <v>87.7</v>
      </c>
    </row>
    <row r="824" ht="12.75" spans="1:2">
      <c r="A824" s="3">
        <f>IFERROR(__xludf.DUMMYFUNCTION("""COMPUTED_VALUE"""),43565.6666666666)</f>
        <v>43565.6666666666</v>
      </c>
      <c r="B824" s="2">
        <f>IFERROR(__xludf.DUMMYFUNCTION("""COMPUTED_VALUE"""),87.5)</f>
        <v>87.5</v>
      </c>
    </row>
    <row r="825" ht="12.75" spans="1:2">
      <c r="A825" s="3">
        <f>IFERROR(__xludf.DUMMYFUNCTION("""COMPUTED_VALUE"""),43566.6666666666)</f>
        <v>43566.6666666666</v>
      </c>
      <c r="B825" s="2">
        <f>IFERROR(__xludf.DUMMYFUNCTION("""COMPUTED_VALUE"""),87.03)</f>
        <v>87.03</v>
      </c>
    </row>
    <row r="826" ht="12.75" spans="1:2">
      <c r="A826" s="3">
        <f>IFERROR(__xludf.DUMMYFUNCTION("""COMPUTED_VALUE"""),43567.6666666666)</f>
        <v>43567.6666666666</v>
      </c>
      <c r="B826" s="2">
        <f>IFERROR(__xludf.DUMMYFUNCTION("""COMPUTED_VALUE"""),87.8)</f>
        <v>87.8</v>
      </c>
    </row>
    <row r="827" ht="12.75" spans="1:2">
      <c r="A827" s="3">
        <f>IFERROR(__xludf.DUMMYFUNCTION("""COMPUTED_VALUE"""),43570.6666666666)</f>
        <v>43570.6666666666</v>
      </c>
      <c r="B827" s="2">
        <f>IFERROR(__xludf.DUMMYFUNCTION("""COMPUTED_VALUE"""),88.47)</f>
        <v>88.47</v>
      </c>
    </row>
    <row r="828" ht="12.75" spans="1:2">
      <c r="A828" s="3">
        <f>IFERROR(__xludf.DUMMYFUNCTION("""COMPUTED_VALUE"""),43571.6666666666)</f>
        <v>43571.6666666666</v>
      </c>
      <c r="B828" s="2">
        <f>IFERROR(__xludf.DUMMYFUNCTION("""COMPUTED_VALUE"""),89.75)</f>
        <v>89.75</v>
      </c>
    </row>
    <row r="829" ht="12.75" spans="1:2">
      <c r="A829" s="3">
        <f>IFERROR(__xludf.DUMMYFUNCTION("""COMPUTED_VALUE"""),43572.6666666666)</f>
        <v>43572.6666666666</v>
      </c>
      <c r="B829" s="2">
        <f>IFERROR(__xludf.DUMMYFUNCTION("""COMPUTED_VALUE"""),90.2)</f>
        <v>90.2</v>
      </c>
    </row>
    <row r="830" ht="12.75" spans="1:2">
      <c r="A830" s="3">
        <f>IFERROR(__xludf.DUMMYFUNCTION("""COMPUTED_VALUE"""),43573.6666666666)</f>
        <v>43573.6666666666</v>
      </c>
      <c r="B830" s="2">
        <f>IFERROR(__xludf.DUMMYFUNCTION("""COMPUTED_VALUE"""),89.99)</f>
        <v>89.99</v>
      </c>
    </row>
    <row r="831" ht="12.75" spans="1:2">
      <c r="A831" s="3">
        <f>IFERROR(__xludf.DUMMYFUNCTION("""COMPUTED_VALUE"""),43577.6666666666)</f>
        <v>43577.6666666666</v>
      </c>
      <c r="B831" s="2">
        <f>IFERROR(__xludf.DUMMYFUNCTION("""COMPUTED_VALUE"""),89.73)</f>
        <v>89.73</v>
      </c>
    </row>
    <row r="832" ht="12.75" spans="1:2">
      <c r="A832" s="3">
        <f>IFERROR(__xludf.DUMMYFUNCTION("""COMPUTED_VALUE"""),43578.6666666666)</f>
        <v>43578.6666666666</v>
      </c>
      <c r="B832" s="2">
        <f>IFERROR(__xludf.DUMMYFUNCTION("""COMPUTED_VALUE"""),89.65)</f>
        <v>89.65</v>
      </c>
    </row>
    <row r="833" ht="12.75" spans="1:2">
      <c r="A833" s="3">
        <f>IFERROR(__xludf.DUMMYFUNCTION("""COMPUTED_VALUE"""),43579.6666666666)</f>
        <v>43579.6666666666</v>
      </c>
      <c r="B833" s="2">
        <f>IFERROR(__xludf.DUMMYFUNCTION("""COMPUTED_VALUE"""),89.18)</f>
        <v>89.18</v>
      </c>
    </row>
    <row r="834" ht="12.75" spans="1:2">
      <c r="A834" s="3">
        <f>IFERROR(__xludf.DUMMYFUNCTION("""COMPUTED_VALUE"""),43580.6666666666)</f>
        <v>43580.6666666666</v>
      </c>
      <c r="B834" s="2">
        <f>IFERROR(__xludf.DUMMYFUNCTION("""COMPUTED_VALUE"""),89.44)</f>
        <v>89.44</v>
      </c>
    </row>
    <row r="835" ht="12.75" spans="1:2">
      <c r="A835" s="3">
        <f>IFERROR(__xludf.DUMMYFUNCTION("""COMPUTED_VALUE"""),43581.6666666666)</f>
        <v>43581.6666666666</v>
      </c>
      <c r="B835" s="2">
        <f>IFERROR(__xludf.DUMMYFUNCTION("""COMPUTED_VALUE"""),89.86)</f>
        <v>89.86</v>
      </c>
    </row>
    <row r="836" ht="12.75" spans="1:2">
      <c r="A836" s="3">
        <f>IFERROR(__xludf.DUMMYFUNCTION("""COMPUTED_VALUE"""),43584.6666666666)</f>
        <v>43584.6666666666</v>
      </c>
      <c r="B836" s="2">
        <f>IFERROR(__xludf.DUMMYFUNCTION("""COMPUTED_VALUE"""),91.45)</f>
        <v>91.45</v>
      </c>
    </row>
    <row r="837" ht="12.75" spans="1:2">
      <c r="A837" s="3">
        <f>IFERROR(__xludf.DUMMYFUNCTION("""COMPUTED_VALUE"""),43585.6666666666)</f>
        <v>43585.6666666666</v>
      </c>
      <c r="B837" s="2">
        <f>IFERROR(__xludf.DUMMYFUNCTION("""COMPUTED_VALUE"""),92.2)</f>
        <v>92.2</v>
      </c>
    </row>
    <row r="838" ht="12.75" spans="1:2">
      <c r="A838" s="3">
        <f>IFERROR(__xludf.DUMMYFUNCTION("""COMPUTED_VALUE"""),43586.6666666666)</f>
        <v>43586.6666666666</v>
      </c>
      <c r="B838" s="2">
        <f>IFERROR(__xludf.DUMMYFUNCTION("""COMPUTED_VALUE"""),92.32)</f>
        <v>92.32</v>
      </c>
    </row>
    <row r="839" ht="12.75" spans="1:2">
      <c r="A839" s="3">
        <f>IFERROR(__xludf.DUMMYFUNCTION("""COMPUTED_VALUE"""),43587.6666666666)</f>
        <v>43587.6666666666</v>
      </c>
      <c r="B839" s="2">
        <f>IFERROR(__xludf.DUMMYFUNCTION("""COMPUTED_VALUE"""),92.26)</f>
        <v>92.26</v>
      </c>
    </row>
    <row r="840" ht="12.75" spans="1:2">
      <c r="A840" s="3">
        <f>IFERROR(__xludf.DUMMYFUNCTION("""COMPUTED_VALUE"""),43588.6666666666)</f>
        <v>43588.6666666666</v>
      </c>
      <c r="B840" s="2">
        <f>IFERROR(__xludf.DUMMYFUNCTION("""COMPUTED_VALUE"""),92.12)</f>
        <v>92.12</v>
      </c>
    </row>
    <row r="841" ht="12.75" spans="1:2">
      <c r="A841" s="3">
        <f>IFERROR(__xludf.DUMMYFUNCTION("""COMPUTED_VALUE"""),43591.6666666666)</f>
        <v>43591.6666666666</v>
      </c>
      <c r="B841" s="2">
        <f>IFERROR(__xludf.DUMMYFUNCTION("""COMPUTED_VALUE"""),92.73)</f>
        <v>92.73</v>
      </c>
    </row>
    <row r="842" ht="12.75" spans="1:2">
      <c r="A842" s="3">
        <f>IFERROR(__xludf.DUMMYFUNCTION("""COMPUTED_VALUE"""),43592.6666666666)</f>
        <v>43592.6666666666</v>
      </c>
      <c r="B842" s="2">
        <f>IFERROR(__xludf.DUMMYFUNCTION("""COMPUTED_VALUE"""),90.9)</f>
        <v>90.9</v>
      </c>
    </row>
    <row r="843" ht="12.75" spans="1:2">
      <c r="A843" s="3">
        <f>IFERROR(__xludf.DUMMYFUNCTION("""COMPUTED_VALUE"""),43593.6666666666)</f>
        <v>43593.6666666666</v>
      </c>
      <c r="B843" s="2">
        <f>IFERROR(__xludf.DUMMYFUNCTION("""COMPUTED_VALUE"""),90.99)</f>
        <v>90.99</v>
      </c>
    </row>
    <row r="844" ht="12.75" spans="1:2">
      <c r="A844" s="3">
        <f>IFERROR(__xludf.DUMMYFUNCTION("""COMPUTED_VALUE"""),43594.6666666666)</f>
        <v>43594.6666666666</v>
      </c>
      <c r="B844" s="2">
        <f>IFERROR(__xludf.DUMMYFUNCTION("""COMPUTED_VALUE"""),91.16)</f>
        <v>91.16</v>
      </c>
    </row>
    <row r="845" ht="12.75" spans="1:2">
      <c r="A845" s="3">
        <f>IFERROR(__xludf.DUMMYFUNCTION("""COMPUTED_VALUE"""),43595.6666666666)</f>
        <v>43595.6666666666</v>
      </c>
      <c r="B845" s="2">
        <f>IFERROR(__xludf.DUMMYFUNCTION("""COMPUTED_VALUE"""),92.51)</f>
        <v>92.51</v>
      </c>
    </row>
    <row r="846" ht="12.75" spans="1:2">
      <c r="A846" s="3">
        <f>IFERROR(__xludf.DUMMYFUNCTION("""COMPUTED_VALUE"""),43598.6666666666)</f>
        <v>43598.6666666666</v>
      </c>
      <c r="B846" s="2">
        <f>IFERROR(__xludf.DUMMYFUNCTION("""COMPUTED_VALUE"""),90.9)</f>
        <v>90.9</v>
      </c>
    </row>
    <row r="847" ht="12.75" spans="1:2">
      <c r="A847" s="3">
        <f>IFERROR(__xludf.DUMMYFUNCTION("""COMPUTED_VALUE"""),43599.6666666666)</f>
        <v>43599.6666666666</v>
      </c>
      <c r="B847" s="2">
        <f>IFERROR(__xludf.DUMMYFUNCTION("""COMPUTED_VALUE"""),91.17)</f>
        <v>91.17</v>
      </c>
    </row>
    <row r="848" ht="12.75" spans="1:2">
      <c r="A848" s="3">
        <f>IFERROR(__xludf.DUMMYFUNCTION("""COMPUTED_VALUE"""),43600.6666666666)</f>
        <v>43600.6666666666</v>
      </c>
      <c r="B848" s="2">
        <f>IFERROR(__xludf.DUMMYFUNCTION("""COMPUTED_VALUE"""),90.76)</f>
        <v>90.76</v>
      </c>
    </row>
    <row r="849" ht="12.75" spans="1:2">
      <c r="A849" s="3">
        <f>IFERROR(__xludf.DUMMYFUNCTION("""COMPUTED_VALUE"""),43601.6666666666)</f>
        <v>43601.6666666666</v>
      </c>
      <c r="B849" s="2">
        <f>IFERROR(__xludf.DUMMYFUNCTION("""COMPUTED_VALUE"""),90.93)</f>
        <v>90.93</v>
      </c>
    </row>
    <row r="850" ht="12.75" spans="1:2">
      <c r="A850" s="3">
        <f>IFERROR(__xludf.DUMMYFUNCTION("""COMPUTED_VALUE"""),43602.6666666666)</f>
        <v>43602.6666666666</v>
      </c>
      <c r="B850" s="2">
        <f>IFERROR(__xludf.DUMMYFUNCTION("""COMPUTED_VALUE"""),90.3)</f>
        <v>90.3</v>
      </c>
    </row>
    <row r="851" ht="12.75" spans="1:2">
      <c r="A851" s="3">
        <f>IFERROR(__xludf.DUMMYFUNCTION("""COMPUTED_VALUE"""),43605.6666666666)</f>
        <v>43605.6666666666</v>
      </c>
      <c r="B851" s="2">
        <f>IFERROR(__xludf.DUMMYFUNCTION("""COMPUTED_VALUE"""),90.26)</f>
        <v>90.26</v>
      </c>
    </row>
    <row r="852" ht="12.75" spans="1:2">
      <c r="A852" s="3">
        <f>IFERROR(__xludf.DUMMYFUNCTION("""COMPUTED_VALUE"""),43606.6666666666)</f>
        <v>43606.6666666666</v>
      </c>
      <c r="B852" s="2">
        <f>IFERROR(__xludf.DUMMYFUNCTION("""COMPUTED_VALUE"""),91.28)</f>
        <v>91.28</v>
      </c>
    </row>
    <row r="853" ht="12.75" spans="1:2">
      <c r="A853" s="3">
        <f>IFERROR(__xludf.DUMMYFUNCTION("""COMPUTED_VALUE"""),43607.6666666666)</f>
        <v>43607.6666666666</v>
      </c>
      <c r="B853" s="2">
        <f>IFERROR(__xludf.DUMMYFUNCTION("""COMPUTED_VALUE"""),90.36)</f>
        <v>90.36</v>
      </c>
    </row>
    <row r="854" ht="12.75" spans="1:2">
      <c r="A854" s="3">
        <f>IFERROR(__xludf.DUMMYFUNCTION("""COMPUTED_VALUE"""),43608.6666666666)</f>
        <v>43608.6666666666</v>
      </c>
      <c r="B854" s="2">
        <f>IFERROR(__xludf.DUMMYFUNCTION("""COMPUTED_VALUE"""),90.02)</f>
        <v>90.02</v>
      </c>
    </row>
    <row r="855" ht="12.75" spans="1:2">
      <c r="A855" s="3">
        <f>IFERROR(__xludf.DUMMYFUNCTION("""COMPUTED_VALUE"""),43609.6666666666)</f>
        <v>43609.6666666666</v>
      </c>
      <c r="B855" s="2">
        <f>IFERROR(__xludf.DUMMYFUNCTION("""COMPUTED_VALUE"""),90.03)</f>
        <v>90.03</v>
      </c>
    </row>
    <row r="856" ht="12.75" spans="1:2">
      <c r="A856" s="3">
        <f>IFERROR(__xludf.DUMMYFUNCTION("""COMPUTED_VALUE"""),43613.6666666666)</f>
        <v>43613.6666666666</v>
      </c>
      <c r="B856" s="2">
        <f>IFERROR(__xludf.DUMMYFUNCTION("""COMPUTED_VALUE"""),89.97)</f>
        <v>89.97</v>
      </c>
    </row>
    <row r="857" ht="12.75" spans="1:2">
      <c r="A857" s="3">
        <f>IFERROR(__xludf.DUMMYFUNCTION("""COMPUTED_VALUE"""),43614.6666666666)</f>
        <v>43614.6666666666</v>
      </c>
      <c r="B857" s="2">
        <f>IFERROR(__xludf.DUMMYFUNCTION("""COMPUTED_VALUE"""),90.34)</f>
        <v>90.34</v>
      </c>
    </row>
    <row r="858" ht="12.75" spans="1:2">
      <c r="A858" s="3">
        <f>IFERROR(__xludf.DUMMYFUNCTION("""COMPUTED_VALUE"""),43615.6666666666)</f>
        <v>43615.6666666666</v>
      </c>
      <c r="B858" s="2">
        <f>IFERROR(__xludf.DUMMYFUNCTION("""COMPUTED_VALUE"""),90.65)</f>
        <v>90.65</v>
      </c>
    </row>
    <row r="859" ht="12.75" spans="1:2">
      <c r="A859" s="3">
        <f>IFERROR(__xludf.DUMMYFUNCTION("""COMPUTED_VALUE"""),43616.6666666666)</f>
        <v>43616.6666666666</v>
      </c>
      <c r="B859" s="2">
        <f>IFERROR(__xludf.DUMMYFUNCTION("""COMPUTED_VALUE"""),90.64)</f>
        <v>90.64</v>
      </c>
    </row>
    <row r="860" ht="12.75" spans="1:2">
      <c r="A860" s="3">
        <f>IFERROR(__xludf.DUMMYFUNCTION("""COMPUTED_VALUE"""),43619.6666666666)</f>
        <v>43619.6666666666</v>
      </c>
      <c r="B860" s="2">
        <f>IFERROR(__xludf.DUMMYFUNCTION("""COMPUTED_VALUE"""),90.71)</f>
        <v>90.71</v>
      </c>
    </row>
    <row r="861" ht="12.75" spans="1:2">
      <c r="A861" s="3">
        <f>IFERROR(__xludf.DUMMYFUNCTION("""COMPUTED_VALUE"""),43620.6666666666)</f>
        <v>43620.6666666666</v>
      </c>
      <c r="B861" s="2">
        <f>IFERROR(__xludf.DUMMYFUNCTION("""COMPUTED_VALUE"""),92.76)</f>
        <v>92.76</v>
      </c>
    </row>
    <row r="862" ht="12.75" spans="1:2">
      <c r="A862" s="3">
        <f>IFERROR(__xludf.DUMMYFUNCTION("""COMPUTED_VALUE"""),43621.6666666666)</f>
        <v>43621.6666666666</v>
      </c>
      <c r="B862" s="2">
        <f>IFERROR(__xludf.DUMMYFUNCTION("""COMPUTED_VALUE"""),96.18)</f>
        <v>96.18</v>
      </c>
    </row>
    <row r="863" ht="12.75" spans="1:2">
      <c r="A863" s="3">
        <f>IFERROR(__xludf.DUMMYFUNCTION("""COMPUTED_VALUE"""),43622.6666666666)</f>
        <v>43622.6666666666</v>
      </c>
      <c r="B863" s="2">
        <f>IFERROR(__xludf.DUMMYFUNCTION("""COMPUTED_VALUE"""),95.89)</f>
        <v>95.89</v>
      </c>
    </row>
    <row r="864" ht="12.75" spans="1:2">
      <c r="A864" s="3">
        <f>IFERROR(__xludf.DUMMYFUNCTION("""COMPUTED_VALUE"""),43623.6666666666)</f>
        <v>43623.6666666666</v>
      </c>
      <c r="B864" s="2">
        <f>IFERROR(__xludf.DUMMYFUNCTION("""COMPUTED_VALUE"""),96.16)</f>
        <v>96.16</v>
      </c>
    </row>
    <row r="865" ht="12.75" spans="1:2">
      <c r="A865" s="3">
        <f>IFERROR(__xludf.DUMMYFUNCTION("""COMPUTED_VALUE"""),43626.6666666666)</f>
        <v>43626.6666666666</v>
      </c>
      <c r="B865" s="2">
        <f>IFERROR(__xludf.DUMMYFUNCTION("""COMPUTED_VALUE"""),96.67)</f>
        <v>96.67</v>
      </c>
    </row>
    <row r="866" ht="12.75" spans="1:2">
      <c r="A866" s="3">
        <f>IFERROR(__xludf.DUMMYFUNCTION("""COMPUTED_VALUE"""),43627.6666666666)</f>
        <v>43627.6666666666</v>
      </c>
      <c r="B866" s="2">
        <f>IFERROR(__xludf.DUMMYFUNCTION("""COMPUTED_VALUE"""),95.26)</f>
        <v>95.26</v>
      </c>
    </row>
    <row r="867" ht="12.75" spans="1:2">
      <c r="A867" s="3">
        <f>IFERROR(__xludf.DUMMYFUNCTION("""COMPUTED_VALUE"""),43628.6666666666)</f>
        <v>43628.6666666666</v>
      </c>
      <c r="B867" s="2">
        <f>IFERROR(__xludf.DUMMYFUNCTION("""COMPUTED_VALUE"""),95.45)</f>
        <v>95.45</v>
      </c>
    </row>
    <row r="868" ht="12.75" spans="1:2">
      <c r="A868" s="3">
        <f>IFERROR(__xludf.DUMMYFUNCTION("""COMPUTED_VALUE"""),43629.6666666666)</f>
        <v>43629.6666666666</v>
      </c>
      <c r="B868" s="2">
        <f>IFERROR(__xludf.DUMMYFUNCTION("""COMPUTED_VALUE"""),95.44)</f>
        <v>95.44</v>
      </c>
    </row>
    <row r="869" ht="12.75" spans="1:2">
      <c r="A869" s="3">
        <f>IFERROR(__xludf.DUMMYFUNCTION("""COMPUTED_VALUE"""),43630.6666666666)</f>
        <v>43630.6666666666</v>
      </c>
      <c r="B869" s="2">
        <f>IFERROR(__xludf.DUMMYFUNCTION("""COMPUTED_VALUE"""),95.71)</f>
        <v>95.71</v>
      </c>
    </row>
    <row r="870" ht="12.75" spans="1:2">
      <c r="A870" s="3">
        <f>IFERROR(__xludf.DUMMYFUNCTION("""COMPUTED_VALUE"""),43633.6666666666)</f>
        <v>43633.6666666666</v>
      </c>
      <c r="B870" s="2">
        <f>IFERROR(__xludf.DUMMYFUNCTION("""COMPUTED_VALUE"""),95.17)</f>
        <v>95.17</v>
      </c>
    </row>
    <row r="871" ht="12.75" spans="1:2">
      <c r="A871" s="3">
        <f>IFERROR(__xludf.DUMMYFUNCTION("""COMPUTED_VALUE"""),43634.6666666666)</f>
        <v>43634.6666666666</v>
      </c>
      <c r="B871" s="2">
        <f>IFERROR(__xludf.DUMMYFUNCTION("""COMPUTED_VALUE"""),95.91)</f>
        <v>95.91</v>
      </c>
    </row>
    <row r="872" ht="12.75" spans="1:2">
      <c r="A872" s="3">
        <f>IFERROR(__xludf.DUMMYFUNCTION("""COMPUTED_VALUE"""),43635.6666666666)</f>
        <v>43635.6666666666</v>
      </c>
      <c r="B872" s="2">
        <f>IFERROR(__xludf.DUMMYFUNCTION("""COMPUTED_VALUE"""),96.51)</f>
        <v>96.51</v>
      </c>
    </row>
    <row r="873" ht="12.75" spans="1:2">
      <c r="A873" s="3">
        <f>IFERROR(__xludf.DUMMYFUNCTION("""COMPUTED_VALUE"""),43636.6666666666)</f>
        <v>43636.6666666666</v>
      </c>
      <c r="B873" s="2">
        <f>IFERROR(__xludf.DUMMYFUNCTION("""COMPUTED_VALUE"""),97.74)</f>
        <v>97.74</v>
      </c>
    </row>
    <row r="874" ht="12.75" spans="1:2">
      <c r="A874" s="3">
        <f>IFERROR(__xludf.DUMMYFUNCTION("""COMPUTED_VALUE"""),43637.6666666666)</f>
        <v>43637.6666666666</v>
      </c>
      <c r="B874" s="2">
        <f>IFERROR(__xludf.DUMMYFUNCTION("""COMPUTED_VALUE"""),98.29)</f>
        <v>98.29</v>
      </c>
    </row>
    <row r="875" ht="12.75" spans="1:2">
      <c r="A875" s="3">
        <f>IFERROR(__xludf.DUMMYFUNCTION("""COMPUTED_VALUE"""),43640.6666666666)</f>
        <v>43640.6666666666</v>
      </c>
      <c r="B875" s="2">
        <f>IFERROR(__xludf.DUMMYFUNCTION("""COMPUTED_VALUE"""),96.87)</f>
        <v>96.87</v>
      </c>
    </row>
    <row r="876" ht="12.75" spans="1:2">
      <c r="A876" s="3">
        <f>IFERROR(__xludf.DUMMYFUNCTION("""COMPUTED_VALUE"""),43641.6666666666)</f>
        <v>43641.6666666666</v>
      </c>
      <c r="B876" s="2">
        <f>IFERROR(__xludf.DUMMYFUNCTION("""COMPUTED_VALUE"""),98)</f>
        <v>98</v>
      </c>
    </row>
    <row r="877" ht="12.75" spans="1:2">
      <c r="A877" s="3">
        <f>IFERROR(__xludf.DUMMYFUNCTION("""COMPUTED_VALUE"""),43642.6666666666)</f>
        <v>43642.6666666666</v>
      </c>
      <c r="B877" s="2">
        <f>IFERROR(__xludf.DUMMYFUNCTION("""COMPUTED_VALUE"""),94.61)</f>
        <v>94.61</v>
      </c>
    </row>
    <row r="878" ht="12.75" spans="1:2">
      <c r="A878" s="3">
        <f>IFERROR(__xludf.DUMMYFUNCTION("""COMPUTED_VALUE"""),43643.6666666666)</f>
        <v>43643.6666666666</v>
      </c>
      <c r="B878" s="2">
        <f>IFERROR(__xludf.DUMMYFUNCTION("""COMPUTED_VALUE"""),96.17)</f>
        <v>96.17</v>
      </c>
    </row>
    <row r="879" ht="12.75" spans="1:2">
      <c r="A879" s="3">
        <f>IFERROR(__xludf.DUMMYFUNCTION("""COMPUTED_VALUE"""),43644.6666666666)</f>
        <v>43644.6666666666</v>
      </c>
      <c r="B879" s="2">
        <f>IFERROR(__xludf.DUMMYFUNCTION("""COMPUTED_VALUE"""),96.17)</f>
        <v>96.17</v>
      </c>
    </row>
    <row r="880" ht="12.75" spans="1:2">
      <c r="A880" s="3">
        <f>IFERROR(__xludf.DUMMYFUNCTION("""COMPUTED_VALUE"""),43647.6666666666)</f>
        <v>43647.6666666666</v>
      </c>
      <c r="B880" s="2">
        <f>IFERROR(__xludf.DUMMYFUNCTION("""COMPUTED_VALUE"""),97.15)</f>
        <v>97.15</v>
      </c>
    </row>
    <row r="881" ht="12.75" spans="1:2">
      <c r="A881" s="3">
        <f>IFERROR(__xludf.DUMMYFUNCTION("""COMPUTED_VALUE"""),43648.6666666666)</f>
        <v>43648.6666666666</v>
      </c>
      <c r="B881" s="2">
        <f>IFERROR(__xludf.DUMMYFUNCTION("""COMPUTED_VALUE"""),99.66)</f>
        <v>99.66</v>
      </c>
    </row>
    <row r="882" ht="12.75" spans="1:2">
      <c r="A882" s="3">
        <f>IFERROR(__xludf.DUMMYFUNCTION("""COMPUTED_VALUE"""),43649.5416666666)</f>
        <v>43649.5416666666</v>
      </c>
      <c r="B882" s="2">
        <f>IFERROR(__xludf.DUMMYFUNCTION("""COMPUTED_VALUE"""),101.42)</f>
        <v>101.42</v>
      </c>
    </row>
    <row r="883" ht="12.75" spans="1:2">
      <c r="A883" s="3">
        <f>IFERROR(__xludf.DUMMYFUNCTION("""COMPUTED_VALUE"""),43651.6666666666)</f>
        <v>43651.6666666666</v>
      </c>
      <c r="B883" s="2">
        <f>IFERROR(__xludf.DUMMYFUNCTION("""COMPUTED_VALUE"""),101.05)</f>
        <v>101.05</v>
      </c>
    </row>
    <row r="884" ht="12.75" spans="1:2">
      <c r="A884" s="3">
        <f>IFERROR(__xludf.DUMMYFUNCTION("""COMPUTED_VALUE"""),43654.6666666666)</f>
        <v>43654.6666666666</v>
      </c>
      <c r="B884" s="2">
        <f>IFERROR(__xludf.DUMMYFUNCTION("""COMPUTED_VALUE"""),100.84)</f>
        <v>100.84</v>
      </c>
    </row>
    <row r="885" ht="12.75" spans="1:2">
      <c r="A885" s="3">
        <f>IFERROR(__xludf.DUMMYFUNCTION("""COMPUTED_VALUE"""),43655.6666666666)</f>
        <v>43655.6666666666</v>
      </c>
      <c r="B885" s="2">
        <f>IFERROR(__xludf.DUMMYFUNCTION("""COMPUTED_VALUE"""),101.61)</f>
        <v>101.61</v>
      </c>
    </row>
    <row r="886" ht="12.75" spans="1:2">
      <c r="A886" s="3">
        <f>IFERROR(__xludf.DUMMYFUNCTION("""COMPUTED_VALUE"""),43656.6666666666)</f>
        <v>43656.6666666666</v>
      </c>
      <c r="B886" s="2">
        <f>IFERROR(__xludf.DUMMYFUNCTION("""COMPUTED_VALUE"""),103.02)</f>
        <v>103.02</v>
      </c>
    </row>
    <row r="887" ht="12.75" spans="1:2">
      <c r="A887" s="3">
        <f>IFERROR(__xludf.DUMMYFUNCTION("""COMPUTED_VALUE"""),43657.6666666666)</f>
        <v>43657.6666666666</v>
      </c>
      <c r="B887" s="2">
        <f>IFERROR(__xludf.DUMMYFUNCTION("""COMPUTED_VALUE"""),104.01)</f>
        <v>104.01</v>
      </c>
    </row>
    <row r="888" ht="12.75" spans="1:2">
      <c r="A888" s="3">
        <f>IFERROR(__xludf.DUMMYFUNCTION("""COMPUTED_VALUE"""),43658.6666666666)</f>
        <v>43658.6666666666</v>
      </c>
      <c r="B888" s="2">
        <f>IFERROR(__xludf.DUMMYFUNCTION("""COMPUTED_VALUE"""),104.28)</f>
        <v>104.28</v>
      </c>
    </row>
    <row r="889" ht="12.75" spans="1:2">
      <c r="A889" s="3">
        <f>IFERROR(__xludf.DUMMYFUNCTION("""COMPUTED_VALUE"""),43661.6666666666)</f>
        <v>43661.6666666666</v>
      </c>
      <c r="B889" s="2">
        <f>IFERROR(__xludf.DUMMYFUNCTION("""COMPUTED_VALUE"""),104.22)</f>
        <v>104.22</v>
      </c>
    </row>
    <row r="890" ht="12.75" spans="1:2">
      <c r="A890" s="3">
        <f>IFERROR(__xludf.DUMMYFUNCTION("""COMPUTED_VALUE"""),43662.6666666666)</f>
        <v>43662.6666666666</v>
      </c>
      <c r="B890" s="2">
        <f>IFERROR(__xludf.DUMMYFUNCTION("""COMPUTED_VALUE"""),103.29)</f>
        <v>103.29</v>
      </c>
    </row>
    <row r="891" ht="12.75" spans="1:2">
      <c r="A891" s="3">
        <f>IFERROR(__xludf.DUMMYFUNCTION("""COMPUTED_VALUE"""),43663.6666666666)</f>
        <v>43663.6666666666</v>
      </c>
      <c r="B891" s="2">
        <f>IFERROR(__xludf.DUMMYFUNCTION("""COMPUTED_VALUE"""),102.64)</f>
        <v>102.64</v>
      </c>
    </row>
    <row r="892" ht="12.75" spans="1:2">
      <c r="A892" s="3">
        <f>IFERROR(__xludf.DUMMYFUNCTION("""COMPUTED_VALUE"""),43664.6666666666)</f>
        <v>43664.6666666666</v>
      </c>
      <c r="B892" s="2">
        <f>IFERROR(__xludf.DUMMYFUNCTION("""COMPUTED_VALUE"""),103.14)</f>
        <v>103.14</v>
      </c>
    </row>
    <row r="893" ht="12.75" spans="1:2">
      <c r="A893" s="3">
        <f>IFERROR(__xludf.DUMMYFUNCTION("""COMPUTED_VALUE"""),43665.6666666666)</f>
        <v>43665.6666666666</v>
      </c>
      <c r="B893" s="2">
        <f>IFERROR(__xludf.DUMMYFUNCTION("""COMPUTED_VALUE"""),101.73)</f>
        <v>101.73</v>
      </c>
    </row>
    <row r="894" ht="12.75" spans="1:2">
      <c r="A894" s="3">
        <f>IFERROR(__xludf.DUMMYFUNCTION("""COMPUTED_VALUE"""),43668.6666666666)</f>
        <v>43668.6666666666</v>
      </c>
      <c r="B894" s="2">
        <f>IFERROR(__xludf.DUMMYFUNCTION("""COMPUTED_VALUE"""),101.78)</f>
        <v>101.78</v>
      </c>
    </row>
    <row r="895" ht="12.75" spans="1:2">
      <c r="A895" s="3">
        <f>IFERROR(__xludf.DUMMYFUNCTION("""COMPUTED_VALUE"""),43669.6666666666)</f>
        <v>43669.6666666666</v>
      </c>
      <c r="B895" s="2">
        <f>IFERROR(__xludf.DUMMYFUNCTION("""COMPUTED_VALUE"""),100.86)</f>
        <v>100.86</v>
      </c>
    </row>
    <row r="896" ht="12.75" spans="1:2">
      <c r="A896" s="3">
        <f>IFERROR(__xludf.DUMMYFUNCTION("""COMPUTED_VALUE"""),43670.6666666666)</f>
        <v>43670.6666666666</v>
      </c>
      <c r="B896" s="2">
        <f>IFERROR(__xludf.DUMMYFUNCTION("""COMPUTED_VALUE"""),98.22)</f>
        <v>98.22</v>
      </c>
    </row>
    <row r="897" ht="12.75" spans="1:2">
      <c r="A897" s="3">
        <f>IFERROR(__xludf.DUMMYFUNCTION("""COMPUTED_VALUE"""),43671.6666666666)</f>
        <v>43671.6666666666</v>
      </c>
      <c r="B897" s="2">
        <f>IFERROR(__xludf.DUMMYFUNCTION("""COMPUTED_VALUE"""),97.61)</f>
        <v>97.61</v>
      </c>
    </row>
    <row r="898" ht="12.75" spans="1:2">
      <c r="A898" s="3">
        <f>IFERROR(__xludf.DUMMYFUNCTION("""COMPUTED_VALUE"""),43672.6666666666)</f>
        <v>43672.6666666666</v>
      </c>
      <c r="B898" s="2">
        <f>IFERROR(__xludf.DUMMYFUNCTION("""COMPUTED_VALUE"""),98.06)</f>
        <v>98.06</v>
      </c>
    </row>
    <row r="899" ht="12.75" spans="1:2">
      <c r="A899" s="3">
        <f>IFERROR(__xludf.DUMMYFUNCTION("""COMPUTED_VALUE"""),43675.6666666666)</f>
        <v>43675.6666666666</v>
      </c>
      <c r="B899" s="2">
        <f>IFERROR(__xludf.DUMMYFUNCTION("""COMPUTED_VALUE"""),96.67)</f>
        <v>96.67</v>
      </c>
    </row>
    <row r="900" ht="12.75" spans="1:2">
      <c r="A900" s="3">
        <f>IFERROR(__xludf.DUMMYFUNCTION("""COMPUTED_VALUE"""),43676.6666666666)</f>
        <v>43676.6666666666</v>
      </c>
      <c r="B900" s="2">
        <f>IFERROR(__xludf.DUMMYFUNCTION("""COMPUTED_VALUE"""),96.8)</f>
        <v>96.8</v>
      </c>
    </row>
    <row r="901" ht="12.75" spans="1:2">
      <c r="A901" s="3">
        <f>IFERROR(__xludf.DUMMYFUNCTION("""COMPUTED_VALUE"""),43677.6666666666)</f>
        <v>43677.6666666666</v>
      </c>
      <c r="B901" s="2">
        <f>IFERROR(__xludf.DUMMYFUNCTION("""COMPUTED_VALUE"""),96.37)</f>
        <v>96.37</v>
      </c>
    </row>
    <row r="902" ht="12.75" spans="1:2">
      <c r="A902" s="3">
        <f>IFERROR(__xludf.DUMMYFUNCTION("""COMPUTED_VALUE"""),43678.6666666666)</f>
        <v>43678.6666666666</v>
      </c>
      <c r="B902" s="2">
        <f>IFERROR(__xludf.DUMMYFUNCTION("""COMPUTED_VALUE"""),97.65)</f>
        <v>97.65</v>
      </c>
    </row>
    <row r="903" ht="12.75" spans="1:2">
      <c r="A903" s="3">
        <f>IFERROR(__xludf.DUMMYFUNCTION("""COMPUTED_VALUE"""),43679.6666666666)</f>
        <v>43679.6666666666</v>
      </c>
      <c r="B903" s="2">
        <f>IFERROR(__xludf.DUMMYFUNCTION("""COMPUTED_VALUE"""),97.95)</f>
        <v>97.95</v>
      </c>
    </row>
    <row r="904" ht="12.75" spans="1:2">
      <c r="A904" s="3">
        <f>IFERROR(__xludf.DUMMYFUNCTION("""COMPUTED_VALUE"""),43682.6666666666)</f>
        <v>43682.6666666666</v>
      </c>
      <c r="B904" s="2">
        <f>IFERROR(__xludf.DUMMYFUNCTION("""COMPUTED_VALUE"""),94.36)</f>
        <v>94.36</v>
      </c>
    </row>
    <row r="905" ht="12.75" spans="1:2">
      <c r="A905" s="3">
        <f>IFERROR(__xludf.DUMMYFUNCTION("""COMPUTED_VALUE"""),43683.6666666666)</f>
        <v>43683.6666666666</v>
      </c>
      <c r="B905" s="2">
        <f>IFERROR(__xludf.DUMMYFUNCTION("""COMPUTED_VALUE"""),95.85)</f>
        <v>95.85</v>
      </c>
    </row>
    <row r="906" ht="12.75" spans="1:2">
      <c r="A906" s="3">
        <f>IFERROR(__xludf.DUMMYFUNCTION("""COMPUTED_VALUE"""),43684.6666666666)</f>
        <v>43684.6666666666</v>
      </c>
      <c r="B906" s="2">
        <f>IFERROR(__xludf.DUMMYFUNCTION("""COMPUTED_VALUE"""),96.12)</f>
        <v>96.12</v>
      </c>
    </row>
    <row r="907" ht="12.75" spans="1:2">
      <c r="A907" s="3">
        <f>IFERROR(__xludf.DUMMYFUNCTION("""COMPUTED_VALUE"""),43685.6666666666)</f>
        <v>43685.6666666666</v>
      </c>
      <c r="B907" s="2">
        <f>IFERROR(__xludf.DUMMYFUNCTION("""COMPUTED_VALUE"""),98.26)</f>
        <v>98.26</v>
      </c>
    </row>
    <row r="908" ht="12.75" spans="1:2">
      <c r="A908" s="3">
        <f>IFERROR(__xludf.DUMMYFUNCTION("""COMPUTED_VALUE"""),43686.6666666666)</f>
        <v>43686.6666666666</v>
      </c>
      <c r="B908" s="2">
        <f>IFERROR(__xludf.DUMMYFUNCTION("""COMPUTED_VALUE"""),98.54)</f>
        <v>98.54</v>
      </c>
    </row>
    <row r="909" ht="12.75" spans="1:2">
      <c r="A909" s="3">
        <f>IFERROR(__xludf.DUMMYFUNCTION("""COMPUTED_VALUE"""),43689.6666666666)</f>
        <v>43689.6666666666</v>
      </c>
      <c r="B909" s="2">
        <f>IFERROR(__xludf.DUMMYFUNCTION("""COMPUTED_VALUE"""),96.58)</f>
        <v>96.58</v>
      </c>
    </row>
    <row r="910" ht="12.75" spans="1:2">
      <c r="A910" s="3">
        <f>IFERROR(__xludf.DUMMYFUNCTION("""COMPUTED_VALUE"""),43690.6666666666)</f>
        <v>43690.6666666666</v>
      </c>
      <c r="B910" s="2">
        <f>IFERROR(__xludf.DUMMYFUNCTION("""COMPUTED_VALUE"""),97.93)</f>
        <v>97.93</v>
      </c>
    </row>
    <row r="911" ht="12.75" spans="1:2">
      <c r="A911" s="3">
        <f>IFERROR(__xludf.DUMMYFUNCTION("""COMPUTED_VALUE"""),43691.6666666666)</f>
        <v>43691.6666666666</v>
      </c>
      <c r="B911" s="2">
        <f>IFERROR(__xludf.DUMMYFUNCTION("""COMPUTED_VALUE"""),95.32)</f>
        <v>95.32</v>
      </c>
    </row>
    <row r="912" ht="12.75" spans="1:2">
      <c r="A912" s="3">
        <f>IFERROR(__xludf.DUMMYFUNCTION("""COMPUTED_VALUE"""),43692.6666666666)</f>
        <v>43692.6666666666</v>
      </c>
      <c r="B912" s="2">
        <f>IFERROR(__xludf.DUMMYFUNCTION("""COMPUTED_VALUE"""),96.98)</f>
        <v>96.98</v>
      </c>
    </row>
    <row r="913" ht="12.75" spans="1:2">
      <c r="A913" s="3">
        <f>IFERROR(__xludf.DUMMYFUNCTION("""COMPUTED_VALUE"""),43693.6666666666)</f>
        <v>43693.6666666666</v>
      </c>
      <c r="B913" s="2">
        <f>IFERROR(__xludf.DUMMYFUNCTION("""COMPUTED_VALUE"""),97.53)</f>
        <v>97.53</v>
      </c>
    </row>
    <row r="914" ht="12.75" spans="1:2">
      <c r="A914" s="3">
        <f>IFERROR(__xludf.DUMMYFUNCTION("""COMPUTED_VALUE"""),43696.6666666666)</f>
        <v>43696.6666666666</v>
      </c>
      <c r="B914" s="2">
        <f>IFERROR(__xludf.DUMMYFUNCTION("""COMPUTED_VALUE"""),99.42)</f>
        <v>99.42</v>
      </c>
    </row>
    <row r="915" ht="12.75" spans="1:2">
      <c r="A915" s="3">
        <f>IFERROR(__xludf.DUMMYFUNCTION("""COMPUTED_VALUE"""),43697.6666666666)</f>
        <v>43697.6666666666</v>
      </c>
      <c r="B915" s="2">
        <f>IFERROR(__xludf.DUMMYFUNCTION("""COMPUTED_VALUE"""),98.91)</f>
        <v>98.91</v>
      </c>
    </row>
    <row r="916" ht="12.75" spans="1:2">
      <c r="A916" s="3">
        <f>IFERROR(__xludf.DUMMYFUNCTION("""COMPUTED_VALUE"""),43698.6666666666)</f>
        <v>43698.6666666666</v>
      </c>
      <c r="B916" s="2">
        <f>IFERROR(__xludf.DUMMYFUNCTION("""COMPUTED_VALUE"""),99.32)</f>
        <v>99.32</v>
      </c>
    </row>
    <row r="917" ht="12.75" spans="1:2">
      <c r="A917" s="3">
        <f>IFERROR(__xludf.DUMMYFUNCTION("""COMPUTED_VALUE"""),43699.6666666666)</f>
        <v>43699.6666666666</v>
      </c>
      <c r="B917" s="2">
        <f>IFERROR(__xludf.DUMMYFUNCTION("""COMPUTED_VALUE"""),100.13)</f>
        <v>100.13</v>
      </c>
    </row>
    <row r="918" ht="12.75" spans="1:2">
      <c r="A918" s="3">
        <f>IFERROR(__xludf.DUMMYFUNCTION("""COMPUTED_VALUE"""),43700.6666666666)</f>
        <v>43700.6666666666</v>
      </c>
      <c r="B918" s="2">
        <f>IFERROR(__xludf.DUMMYFUNCTION("""COMPUTED_VALUE"""),97.52)</f>
        <v>97.52</v>
      </c>
    </row>
    <row r="919" ht="12.75" spans="1:2">
      <c r="A919" s="3">
        <f>IFERROR(__xludf.DUMMYFUNCTION("""COMPUTED_VALUE"""),43703.6666666666)</f>
        <v>43703.6666666666</v>
      </c>
      <c r="B919" s="2">
        <f>IFERROR(__xludf.DUMMYFUNCTION("""COMPUTED_VALUE"""),98.67)</f>
        <v>98.67</v>
      </c>
    </row>
    <row r="920" ht="12.75" spans="1:2">
      <c r="A920" s="3">
        <f>IFERROR(__xludf.DUMMYFUNCTION("""COMPUTED_VALUE"""),43704.6666666666)</f>
        <v>43704.6666666666</v>
      </c>
      <c r="B920" s="2">
        <f>IFERROR(__xludf.DUMMYFUNCTION("""COMPUTED_VALUE"""),98.27)</f>
        <v>98.27</v>
      </c>
    </row>
    <row r="921" ht="12.75" spans="1:2">
      <c r="A921" s="3">
        <f>IFERROR(__xludf.DUMMYFUNCTION("""COMPUTED_VALUE"""),43705.6666666666)</f>
        <v>43705.6666666666</v>
      </c>
      <c r="B921" s="2">
        <f>IFERROR(__xludf.DUMMYFUNCTION("""COMPUTED_VALUE"""),98.53)</f>
        <v>98.53</v>
      </c>
    </row>
    <row r="922" ht="12.75" spans="1:2">
      <c r="A922" s="3">
        <f>IFERROR(__xludf.DUMMYFUNCTION("""COMPUTED_VALUE"""),43706.6666666666)</f>
        <v>43706.6666666666</v>
      </c>
      <c r="B922" s="2">
        <f>IFERROR(__xludf.DUMMYFUNCTION("""COMPUTED_VALUE"""),99.77)</f>
        <v>99.77</v>
      </c>
    </row>
    <row r="923" ht="12.75" spans="1:2">
      <c r="A923" s="3">
        <f>IFERROR(__xludf.DUMMYFUNCTION("""COMPUTED_VALUE"""),43707.6666666666)</f>
        <v>43707.6666666666</v>
      </c>
      <c r="B923" s="2">
        <f>IFERROR(__xludf.DUMMYFUNCTION("""COMPUTED_VALUE"""),99.84)</f>
        <v>99.84</v>
      </c>
    </row>
    <row r="924" ht="12.75" spans="1:2">
      <c r="A924" s="3">
        <f>IFERROR(__xludf.DUMMYFUNCTION("""COMPUTED_VALUE"""),43711.6666666666)</f>
        <v>43711.6666666666</v>
      </c>
      <c r="B924" s="2">
        <f>IFERROR(__xludf.DUMMYFUNCTION("""COMPUTED_VALUE"""),99.53)</f>
        <v>99.53</v>
      </c>
    </row>
    <row r="925" ht="12.75" spans="1:2">
      <c r="A925" s="3">
        <f>IFERROR(__xludf.DUMMYFUNCTION("""COMPUTED_VALUE"""),43712.6666666666)</f>
        <v>43712.6666666666</v>
      </c>
      <c r="B925" s="2">
        <f>IFERROR(__xludf.DUMMYFUNCTION("""COMPUTED_VALUE"""),99.91)</f>
        <v>99.91</v>
      </c>
    </row>
    <row r="926" ht="12.75" spans="1:2">
      <c r="A926" s="3">
        <f>IFERROR(__xludf.DUMMYFUNCTION("""COMPUTED_VALUE"""),43713.6666666666)</f>
        <v>43713.6666666666</v>
      </c>
      <c r="B926" s="2">
        <f>IFERROR(__xludf.DUMMYFUNCTION("""COMPUTED_VALUE"""),102.02)</f>
        <v>102.02</v>
      </c>
    </row>
    <row r="927" ht="12.75" spans="1:2">
      <c r="A927" s="3">
        <f>IFERROR(__xludf.DUMMYFUNCTION("""COMPUTED_VALUE"""),43714.6666666666)</f>
        <v>43714.6666666666</v>
      </c>
      <c r="B927" s="2">
        <f>IFERROR(__xludf.DUMMYFUNCTION("""COMPUTED_VALUE"""),104.26)</f>
        <v>104.26</v>
      </c>
    </row>
    <row r="928" ht="12.75" spans="1:2">
      <c r="A928" s="3">
        <f>IFERROR(__xludf.DUMMYFUNCTION("""COMPUTED_VALUE"""),43717.6666666666)</f>
        <v>43717.6666666666</v>
      </c>
      <c r="B928" s="2">
        <f>IFERROR(__xludf.DUMMYFUNCTION("""COMPUTED_VALUE"""),102.84)</f>
        <v>102.84</v>
      </c>
    </row>
    <row r="929" ht="12.75" spans="1:2">
      <c r="A929" s="3">
        <f>IFERROR(__xludf.DUMMYFUNCTION("""COMPUTED_VALUE"""),43718.6666666666)</f>
        <v>43718.6666666666</v>
      </c>
      <c r="B929" s="2">
        <f>IFERROR(__xludf.DUMMYFUNCTION("""COMPUTED_VALUE"""),98.15)</f>
        <v>98.15</v>
      </c>
    </row>
    <row r="930" ht="12.75" spans="1:2">
      <c r="A930" s="3">
        <f>IFERROR(__xludf.DUMMYFUNCTION("""COMPUTED_VALUE"""),43719.6666666666)</f>
        <v>43719.6666666666</v>
      </c>
      <c r="B930" s="2">
        <f>IFERROR(__xludf.DUMMYFUNCTION("""COMPUTED_VALUE"""),98.18)</f>
        <v>98.18</v>
      </c>
    </row>
    <row r="931" ht="12.75" spans="1:2">
      <c r="A931" s="3">
        <f>IFERROR(__xludf.DUMMYFUNCTION("""COMPUTED_VALUE"""),43720.6666666666)</f>
        <v>43720.6666666666</v>
      </c>
      <c r="B931" s="2">
        <f>IFERROR(__xludf.DUMMYFUNCTION("""COMPUTED_VALUE"""),99)</f>
        <v>99</v>
      </c>
    </row>
    <row r="932" ht="12.75" spans="1:2">
      <c r="A932" s="3">
        <f>IFERROR(__xludf.DUMMYFUNCTION("""COMPUTED_VALUE"""),43721.6666666666)</f>
        <v>43721.6666666666</v>
      </c>
      <c r="B932" s="2">
        <f>IFERROR(__xludf.DUMMYFUNCTION("""COMPUTED_VALUE"""),99.52)</f>
        <v>99.52</v>
      </c>
    </row>
    <row r="933" ht="12.75" spans="1:2">
      <c r="A933" s="3">
        <f>IFERROR(__xludf.DUMMYFUNCTION("""COMPUTED_VALUE"""),43724.6666666666)</f>
        <v>43724.6666666666</v>
      </c>
      <c r="B933" s="2">
        <f>IFERROR(__xludf.DUMMYFUNCTION("""COMPUTED_VALUE"""),99.28)</f>
        <v>99.28</v>
      </c>
    </row>
    <row r="934" ht="12.75" spans="1:2">
      <c r="A934" s="3">
        <f>IFERROR(__xludf.DUMMYFUNCTION("""COMPUTED_VALUE"""),43725.6666666666)</f>
        <v>43725.6666666666</v>
      </c>
      <c r="B934" s="2">
        <f>IFERROR(__xludf.DUMMYFUNCTION("""COMPUTED_VALUE"""),102.73)</f>
        <v>102.73</v>
      </c>
    </row>
    <row r="935" ht="12.75" spans="1:2">
      <c r="A935" s="3">
        <f>IFERROR(__xludf.DUMMYFUNCTION("""COMPUTED_VALUE"""),43726.6666666666)</f>
        <v>43726.6666666666</v>
      </c>
      <c r="B935" s="2">
        <f>IFERROR(__xludf.DUMMYFUNCTION("""COMPUTED_VALUE"""),102.62)</f>
        <v>102.62</v>
      </c>
    </row>
    <row r="936" ht="12.75" spans="1:2">
      <c r="A936" s="3">
        <f>IFERROR(__xludf.DUMMYFUNCTION("""COMPUTED_VALUE"""),43727.6666666666)</f>
        <v>43727.6666666666</v>
      </c>
      <c r="B936" s="2">
        <f>IFERROR(__xludf.DUMMYFUNCTION("""COMPUTED_VALUE"""),101.68)</f>
        <v>101.68</v>
      </c>
    </row>
    <row r="937" ht="12.75" spans="1:2">
      <c r="A937" s="3">
        <f>IFERROR(__xludf.DUMMYFUNCTION("""COMPUTED_VALUE"""),43728.6666666666)</f>
        <v>43728.6666666666</v>
      </c>
      <c r="B937" s="2">
        <f>IFERROR(__xludf.DUMMYFUNCTION("""COMPUTED_VALUE"""),100.68)</f>
        <v>100.68</v>
      </c>
    </row>
    <row r="938" ht="12.75" spans="1:2">
      <c r="A938" s="3">
        <f>IFERROR(__xludf.DUMMYFUNCTION("""COMPUTED_VALUE"""),43731.6666666666)</f>
        <v>43731.6666666666</v>
      </c>
      <c r="B938" s="2">
        <f>IFERROR(__xludf.DUMMYFUNCTION("""COMPUTED_VALUE"""),100.25)</f>
        <v>100.25</v>
      </c>
    </row>
    <row r="939" ht="12.75" spans="1:2">
      <c r="A939" s="3">
        <f>IFERROR(__xludf.DUMMYFUNCTION("""COMPUTED_VALUE"""),43732.6666666666)</f>
        <v>43732.6666666666</v>
      </c>
      <c r="B939" s="2">
        <f>IFERROR(__xludf.DUMMYFUNCTION("""COMPUTED_VALUE"""),101.37)</f>
        <v>101.37</v>
      </c>
    </row>
    <row r="940" ht="12.75" spans="1:2">
      <c r="A940" s="3">
        <f>IFERROR(__xludf.DUMMYFUNCTION("""COMPUTED_VALUE"""),43733.6666666666)</f>
        <v>43733.6666666666</v>
      </c>
      <c r="B940" s="2">
        <f>IFERROR(__xludf.DUMMYFUNCTION("""COMPUTED_VALUE"""),102.76)</f>
        <v>102.76</v>
      </c>
    </row>
    <row r="941" ht="12.75" spans="1:2">
      <c r="A941" s="3">
        <f>IFERROR(__xludf.DUMMYFUNCTION("""COMPUTED_VALUE"""),43734.6666666666)</f>
        <v>43734.6666666666</v>
      </c>
      <c r="B941" s="2">
        <f>IFERROR(__xludf.DUMMYFUNCTION("""COMPUTED_VALUE"""),101.82)</f>
        <v>101.82</v>
      </c>
    </row>
    <row r="942" ht="12.75" spans="1:2">
      <c r="A942" s="3">
        <f>IFERROR(__xludf.DUMMYFUNCTION("""COMPUTED_VALUE"""),43735.6666666666)</f>
        <v>43735.6666666666</v>
      </c>
      <c r="B942" s="2">
        <f>IFERROR(__xludf.DUMMYFUNCTION("""COMPUTED_VALUE"""),100.08)</f>
        <v>100.08</v>
      </c>
    </row>
    <row r="943" ht="12.75" spans="1:2">
      <c r="A943" s="3">
        <f>IFERROR(__xludf.DUMMYFUNCTION("""COMPUTED_VALUE"""),43738.6666666666)</f>
        <v>43738.6666666666</v>
      </c>
      <c r="B943" s="2">
        <f>IFERROR(__xludf.DUMMYFUNCTION("""COMPUTED_VALUE"""),99.35)</f>
        <v>99.35</v>
      </c>
    </row>
    <row r="944" ht="12.75" spans="1:2">
      <c r="A944" s="3">
        <f>IFERROR(__xludf.DUMMYFUNCTION("""COMPUTED_VALUE"""),43739.6666666666)</f>
        <v>43739.6666666666</v>
      </c>
      <c r="B944" s="2">
        <f>IFERROR(__xludf.DUMMYFUNCTION("""COMPUTED_VALUE"""),98.59)</f>
        <v>98.59</v>
      </c>
    </row>
    <row r="945" ht="12.75" spans="1:2">
      <c r="A945" s="3">
        <f>IFERROR(__xludf.DUMMYFUNCTION("""COMPUTED_VALUE"""),43740.6666666666)</f>
        <v>43740.6666666666</v>
      </c>
      <c r="B945" s="2">
        <f>IFERROR(__xludf.DUMMYFUNCTION("""COMPUTED_VALUE"""),95.74)</f>
        <v>95.74</v>
      </c>
    </row>
    <row r="946" ht="12.75" spans="1:2">
      <c r="A946" s="3">
        <f>IFERROR(__xludf.DUMMYFUNCTION("""COMPUTED_VALUE"""),43741.6666666666)</f>
        <v>43741.6666666666</v>
      </c>
      <c r="B946" s="2">
        <f>IFERROR(__xludf.DUMMYFUNCTION("""COMPUTED_VALUE"""),97.14)</f>
        <v>97.14</v>
      </c>
    </row>
    <row r="947" ht="12.75" spans="1:2">
      <c r="A947" s="3">
        <f>IFERROR(__xludf.DUMMYFUNCTION("""COMPUTED_VALUE"""),43742.6666666666)</f>
        <v>43742.6666666666</v>
      </c>
      <c r="B947" s="2">
        <f>IFERROR(__xludf.DUMMYFUNCTION("""COMPUTED_VALUE"""),99.23)</f>
        <v>99.23</v>
      </c>
    </row>
    <row r="948" ht="12.75" spans="1:2">
      <c r="A948" s="3">
        <f>IFERROR(__xludf.DUMMYFUNCTION("""COMPUTED_VALUE"""),43745.6666666666)</f>
        <v>43745.6666666666</v>
      </c>
      <c r="B948" s="2">
        <f>IFERROR(__xludf.DUMMYFUNCTION("""COMPUTED_VALUE"""),99.01)</f>
        <v>99.01</v>
      </c>
    </row>
    <row r="949" ht="12.75" spans="1:2">
      <c r="A949" s="3">
        <f>IFERROR(__xludf.DUMMYFUNCTION("""COMPUTED_VALUE"""),43746.6666666666)</f>
        <v>43746.6666666666</v>
      </c>
      <c r="B949" s="2">
        <f>IFERROR(__xludf.DUMMYFUNCTION("""COMPUTED_VALUE"""),97.08)</f>
        <v>97.08</v>
      </c>
    </row>
    <row r="950" ht="12.75" spans="1:2">
      <c r="A950" s="3">
        <f>IFERROR(__xludf.DUMMYFUNCTION("""COMPUTED_VALUE"""),43747.6666666666)</f>
        <v>43747.6666666666</v>
      </c>
      <c r="B950" s="2">
        <f>IFERROR(__xludf.DUMMYFUNCTION("""COMPUTED_VALUE"""),97.33)</f>
        <v>97.33</v>
      </c>
    </row>
    <row r="951" ht="12.75" spans="1:2">
      <c r="A951" s="3">
        <f>IFERROR(__xludf.DUMMYFUNCTION("""COMPUTED_VALUE"""),43748.6666666666)</f>
        <v>43748.6666666666</v>
      </c>
      <c r="B951" s="2">
        <f>IFERROR(__xludf.DUMMYFUNCTION("""COMPUTED_VALUE"""),98.56)</f>
        <v>98.56</v>
      </c>
    </row>
    <row r="952" ht="12.75" spans="1:2">
      <c r="A952" s="3">
        <f>IFERROR(__xludf.DUMMYFUNCTION("""COMPUTED_VALUE"""),43749.6666666666)</f>
        <v>43749.6666666666</v>
      </c>
      <c r="B952" s="2">
        <f>IFERROR(__xludf.DUMMYFUNCTION("""COMPUTED_VALUE"""),99.31)</f>
        <v>99.31</v>
      </c>
    </row>
    <row r="953" ht="12.75" spans="1:2">
      <c r="A953" s="3">
        <f>IFERROR(__xludf.DUMMYFUNCTION("""COMPUTED_VALUE"""),43752.6666666666)</f>
        <v>43752.6666666666</v>
      </c>
      <c r="B953" s="2">
        <f>IFERROR(__xludf.DUMMYFUNCTION("""COMPUTED_VALUE"""),98.35)</f>
        <v>98.35</v>
      </c>
    </row>
    <row r="954" ht="12.75" spans="1:2">
      <c r="A954" s="3">
        <f>IFERROR(__xludf.DUMMYFUNCTION("""COMPUTED_VALUE"""),43753.6666666666)</f>
        <v>43753.6666666666</v>
      </c>
      <c r="B954" s="2">
        <f>IFERROR(__xludf.DUMMYFUNCTION("""COMPUTED_VALUE"""),97.92)</f>
        <v>97.92</v>
      </c>
    </row>
    <row r="955" ht="12.75" spans="1:2">
      <c r="A955" s="3">
        <f>IFERROR(__xludf.DUMMYFUNCTION("""COMPUTED_VALUE"""),43754.6666666666)</f>
        <v>43754.6666666666</v>
      </c>
      <c r="B955" s="2">
        <f>IFERROR(__xludf.DUMMYFUNCTION("""COMPUTED_VALUE"""),98.06)</f>
        <v>98.06</v>
      </c>
    </row>
    <row r="956" ht="12.75" spans="1:2">
      <c r="A956" s="3">
        <f>IFERROR(__xludf.DUMMYFUNCTION("""COMPUTED_VALUE"""),43755.6666666666)</f>
        <v>43755.6666666666</v>
      </c>
      <c r="B956" s="2">
        <f>IFERROR(__xludf.DUMMYFUNCTION("""COMPUTED_VALUE"""),98.33)</f>
        <v>98.33</v>
      </c>
    </row>
    <row r="957" ht="12.75" spans="1:2">
      <c r="A957" s="3">
        <f>IFERROR(__xludf.DUMMYFUNCTION("""COMPUTED_VALUE"""),43756.6666666666)</f>
        <v>43756.6666666666</v>
      </c>
      <c r="B957" s="2">
        <f>IFERROR(__xludf.DUMMYFUNCTION("""COMPUTED_VALUE"""),98.62)</f>
        <v>98.62</v>
      </c>
    </row>
    <row r="958" ht="12.75" spans="1:2">
      <c r="A958" s="3">
        <f>IFERROR(__xludf.DUMMYFUNCTION("""COMPUTED_VALUE"""),43759.6666666666)</f>
        <v>43759.6666666666</v>
      </c>
      <c r="B958" s="2">
        <f>IFERROR(__xludf.DUMMYFUNCTION("""COMPUTED_VALUE"""),98.16)</f>
        <v>98.16</v>
      </c>
    </row>
    <row r="959" ht="12.75" spans="1:2">
      <c r="A959" s="3">
        <f>IFERROR(__xludf.DUMMYFUNCTION("""COMPUTED_VALUE"""),43760.6666666666)</f>
        <v>43760.6666666666</v>
      </c>
      <c r="B959" s="2">
        <f>IFERROR(__xludf.DUMMYFUNCTION("""COMPUTED_VALUE"""),97.86)</f>
        <v>97.86</v>
      </c>
    </row>
    <row r="960" ht="12.75" spans="1:2">
      <c r="A960" s="3">
        <f>IFERROR(__xludf.DUMMYFUNCTION("""COMPUTED_VALUE"""),43761.6666666666)</f>
        <v>43761.6666666666</v>
      </c>
      <c r="B960" s="2">
        <f>IFERROR(__xludf.DUMMYFUNCTION("""COMPUTED_VALUE"""),101.31)</f>
        <v>101.31</v>
      </c>
    </row>
    <row r="961" ht="12.75" spans="1:2">
      <c r="A961" s="3">
        <f>IFERROR(__xludf.DUMMYFUNCTION("""COMPUTED_VALUE"""),43762.6666666666)</f>
        <v>43762.6666666666</v>
      </c>
      <c r="B961" s="2">
        <f>IFERROR(__xludf.DUMMYFUNCTION("""COMPUTED_VALUE"""),100.99)</f>
        <v>100.99</v>
      </c>
    </row>
    <row r="962" ht="12.75" spans="1:2">
      <c r="A962" s="3">
        <f>IFERROR(__xludf.DUMMYFUNCTION("""COMPUTED_VALUE"""),43763.6666666666)</f>
        <v>43763.6666666666</v>
      </c>
      <c r="B962" s="2">
        <f>IFERROR(__xludf.DUMMYFUNCTION("""COMPUTED_VALUE"""),98.43)</f>
        <v>98.43</v>
      </c>
    </row>
    <row r="963" ht="12.75" spans="1:2">
      <c r="A963" s="3">
        <f>IFERROR(__xludf.DUMMYFUNCTION("""COMPUTED_VALUE"""),43766.6666666666)</f>
        <v>43766.6666666666</v>
      </c>
      <c r="B963" s="2">
        <f>IFERROR(__xludf.DUMMYFUNCTION("""COMPUTED_VALUE"""),98.73)</f>
        <v>98.73</v>
      </c>
    </row>
    <row r="964" ht="12.75" spans="1:2">
      <c r="A964" s="3">
        <f>IFERROR(__xludf.DUMMYFUNCTION("""COMPUTED_VALUE"""),43767.6666666666)</f>
        <v>43767.6666666666</v>
      </c>
      <c r="B964" s="2">
        <f>IFERROR(__xludf.DUMMYFUNCTION("""COMPUTED_VALUE"""),98.64)</f>
        <v>98.64</v>
      </c>
    </row>
    <row r="965" ht="12.75" spans="1:2">
      <c r="A965" s="3">
        <f>IFERROR(__xludf.DUMMYFUNCTION("""COMPUTED_VALUE"""),43768.6666666666)</f>
        <v>43768.6666666666</v>
      </c>
      <c r="B965" s="2">
        <f>IFERROR(__xludf.DUMMYFUNCTION("""COMPUTED_VALUE"""),100.06)</f>
        <v>100.06</v>
      </c>
    </row>
    <row r="966" ht="12.75" spans="1:2">
      <c r="A966" s="3">
        <f>IFERROR(__xludf.DUMMYFUNCTION("""COMPUTED_VALUE"""),43769.6666666666)</f>
        <v>43769.6666666666</v>
      </c>
      <c r="B966" s="2">
        <f>IFERROR(__xludf.DUMMYFUNCTION("""COMPUTED_VALUE"""),99.77)</f>
        <v>99.77</v>
      </c>
    </row>
    <row r="967" ht="12.75" spans="1:2">
      <c r="A967" s="3">
        <f>IFERROR(__xludf.DUMMYFUNCTION("""COMPUTED_VALUE"""),43770.6666666666)</f>
        <v>43770.6666666666</v>
      </c>
      <c r="B967" s="2">
        <f>IFERROR(__xludf.DUMMYFUNCTION("""COMPUTED_VALUE"""),99.23)</f>
        <v>99.23</v>
      </c>
    </row>
    <row r="968" ht="12.75" spans="1:2">
      <c r="A968" s="3">
        <f>IFERROR(__xludf.DUMMYFUNCTION("""COMPUTED_VALUE"""),43773.6666666666)</f>
        <v>43773.6666666666</v>
      </c>
      <c r="B968" s="2">
        <f>IFERROR(__xludf.DUMMYFUNCTION("""COMPUTED_VALUE"""),98.59)</f>
        <v>98.59</v>
      </c>
    </row>
    <row r="969" ht="12.75" spans="1:2">
      <c r="A969" s="3">
        <f>IFERROR(__xludf.DUMMYFUNCTION("""COMPUTED_VALUE"""),43774.6666666666)</f>
        <v>43774.6666666666</v>
      </c>
      <c r="B969" s="2">
        <f>IFERROR(__xludf.DUMMYFUNCTION("""COMPUTED_VALUE"""),98.42)</f>
        <v>98.42</v>
      </c>
    </row>
    <row r="970" ht="12.75" spans="1:2">
      <c r="A970" s="3">
        <f>IFERROR(__xludf.DUMMYFUNCTION("""COMPUTED_VALUE"""),43775.6666666666)</f>
        <v>43775.6666666666</v>
      </c>
      <c r="B970" s="2">
        <f>IFERROR(__xludf.DUMMYFUNCTION("""COMPUTED_VALUE"""),99.92)</f>
        <v>99.92</v>
      </c>
    </row>
    <row r="971" ht="12.75" spans="1:2">
      <c r="A971" s="3">
        <f>IFERROR(__xludf.DUMMYFUNCTION("""COMPUTED_VALUE"""),43776.6666666666)</f>
        <v>43776.6666666666</v>
      </c>
      <c r="B971" s="2">
        <f>IFERROR(__xludf.DUMMYFUNCTION("""COMPUTED_VALUE"""),100.53)</f>
        <v>100.53</v>
      </c>
    </row>
    <row r="972" ht="12.75" spans="1:2">
      <c r="A972" s="3">
        <f>IFERROR(__xludf.DUMMYFUNCTION("""COMPUTED_VALUE"""),43777.6666666666)</f>
        <v>43777.6666666666</v>
      </c>
      <c r="B972" s="2">
        <f>IFERROR(__xludf.DUMMYFUNCTION("""COMPUTED_VALUE"""),100.66)</f>
        <v>100.66</v>
      </c>
    </row>
    <row r="973" ht="12.75" spans="1:2">
      <c r="A973" s="3">
        <f>IFERROR(__xludf.DUMMYFUNCTION("""COMPUTED_VALUE"""),43780.6666666666)</f>
        <v>43780.6666666666</v>
      </c>
      <c r="B973" s="2">
        <f>IFERROR(__xludf.DUMMYFUNCTION("""COMPUTED_VALUE"""),102.53)</f>
        <v>102.53</v>
      </c>
    </row>
    <row r="974" ht="12.75" spans="1:2">
      <c r="A974" s="3">
        <f>IFERROR(__xludf.DUMMYFUNCTION("""COMPUTED_VALUE"""),43781.6666666666)</f>
        <v>43781.6666666666</v>
      </c>
      <c r="B974" s="2">
        <f>IFERROR(__xludf.DUMMYFUNCTION("""COMPUTED_VALUE"""),102.45)</f>
        <v>102.45</v>
      </c>
    </row>
    <row r="975" ht="12.75" spans="1:2">
      <c r="A975" s="3">
        <f>IFERROR(__xludf.DUMMYFUNCTION("""COMPUTED_VALUE"""),43782.6666666666)</f>
        <v>43782.6666666666</v>
      </c>
      <c r="B975" s="2">
        <f>IFERROR(__xludf.DUMMYFUNCTION("""COMPUTED_VALUE"""),103.27)</f>
        <v>103.27</v>
      </c>
    </row>
    <row r="976" ht="12.75" spans="1:2">
      <c r="A976" s="3">
        <f>IFERROR(__xludf.DUMMYFUNCTION("""COMPUTED_VALUE"""),43783.6666666666)</f>
        <v>43783.6666666666</v>
      </c>
      <c r="B976" s="2">
        <f>IFERROR(__xludf.DUMMYFUNCTION("""COMPUTED_VALUE"""),103.26)</f>
        <v>103.26</v>
      </c>
    </row>
    <row r="977" ht="12.75" spans="1:2">
      <c r="A977" s="3">
        <f>IFERROR(__xludf.DUMMYFUNCTION("""COMPUTED_VALUE"""),43784.6666666666)</f>
        <v>43784.6666666666</v>
      </c>
      <c r="B977" s="2">
        <f>IFERROR(__xludf.DUMMYFUNCTION("""COMPUTED_VALUE"""),103.59)</f>
        <v>103.59</v>
      </c>
    </row>
    <row r="978" ht="12.75" spans="1:2">
      <c r="A978" s="3">
        <f>IFERROR(__xludf.DUMMYFUNCTION("""COMPUTED_VALUE"""),43787.6666666666)</f>
        <v>43787.6666666666</v>
      </c>
      <c r="B978" s="2">
        <f>IFERROR(__xludf.DUMMYFUNCTION("""COMPUTED_VALUE"""),104.6)</f>
        <v>104.6</v>
      </c>
    </row>
    <row r="979" ht="12.75" spans="1:2">
      <c r="A979" s="3">
        <f>IFERROR(__xludf.DUMMYFUNCTION("""COMPUTED_VALUE"""),43788.6666666666)</f>
        <v>43788.6666666666</v>
      </c>
      <c r="B979" s="2">
        <f>IFERROR(__xludf.DUMMYFUNCTION("""COMPUTED_VALUE"""),105.07)</f>
        <v>105.07</v>
      </c>
    </row>
    <row r="980" ht="12.75" spans="1:2">
      <c r="A980" s="3">
        <f>IFERROR(__xludf.DUMMYFUNCTION("""COMPUTED_VALUE"""),43789.6666666666)</f>
        <v>43789.6666666666</v>
      </c>
      <c r="B980" s="2">
        <f>IFERROR(__xludf.DUMMYFUNCTION("""COMPUTED_VALUE"""),105.7)</f>
        <v>105.7</v>
      </c>
    </row>
    <row r="981" ht="12.75" spans="1:2">
      <c r="A981" s="3">
        <f>IFERROR(__xludf.DUMMYFUNCTION("""COMPUTED_VALUE"""),43790.6666666666)</f>
        <v>43790.6666666666</v>
      </c>
      <c r="B981" s="2">
        <f>IFERROR(__xludf.DUMMYFUNCTION("""COMPUTED_VALUE"""),104.74)</f>
        <v>104.74</v>
      </c>
    </row>
    <row r="982" ht="12.75" spans="1:2">
      <c r="A982" s="3">
        <f>IFERROR(__xludf.DUMMYFUNCTION("""COMPUTED_VALUE"""),43791.6666666666)</f>
        <v>43791.6666666666</v>
      </c>
      <c r="B982" s="2">
        <f>IFERROR(__xludf.DUMMYFUNCTION("""COMPUTED_VALUE"""),104.37)</f>
        <v>104.37</v>
      </c>
    </row>
    <row r="983" ht="12.75" spans="1:2">
      <c r="A983" s="3">
        <f>IFERROR(__xludf.DUMMYFUNCTION("""COMPUTED_VALUE"""),43794.6666666666)</f>
        <v>43794.6666666666</v>
      </c>
      <c r="B983" s="2">
        <f>IFERROR(__xludf.DUMMYFUNCTION("""COMPUTED_VALUE"""),104.64)</f>
        <v>104.64</v>
      </c>
    </row>
    <row r="984" ht="12.75" spans="1:2">
      <c r="A984" s="3">
        <f>IFERROR(__xludf.DUMMYFUNCTION("""COMPUTED_VALUE"""),43795.6666666666)</f>
        <v>43795.6666666666</v>
      </c>
      <c r="B984" s="2">
        <f>IFERROR(__xludf.DUMMYFUNCTION("""COMPUTED_VALUE"""),104.83)</f>
        <v>104.83</v>
      </c>
    </row>
    <row r="985" ht="12.75" spans="1:2">
      <c r="A985" s="3">
        <f>IFERROR(__xludf.DUMMYFUNCTION("""COMPUTED_VALUE"""),43796.6666666666)</f>
        <v>43796.6666666666</v>
      </c>
      <c r="B985" s="2">
        <f>IFERROR(__xludf.DUMMYFUNCTION("""COMPUTED_VALUE"""),104.25)</f>
        <v>104.25</v>
      </c>
    </row>
    <row r="986" ht="12.75" spans="1:2">
      <c r="A986" s="3">
        <f>IFERROR(__xludf.DUMMYFUNCTION("""COMPUTED_VALUE"""),43798.5416666666)</f>
        <v>43798.5416666666</v>
      </c>
      <c r="B986" s="2">
        <f>IFERROR(__xludf.DUMMYFUNCTION("""COMPUTED_VALUE"""),104.8)</f>
        <v>104.8</v>
      </c>
    </row>
    <row r="987" ht="12.75" spans="1:2">
      <c r="A987" s="3">
        <f>IFERROR(__xludf.DUMMYFUNCTION("""COMPUTED_VALUE"""),43801.6666666666)</f>
        <v>43801.6666666666</v>
      </c>
      <c r="B987" s="2">
        <f>IFERROR(__xludf.DUMMYFUNCTION("""COMPUTED_VALUE"""),104.46)</f>
        <v>104.46</v>
      </c>
    </row>
    <row r="988" ht="12.75" spans="1:2">
      <c r="A988" s="3">
        <f>IFERROR(__xludf.DUMMYFUNCTION("""COMPUTED_VALUE"""),43802.6666666666)</f>
        <v>43802.6666666666</v>
      </c>
      <c r="B988" s="2">
        <f>IFERROR(__xludf.DUMMYFUNCTION("""COMPUTED_VALUE"""),104.48)</f>
        <v>104.48</v>
      </c>
    </row>
    <row r="989" ht="12.75" spans="1:2">
      <c r="A989" s="3">
        <f>IFERROR(__xludf.DUMMYFUNCTION("""COMPUTED_VALUE"""),43803.6666666666)</f>
        <v>43803.6666666666</v>
      </c>
      <c r="B989" s="2">
        <f>IFERROR(__xludf.DUMMYFUNCTION("""COMPUTED_VALUE"""),105.21)</f>
        <v>105.21</v>
      </c>
    </row>
    <row r="990" ht="12.75" spans="1:2">
      <c r="A990" s="3">
        <f>IFERROR(__xludf.DUMMYFUNCTION("""COMPUTED_VALUE"""),43804.6666666666)</f>
        <v>43804.6666666666</v>
      </c>
      <c r="B990" s="2">
        <f>IFERROR(__xludf.DUMMYFUNCTION("""COMPUTED_VALUE"""),104.67)</f>
        <v>104.67</v>
      </c>
    </row>
    <row r="991" ht="12.75" spans="1:2">
      <c r="A991" s="3">
        <f>IFERROR(__xludf.DUMMYFUNCTION("""COMPUTED_VALUE"""),43805.6666666666)</f>
        <v>43805.6666666666</v>
      </c>
      <c r="B991" s="2">
        <f>IFERROR(__xludf.DUMMYFUNCTION("""COMPUTED_VALUE"""),105.23)</f>
        <v>105.23</v>
      </c>
    </row>
    <row r="992" ht="12.75" spans="1:2">
      <c r="A992" s="3">
        <f>IFERROR(__xludf.DUMMYFUNCTION("""COMPUTED_VALUE"""),43808.6666666666)</f>
        <v>43808.6666666666</v>
      </c>
      <c r="B992" s="2">
        <f>IFERROR(__xludf.DUMMYFUNCTION("""COMPUTED_VALUE"""),104.64)</f>
        <v>104.64</v>
      </c>
    </row>
    <row r="993" ht="12.75" spans="1:2">
      <c r="A993" s="3">
        <f>IFERROR(__xludf.DUMMYFUNCTION("""COMPUTED_VALUE"""),43809.6666666666)</f>
        <v>43809.6666666666</v>
      </c>
      <c r="B993" s="2">
        <f>IFERROR(__xludf.DUMMYFUNCTION("""COMPUTED_VALUE"""),104.61)</f>
        <v>104.61</v>
      </c>
    </row>
    <row r="994" ht="12.75" spans="1:2">
      <c r="A994" s="3">
        <f>IFERROR(__xludf.DUMMYFUNCTION("""COMPUTED_VALUE"""),43810.6666666666)</f>
        <v>43810.6666666666</v>
      </c>
      <c r="B994" s="2">
        <f>IFERROR(__xludf.DUMMYFUNCTION("""COMPUTED_VALUE"""),103.89)</f>
        <v>103.89</v>
      </c>
    </row>
    <row r="995" ht="12.75" spans="1:2">
      <c r="A995" s="3">
        <f>IFERROR(__xludf.DUMMYFUNCTION("""COMPUTED_VALUE"""),43811.6666666666)</f>
        <v>43811.6666666666</v>
      </c>
      <c r="B995" s="2">
        <f>IFERROR(__xludf.DUMMYFUNCTION("""COMPUTED_VALUE"""),104.13)</f>
        <v>104.13</v>
      </c>
    </row>
    <row r="996" ht="12.75" spans="1:2">
      <c r="A996" s="3">
        <f>IFERROR(__xludf.DUMMYFUNCTION("""COMPUTED_VALUE"""),43812.6666666666)</f>
        <v>43812.6666666666</v>
      </c>
      <c r="B996" s="2">
        <f>IFERROR(__xludf.DUMMYFUNCTION("""COMPUTED_VALUE"""),104.48)</f>
        <v>104.48</v>
      </c>
    </row>
    <row r="997" ht="12.75" spans="1:2">
      <c r="A997" s="3">
        <f>IFERROR(__xludf.DUMMYFUNCTION("""COMPUTED_VALUE"""),43815.6666666666)</f>
        <v>43815.6666666666</v>
      </c>
      <c r="B997" s="2">
        <f>IFERROR(__xludf.DUMMYFUNCTION("""COMPUTED_VALUE"""),105.2)</f>
        <v>105.2</v>
      </c>
    </row>
    <row r="998" ht="12.75" spans="1:2">
      <c r="A998" s="3">
        <f>IFERROR(__xludf.DUMMYFUNCTION("""COMPUTED_VALUE"""),43816.6666666666)</f>
        <v>43816.6666666666</v>
      </c>
      <c r="B998" s="2">
        <f>IFERROR(__xludf.DUMMYFUNCTION("""COMPUTED_VALUE"""),106)</f>
        <v>106</v>
      </c>
    </row>
    <row r="999" ht="12.75" spans="1:2">
      <c r="A999" s="3">
        <f>IFERROR(__xludf.DUMMYFUNCTION("""COMPUTED_VALUE"""),43817.6666666666)</f>
        <v>43817.6666666666</v>
      </c>
      <c r="B999" s="2">
        <f>IFERROR(__xludf.DUMMYFUNCTION("""COMPUTED_VALUE"""),105.92)</f>
        <v>105.92</v>
      </c>
    </row>
    <row r="1000" ht="12.75" spans="1:2">
      <c r="A1000" s="3">
        <f>IFERROR(__xludf.DUMMYFUNCTION("""COMPUTED_VALUE"""),43818.6666666666)</f>
        <v>43818.6666666666</v>
      </c>
      <c r="B1000" s="2">
        <f>IFERROR(__xludf.DUMMYFUNCTION("""COMPUTED_VALUE"""),107.02)</f>
        <v>107.02</v>
      </c>
    </row>
    <row r="1001" ht="12.75" spans="1:2">
      <c r="A1001" s="3">
        <f>IFERROR(__xludf.DUMMYFUNCTION("""COMPUTED_VALUE"""),43819.6666666666)</f>
        <v>43819.6666666666</v>
      </c>
      <c r="B1001" s="2">
        <f>IFERROR(__xludf.DUMMYFUNCTION("""COMPUTED_VALUE"""),107.6)</f>
        <v>107.6</v>
      </c>
    </row>
    <row r="1002" ht="12.75" spans="1:2">
      <c r="A1002" s="3">
        <f>IFERROR(__xludf.DUMMYFUNCTION("""COMPUTED_VALUE"""),43822.6666666666)</f>
        <v>43822.6666666666</v>
      </c>
      <c r="B1002" s="2">
        <f>IFERROR(__xludf.DUMMYFUNCTION("""COMPUTED_VALUE"""),107.17)</f>
        <v>107.17</v>
      </c>
    </row>
    <row r="1003" ht="12.75" spans="1:2">
      <c r="A1003" s="3">
        <f>IFERROR(__xludf.DUMMYFUNCTION("""COMPUTED_VALUE"""),43823.5416666666)</f>
        <v>43823.5416666666</v>
      </c>
      <c r="B1003" s="2">
        <f>IFERROR(__xludf.DUMMYFUNCTION("""COMPUTED_VALUE"""),106.69)</f>
        <v>106.69</v>
      </c>
    </row>
    <row r="1004" ht="12.75" spans="1:2">
      <c r="A1004" s="3">
        <f>IFERROR(__xludf.DUMMYFUNCTION("""COMPUTED_VALUE"""),43825.6666666666)</f>
        <v>43825.6666666666</v>
      </c>
      <c r="B1004" s="2">
        <f>IFERROR(__xludf.DUMMYFUNCTION("""COMPUTED_VALUE"""),107.79)</f>
        <v>107.79</v>
      </c>
    </row>
    <row r="1005" ht="12.75" spans="1:2">
      <c r="A1005" s="3">
        <f>IFERROR(__xludf.DUMMYFUNCTION("""COMPUTED_VALUE"""),43826.6666666666)</f>
        <v>43826.6666666666</v>
      </c>
      <c r="B1005" s="2">
        <f>IFERROR(__xludf.DUMMYFUNCTION("""COMPUTED_VALUE"""),107.99)</f>
        <v>107.99</v>
      </c>
    </row>
    <row r="1006" ht="12.75" spans="1:2">
      <c r="A1006" s="3">
        <f>IFERROR(__xludf.DUMMYFUNCTION("""COMPUTED_VALUE"""),43829.6666666666)</f>
        <v>43829.6666666666</v>
      </c>
      <c r="B1006" s="2">
        <f>IFERROR(__xludf.DUMMYFUNCTION("""COMPUTED_VALUE"""),107.02)</f>
        <v>107.02</v>
      </c>
    </row>
    <row r="1007" ht="12.75" spans="1:2">
      <c r="A1007" s="3">
        <f>IFERROR(__xludf.DUMMYFUNCTION("""COMPUTED_VALUE"""),43830.6666666666)</f>
        <v>43830.6666666666</v>
      </c>
      <c r="B1007" s="2">
        <f>IFERROR(__xludf.DUMMYFUNCTION("""COMPUTED_VALUE"""),107.1)</f>
        <v>107.1</v>
      </c>
    </row>
    <row r="1008" ht="12.75" spans="1:2">
      <c r="A1008" s="3">
        <f>IFERROR(__xludf.DUMMYFUNCTION("""COMPUTED_VALUE"""),43832.6666666666)</f>
        <v>43832.6666666666</v>
      </c>
      <c r="B1008" s="2">
        <f>IFERROR(__xludf.DUMMYFUNCTION("""COMPUTED_VALUE"""),107.82)</f>
        <v>107.82</v>
      </c>
    </row>
    <row r="1009" ht="12.75" spans="1:2">
      <c r="A1009" s="3">
        <f>IFERROR(__xludf.DUMMYFUNCTION("""COMPUTED_VALUE"""),43833.6666666666)</f>
        <v>43833.6666666666</v>
      </c>
      <c r="B1009" s="2">
        <f>IFERROR(__xludf.DUMMYFUNCTION("""COMPUTED_VALUE"""),108.28)</f>
        <v>108.28</v>
      </c>
    </row>
    <row r="1010" ht="12.75" spans="1:2">
      <c r="A1010" s="3">
        <f>IFERROR(__xludf.DUMMYFUNCTION("""COMPUTED_VALUE"""),43836.6666666666)</f>
        <v>43836.6666666666</v>
      </c>
      <c r="B1010" s="2">
        <f>IFERROR(__xludf.DUMMYFUNCTION("""COMPUTED_VALUE"""),108.21)</f>
        <v>108.21</v>
      </c>
    </row>
    <row r="1011" ht="12.75" spans="1:2">
      <c r="A1011" s="3">
        <f>IFERROR(__xludf.DUMMYFUNCTION("""COMPUTED_VALUE"""),43837.6666666666)</f>
        <v>43837.6666666666</v>
      </c>
      <c r="B1011" s="2">
        <f>IFERROR(__xludf.DUMMYFUNCTION("""COMPUTED_VALUE"""),106.42)</f>
        <v>106.42</v>
      </c>
    </row>
    <row r="1012" ht="12.75" spans="1:2">
      <c r="A1012" s="3">
        <f>IFERROR(__xludf.DUMMYFUNCTION("""COMPUTED_VALUE"""),43838.6666666666)</f>
        <v>43838.6666666666</v>
      </c>
      <c r="B1012" s="2">
        <f>IFERROR(__xludf.DUMMYFUNCTION("""COMPUTED_VALUE"""),105.83)</f>
        <v>105.83</v>
      </c>
    </row>
    <row r="1013" ht="12.75" spans="1:2">
      <c r="A1013" s="3">
        <f>IFERROR(__xludf.DUMMYFUNCTION("""COMPUTED_VALUE"""),43839.6666666666)</f>
        <v>43839.6666666666</v>
      </c>
      <c r="B1013" s="2">
        <f>IFERROR(__xludf.DUMMYFUNCTION("""COMPUTED_VALUE"""),107.35)</f>
        <v>107.35</v>
      </c>
    </row>
    <row r="1014" ht="12.75" spans="1:2">
      <c r="A1014" s="3">
        <f>IFERROR(__xludf.DUMMYFUNCTION("""COMPUTED_VALUE"""),43840.6666666666)</f>
        <v>43840.6666666666</v>
      </c>
      <c r="B1014" s="2">
        <f>IFERROR(__xludf.DUMMYFUNCTION("""COMPUTED_VALUE"""),106.84)</f>
        <v>106.84</v>
      </c>
    </row>
    <row r="1015" ht="12.75" spans="1:2">
      <c r="A1015" s="3">
        <f>IFERROR(__xludf.DUMMYFUNCTION("""COMPUTED_VALUE"""),43843.6666666666)</f>
        <v>43843.6666666666</v>
      </c>
      <c r="B1015" s="2">
        <f>IFERROR(__xludf.DUMMYFUNCTION("""COMPUTED_VALUE"""),107.09)</f>
        <v>107.09</v>
      </c>
    </row>
    <row r="1016" ht="12.75" spans="1:2">
      <c r="A1016" s="3">
        <f>IFERROR(__xludf.DUMMYFUNCTION("""COMPUTED_VALUE"""),43844.6666666666)</f>
        <v>43844.6666666666</v>
      </c>
      <c r="B1016" s="2">
        <f>IFERROR(__xludf.DUMMYFUNCTION("""COMPUTED_VALUE"""),106.55)</f>
        <v>106.55</v>
      </c>
    </row>
    <row r="1017" ht="12.75" spans="1:2">
      <c r="A1017" s="3">
        <f>IFERROR(__xludf.DUMMYFUNCTION("""COMPUTED_VALUE"""),43845.6666666666)</f>
        <v>43845.6666666666</v>
      </c>
      <c r="B1017" s="2">
        <f>IFERROR(__xludf.DUMMYFUNCTION("""COMPUTED_VALUE"""),107.86)</f>
        <v>107.86</v>
      </c>
    </row>
    <row r="1018" ht="12.75" spans="1:2">
      <c r="A1018" s="3">
        <f>IFERROR(__xludf.DUMMYFUNCTION("""COMPUTED_VALUE"""),43846.6666666666)</f>
        <v>43846.6666666666</v>
      </c>
      <c r="B1018" s="2">
        <f>IFERROR(__xludf.DUMMYFUNCTION("""COMPUTED_VALUE"""),108.31)</f>
        <v>108.31</v>
      </c>
    </row>
    <row r="1019" ht="12.75" spans="1:2">
      <c r="A1019" s="3">
        <f>IFERROR(__xludf.DUMMYFUNCTION("""COMPUTED_VALUE"""),43847.6666666666)</f>
        <v>43847.6666666666</v>
      </c>
      <c r="B1019" s="2">
        <f>IFERROR(__xludf.DUMMYFUNCTION("""COMPUTED_VALUE"""),109.31)</f>
        <v>109.31</v>
      </c>
    </row>
    <row r="1020" ht="12.75" spans="1:2">
      <c r="A1020" s="3">
        <f>IFERROR(__xludf.DUMMYFUNCTION("""COMPUTED_VALUE"""),43851.6666666666)</f>
        <v>43851.6666666666</v>
      </c>
      <c r="B1020" s="2">
        <f>IFERROR(__xludf.DUMMYFUNCTION("""COMPUTED_VALUE"""),109.25)</f>
        <v>109.25</v>
      </c>
    </row>
    <row r="1021" ht="12.75" spans="1:2">
      <c r="A1021" s="3">
        <f>IFERROR(__xludf.DUMMYFUNCTION("""COMPUTED_VALUE"""),43852.6666666666)</f>
        <v>43852.6666666666</v>
      </c>
      <c r="B1021" s="2">
        <f>IFERROR(__xludf.DUMMYFUNCTION("""COMPUTED_VALUE"""),109.14)</f>
        <v>109.14</v>
      </c>
    </row>
    <row r="1022" ht="12.75" spans="1:2">
      <c r="A1022" s="3">
        <f>IFERROR(__xludf.DUMMYFUNCTION("""COMPUTED_VALUE"""),43853.6666666666)</f>
        <v>43853.6666666666</v>
      </c>
      <c r="B1022" s="2">
        <f>IFERROR(__xludf.DUMMYFUNCTION("""COMPUTED_VALUE"""),109.63)</f>
        <v>109.63</v>
      </c>
    </row>
    <row r="1023" ht="12.75" spans="1:2">
      <c r="A1023" s="3">
        <f>IFERROR(__xludf.DUMMYFUNCTION("""COMPUTED_VALUE"""),43854.6666666666)</f>
        <v>43854.6666666666</v>
      </c>
      <c r="B1023" s="2">
        <f>IFERROR(__xludf.DUMMYFUNCTION("""COMPUTED_VALUE"""),110.21)</f>
        <v>110.21</v>
      </c>
    </row>
    <row r="1024" ht="12.75" spans="1:2">
      <c r="A1024" s="3">
        <f>IFERROR(__xludf.DUMMYFUNCTION("""COMPUTED_VALUE"""),43857.6666666666)</f>
        <v>43857.6666666666</v>
      </c>
      <c r="B1024" s="2">
        <f>IFERROR(__xludf.DUMMYFUNCTION("""COMPUTED_VALUE"""),109.78)</f>
        <v>109.78</v>
      </c>
    </row>
    <row r="1025" ht="12.75" spans="1:2">
      <c r="A1025" s="3">
        <f>IFERROR(__xludf.DUMMYFUNCTION("""COMPUTED_VALUE"""),43858.6666666666)</f>
        <v>43858.6666666666</v>
      </c>
      <c r="B1025" s="2">
        <f>IFERROR(__xludf.DUMMYFUNCTION("""COMPUTED_VALUE"""),111.14)</f>
        <v>111.14</v>
      </c>
    </row>
    <row r="1026" ht="12.75" spans="1:2">
      <c r="A1026" s="3">
        <f>IFERROR(__xludf.DUMMYFUNCTION("""COMPUTED_VALUE"""),43859.6666666666)</f>
        <v>43859.6666666666</v>
      </c>
      <c r="B1026" s="2">
        <f>IFERROR(__xludf.DUMMYFUNCTION("""COMPUTED_VALUE"""),115.34)</f>
        <v>115.34</v>
      </c>
    </row>
    <row r="1027" ht="12.75" spans="1:2">
      <c r="A1027" s="3">
        <f>IFERROR(__xludf.DUMMYFUNCTION("""COMPUTED_VALUE"""),43860.6666666666)</f>
        <v>43860.6666666666</v>
      </c>
      <c r="B1027" s="2">
        <f>IFERROR(__xludf.DUMMYFUNCTION("""COMPUTED_VALUE"""),115.96)</f>
        <v>115.96</v>
      </c>
    </row>
    <row r="1028" ht="12.75" spans="1:2">
      <c r="A1028" s="3">
        <f>IFERROR(__xludf.DUMMYFUNCTION("""COMPUTED_VALUE"""),43861.6666666666)</f>
        <v>43861.6666666666</v>
      </c>
      <c r="B1028" s="2">
        <f>IFERROR(__xludf.DUMMYFUNCTION("""COMPUTED_VALUE"""),116.46)</f>
        <v>116.46</v>
      </c>
    </row>
    <row r="1029" ht="12.75" spans="1:2">
      <c r="A1029" s="3">
        <f>IFERROR(__xludf.DUMMYFUNCTION("""COMPUTED_VALUE"""),43864.6666666666)</f>
        <v>43864.6666666666</v>
      </c>
      <c r="B1029" s="2">
        <f>IFERROR(__xludf.DUMMYFUNCTION("""COMPUTED_VALUE"""),117.79)</f>
        <v>117.79</v>
      </c>
    </row>
    <row r="1030" ht="12.75" spans="1:2">
      <c r="A1030" s="3">
        <f>IFERROR(__xludf.DUMMYFUNCTION("""COMPUTED_VALUE"""),43865.6666666666)</f>
        <v>43865.6666666666</v>
      </c>
      <c r="B1030" s="2">
        <f>IFERROR(__xludf.DUMMYFUNCTION("""COMPUTED_VALUE"""),118.67)</f>
        <v>118.67</v>
      </c>
    </row>
    <row r="1031" ht="12.75" spans="1:2">
      <c r="A1031" s="3">
        <f>IFERROR(__xludf.DUMMYFUNCTION("""COMPUTED_VALUE"""),43866.6666666666)</f>
        <v>43866.6666666666</v>
      </c>
      <c r="B1031" s="2">
        <f>IFERROR(__xludf.DUMMYFUNCTION("""COMPUTED_VALUE"""),116.47)</f>
        <v>116.47</v>
      </c>
    </row>
    <row r="1032" ht="12.75" spans="1:2">
      <c r="A1032" s="3">
        <f>IFERROR(__xludf.DUMMYFUNCTION("""COMPUTED_VALUE"""),43867.6666666666)</f>
        <v>43867.6666666666</v>
      </c>
      <c r="B1032" s="2">
        <f>IFERROR(__xludf.DUMMYFUNCTION("""COMPUTED_VALUE"""),115.85)</f>
        <v>115.85</v>
      </c>
    </row>
    <row r="1033" ht="12.75" spans="1:2">
      <c r="A1033" s="3">
        <f>IFERROR(__xludf.DUMMYFUNCTION("""COMPUTED_VALUE"""),43868.6666666666)</f>
        <v>43868.6666666666</v>
      </c>
      <c r="B1033" s="2">
        <f>IFERROR(__xludf.DUMMYFUNCTION("""COMPUTED_VALUE"""),114.33)</f>
        <v>114.33</v>
      </c>
    </row>
    <row r="1034" ht="12.75" spans="1:2">
      <c r="A1034" s="3">
        <f>IFERROR(__xludf.DUMMYFUNCTION("""COMPUTED_VALUE"""),43871.6666666666)</f>
        <v>43871.6666666666</v>
      </c>
      <c r="B1034" s="2">
        <f>IFERROR(__xludf.DUMMYFUNCTION("""COMPUTED_VALUE"""),115.73)</f>
        <v>115.73</v>
      </c>
    </row>
    <row r="1035" ht="12.75" spans="1:2">
      <c r="A1035" s="3">
        <f>IFERROR(__xludf.DUMMYFUNCTION("""COMPUTED_VALUE"""),43872.6666666666)</f>
        <v>43872.6666666666</v>
      </c>
      <c r="B1035" s="2">
        <f>IFERROR(__xludf.DUMMYFUNCTION("""COMPUTED_VALUE"""),114.8)</f>
        <v>114.8</v>
      </c>
    </row>
    <row r="1036" ht="12.75" spans="1:2">
      <c r="A1036" s="3">
        <f>IFERROR(__xludf.DUMMYFUNCTION("""COMPUTED_VALUE"""),43873.6666666666)</f>
        <v>43873.6666666666</v>
      </c>
      <c r="B1036" s="2">
        <f>IFERROR(__xludf.DUMMYFUNCTION("""COMPUTED_VALUE"""),114.06)</f>
        <v>114.06</v>
      </c>
    </row>
    <row r="1037" ht="12.75" spans="1:2">
      <c r="A1037" s="3">
        <f>IFERROR(__xludf.DUMMYFUNCTION("""COMPUTED_VALUE"""),43874.6666666666)</f>
        <v>43874.6666666666</v>
      </c>
      <c r="B1037" s="2">
        <f>IFERROR(__xludf.DUMMYFUNCTION("""COMPUTED_VALUE"""),114.4)</f>
        <v>114.4</v>
      </c>
    </row>
    <row r="1038" ht="12.75" spans="1:2">
      <c r="A1038" s="3">
        <f>IFERROR(__xludf.DUMMYFUNCTION("""COMPUTED_VALUE"""),43875.6666666666)</f>
        <v>43875.6666666666</v>
      </c>
      <c r="B1038" s="2">
        <f>IFERROR(__xludf.DUMMYFUNCTION("""COMPUTED_VALUE"""),116.2)</f>
        <v>116.2</v>
      </c>
    </row>
    <row r="1039" ht="12.75" spans="1:2">
      <c r="A1039" s="3">
        <f>IFERROR(__xludf.DUMMYFUNCTION("""COMPUTED_VALUE"""),43879.6666666666)</f>
        <v>43879.6666666666</v>
      </c>
      <c r="B1039" s="2">
        <f>IFERROR(__xludf.DUMMYFUNCTION("""COMPUTED_VALUE"""),115.67)</f>
        <v>115.67</v>
      </c>
    </row>
    <row r="1040" ht="12.75" spans="1:2">
      <c r="A1040" s="3">
        <f>IFERROR(__xludf.DUMMYFUNCTION("""COMPUTED_VALUE"""),43880.6666666666)</f>
        <v>43880.6666666666</v>
      </c>
      <c r="B1040" s="2">
        <f>IFERROR(__xludf.DUMMYFUNCTION("""COMPUTED_VALUE"""),115.27)</f>
        <v>115.27</v>
      </c>
    </row>
    <row r="1041" ht="12.75" spans="1:2">
      <c r="A1041" s="3">
        <f>IFERROR(__xludf.DUMMYFUNCTION("""COMPUTED_VALUE"""),43881.6666666666)</f>
        <v>43881.6666666666</v>
      </c>
      <c r="B1041" s="2">
        <f>IFERROR(__xludf.DUMMYFUNCTION("""COMPUTED_VALUE"""),114.49)</f>
        <v>114.49</v>
      </c>
    </row>
    <row r="1042" ht="12.75" spans="1:2">
      <c r="A1042" s="3">
        <f>IFERROR(__xludf.DUMMYFUNCTION("""COMPUTED_VALUE"""),43882.6666666666)</f>
        <v>43882.6666666666</v>
      </c>
      <c r="B1042" s="2">
        <f>IFERROR(__xludf.DUMMYFUNCTION("""COMPUTED_VALUE"""),115.18)</f>
        <v>115.18</v>
      </c>
    </row>
    <row r="1043" ht="12.75" spans="1:2">
      <c r="A1043" s="3">
        <f>IFERROR(__xludf.DUMMYFUNCTION("""COMPUTED_VALUE"""),43885.6666666666)</f>
        <v>43885.6666666666</v>
      </c>
      <c r="B1043" s="2">
        <f>IFERROR(__xludf.DUMMYFUNCTION("""COMPUTED_VALUE"""),114.74)</f>
        <v>114.74</v>
      </c>
    </row>
    <row r="1044" ht="12.75" spans="1:2">
      <c r="A1044" s="3">
        <f>IFERROR(__xludf.DUMMYFUNCTION("""COMPUTED_VALUE"""),43886.6666666666)</f>
        <v>43886.6666666666</v>
      </c>
      <c r="B1044" s="2">
        <f>IFERROR(__xludf.DUMMYFUNCTION("""COMPUTED_VALUE"""),112.41)</f>
        <v>112.41</v>
      </c>
    </row>
    <row r="1045" ht="12.75" spans="1:2">
      <c r="A1045" s="3">
        <f>IFERROR(__xludf.DUMMYFUNCTION("""COMPUTED_VALUE"""),43887.6666666666)</f>
        <v>43887.6666666666</v>
      </c>
      <c r="B1045" s="2">
        <f>IFERROR(__xludf.DUMMYFUNCTION("""COMPUTED_VALUE"""),113.02)</f>
        <v>113.02</v>
      </c>
    </row>
    <row r="1046" ht="12.75" spans="1:2">
      <c r="A1046" s="3">
        <f>IFERROR(__xludf.DUMMYFUNCTION("""COMPUTED_VALUE"""),43888.6666666666)</f>
        <v>43888.6666666666</v>
      </c>
      <c r="B1046" s="2">
        <f>IFERROR(__xludf.DUMMYFUNCTION("""COMPUTED_VALUE"""),107.45)</f>
        <v>107.45</v>
      </c>
    </row>
    <row r="1047" ht="12.75" spans="1:2">
      <c r="A1047" s="3">
        <f>IFERROR(__xludf.DUMMYFUNCTION("""COMPUTED_VALUE"""),43889.6666666666)</f>
        <v>43889.6666666666</v>
      </c>
      <c r="B1047" s="2">
        <f>IFERROR(__xludf.DUMMYFUNCTION("""COMPUTED_VALUE"""),102.55)</f>
        <v>102.55</v>
      </c>
    </row>
    <row r="1048" ht="12.75" spans="1:2">
      <c r="A1048" s="3">
        <f>IFERROR(__xludf.DUMMYFUNCTION("""COMPUTED_VALUE"""),43892.6666666666)</f>
        <v>43892.6666666666</v>
      </c>
      <c r="B1048" s="2">
        <f>IFERROR(__xludf.DUMMYFUNCTION("""COMPUTED_VALUE"""),110.12)</f>
        <v>110.12</v>
      </c>
    </row>
    <row r="1049" ht="12.75" spans="1:2">
      <c r="A1049" s="3">
        <f>IFERROR(__xludf.DUMMYFUNCTION("""COMPUTED_VALUE"""),43893.6666666666)</f>
        <v>43893.6666666666</v>
      </c>
      <c r="B1049" s="2">
        <f>IFERROR(__xludf.DUMMYFUNCTION("""COMPUTED_VALUE"""),110.07)</f>
        <v>110.07</v>
      </c>
    </row>
    <row r="1050" ht="12.75" spans="1:2">
      <c r="A1050" s="3">
        <f>IFERROR(__xludf.DUMMYFUNCTION("""COMPUTED_VALUE"""),43894.6666666666)</f>
        <v>43894.6666666666</v>
      </c>
      <c r="B1050" s="2">
        <f>IFERROR(__xludf.DUMMYFUNCTION("""COMPUTED_VALUE"""),116.37)</f>
        <v>116.37</v>
      </c>
    </row>
    <row r="1051" ht="12.75" spans="1:2">
      <c r="A1051" s="3">
        <f>IFERROR(__xludf.DUMMYFUNCTION("""COMPUTED_VALUE"""),43895.6666666666)</f>
        <v>43895.6666666666</v>
      </c>
      <c r="B1051" s="2">
        <f>IFERROR(__xludf.DUMMYFUNCTION("""COMPUTED_VALUE"""),114.1)</f>
        <v>114.1</v>
      </c>
    </row>
    <row r="1052" ht="12.75" spans="1:2">
      <c r="A1052" s="3">
        <f>IFERROR(__xludf.DUMMYFUNCTION("""COMPUTED_VALUE"""),43896.6666666666)</f>
        <v>43896.6666666666</v>
      </c>
      <c r="B1052" s="2">
        <f>IFERROR(__xludf.DUMMYFUNCTION("""COMPUTED_VALUE"""),110.5)</f>
        <v>110.5</v>
      </c>
    </row>
    <row r="1053" ht="12.75" spans="1:2">
      <c r="A1053" s="3">
        <f>IFERROR(__xludf.DUMMYFUNCTION("""COMPUTED_VALUE"""),43899.6666666666)</f>
        <v>43899.6666666666</v>
      </c>
      <c r="B1053" s="2">
        <f>IFERROR(__xludf.DUMMYFUNCTION("""COMPUTED_VALUE"""),105.72)</f>
        <v>105.72</v>
      </c>
    </row>
    <row r="1054" ht="12.75" spans="1:2">
      <c r="A1054" s="3">
        <f>IFERROR(__xludf.DUMMYFUNCTION("""COMPUTED_VALUE"""),43900.6666666666)</f>
        <v>43900.6666666666</v>
      </c>
      <c r="B1054" s="2">
        <f>IFERROR(__xludf.DUMMYFUNCTION("""COMPUTED_VALUE"""),104.7)</f>
        <v>104.7</v>
      </c>
    </row>
    <row r="1055" ht="12.75" spans="1:2">
      <c r="A1055" s="3">
        <f>IFERROR(__xludf.DUMMYFUNCTION("""COMPUTED_VALUE"""),43901.6666666666)</f>
        <v>43901.6666666666</v>
      </c>
      <c r="B1055" s="2">
        <f>IFERROR(__xludf.DUMMYFUNCTION("""COMPUTED_VALUE"""),99.32)</f>
        <v>99.32</v>
      </c>
    </row>
    <row r="1056" ht="12.75" spans="1:2">
      <c r="A1056" s="3">
        <f>IFERROR(__xludf.DUMMYFUNCTION("""COMPUTED_VALUE"""),43902.6666666666)</f>
        <v>43902.6666666666</v>
      </c>
      <c r="B1056" s="2">
        <f>IFERROR(__xludf.DUMMYFUNCTION("""COMPUTED_VALUE"""),88.63)</f>
        <v>88.63</v>
      </c>
    </row>
    <row r="1057" ht="12.75" spans="1:2">
      <c r="A1057" s="3">
        <f>IFERROR(__xludf.DUMMYFUNCTION("""COMPUTED_VALUE"""),43903.6666666666)</f>
        <v>43903.6666666666</v>
      </c>
      <c r="B1057" s="2">
        <f>IFERROR(__xludf.DUMMYFUNCTION("""COMPUTED_VALUE"""),96.05)</f>
        <v>96.05</v>
      </c>
    </row>
    <row r="1058" ht="12.75" spans="1:2">
      <c r="A1058" s="3">
        <f>IFERROR(__xludf.DUMMYFUNCTION("""COMPUTED_VALUE"""),43906.6666666666)</f>
        <v>43906.6666666666</v>
      </c>
      <c r="B1058" s="2">
        <f>IFERROR(__xludf.DUMMYFUNCTION("""COMPUTED_VALUE"""),85.31)</f>
        <v>85.31</v>
      </c>
    </row>
    <row r="1059" ht="12.75" spans="1:2">
      <c r="A1059" s="3">
        <f>IFERROR(__xludf.DUMMYFUNCTION("""COMPUTED_VALUE"""),43907.6666666666)</f>
        <v>43907.6666666666</v>
      </c>
      <c r="B1059" s="2">
        <f>IFERROR(__xludf.DUMMYFUNCTION("""COMPUTED_VALUE"""),95.03)</f>
        <v>95.03</v>
      </c>
    </row>
    <row r="1060" ht="12.75" spans="1:2">
      <c r="A1060" s="3">
        <f>IFERROR(__xludf.DUMMYFUNCTION("""COMPUTED_VALUE"""),43908.6666666666)</f>
        <v>43908.6666666666</v>
      </c>
      <c r="B1060" s="2">
        <f>IFERROR(__xludf.DUMMYFUNCTION("""COMPUTED_VALUE"""),91.57)</f>
        <v>91.57</v>
      </c>
    </row>
    <row r="1061" ht="12.75" spans="1:2">
      <c r="A1061" s="3">
        <f>IFERROR(__xludf.DUMMYFUNCTION("""COMPUTED_VALUE"""),43909.6666666666)</f>
        <v>43909.6666666666</v>
      </c>
      <c r="B1061" s="2">
        <f>IFERROR(__xludf.DUMMYFUNCTION("""COMPUTED_VALUE"""),88)</f>
        <v>88</v>
      </c>
    </row>
    <row r="1062" ht="12.75" spans="1:2">
      <c r="A1062" s="3">
        <f>IFERROR(__xludf.DUMMYFUNCTION("""COMPUTED_VALUE"""),43910.6666666666)</f>
        <v>43910.6666666666</v>
      </c>
      <c r="B1062" s="2">
        <f>IFERROR(__xludf.DUMMYFUNCTION("""COMPUTED_VALUE"""),80.5)</f>
        <v>80.5</v>
      </c>
    </row>
    <row r="1063" ht="12.75" spans="1:2">
      <c r="A1063" s="3">
        <f>IFERROR(__xludf.DUMMYFUNCTION("""COMPUTED_VALUE"""),43913.6666666666)</f>
        <v>43913.6666666666</v>
      </c>
      <c r="B1063" s="2">
        <f>IFERROR(__xludf.DUMMYFUNCTION("""COMPUTED_VALUE"""),72.86)</f>
        <v>72.86</v>
      </c>
    </row>
    <row r="1064" ht="12.75" spans="1:2">
      <c r="A1064" s="3">
        <f>IFERROR(__xludf.DUMMYFUNCTION("""COMPUTED_VALUE"""),43914.6666666666)</f>
        <v>43914.6666666666</v>
      </c>
      <c r="B1064" s="2">
        <f>IFERROR(__xludf.DUMMYFUNCTION("""COMPUTED_VALUE"""),82.99)</f>
        <v>82.99</v>
      </c>
    </row>
    <row r="1065" ht="12.75" spans="1:2">
      <c r="A1065" s="3">
        <f>IFERROR(__xludf.DUMMYFUNCTION("""COMPUTED_VALUE"""),43915.6666666666)</f>
        <v>43915.6666666666</v>
      </c>
      <c r="B1065" s="2">
        <f>IFERROR(__xludf.DUMMYFUNCTION("""COMPUTED_VALUE"""),86.96)</f>
        <v>86.96</v>
      </c>
    </row>
    <row r="1066" ht="12.75" spans="1:2">
      <c r="A1066" s="3">
        <f>IFERROR(__xludf.DUMMYFUNCTION("""COMPUTED_VALUE"""),43916.6666666666)</f>
        <v>43916.6666666666</v>
      </c>
      <c r="B1066" s="2">
        <f>IFERROR(__xludf.DUMMYFUNCTION("""COMPUTED_VALUE"""),93.82)</f>
        <v>93.82</v>
      </c>
    </row>
    <row r="1067" ht="12.75" spans="1:2">
      <c r="A1067" s="3">
        <f>IFERROR(__xludf.DUMMYFUNCTION("""COMPUTED_VALUE"""),43917.6666666666)</f>
        <v>43917.6666666666</v>
      </c>
      <c r="B1067" s="2">
        <f>IFERROR(__xludf.DUMMYFUNCTION("""COMPUTED_VALUE"""),92.78)</f>
        <v>92.78</v>
      </c>
    </row>
    <row r="1068" ht="12.75" spans="1:2">
      <c r="A1068" s="3">
        <f>IFERROR(__xludf.DUMMYFUNCTION("""COMPUTED_VALUE"""),43920.6666666666)</f>
        <v>43920.6666666666</v>
      </c>
      <c r="B1068" s="2">
        <f>IFERROR(__xludf.DUMMYFUNCTION("""COMPUTED_VALUE"""),99.44)</f>
        <v>99.44</v>
      </c>
    </row>
    <row r="1069" ht="12.75" spans="1:2">
      <c r="A1069" s="3">
        <f>IFERROR(__xludf.DUMMYFUNCTION("""COMPUTED_VALUE"""),43921.6666666666)</f>
        <v>43921.6666666666</v>
      </c>
      <c r="B1069" s="2">
        <f>IFERROR(__xludf.DUMMYFUNCTION("""COMPUTED_VALUE"""),94.95)</f>
        <v>94.95</v>
      </c>
    </row>
    <row r="1070" ht="12.75" spans="1:2">
      <c r="A1070" s="3">
        <f>IFERROR(__xludf.DUMMYFUNCTION("""COMPUTED_VALUE"""),43922.6666666666)</f>
        <v>43922.6666666666</v>
      </c>
      <c r="B1070" s="2">
        <f>IFERROR(__xludf.DUMMYFUNCTION("""COMPUTED_VALUE"""),92.27)</f>
        <v>92.27</v>
      </c>
    </row>
    <row r="1071" ht="12.75" spans="1:2">
      <c r="A1071" s="3">
        <f>IFERROR(__xludf.DUMMYFUNCTION("""COMPUTED_VALUE"""),43923.6666666666)</f>
        <v>43923.6666666666</v>
      </c>
      <c r="B1071" s="2">
        <f>IFERROR(__xludf.DUMMYFUNCTION("""COMPUTED_VALUE"""),93.96)</f>
        <v>93.96</v>
      </c>
    </row>
    <row r="1072" ht="12.75" spans="1:2">
      <c r="A1072" s="3">
        <f>IFERROR(__xludf.DUMMYFUNCTION("""COMPUTED_VALUE"""),43924.6666666666)</f>
        <v>43924.6666666666</v>
      </c>
      <c r="B1072" s="2">
        <f>IFERROR(__xludf.DUMMYFUNCTION("""COMPUTED_VALUE"""),95.22)</f>
        <v>95.22</v>
      </c>
    </row>
    <row r="1073" ht="12.75" spans="1:2">
      <c r="A1073" s="3">
        <f>IFERROR(__xludf.DUMMYFUNCTION("""COMPUTED_VALUE"""),43927.6666666666)</f>
        <v>43927.6666666666</v>
      </c>
      <c r="B1073" s="2">
        <f>IFERROR(__xludf.DUMMYFUNCTION("""COMPUTED_VALUE"""),101.59)</f>
        <v>101.59</v>
      </c>
    </row>
    <row r="1074" ht="12.75" spans="1:2">
      <c r="A1074" s="3">
        <f>IFERROR(__xludf.DUMMYFUNCTION("""COMPUTED_VALUE"""),43928.6666666666)</f>
        <v>43928.6666666666</v>
      </c>
      <c r="B1074" s="2">
        <f>IFERROR(__xludf.DUMMYFUNCTION("""COMPUTED_VALUE"""),100.94)</f>
        <v>100.94</v>
      </c>
    </row>
    <row r="1075" ht="12.75" spans="1:2">
      <c r="A1075" s="3">
        <f>IFERROR(__xludf.DUMMYFUNCTION("""COMPUTED_VALUE"""),43929.6666666666)</f>
        <v>43929.6666666666</v>
      </c>
      <c r="B1075" s="2">
        <f>IFERROR(__xludf.DUMMYFUNCTION("""COMPUTED_VALUE"""),104.13)</f>
        <v>104.13</v>
      </c>
    </row>
    <row r="1076" ht="12.75" spans="1:2">
      <c r="A1076" s="3">
        <f>IFERROR(__xludf.DUMMYFUNCTION("""COMPUTED_VALUE"""),43930.6666666666)</f>
        <v>43930.6666666666</v>
      </c>
      <c r="B1076" s="2">
        <f>IFERROR(__xludf.DUMMYFUNCTION("""COMPUTED_VALUE"""),107.92)</f>
        <v>107.92</v>
      </c>
    </row>
    <row r="1077" ht="12.75" spans="1:2">
      <c r="A1077" s="3">
        <f>IFERROR(__xludf.DUMMYFUNCTION("""COMPUTED_VALUE"""),43934.6666666666)</f>
        <v>43934.6666666666</v>
      </c>
      <c r="B1077" s="2">
        <f>IFERROR(__xludf.DUMMYFUNCTION("""COMPUTED_VALUE"""),103.29)</f>
        <v>103.29</v>
      </c>
    </row>
    <row r="1078" ht="12.75" spans="1:2">
      <c r="A1078" s="3">
        <f>IFERROR(__xludf.DUMMYFUNCTION("""COMPUTED_VALUE"""),43935.6666666666)</f>
        <v>43935.6666666666</v>
      </c>
      <c r="B1078" s="2">
        <f>IFERROR(__xludf.DUMMYFUNCTION("""COMPUTED_VALUE"""),107.56)</f>
        <v>107.56</v>
      </c>
    </row>
    <row r="1079" ht="12.75" spans="1:2">
      <c r="A1079" s="3">
        <f>IFERROR(__xludf.DUMMYFUNCTION("""COMPUTED_VALUE"""),43936.6666666666)</f>
        <v>43936.6666666666</v>
      </c>
      <c r="B1079" s="2">
        <f>IFERROR(__xludf.DUMMYFUNCTION("""COMPUTED_VALUE"""),106)</f>
        <v>106</v>
      </c>
    </row>
    <row r="1080" ht="12.75" spans="1:2">
      <c r="A1080" s="3">
        <f>IFERROR(__xludf.DUMMYFUNCTION("""COMPUTED_VALUE"""),43937.6666666666)</f>
        <v>43937.6666666666</v>
      </c>
      <c r="B1080" s="2">
        <f>IFERROR(__xludf.DUMMYFUNCTION("""COMPUTED_VALUE"""),108.31)</f>
        <v>108.31</v>
      </c>
    </row>
    <row r="1081" ht="12.75" spans="1:2">
      <c r="A1081" s="3">
        <f>IFERROR(__xludf.DUMMYFUNCTION("""COMPUTED_VALUE"""),43938.6666666666)</f>
        <v>43938.6666666666</v>
      </c>
      <c r="B1081" s="2">
        <f>IFERROR(__xludf.DUMMYFUNCTION("""COMPUTED_VALUE"""),111.24)</f>
        <v>111.24</v>
      </c>
    </row>
    <row r="1082" ht="12.75" spans="1:2">
      <c r="A1082" s="3">
        <f>IFERROR(__xludf.DUMMYFUNCTION("""COMPUTED_VALUE"""),43941.6666666666)</f>
        <v>43941.6666666666</v>
      </c>
      <c r="B1082" s="2">
        <f>IFERROR(__xludf.DUMMYFUNCTION("""COMPUTED_VALUE"""),109.78)</f>
        <v>109.78</v>
      </c>
    </row>
    <row r="1083" ht="12.75" spans="1:2">
      <c r="A1083" s="3">
        <f>IFERROR(__xludf.DUMMYFUNCTION("""COMPUTED_VALUE"""),43942.6666666666)</f>
        <v>43942.6666666666</v>
      </c>
      <c r="B1083" s="2">
        <f>IFERROR(__xludf.DUMMYFUNCTION("""COMPUTED_VALUE"""),105.27)</f>
        <v>105.27</v>
      </c>
    </row>
    <row r="1084" ht="12.75" spans="1:2">
      <c r="A1084" s="3">
        <f>IFERROR(__xludf.DUMMYFUNCTION("""COMPUTED_VALUE"""),43943.6666666666)</f>
        <v>43943.6666666666</v>
      </c>
      <c r="B1084" s="2">
        <f>IFERROR(__xludf.DUMMYFUNCTION("""COMPUTED_VALUE"""),104.63)</f>
        <v>104.63</v>
      </c>
    </row>
    <row r="1085" ht="12.75" spans="1:2">
      <c r="A1085" s="3">
        <f>IFERROR(__xludf.DUMMYFUNCTION("""COMPUTED_VALUE"""),43944.6666666666)</f>
        <v>43944.6666666666</v>
      </c>
      <c r="B1085" s="2">
        <f>IFERROR(__xludf.DUMMYFUNCTION("""COMPUTED_VALUE"""),103.85)</f>
        <v>103.85</v>
      </c>
    </row>
    <row r="1086" ht="12.75" spans="1:2">
      <c r="A1086" s="3">
        <f>IFERROR(__xludf.DUMMYFUNCTION("""COMPUTED_VALUE"""),43945.6666666666)</f>
        <v>43945.6666666666</v>
      </c>
      <c r="B1086" s="2">
        <f>IFERROR(__xludf.DUMMYFUNCTION("""COMPUTED_VALUE"""),105.63)</f>
        <v>105.63</v>
      </c>
    </row>
    <row r="1087" ht="12.75" spans="1:2">
      <c r="A1087" s="3">
        <f>IFERROR(__xludf.DUMMYFUNCTION("""COMPUTED_VALUE"""),43948.6666666666)</f>
        <v>43948.6666666666</v>
      </c>
      <c r="B1087" s="2">
        <f>IFERROR(__xludf.DUMMYFUNCTION("""COMPUTED_VALUE"""),111.63)</f>
        <v>111.63</v>
      </c>
    </row>
    <row r="1088" ht="12.75" spans="1:2">
      <c r="A1088" s="3">
        <f>IFERROR(__xludf.DUMMYFUNCTION("""COMPUTED_VALUE"""),43949.6666666666)</f>
        <v>43949.6666666666</v>
      </c>
      <c r="B1088" s="2">
        <f>IFERROR(__xludf.DUMMYFUNCTION("""COMPUTED_VALUE"""),111.21)</f>
        <v>111.21</v>
      </c>
    </row>
    <row r="1089" ht="12.75" spans="1:2">
      <c r="A1089" s="3">
        <f>IFERROR(__xludf.DUMMYFUNCTION("""COMPUTED_VALUE"""),43950.6666666666)</f>
        <v>43950.6666666666</v>
      </c>
      <c r="B1089" s="2">
        <f>IFERROR(__xludf.DUMMYFUNCTION("""COMPUTED_VALUE"""),111.6)</f>
        <v>111.6</v>
      </c>
    </row>
    <row r="1090" ht="12.75" spans="1:2">
      <c r="A1090" s="3">
        <f>IFERROR(__xludf.DUMMYFUNCTION("""COMPUTED_VALUE"""),43951.6666666666)</f>
        <v>43951.6666666666</v>
      </c>
      <c r="B1090" s="2">
        <f>IFERROR(__xludf.DUMMYFUNCTION("""COMPUTED_VALUE"""),109.67)</f>
        <v>109.67</v>
      </c>
    </row>
    <row r="1091" ht="12.75" spans="1:2">
      <c r="A1091" s="3">
        <f>IFERROR(__xludf.DUMMYFUNCTION("""COMPUTED_VALUE"""),43952.6666666666)</f>
        <v>43952.6666666666</v>
      </c>
      <c r="B1091" s="2">
        <f>IFERROR(__xludf.DUMMYFUNCTION("""COMPUTED_VALUE"""),106.62)</f>
        <v>106.62</v>
      </c>
    </row>
    <row r="1092" ht="12.75" spans="1:2">
      <c r="A1092" s="3">
        <f>IFERROR(__xludf.DUMMYFUNCTION("""COMPUTED_VALUE"""),43955.6666666666)</f>
        <v>43955.6666666666</v>
      </c>
      <c r="B1092" s="2">
        <f>IFERROR(__xludf.DUMMYFUNCTION("""COMPUTED_VALUE"""),106.13)</f>
        <v>106.13</v>
      </c>
    </row>
    <row r="1093" ht="12.75" spans="1:2">
      <c r="A1093" s="3">
        <f>IFERROR(__xludf.DUMMYFUNCTION("""COMPUTED_VALUE"""),43956.6666666666)</f>
        <v>43956.6666666666</v>
      </c>
      <c r="B1093" s="2">
        <f>IFERROR(__xludf.DUMMYFUNCTION("""COMPUTED_VALUE"""),108.83)</f>
        <v>108.83</v>
      </c>
    </row>
    <row r="1094" ht="12.75" spans="1:2">
      <c r="A1094" s="3">
        <f>IFERROR(__xludf.DUMMYFUNCTION("""COMPUTED_VALUE"""),43957.6666666666)</f>
        <v>43957.6666666666</v>
      </c>
      <c r="B1094" s="2">
        <f>IFERROR(__xludf.DUMMYFUNCTION("""COMPUTED_VALUE"""),105.63)</f>
        <v>105.63</v>
      </c>
    </row>
    <row r="1095" ht="12.75" spans="1:2">
      <c r="A1095" s="3">
        <f>IFERROR(__xludf.DUMMYFUNCTION("""COMPUTED_VALUE"""),43958.6666666666)</f>
        <v>43958.6666666666</v>
      </c>
      <c r="B1095" s="2">
        <f>IFERROR(__xludf.DUMMYFUNCTION("""COMPUTED_VALUE"""),107.33)</f>
        <v>107.33</v>
      </c>
    </row>
    <row r="1096" ht="12.75" spans="1:2">
      <c r="A1096" s="3">
        <f>IFERROR(__xludf.DUMMYFUNCTION("""COMPUTED_VALUE"""),43959.6666666666)</f>
        <v>43959.6666666666</v>
      </c>
      <c r="B1096" s="2">
        <f>IFERROR(__xludf.DUMMYFUNCTION("""COMPUTED_VALUE"""),107.59)</f>
        <v>107.59</v>
      </c>
    </row>
    <row r="1097" ht="12.75" spans="1:2">
      <c r="A1097" s="3">
        <f>IFERROR(__xludf.DUMMYFUNCTION("""COMPUTED_VALUE"""),43962.6666666666)</f>
        <v>43962.6666666666</v>
      </c>
      <c r="B1097" s="2">
        <f>IFERROR(__xludf.DUMMYFUNCTION("""COMPUTED_VALUE"""),109.24)</f>
        <v>109.24</v>
      </c>
    </row>
    <row r="1098" ht="12.75" spans="1:2">
      <c r="A1098" s="3">
        <f>IFERROR(__xludf.DUMMYFUNCTION("""COMPUTED_VALUE"""),43963.6666666666)</f>
        <v>43963.6666666666</v>
      </c>
      <c r="B1098" s="2">
        <f>IFERROR(__xludf.DUMMYFUNCTION("""COMPUTED_VALUE"""),108.5)</f>
        <v>108.5</v>
      </c>
    </row>
    <row r="1099" ht="12.75" spans="1:2">
      <c r="A1099" s="3">
        <f>IFERROR(__xludf.DUMMYFUNCTION("""COMPUTED_VALUE"""),43964.6666666666)</f>
        <v>43964.6666666666</v>
      </c>
      <c r="B1099" s="2">
        <f>IFERROR(__xludf.DUMMYFUNCTION("""COMPUTED_VALUE"""),108.89)</f>
        <v>108.89</v>
      </c>
    </row>
    <row r="1100" ht="12.75" spans="1:2">
      <c r="A1100" s="3">
        <f>IFERROR(__xludf.DUMMYFUNCTION("""COMPUTED_VALUE"""),43965.6666666666)</f>
        <v>43965.6666666666</v>
      </c>
      <c r="B1100" s="2">
        <f>IFERROR(__xludf.DUMMYFUNCTION("""COMPUTED_VALUE"""),109.48)</f>
        <v>109.48</v>
      </c>
    </row>
    <row r="1101" ht="12.75" spans="1:2">
      <c r="A1101" s="3">
        <f>IFERROR(__xludf.DUMMYFUNCTION("""COMPUTED_VALUE"""),43966.6666666666)</f>
        <v>43966.6666666666</v>
      </c>
      <c r="B1101" s="2">
        <f>IFERROR(__xludf.DUMMYFUNCTION("""COMPUTED_VALUE"""),112.08)</f>
        <v>112.08</v>
      </c>
    </row>
    <row r="1102" ht="12.75" spans="1:2">
      <c r="A1102" s="3">
        <f>IFERROR(__xludf.DUMMYFUNCTION("""COMPUTED_VALUE"""),43969.6666666666)</f>
        <v>43969.6666666666</v>
      </c>
      <c r="B1102" s="2">
        <f>IFERROR(__xludf.DUMMYFUNCTION("""COMPUTED_VALUE"""),114.94)</f>
        <v>114.94</v>
      </c>
    </row>
    <row r="1103" ht="12.75" spans="1:2">
      <c r="A1103" s="3">
        <f>IFERROR(__xludf.DUMMYFUNCTION("""COMPUTED_VALUE"""),43970.6666666666)</f>
        <v>43970.6666666666</v>
      </c>
      <c r="B1103" s="2">
        <f>IFERROR(__xludf.DUMMYFUNCTION("""COMPUTED_VALUE"""),112.63)</f>
        <v>112.63</v>
      </c>
    </row>
    <row r="1104" ht="12.75" spans="1:2">
      <c r="A1104" s="3">
        <f>IFERROR(__xludf.DUMMYFUNCTION("""COMPUTED_VALUE"""),43971.6666666666)</f>
        <v>43971.6666666666</v>
      </c>
      <c r="B1104" s="2">
        <f>IFERROR(__xludf.DUMMYFUNCTION("""COMPUTED_VALUE"""),114.71)</f>
        <v>114.71</v>
      </c>
    </row>
    <row r="1105" ht="12.75" spans="1:2">
      <c r="A1105" s="3">
        <f>IFERROR(__xludf.DUMMYFUNCTION("""COMPUTED_VALUE"""),43972.6666666666)</f>
        <v>43972.6666666666</v>
      </c>
      <c r="B1105" s="2">
        <f>IFERROR(__xludf.DUMMYFUNCTION("""COMPUTED_VALUE"""),113.99)</f>
        <v>113.99</v>
      </c>
    </row>
    <row r="1106" ht="12.75" spans="1:2">
      <c r="A1106" s="3">
        <f>IFERROR(__xludf.DUMMYFUNCTION("""COMPUTED_VALUE"""),43973.6666666666)</f>
        <v>43973.6666666666</v>
      </c>
      <c r="B1106" s="2">
        <f>IFERROR(__xludf.DUMMYFUNCTION("""COMPUTED_VALUE"""),115.34)</f>
        <v>115.34</v>
      </c>
    </row>
    <row r="1107" ht="12.75" spans="1:2">
      <c r="A1107" s="3">
        <f>IFERROR(__xludf.DUMMYFUNCTION("""COMPUTED_VALUE"""),43977.6666666666)</f>
        <v>43977.6666666666</v>
      </c>
      <c r="B1107" s="2">
        <f>IFERROR(__xludf.DUMMYFUNCTION("""COMPUTED_VALUE"""),116.28)</f>
        <v>116.28</v>
      </c>
    </row>
    <row r="1108" ht="12.75" spans="1:2">
      <c r="A1108" s="3">
        <f>IFERROR(__xludf.DUMMYFUNCTION("""COMPUTED_VALUE"""),43978.6666666666)</f>
        <v>43978.6666666666</v>
      </c>
      <c r="B1108" s="2">
        <f>IFERROR(__xludf.DUMMYFUNCTION("""COMPUTED_VALUE"""),115.19)</f>
        <v>115.19</v>
      </c>
    </row>
    <row r="1109" ht="12.75" spans="1:2">
      <c r="A1109" s="3">
        <f>IFERROR(__xludf.DUMMYFUNCTION("""COMPUTED_VALUE"""),43979.6666666666)</f>
        <v>43979.6666666666</v>
      </c>
      <c r="B1109" s="2">
        <f>IFERROR(__xludf.DUMMYFUNCTION("""COMPUTED_VALUE"""),116.37)</f>
        <v>116.37</v>
      </c>
    </row>
    <row r="1110" ht="12.75" spans="1:2">
      <c r="A1110" s="3">
        <f>IFERROR(__xludf.DUMMYFUNCTION("""COMPUTED_VALUE"""),43980.6666666666)</f>
        <v>43980.6666666666</v>
      </c>
      <c r="B1110" s="2">
        <f>IFERROR(__xludf.DUMMYFUNCTION("""COMPUTED_VALUE"""),118.46)</f>
        <v>118.46</v>
      </c>
    </row>
    <row r="1111" ht="12.75" spans="1:2">
      <c r="A1111" s="3">
        <f>IFERROR(__xludf.DUMMYFUNCTION("""COMPUTED_VALUE"""),43983.6666666666)</f>
        <v>43983.6666666666</v>
      </c>
      <c r="B1111" s="2">
        <f>IFERROR(__xludf.DUMMYFUNCTION("""COMPUTED_VALUE"""),118.88)</f>
        <v>118.88</v>
      </c>
    </row>
    <row r="1112" ht="12.75" spans="1:2">
      <c r="A1112" s="3">
        <f>IFERROR(__xludf.DUMMYFUNCTION("""COMPUTED_VALUE"""),43984.6666666666)</f>
        <v>43984.6666666666</v>
      </c>
      <c r="B1112" s="2">
        <f>IFERROR(__xludf.DUMMYFUNCTION("""COMPUTED_VALUE"""),119.24)</f>
        <v>119.24</v>
      </c>
    </row>
    <row r="1113" ht="12.75" spans="1:2">
      <c r="A1113" s="3">
        <f>IFERROR(__xludf.DUMMYFUNCTION("""COMPUTED_VALUE"""),43985.6666666666)</f>
        <v>43985.6666666666</v>
      </c>
      <c r="B1113" s="2">
        <f>IFERROR(__xludf.DUMMYFUNCTION("""COMPUTED_VALUE"""),119.34)</f>
        <v>119.34</v>
      </c>
    </row>
    <row r="1114" ht="12.75" spans="1:2">
      <c r="A1114" s="3">
        <f>IFERROR(__xludf.DUMMYFUNCTION("""COMPUTED_VALUE"""),43986.6666666666)</f>
        <v>43986.6666666666</v>
      </c>
      <c r="B1114" s="2">
        <f>IFERROR(__xludf.DUMMYFUNCTION("""COMPUTED_VALUE"""),117.93)</f>
        <v>117.93</v>
      </c>
    </row>
    <row r="1115" ht="12.75" spans="1:2">
      <c r="A1115" s="3">
        <f>IFERROR(__xludf.DUMMYFUNCTION("""COMPUTED_VALUE"""),43987.6666666666)</f>
        <v>43987.6666666666</v>
      </c>
      <c r="B1115" s="2">
        <f>IFERROR(__xludf.DUMMYFUNCTION("""COMPUTED_VALUE"""),119.9)</f>
        <v>119.9</v>
      </c>
    </row>
    <row r="1116" ht="12.75" spans="1:2">
      <c r="A1116" s="3">
        <f>IFERROR(__xludf.DUMMYFUNCTION("""COMPUTED_VALUE"""),43990.6666666666)</f>
        <v>43990.6666666666</v>
      </c>
      <c r="B1116" s="2">
        <f>IFERROR(__xludf.DUMMYFUNCTION("""COMPUTED_VALUE"""),121.3)</f>
        <v>121.3</v>
      </c>
    </row>
    <row r="1117" ht="12.75" spans="1:2">
      <c r="A1117" s="3">
        <f>IFERROR(__xludf.DUMMYFUNCTION("""COMPUTED_VALUE"""),43991.6666666666)</f>
        <v>43991.6666666666</v>
      </c>
      <c r="B1117" s="2">
        <f>IFERROR(__xludf.DUMMYFUNCTION("""COMPUTED_VALUE"""),120.09)</f>
        <v>120.09</v>
      </c>
    </row>
    <row r="1118" ht="12.75" spans="1:2">
      <c r="A1118" s="3">
        <f>IFERROR(__xludf.DUMMYFUNCTION("""COMPUTED_VALUE"""),43992.6666666666)</f>
        <v>43992.6666666666</v>
      </c>
      <c r="B1118" s="2">
        <f>IFERROR(__xludf.DUMMYFUNCTION("""COMPUTED_VALUE"""),120.01)</f>
        <v>120.01</v>
      </c>
    </row>
    <row r="1119" ht="12.75" spans="1:2">
      <c r="A1119" s="3">
        <f>IFERROR(__xludf.DUMMYFUNCTION("""COMPUTED_VALUE"""),43993.6666666666)</f>
        <v>43993.6666666666</v>
      </c>
      <c r="B1119" s="2">
        <f>IFERROR(__xludf.DUMMYFUNCTION("""COMPUTED_VALUE"""),113.25)</f>
        <v>113.25</v>
      </c>
    </row>
    <row r="1120" ht="12.75" spans="1:2">
      <c r="A1120" s="3">
        <f>IFERROR(__xludf.DUMMYFUNCTION("""COMPUTED_VALUE"""),43994.6666666666)</f>
        <v>43994.6666666666</v>
      </c>
      <c r="B1120" s="2">
        <f>IFERROR(__xludf.DUMMYFUNCTION("""COMPUTED_VALUE"""),115.15)</f>
        <v>115.15</v>
      </c>
    </row>
    <row r="1121" ht="12.75" spans="1:2">
      <c r="A1121" s="3">
        <f>IFERROR(__xludf.DUMMYFUNCTION("""COMPUTED_VALUE"""),43997.6666666666)</f>
        <v>43997.6666666666</v>
      </c>
      <c r="B1121" s="2">
        <f>IFERROR(__xludf.DUMMYFUNCTION("""COMPUTED_VALUE"""),117.37)</f>
        <v>117.37</v>
      </c>
    </row>
    <row r="1122" ht="12.75" spans="1:2">
      <c r="A1122" s="3">
        <f>IFERROR(__xludf.DUMMYFUNCTION("""COMPUTED_VALUE"""),43998.6666666666)</f>
        <v>43998.6666666666</v>
      </c>
      <c r="B1122" s="2">
        <f>IFERROR(__xludf.DUMMYFUNCTION("""COMPUTED_VALUE"""),118.53)</f>
        <v>118.53</v>
      </c>
    </row>
    <row r="1123" ht="12.75" spans="1:2">
      <c r="A1123" s="3">
        <f>IFERROR(__xludf.DUMMYFUNCTION("""COMPUTED_VALUE"""),43999.6666666666)</f>
        <v>43999.6666666666</v>
      </c>
      <c r="B1123" s="2">
        <f>IFERROR(__xludf.DUMMYFUNCTION("""COMPUTED_VALUE"""),118.13)</f>
        <v>118.13</v>
      </c>
    </row>
    <row r="1124" ht="12.75" spans="1:2">
      <c r="A1124" s="3">
        <f>IFERROR(__xludf.DUMMYFUNCTION("""COMPUTED_VALUE"""),44000.6666666666)</f>
        <v>44000.6666666666</v>
      </c>
      <c r="B1124" s="2">
        <f>IFERROR(__xludf.DUMMYFUNCTION("""COMPUTED_VALUE"""),119.29)</f>
        <v>119.29</v>
      </c>
    </row>
    <row r="1125" ht="12.75" spans="1:2">
      <c r="A1125" s="3">
        <f>IFERROR(__xludf.DUMMYFUNCTION("""COMPUTED_VALUE"""),44001.6666666666)</f>
        <v>44001.6666666666</v>
      </c>
      <c r="B1125" s="2">
        <f>IFERROR(__xludf.DUMMYFUNCTION("""COMPUTED_VALUE"""),118.83)</f>
        <v>118.83</v>
      </c>
    </row>
    <row r="1126" ht="12.75" spans="1:2">
      <c r="A1126" s="3">
        <f>IFERROR(__xludf.DUMMYFUNCTION("""COMPUTED_VALUE"""),44004.6666666666)</f>
        <v>44004.6666666666</v>
      </c>
      <c r="B1126" s="2">
        <f>IFERROR(__xludf.DUMMYFUNCTION("""COMPUTED_VALUE"""),119.71)</f>
        <v>119.71</v>
      </c>
    </row>
    <row r="1127" ht="12.75" spans="1:2">
      <c r="A1127" s="3">
        <f>IFERROR(__xludf.DUMMYFUNCTION("""COMPUTED_VALUE"""),44005.6666666666)</f>
        <v>44005.6666666666</v>
      </c>
      <c r="B1127" s="2">
        <f>IFERROR(__xludf.DUMMYFUNCTION("""COMPUTED_VALUE"""),118.6)</f>
        <v>118.6</v>
      </c>
    </row>
    <row r="1128" ht="12.75" spans="1:2">
      <c r="A1128" s="3">
        <f>IFERROR(__xludf.DUMMYFUNCTION("""COMPUTED_VALUE"""),44006.6666666666)</f>
        <v>44006.6666666666</v>
      </c>
      <c r="B1128" s="2">
        <f>IFERROR(__xludf.DUMMYFUNCTION("""COMPUTED_VALUE"""),115.28)</f>
        <v>115.28</v>
      </c>
    </row>
    <row r="1129" ht="12.75" spans="1:2">
      <c r="A1129" s="3">
        <f>IFERROR(__xludf.DUMMYFUNCTION("""COMPUTED_VALUE"""),44007.6666666666)</f>
        <v>44007.6666666666</v>
      </c>
      <c r="B1129" s="2">
        <f>IFERROR(__xludf.DUMMYFUNCTION("""COMPUTED_VALUE"""),118.69)</f>
        <v>118.69</v>
      </c>
    </row>
    <row r="1130" ht="12.75" spans="1:2">
      <c r="A1130" s="3">
        <f>IFERROR(__xludf.DUMMYFUNCTION("""COMPUTED_VALUE"""),44008.6666666666)</f>
        <v>44008.6666666666</v>
      </c>
      <c r="B1130" s="2">
        <f>IFERROR(__xludf.DUMMYFUNCTION("""COMPUTED_VALUE"""),115.82)</f>
        <v>115.82</v>
      </c>
    </row>
    <row r="1131" ht="12.75" spans="1:2">
      <c r="A1131" s="3">
        <f>IFERROR(__xludf.DUMMYFUNCTION("""COMPUTED_VALUE"""),44011.6666666666)</f>
        <v>44011.6666666666</v>
      </c>
      <c r="B1131" s="2">
        <f>IFERROR(__xludf.DUMMYFUNCTION("""COMPUTED_VALUE"""),117.55)</f>
        <v>117.55</v>
      </c>
    </row>
    <row r="1132" ht="12.75" spans="1:2">
      <c r="A1132" s="3">
        <f>IFERROR(__xludf.DUMMYFUNCTION("""COMPUTED_VALUE"""),44012.6666666666)</f>
        <v>44012.6666666666</v>
      </c>
      <c r="B1132" s="2">
        <f>IFERROR(__xludf.DUMMYFUNCTION("""COMPUTED_VALUE"""),119.47)</f>
        <v>119.47</v>
      </c>
    </row>
    <row r="1133" ht="12.75" spans="1:2">
      <c r="A1133" s="3">
        <f>IFERROR(__xludf.DUMMYFUNCTION("""COMPUTED_VALUE"""),44013.6666666666)</f>
        <v>44013.6666666666</v>
      </c>
      <c r="B1133" s="2">
        <f>IFERROR(__xludf.DUMMYFUNCTION("""COMPUTED_VALUE"""),120.76)</f>
        <v>120.76</v>
      </c>
    </row>
    <row r="1134" ht="12.75" spans="1:2">
      <c r="A1134" s="3">
        <f>IFERROR(__xludf.DUMMYFUNCTION("""COMPUTED_VALUE"""),44014.6666666666)</f>
        <v>44014.6666666666</v>
      </c>
      <c r="B1134" s="2">
        <f>IFERROR(__xludf.DUMMYFUNCTION("""COMPUTED_VALUE"""),120.06)</f>
        <v>120.06</v>
      </c>
    </row>
    <row r="1135" ht="12.75" spans="1:2">
      <c r="A1135" s="3">
        <f>IFERROR(__xludf.DUMMYFUNCTION("""COMPUTED_VALUE"""),44018.6666666666)</f>
        <v>44018.6666666666</v>
      </c>
      <c r="B1135" s="2">
        <f>IFERROR(__xludf.DUMMYFUNCTION("""COMPUTED_VALUE"""),121.08)</f>
        <v>121.08</v>
      </c>
    </row>
    <row r="1136" ht="12.75" spans="1:2">
      <c r="A1136" s="3">
        <f>IFERROR(__xludf.DUMMYFUNCTION("""COMPUTED_VALUE"""),44019.6666666666)</f>
        <v>44019.6666666666</v>
      </c>
      <c r="B1136" s="2">
        <f>IFERROR(__xludf.DUMMYFUNCTION("""COMPUTED_VALUE"""),120.47)</f>
        <v>120.47</v>
      </c>
    </row>
    <row r="1137" ht="12.75" spans="1:2">
      <c r="A1137" s="3">
        <f>IFERROR(__xludf.DUMMYFUNCTION("""COMPUTED_VALUE"""),44020.6666666666)</f>
        <v>44020.6666666666</v>
      </c>
      <c r="B1137" s="2">
        <f>IFERROR(__xludf.DUMMYFUNCTION("""COMPUTED_VALUE"""),121.7)</f>
        <v>121.7</v>
      </c>
    </row>
    <row r="1138" ht="12.75" spans="1:2">
      <c r="A1138" s="3">
        <f>IFERROR(__xludf.DUMMYFUNCTION("""COMPUTED_VALUE"""),44021.6666666666)</f>
        <v>44021.6666666666</v>
      </c>
      <c r="B1138" s="2">
        <f>IFERROR(__xludf.DUMMYFUNCTION("""COMPUTED_VALUE"""),120.8)</f>
        <v>120.8</v>
      </c>
    </row>
    <row r="1139" ht="12.75" spans="1:2">
      <c r="A1139" s="3">
        <f>IFERROR(__xludf.DUMMYFUNCTION("""COMPUTED_VALUE"""),44022.6666666666)</f>
        <v>44022.6666666666</v>
      </c>
      <c r="B1139" s="2">
        <f>IFERROR(__xludf.DUMMYFUNCTION("""COMPUTED_VALUE"""),122.88)</f>
        <v>122.88</v>
      </c>
    </row>
    <row r="1140" ht="12.75" spans="1:2">
      <c r="A1140" s="3">
        <f>IFERROR(__xludf.DUMMYFUNCTION("""COMPUTED_VALUE"""),44025.6666666666)</f>
        <v>44025.6666666666</v>
      </c>
      <c r="B1140" s="2">
        <f>IFERROR(__xludf.DUMMYFUNCTION("""COMPUTED_VALUE"""),123)</f>
        <v>123</v>
      </c>
    </row>
    <row r="1141" ht="12.75" spans="1:2">
      <c r="A1141" s="3">
        <f>IFERROR(__xludf.DUMMYFUNCTION("""COMPUTED_VALUE"""),44026.6666666666)</f>
        <v>44026.6666666666</v>
      </c>
      <c r="B1141" s="2">
        <f>IFERROR(__xludf.DUMMYFUNCTION("""COMPUTED_VALUE"""),124.8)</f>
        <v>124.8</v>
      </c>
    </row>
    <row r="1142" ht="12.75" spans="1:2">
      <c r="A1142" s="3">
        <f>IFERROR(__xludf.DUMMYFUNCTION("""COMPUTED_VALUE"""),44027.6666666666)</f>
        <v>44027.6666666666</v>
      </c>
      <c r="B1142" s="2">
        <f>IFERROR(__xludf.DUMMYFUNCTION("""COMPUTED_VALUE"""),126.84)</f>
        <v>126.84</v>
      </c>
    </row>
    <row r="1143" ht="12.75" spans="1:2">
      <c r="A1143" s="3">
        <f>IFERROR(__xludf.DUMMYFUNCTION("""COMPUTED_VALUE"""),44028.6666666666)</f>
        <v>44028.6666666666</v>
      </c>
      <c r="B1143" s="2">
        <f>IFERROR(__xludf.DUMMYFUNCTION("""COMPUTED_VALUE"""),127.03)</f>
        <v>127.03</v>
      </c>
    </row>
    <row r="1144" ht="12.75" spans="1:2">
      <c r="A1144" s="3">
        <f>IFERROR(__xludf.DUMMYFUNCTION("""COMPUTED_VALUE"""),44029.6666666666)</f>
        <v>44029.6666666666</v>
      </c>
      <c r="B1144" s="2">
        <f>IFERROR(__xludf.DUMMYFUNCTION("""COMPUTED_VALUE"""),128.44)</f>
        <v>128.44</v>
      </c>
    </row>
    <row r="1145" ht="12.75" spans="1:2">
      <c r="A1145" s="3">
        <f>IFERROR(__xludf.DUMMYFUNCTION("""COMPUTED_VALUE"""),44032.6666666666)</f>
        <v>44032.6666666666</v>
      </c>
      <c r="B1145" s="2">
        <f>IFERROR(__xludf.DUMMYFUNCTION("""COMPUTED_VALUE"""),131.3)</f>
        <v>131.3</v>
      </c>
    </row>
    <row r="1146" ht="12.75" spans="1:2">
      <c r="A1146" s="3">
        <f>IFERROR(__xludf.DUMMYFUNCTION("""COMPUTED_VALUE"""),44033.6666666666)</f>
        <v>44033.6666666666</v>
      </c>
      <c r="B1146" s="2">
        <f>IFERROR(__xludf.DUMMYFUNCTION("""COMPUTED_VALUE"""),131.01)</f>
        <v>131.01</v>
      </c>
    </row>
    <row r="1147" ht="12.75" spans="1:2">
      <c r="A1147" s="3">
        <f>IFERROR(__xludf.DUMMYFUNCTION("""COMPUTED_VALUE"""),44034.6666666666)</f>
        <v>44034.6666666666</v>
      </c>
      <c r="B1147" s="2">
        <f>IFERROR(__xludf.DUMMYFUNCTION("""COMPUTED_VALUE"""),134.1)</f>
        <v>134.1</v>
      </c>
    </row>
    <row r="1148" ht="12.75" spans="1:2">
      <c r="A1148" s="3">
        <f>IFERROR(__xludf.DUMMYFUNCTION("""COMPUTED_VALUE"""),44035.6666666666)</f>
        <v>44035.6666666666</v>
      </c>
      <c r="B1148" s="2">
        <f>IFERROR(__xludf.DUMMYFUNCTION("""COMPUTED_VALUE"""),131.41)</f>
        <v>131.41</v>
      </c>
    </row>
    <row r="1149" ht="12.75" spans="1:2">
      <c r="A1149" s="3">
        <f>IFERROR(__xludf.DUMMYFUNCTION("""COMPUTED_VALUE"""),44036.6666666666)</f>
        <v>44036.6666666666</v>
      </c>
      <c r="B1149" s="2">
        <f>IFERROR(__xludf.DUMMYFUNCTION("""COMPUTED_VALUE"""),130.56)</f>
        <v>130.56</v>
      </c>
    </row>
    <row r="1150" ht="12.75" spans="1:2">
      <c r="A1150" s="3">
        <f>IFERROR(__xludf.DUMMYFUNCTION("""COMPUTED_VALUE"""),44039.6666666666)</f>
        <v>44039.6666666666</v>
      </c>
      <c r="B1150" s="2">
        <f>IFERROR(__xludf.DUMMYFUNCTION("""COMPUTED_VALUE"""),130.53)</f>
        <v>130.53</v>
      </c>
    </row>
    <row r="1151" ht="12.75" spans="1:2">
      <c r="A1151" s="3">
        <f>IFERROR(__xludf.DUMMYFUNCTION("""COMPUTED_VALUE"""),44040.6666666666)</f>
        <v>44040.6666666666</v>
      </c>
      <c r="B1151" s="2">
        <f>IFERROR(__xludf.DUMMYFUNCTION("""COMPUTED_VALUE"""),128.15)</f>
        <v>128.15</v>
      </c>
    </row>
    <row r="1152" ht="12.75" spans="1:2">
      <c r="A1152" s="3">
        <f>IFERROR(__xludf.DUMMYFUNCTION("""COMPUTED_VALUE"""),44041.6666666666)</f>
        <v>44041.6666666666</v>
      </c>
      <c r="B1152" s="2">
        <f>IFERROR(__xludf.DUMMYFUNCTION("""COMPUTED_VALUE"""),131.01)</f>
        <v>131.01</v>
      </c>
    </row>
    <row r="1153" ht="12.75" spans="1:2">
      <c r="A1153" s="3">
        <f>IFERROR(__xludf.DUMMYFUNCTION("""COMPUTED_VALUE"""),44042.6666666666)</f>
        <v>44042.6666666666</v>
      </c>
      <c r="B1153" s="2">
        <f>IFERROR(__xludf.DUMMYFUNCTION("""COMPUTED_VALUE"""),129.9)</f>
        <v>129.9</v>
      </c>
    </row>
    <row r="1154" ht="12.75" spans="1:2">
      <c r="A1154" s="3">
        <f>IFERROR(__xludf.DUMMYFUNCTION("""COMPUTED_VALUE"""),44043.6666666666)</f>
        <v>44043.6666666666</v>
      </c>
      <c r="B1154" s="2">
        <f>IFERROR(__xludf.DUMMYFUNCTION("""COMPUTED_VALUE"""),131.31)</f>
        <v>131.31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NASD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TinkerBell</cp:lastModifiedBy>
  <dcterms:created xsi:type="dcterms:W3CDTF">2020-08-17T02:16:42Z</dcterms:created>
  <dcterms:modified xsi:type="dcterms:W3CDTF">2020-08-17T02:17:00Z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