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835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 Short" sheetId="22" r:id="rId6"/>
    <sheet name="OIS" sheetId="70" r:id="rId7"/>
    <sheet name="Swaps3M" sheetId="66" r:id="rId8"/>
    <sheet name="BasisSwap3M6M" sheetId="67" r:id="rId9"/>
    <sheet name="BasisSwap1M3M" sheetId="69" r:id="rId10"/>
  </sheets>
  <definedNames>
    <definedName name="_xlnm._FilterDatabase" localSheetId="9" hidden="1">BasisSwap1M3M!$K$4:$R$29</definedName>
    <definedName name="_xlnm._FilterDatabase" localSheetId="8" hidden="1">BasisSwap3M6M!$K$4:$R$29</definedName>
    <definedName name="_xlnm._FilterDatabase" localSheetId="6" hidden="1">OIS!$J$4:$Q$44</definedName>
    <definedName name="_xlnm._FilterDatabase" localSheetId="5" hidden="1">'OIS Short'!$J$4:$Q$19</definedName>
    <definedName name="_xlnm._FilterDatabase" localSheetId="7" hidden="1">Swaps3M!$K$4:$R$31</definedName>
    <definedName name="AreaTable">'General Settings'!$C$37:$D$43</definedName>
    <definedName name="Calendar">'General Settings'!$D$18</definedName>
    <definedName name="Contributor" localSheetId="9">BasisSwap1M3M!$O$2</definedName>
    <definedName name="Contributor" localSheetId="8">BasisSwap3M6M!$O$2</definedName>
    <definedName name="Contributor" localSheetId="7">Swaps3M!$O$2</definedName>
    <definedName name="Contributor1" localSheetId="5">'OIS Short'!$N$2</definedName>
    <definedName name="Contributor2" localSheetId="6">OIS!$N$2</definedName>
    <definedName name="ContributorFRA">FRA3M!$N$2</definedName>
    <definedName name="Contributors">'General Settings'!$C$23:$C$32</definedName>
    <definedName name="ContributorTable">'General Settings'!$C$23:$D$32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xingType">'General Settings'!$D$17</definedName>
    <definedName name="Instruments" localSheetId="9">BasisSwap1M3M!$N$5:$N$29</definedName>
    <definedName name="Instruments" localSheetId="8">BasisSwap3M6M!$N$5:$N$29</definedName>
    <definedName name="Instruments" localSheetId="4">FRA3M!$M$5:$M$19</definedName>
    <definedName name="Instruments" localSheetId="7">Swaps3M!$N$5:$N$31</definedName>
    <definedName name="Instruments1" localSheetId="5">'OIS Short'!$M$5:$M$19</definedName>
    <definedName name="Instruments2" localSheetId="6">OIS!$M$5:$M$44</definedName>
    <definedName name="LastFixingsTrigger">'General Settings'!$D$8</definedName>
    <definedName name="LastUpdate">'General Settings'!$I$5</definedName>
    <definedName name="LiveDataFeed">'General Settings'!$I$4</definedName>
    <definedName name="MoneyMarketDayCounter">'General Settings'!$D$16</definedName>
    <definedName name="ObjectOverwrite">'General Settings'!$I$14</definedName>
    <definedName name="Permanent">'General Settings'!$I$13</definedName>
    <definedName name="PriceTickValue">'General Settings'!$I$17</definedName>
    <definedName name="Quote" localSheetId="9">BasisSwap1M3M!$W$5:$W$29</definedName>
    <definedName name="Quote" localSheetId="8">BasisSwap3M6M!$W$5:$W$29</definedName>
    <definedName name="Quote" localSheetId="3">Deposits!$O$5:$O$10</definedName>
    <definedName name="Quote" localSheetId="4">FRA3M!$V$5:$V$19</definedName>
    <definedName name="Quote" localSheetId="6">OIS!$V$5:$V$44</definedName>
    <definedName name="Quote" localSheetId="5">'OIS Short'!$V$5:$V$19</definedName>
    <definedName name="Quote" localSheetId="7">Swaps3M!$W$5:$W$31</definedName>
    <definedName name="QuoteLive" localSheetId="9">BasisSwap1M3M!$R$5:$R$29</definedName>
    <definedName name="QuoteLive" localSheetId="8">BasisSwap3M6M!$R$5:$R$29</definedName>
    <definedName name="QuoteLive" localSheetId="3">Deposits!$K$5:$K$10</definedName>
    <definedName name="QuoteLive" localSheetId="4">FRA3M!$Q$5:$Q$19</definedName>
    <definedName name="QuoteLive" localSheetId="6">OIS!$Q$5:$Q$44</definedName>
    <definedName name="QuoteLive" localSheetId="5">'OIS Short'!$Q$5:$Q$19</definedName>
    <definedName name="QuoteLive" localSheetId="7">Swaps3M!$R$5:$R$31</definedName>
    <definedName name="QuoteStatic" localSheetId="9">BasisSwap1M3M!$U$5:$U$29</definedName>
    <definedName name="QuoteStatic" localSheetId="8">BasisSwap3M6M!$U$5:$U$29</definedName>
    <definedName name="QuoteStatic" localSheetId="3">Deposits!$M$5:$M$10</definedName>
    <definedName name="QuoteStatic" localSheetId="4">FRA3M!$T$5:$T$19</definedName>
    <definedName name="QuoteStatic" localSheetId="6">OIS!$T$5:$T$44</definedName>
    <definedName name="QuoteStatic" localSheetId="5">'OIS Short'!$T$5:$T$19</definedName>
    <definedName name="QuoteStatic" localSheetId="7">Swaps3M!$U$5:$U$31</definedName>
    <definedName name="QuoteSuffix">'General Settings'!$I$15</definedName>
    <definedName name="RateTickValue">'General Settings'!$I$16</definedName>
    <definedName name="ReutersRtMode">'General Settings'!$I$18</definedName>
    <definedName name="Trigger">'General Settings'!$D$4</definedName>
    <definedName name="TriggerCounter">'General Settings'!$D$7</definedName>
  </definedNames>
  <calcPr calcId="145621"/>
</workbook>
</file>

<file path=xl/calcChain.xml><?xml version="1.0" encoding="utf-8"?>
<calcChain xmlns="http://schemas.openxmlformats.org/spreadsheetml/2006/main">
  <c r="W5" i="69" l="1" a="1"/>
  <c r="W5" i="67" a="1"/>
  <c r="W5" i="66" a="1"/>
  <c r="V5" i="70" a="1"/>
  <c r="V5" i="22" a="1"/>
  <c r="V5" i="16" a="1"/>
  <c r="O5" i="15" a="1"/>
  <c r="O21" i="64" l="1"/>
  <c r="O18" i="64"/>
  <c r="O15" i="64"/>
  <c r="L15" i="64"/>
  <c r="N20" i="64"/>
  <c r="N17" i="64"/>
  <c r="N14" i="64"/>
  <c r="C44" i="70" l="1"/>
  <c r="C43" i="70"/>
  <c r="C42" i="70"/>
  <c r="C41" i="70"/>
  <c r="D41" i="70" s="1"/>
  <c r="C40" i="70"/>
  <c r="D40" i="70" s="1"/>
  <c r="C39" i="70"/>
  <c r="C38" i="70"/>
  <c r="C37" i="70"/>
  <c r="D37" i="70" s="1"/>
  <c r="C36" i="70"/>
  <c r="C35" i="70"/>
  <c r="C34" i="70"/>
  <c r="C33" i="70"/>
  <c r="D33" i="70" s="1"/>
  <c r="C32" i="70"/>
  <c r="D32" i="70" s="1"/>
  <c r="C31" i="70"/>
  <c r="C30" i="70"/>
  <c r="C29" i="70"/>
  <c r="D29" i="70" s="1"/>
  <c r="C28" i="70"/>
  <c r="C27" i="70"/>
  <c r="C26" i="70"/>
  <c r="C25" i="70"/>
  <c r="D25" i="70" s="1"/>
  <c r="C24" i="70"/>
  <c r="D24" i="70" s="1"/>
  <c r="C23" i="70"/>
  <c r="C22" i="70"/>
  <c r="C21" i="70"/>
  <c r="D21" i="70" s="1"/>
  <c r="C20" i="70"/>
  <c r="C19" i="70"/>
  <c r="C18" i="70"/>
  <c r="C17" i="70"/>
  <c r="D17" i="70" s="1"/>
  <c r="C16" i="70"/>
  <c r="D16" i="70" s="1"/>
  <c r="C15" i="70"/>
  <c r="C14" i="70"/>
  <c r="C13" i="70"/>
  <c r="D13" i="70" s="1"/>
  <c r="C12" i="70"/>
  <c r="C11" i="70"/>
  <c r="C10" i="70"/>
  <c r="C9" i="70"/>
  <c r="D9" i="70" s="1"/>
  <c r="C8" i="70"/>
  <c r="D8" i="70" s="1"/>
  <c r="C7" i="70"/>
  <c r="C6" i="70"/>
  <c r="C5" i="70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O2" i="69"/>
  <c r="O5" i="69" s="1" a="1"/>
  <c r="O6" i="69" s="1"/>
  <c r="O2" i="67"/>
  <c r="O5" i="67" s="1" a="1"/>
  <c r="O2" i="66"/>
  <c r="O5" i="66" s="1" a="1"/>
  <c r="N2" i="70"/>
  <c r="N2" i="22"/>
  <c r="N2" i="16"/>
  <c r="K10" i="15"/>
  <c r="O10" i="15" s="1"/>
  <c r="K9" i="15"/>
  <c r="O9" i="15" s="1"/>
  <c r="K8" i="15"/>
  <c r="O8" i="15" s="1"/>
  <c r="K7" i="15"/>
  <c r="O7" i="15" s="1"/>
  <c r="K6" i="15"/>
  <c r="O6" i="15" s="1"/>
  <c r="K5" i="15"/>
  <c r="O5" i="15" s="1"/>
  <c r="B10" i="15"/>
  <c r="B9" i="15"/>
  <c r="B8" i="15"/>
  <c r="B7" i="15"/>
  <c r="B6" i="15"/>
  <c r="C6" i="15" s="1"/>
  <c r="B5" i="15"/>
  <c r="J6" i="15"/>
  <c r="J7" i="15"/>
  <c r="J8" i="15"/>
  <c r="J9" i="15"/>
  <c r="J10" i="15"/>
  <c r="J5" i="15"/>
  <c r="M44" i="70"/>
  <c r="D44" i="70"/>
  <c r="M43" i="70"/>
  <c r="D43" i="70"/>
  <c r="M42" i="70"/>
  <c r="D42" i="70"/>
  <c r="M41" i="70"/>
  <c r="M40" i="70"/>
  <c r="M39" i="70"/>
  <c r="D39" i="70"/>
  <c r="M38" i="70"/>
  <c r="D38" i="70"/>
  <c r="M37" i="70"/>
  <c r="M36" i="70"/>
  <c r="D36" i="70"/>
  <c r="M35" i="70"/>
  <c r="D35" i="70"/>
  <c r="M34" i="70"/>
  <c r="D34" i="70"/>
  <c r="M33" i="70"/>
  <c r="M32" i="70"/>
  <c r="M31" i="70"/>
  <c r="D31" i="70"/>
  <c r="M30" i="70"/>
  <c r="D30" i="70"/>
  <c r="M29" i="70"/>
  <c r="M28" i="70"/>
  <c r="D28" i="70"/>
  <c r="M27" i="70"/>
  <c r="D27" i="70"/>
  <c r="M26" i="70"/>
  <c r="D26" i="70"/>
  <c r="M25" i="70"/>
  <c r="M24" i="70"/>
  <c r="M23" i="70"/>
  <c r="D23" i="70"/>
  <c r="M22" i="70"/>
  <c r="D22" i="70"/>
  <c r="M21" i="70"/>
  <c r="M20" i="70"/>
  <c r="D20" i="70"/>
  <c r="M19" i="70"/>
  <c r="D19" i="70"/>
  <c r="M18" i="70"/>
  <c r="D18" i="70"/>
  <c r="M17" i="70"/>
  <c r="M16" i="70"/>
  <c r="M15" i="70"/>
  <c r="D15" i="70"/>
  <c r="M14" i="70"/>
  <c r="D14" i="70"/>
  <c r="M13" i="70"/>
  <c r="M12" i="70"/>
  <c r="D12" i="70"/>
  <c r="M11" i="70"/>
  <c r="D11" i="70"/>
  <c r="M10" i="70"/>
  <c r="D10" i="70"/>
  <c r="M9" i="70"/>
  <c r="M8" i="70"/>
  <c r="M7" i="70"/>
  <c r="D7" i="70"/>
  <c r="M6" i="70"/>
  <c r="D6" i="70"/>
  <c r="M5" i="70"/>
  <c r="D5" i="70"/>
  <c r="Q2" i="22" a="1"/>
  <c r="R2" i="69" a="1"/>
  <c r="R2" i="67" a="1"/>
  <c r="Q2" i="70" a="1"/>
  <c r="Q2" i="16" a="1"/>
  <c r="R2" i="66" a="1"/>
  <c r="E23" i="70"/>
  <c r="E28" i="70"/>
  <c r="E21" i="70"/>
  <c r="E9" i="70"/>
  <c r="E34" i="70"/>
  <c r="E15" i="70"/>
  <c r="E14" i="70"/>
  <c r="E7" i="70"/>
  <c r="E30" i="70"/>
  <c r="E42" i="70"/>
  <c r="E8" i="70"/>
  <c r="E6" i="70"/>
  <c r="E41" i="70"/>
  <c r="E38" i="70"/>
  <c r="E17" i="70"/>
  <c r="E13" i="70"/>
  <c r="E19" i="70"/>
  <c r="E36" i="70"/>
  <c r="E39" i="70"/>
  <c r="E29" i="70"/>
  <c r="E43" i="70"/>
  <c r="E35" i="70"/>
  <c r="E25" i="70"/>
  <c r="E26" i="70"/>
  <c r="E37" i="70"/>
  <c r="E22" i="70"/>
  <c r="E20" i="70"/>
  <c r="E44" i="70"/>
  <c r="E16" i="70"/>
  <c r="E5" i="70"/>
  <c r="E40" i="70"/>
  <c r="E27" i="70"/>
  <c r="E33" i="70"/>
  <c r="E12" i="70"/>
  <c r="E32" i="70"/>
  <c r="E11" i="70"/>
  <c r="D6" i="15"/>
  <c r="E18" i="70"/>
  <c r="E31" i="70"/>
  <c r="E24" i="70"/>
  <c r="E10" i="70"/>
  <c r="Q2" i="70" l="1"/>
  <c r="Q2" i="16"/>
  <c r="R2" i="66"/>
  <c r="Q2" i="22"/>
  <c r="R2" i="67"/>
  <c r="R2" i="69"/>
  <c r="O29" i="69"/>
  <c r="O21" i="69"/>
  <c r="O13" i="69"/>
  <c r="O5" i="69"/>
  <c r="O28" i="69"/>
  <c r="O20" i="69"/>
  <c r="O12" i="69"/>
  <c r="O19" i="69"/>
  <c r="O18" i="69"/>
  <c r="O27" i="69"/>
  <c r="O11" i="69"/>
  <c r="O26" i="69"/>
  <c r="O10" i="69"/>
  <c r="O25" i="69"/>
  <c r="O17" i="69"/>
  <c r="O9" i="69"/>
  <c r="O24" i="69"/>
  <c r="O16" i="69"/>
  <c r="O8" i="69"/>
  <c r="O23" i="69"/>
  <c r="O15" i="69"/>
  <c r="O7" i="69"/>
  <c r="O22" i="69"/>
  <c r="O14" i="69"/>
  <c r="O11" i="67"/>
  <c r="O19" i="67"/>
  <c r="O27" i="67"/>
  <c r="O12" i="67"/>
  <c r="O20" i="67"/>
  <c r="O28" i="67"/>
  <c r="O5" i="67"/>
  <c r="O13" i="67"/>
  <c r="O21" i="67"/>
  <c r="O29" i="67"/>
  <c r="O6" i="67"/>
  <c r="O14" i="67"/>
  <c r="O22" i="67"/>
  <c r="O7" i="67"/>
  <c r="O15" i="67"/>
  <c r="O23" i="67"/>
  <c r="O8" i="67"/>
  <c r="O16" i="67"/>
  <c r="O24" i="67"/>
  <c r="O9" i="67"/>
  <c r="O17" i="67"/>
  <c r="O25" i="67"/>
  <c r="O10" i="67"/>
  <c r="O18" i="67"/>
  <c r="O26" i="67"/>
  <c r="O8" i="66"/>
  <c r="O16" i="66"/>
  <c r="O24" i="66"/>
  <c r="O9" i="66"/>
  <c r="O17" i="66"/>
  <c r="O25" i="66"/>
  <c r="O10" i="66"/>
  <c r="O18" i="66"/>
  <c r="O26" i="66"/>
  <c r="O11" i="66"/>
  <c r="O19" i="66"/>
  <c r="O27" i="66"/>
  <c r="O12" i="66"/>
  <c r="O20" i="66"/>
  <c r="O28" i="66"/>
  <c r="O5" i="66"/>
  <c r="O13" i="66"/>
  <c r="O21" i="66"/>
  <c r="O29" i="66"/>
  <c r="O6" i="66"/>
  <c r="O14" i="66"/>
  <c r="O22" i="66"/>
  <c r="O30" i="66"/>
  <c r="O7" i="66"/>
  <c r="O15" i="66"/>
  <c r="O23" i="66"/>
  <c r="O31" i="66"/>
  <c r="N5" i="70" a="1"/>
  <c r="N39" i="70" s="1"/>
  <c r="C8" i="15"/>
  <c r="F35" i="70"/>
  <c r="F17" i="70"/>
  <c r="F43" i="70"/>
  <c r="F44" i="70"/>
  <c r="F32" i="70"/>
  <c r="F6" i="70"/>
  <c r="F22" i="70"/>
  <c r="F42" i="70"/>
  <c r="F19" i="70"/>
  <c r="F11" i="70"/>
  <c r="F40" i="70"/>
  <c r="F9" i="70"/>
  <c r="F10" i="70"/>
  <c r="F13" i="70"/>
  <c r="F20" i="70"/>
  <c r="F29" i="70"/>
  <c r="F33" i="70"/>
  <c r="F39" i="70"/>
  <c r="F28" i="70"/>
  <c r="F37" i="70"/>
  <c r="F41" i="70"/>
  <c r="F23" i="70"/>
  <c r="D8" i="15"/>
  <c r="F5" i="70"/>
  <c r="F7" i="70"/>
  <c r="F21" i="70"/>
  <c r="F36" i="70"/>
  <c r="F18" i="70"/>
  <c r="F15" i="70"/>
  <c r="F38" i="70"/>
  <c r="F26" i="70"/>
  <c r="F8" i="70"/>
  <c r="F27" i="70"/>
  <c r="F12" i="70"/>
  <c r="E6" i="15"/>
  <c r="F31" i="70"/>
  <c r="F16" i="70"/>
  <c r="F34" i="70"/>
  <c r="F24" i="70"/>
  <c r="F25" i="70"/>
  <c r="F14" i="70"/>
  <c r="F30" i="70"/>
  <c r="W28" i="69" l="1"/>
  <c r="W20" i="69"/>
  <c r="W12" i="69"/>
  <c r="W16" i="69"/>
  <c r="W6" i="69"/>
  <c r="W29" i="69"/>
  <c r="W27" i="69"/>
  <c r="W19" i="69"/>
  <c r="W11" i="69"/>
  <c r="W8" i="69"/>
  <c r="W23" i="69"/>
  <c r="W13" i="69"/>
  <c r="W26" i="69"/>
  <c r="W18" i="69"/>
  <c r="W10" i="69"/>
  <c r="W7" i="69"/>
  <c r="W14" i="69"/>
  <c r="W21" i="69"/>
  <c r="W25" i="69"/>
  <c r="W17" i="69"/>
  <c r="W9" i="69"/>
  <c r="W24" i="69"/>
  <c r="W15" i="69"/>
  <c r="W22" i="69"/>
  <c r="W5" i="69"/>
  <c r="Q5" i="22"/>
  <c r="V5" i="22" s="1"/>
  <c r="Q19" i="22"/>
  <c r="V19" i="22" s="1"/>
  <c r="Q18" i="22"/>
  <c r="V18" i="22" s="1"/>
  <c r="Q10" i="22"/>
  <c r="V10" i="22" s="1"/>
  <c r="Q11" i="22"/>
  <c r="V11" i="22" s="1"/>
  <c r="Q7" i="22"/>
  <c r="V7" i="22" s="1"/>
  <c r="Q17" i="22"/>
  <c r="V17" i="22" s="1"/>
  <c r="Q16" i="22"/>
  <c r="V16" i="22" s="1"/>
  <c r="Q9" i="22"/>
  <c r="V9" i="22" s="1"/>
  <c r="Q14" i="22"/>
  <c r="V14" i="22" s="1"/>
  <c r="Q6" i="22"/>
  <c r="V6" i="22" s="1"/>
  <c r="Q15" i="22"/>
  <c r="V15" i="22" s="1"/>
  <c r="Q8" i="22"/>
  <c r="V8" i="22" s="1"/>
  <c r="Q12" i="22"/>
  <c r="V12" i="22" s="1"/>
  <c r="Q13" i="22"/>
  <c r="V13" i="22" s="1"/>
  <c r="R31" i="66"/>
  <c r="W31" i="66" s="1"/>
  <c r="R23" i="66"/>
  <c r="W23" i="66" s="1"/>
  <c r="R15" i="66"/>
  <c r="W15" i="66" s="1"/>
  <c r="R7" i="66"/>
  <c r="W7" i="66" s="1"/>
  <c r="R26" i="66"/>
  <c r="W26" i="66" s="1"/>
  <c r="R24" i="66"/>
  <c r="W24" i="66" s="1"/>
  <c r="R30" i="66"/>
  <c r="W30" i="66" s="1"/>
  <c r="R22" i="66"/>
  <c r="W22" i="66" s="1"/>
  <c r="R14" i="66"/>
  <c r="W14" i="66" s="1"/>
  <c r="R6" i="66"/>
  <c r="W6" i="66" s="1"/>
  <c r="R18" i="66"/>
  <c r="W18" i="66" s="1"/>
  <c r="R25" i="66"/>
  <c r="W25" i="66" s="1"/>
  <c r="R29" i="66"/>
  <c r="W29" i="66" s="1"/>
  <c r="R21" i="66"/>
  <c r="W21" i="66" s="1"/>
  <c r="R13" i="66"/>
  <c r="W13" i="66" s="1"/>
  <c r="R5" i="66"/>
  <c r="W5" i="66" s="1"/>
  <c r="R27" i="66"/>
  <c r="W27" i="66" s="1"/>
  <c r="R9" i="66"/>
  <c r="W9" i="66" s="1"/>
  <c r="R16" i="66"/>
  <c r="W16" i="66" s="1"/>
  <c r="R28" i="66"/>
  <c r="W28" i="66" s="1"/>
  <c r="R20" i="66"/>
  <c r="W20" i="66" s="1"/>
  <c r="R12" i="66"/>
  <c r="W12" i="66" s="1"/>
  <c r="R19" i="66"/>
  <c r="W19" i="66" s="1"/>
  <c r="R11" i="66"/>
  <c r="W11" i="66" s="1"/>
  <c r="R10" i="66"/>
  <c r="W10" i="66" s="1"/>
  <c r="R17" i="66"/>
  <c r="W17" i="66" s="1"/>
  <c r="R8" i="66"/>
  <c r="W8" i="66" s="1"/>
  <c r="Q12" i="16"/>
  <c r="V12" i="16" s="1"/>
  <c r="Q10" i="16"/>
  <c r="V10" i="16" s="1"/>
  <c r="Q7" i="16"/>
  <c r="V7" i="16" s="1"/>
  <c r="Q9" i="16"/>
  <c r="V9" i="16" s="1"/>
  <c r="Q15" i="16"/>
  <c r="V15" i="16" s="1"/>
  <c r="Q18" i="16"/>
  <c r="V18" i="16" s="1"/>
  <c r="Q16" i="16"/>
  <c r="V16" i="16" s="1"/>
  <c r="Q17" i="16"/>
  <c r="V17" i="16" s="1"/>
  <c r="Q13" i="16"/>
  <c r="V13" i="16" s="1"/>
  <c r="Q5" i="16"/>
  <c r="V5" i="16" s="1"/>
  <c r="Q19" i="16"/>
  <c r="V19" i="16" s="1"/>
  <c r="Q6" i="16"/>
  <c r="V6" i="16" s="1"/>
  <c r="Q11" i="16"/>
  <c r="V11" i="16" s="1"/>
  <c r="Q14" i="16"/>
  <c r="V14" i="16" s="1"/>
  <c r="Q8" i="16"/>
  <c r="V8" i="16" s="1"/>
  <c r="R27" i="67"/>
  <c r="W27" i="67" s="1"/>
  <c r="R19" i="67"/>
  <c r="W19" i="67" s="1"/>
  <c r="R11" i="67"/>
  <c r="W11" i="67" s="1"/>
  <c r="R6" i="67"/>
  <c r="W6" i="67" s="1"/>
  <c r="R26" i="67"/>
  <c r="W26" i="67" s="1"/>
  <c r="R18" i="67"/>
  <c r="W18" i="67" s="1"/>
  <c r="R10" i="67"/>
  <c r="W10" i="67" s="1"/>
  <c r="R29" i="67"/>
  <c r="W29" i="67" s="1"/>
  <c r="R5" i="67"/>
  <c r="W5" i="67" s="1"/>
  <c r="R25" i="67"/>
  <c r="W25" i="67" s="1"/>
  <c r="R17" i="67"/>
  <c r="W17" i="67" s="1"/>
  <c r="R9" i="67"/>
  <c r="W9" i="67" s="1"/>
  <c r="R23" i="67"/>
  <c r="W23" i="67" s="1"/>
  <c r="R7" i="67"/>
  <c r="W7" i="67" s="1"/>
  <c r="R20" i="67"/>
  <c r="W20" i="67" s="1"/>
  <c r="R24" i="67"/>
  <c r="W24" i="67" s="1"/>
  <c r="R16" i="67"/>
  <c r="W16" i="67" s="1"/>
  <c r="R8" i="67"/>
  <c r="W8" i="67" s="1"/>
  <c r="R15" i="67"/>
  <c r="W15" i="67" s="1"/>
  <c r="R22" i="67"/>
  <c r="W22" i="67" s="1"/>
  <c r="R14" i="67"/>
  <c r="W14" i="67" s="1"/>
  <c r="R21" i="67"/>
  <c r="W21" i="67" s="1"/>
  <c r="R13" i="67"/>
  <c r="W13" i="67" s="1"/>
  <c r="R28" i="67"/>
  <c r="W28" i="67" s="1"/>
  <c r="R12" i="67"/>
  <c r="W12" i="67" s="1"/>
  <c r="Q38" i="70"/>
  <c r="V38" i="70" s="1"/>
  <c r="Q33" i="70"/>
  <c r="V33" i="70" s="1"/>
  <c r="Q18" i="70"/>
  <c r="V18" i="70" s="1"/>
  <c r="Q20" i="70"/>
  <c r="V20" i="70" s="1"/>
  <c r="Q34" i="70"/>
  <c r="V34" i="70" s="1"/>
  <c r="Q24" i="70"/>
  <c r="V24" i="70" s="1"/>
  <c r="Q43" i="70"/>
  <c r="V43" i="70" s="1"/>
  <c r="Q23" i="70"/>
  <c r="V23" i="70" s="1"/>
  <c r="Q5" i="70"/>
  <c r="V5" i="70" s="1"/>
  <c r="Q27" i="70"/>
  <c r="V27" i="70" s="1"/>
  <c r="Q30" i="70"/>
  <c r="V30" i="70" s="1"/>
  <c r="Q32" i="70"/>
  <c r="V32" i="70" s="1"/>
  <c r="Q41" i="70"/>
  <c r="V41" i="70" s="1"/>
  <c r="Q12" i="70"/>
  <c r="V12" i="70" s="1"/>
  <c r="Q25" i="70"/>
  <c r="V25" i="70" s="1"/>
  <c r="Q6" i="70"/>
  <c r="V6" i="70" s="1"/>
  <c r="Q42" i="70"/>
  <c r="V42" i="70" s="1"/>
  <c r="Q44" i="70"/>
  <c r="V44" i="70" s="1"/>
  <c r="Q36" i="70"/>
  <c r="V36" i="70" s="1"/>
  <c r="Q7" i="70"/>
  <c r="V7" i="70" s="1"/>
  <c r="Q22" i="70"/>
  <c r="V22" i="70" s="1"/>
  <c r="Q37" i="70"/>
  <c r="V37" i="70" s="1"/>
  <c r="Q9" i="70"/>
  <c r="V9" i="70" s="1"/>
  <c r="Q35" i="70"/>
  <c r="V35" i="70" s="1"/>
  <c r="Q8" i="70"/>
  <c r="V8" i="70" s="1"/>
  <c r="Q21" i="70"/>
  <c r="V21" i="70" s="1"/>
  <c r="Q31" i="70"/>
  <c r="V31" i="70" s="1"/>
  <c r="Q10" i="70"/>
  <c r="V10" i="70" s="1"/>
  <c r="Q17" i="70"/>
  <c r="V17" i="70" s="1"/>
  <c r="Q28" i="70"/>
  <c r="V28" i="70" s="1"/>
  <c r="Q14" i="70"/>
  <c r="V14" i="70" s="1"/>
  <c r="Q29" i="70"/>
  <c r="V29" i="70" s="1"/>
  <c r="Q40" i="70"/>
  <c r="V40" i="70" s="1"/>
  <c r="Q11" i="70"/>
  <c r="V11" i="70" s="1"/>
  <c r="Q39" i="70"/>
  <c r="V39" i="70" s="1"/>
  <c r="Q13" i="70"/>
  <c r="V13" i="70" s="1"/>
  <c r="Q19" i="70"/>
  <c r="V19" i="70" s="1"/>
  <c r="Q15" i="70"/>
  <c r="V15" i="70" s="1"/>
  <c r="Q26" i="70"/>
  <c r="V26" i="70" s="1"/>
  <c r="Q16" i="70"/>
  <c r="V16" i="70" s="1"/>
  <c r="N36" i="70"/>
  <c r="N29" i="70"/>
  <c r="N19" i="70"/>
  <c r="N15" i="70"/>
  <c r="N35" i="70"/>
  <c r="N9" i="70"/>
  <c r="N37" i="70"/>
  <c r="N31" i="70"/>
  <c r="N41" i="70"/>
  <c r="N25" i="70"/>
  <c r="N14" i="70"/>
  <c r="N8" i="70"/>
  <c r="N27" i="70"/>
  <c r="N10" i="70"/>
  <c r="N38" i="70"/>
  <c r="N16" i="70"/>
  <c r="N11" i="70"/>
  <c r="N17" i="70"/>
  <c r="N42" i="70"/>
  <c r="N23" i="70"/>
  <c r="N24" i="70"/>
  <c r="N43" i="70"/>
  <c r="N18" i="70"/>
  <c r="N5" i="70"/>
  <c r="N6" i="70"/>
  <c r="N32" i="70"/>
  <c r="N28" i="70"/>
  <c r="N34" i="70"/>
  <c r="N13" i="70"/>
  <c r="N22" i="70"/>
  <c r="N40" i="70"/>
  <c r="N44" i="70"/>
  <c r="N20" i="70"/>
  <c r="N21" i="70"/>
  <c r="N7" i="70"/>
  <c r="N12" i="70"/>
  <c r="N33" i="70"/>
  <c r="N26" i="70"/>
  <c r="N30" i="70"/>
  <c r="C9" i="15"/>
  <c r="E8" i="15"/>
  <c r="D9" i="15"/>
  <c r="R17" i="22" l="1"/>
  <c r="R15" i="22"/>
  <c r="R10" i="22"/>
  <c r="R6" i="22"/>
  <c r="R18" i="22"/>
  <c r="R13" i="22"/>
  <c r="R11" i="22"/>
  <c r="R14" i="22"/>
  <c r="R19" i="22"/>
  <c r="R7" i="22"/>
  <c r="R8" i="22"/>
  <c r="R9" i="22"/>
  <c r="R5" i="22"/>
  <c r="R12" i="22"/>
  <c r="R16" i="22"/>
  <c r="R27" i="70"/>
  <c r="R9" i="70"/>
  <c r="R10" i="70"/>
  <c r="R23" i="70"/>
  <c r="R37" i="70"/>
  <c r="R18" i="70"/>
  <c r="R32" i="70"/>
  <c r="R22" i="70"/>
  <c r="R40" i="70"/>
  <c r="R36" i="70"/>
  <c r="R35" i="70"/>
  <c r="R43" i="70"/>
  <c r="R5" i="70"/>
  <c r="R20" i="70"/>
  <c r="R8" i="70"/>
  <c r="R25" i="70"/>
  <c r="R26" i="70"/>
  <c r="R14" i="70"/>
  <c r="R12" i="70"/>
  <c r="R30" i="70"/>
  <c r="R39" i="70"/>
  <c r="R38" i="70"/>
  <c r="R28" i="70"/>
  <c r="R19" i="70"/>
  <c r="R7" i="70"/>
  <c r="R16" i="70"/>
  <c r="R33" i="70"/>
  <c r="R34" i="70"/>
  <c r="R11" i="70"/>
  <c r="R13" i="70"/>
  <c r="R31" i="70"/>
  <c r="R21" i="70"/>
  <c r="R44" i="70"/>
  <c r="R29" i="70"/>
  <c r="R17" i="70"/>
  <c r="R6" i="70"/>
  <c r="R15" i="70"/>
  <c r="R24" i="70"/>
  <c r="R41" i="70"/>
  <c r="R42" i="70"/>
  <c r="N10" i="64"/>
  <c r="N9" i="64"/>
  <c r="N8" i="64"/>
  <c r="N7" i="64"/>
  <c r="N6" i="64"/>
  <c r="N5" i="64"/>
  <c r="R4" i="64"/>
  <c r="E9" i="15"/>
  <c r="S23" i="67" l="1"/>
  <c r="S27" i="67"/>
  <c r="S7" i="67"/>
  <c r="S16" i="67"/>
  <c r="S17" i="67"/>
  <c r="S10" i="67"/>
  <c r="S19" i="67"/>
  <c r="S12" i="67"/>
  <c r="S20" i="67"/>
  <c r="S28" i="67"/>
  <c r="S24" i="67"/>
  <c r="S25" i="67"/>
  <c r="S26" i="67"/>
  <c r="S13" i="67"/>
  <c r="S21" i="67"/>
  <c r="S29" i="67"/>
  <c r="S15" i="67"/>
  <c r="S8" i="67"/>
  <c r="S9" i="67"/>
  <c r="S18" i="67"/>
  <c r="S11" i="67"/>
  <c r="S5" i="67"/>
  <c r="S6" i="67"/>
  <c r="S14" i="67"/>
  <c r="S22" i="67"/>
  <c r="S22" i="69"/>
  <c r="S23" i="69"/>
  <c r="S24" i="69"/>
  <c r="S17" i="69"/>
  <c r="S26" i="69"/>
  <c r="S14" i="69"/>
  <c r="S16" i="69"/>
  <c r="S18" i="69"/>
  <c r="S11" i="69"/>
  <c r="S19" i="69"/>
  <c r="S27" i="69"/>
  <c r="S6" i="69"/>
  <c r="S15" i="69"/>
  <c r="S25" i="69"/>
  <c r="S12" i="69"/>
  <c r="S20" i="69"/>
  <c r="S28" i="69"/>
  <c r="S7" i="69"/>
  <c r="S8" i="69"/>
  <c r="S9" i="69"/>
  <c r="S10" i="69"/>
  <c r="S5" i="69"/>
  <c r="S13" i="69"/>
  <c r="S21" i="69"/>
  <c r="S29" i="69"/>
  <c r="W26" i="70"/>
  <c r="W19" i="70"/>
  <c r="W6" i="70"/>
  <c r="W25" i="70"/>
  <c r="W38" i="70"/>
  <c r="W28" i="70"/>
  <c r="W43" i="70"/>
  <c r="W42" i="70"/>
  <c r="W34" i="70"/>
  <c r="W11" i="70"/>
  <c r="W16" i="70"/>
  <c r="W20" i="70"/>
  <c r="W10" i="70"/>
  <c r="W5" i="70"/>
  <c r="W29" i="70"/>
  <c r="W8" i="70"/>
  <c r="W44" i="70"/>
  <c r="W12" i="70"/>
  <c r="W30" i="70"/>
  <c r="W27" i="70"/>
  <c r="W39" i="70"/>
  <c r="W7" i="70"/>
  <c r="W37" i="70"/>
  <c r="W41" i="70"/>
  <c r="W9" i="70"/>
  <c r="W32" i="70"/>
  <c r="W21" i="70"/>
  <c r="W24" i="70"/>
  <c r="W14" i="70"/>
  <c r="W18" i="70"/>
  <c r="W36" i="70"/>
  <c r="W22" i="70"/>
  <c r="W17" i="70"/>
  <c r="W40" i="70"/>
  <c r="W15" i="70"/>
  <c r="W23" i="70"/>
  <c r="W35" i="70"/>
  <c r="W33" i="70"/>
  <c r="W31" i="70"/>
  <c r="W13" i="70"/>
  <c r="R8" i="16" l="1"/>
  <c r="S26" i="66"/>
  <c r="S18" i="66"/>
  <c r="S10" i="66"/>
  <c r="R7" i="16"/>
  <c r="S25" i="66"/>
  <c r="S17" i="66"/>
  <c r="S9" i="66"/>
  <c r="R6" i="16"/>
  <c r="S24" i="66"/>
  <c r="S16" i="66"/>
  <c r="S8" i="66"/>
  <c r="S23" i="66"/>
  <c r="S15" i="66"/>
  <c r="S7" i="66"/>
  <c r="R5" i="16"/>
  <c r="S14" i="66"/>
  <c r="S6" i="66"/>
  <c r="R14" i="16"/>
  <c r="S31" i="66"/>
  <c r="S30" i="66"/>
  <c r="R19" i="16"/>
  <c r="R11" i="16"/>
  <c r="S29" i="66"/>
  <c r="S21" i="66"/>
  <c r="S13" i="66"/>
  <c r="S5" i="66"/>
  <c r="R15" i="16"/>
  <c r="R13" i="16"/>
  <c r="R12" i="16"/>
  <c r="R18" i="16"/>
  <c r="R10" i="16"/>
  <c r="S28" i="66"/>
  <c r="S20" i="66"/>
  <c r="S12" i="66"/>
  <c r="R16" i="16"/>
  <c r="S22" i="66"/>
  <c r="R17" i="16"/>
  <c r="R9" i="16"/>
  <c r="S27" i="66"/>
  <c r="S19" i="66"/>
  <c r="S11" i="66"/>
  <c r="N29" i="69"/>
  <c r="E29" i="69"/>
  <c r="N28" i="69"/>
  <c r="E28" i="69"/>
  <c r="N27" i="69"/>
  <c r="E27" i="69"/>
  <c r="N26" i="69"/>
  <c r="E26" i="69"/>
  <c r="N25" i="69"/>
  <c r="E25" i="69"/>
  <c r="N24" i="69"/>
  <c r="E24" i="69"/>
  <c r="N23" i="69"/>
  <c r="E23" i="69"/>
  <c r="N22" i="69"/>
  <c r="E22" i="69"/>
  <c r="N21" i="69"/>
  <c r="E21" i="69"/>
  <c r="N20" i="69"/>
  <c r="E20" i="69"/>
  <c r="N19" i="69"/>
  <c r="E19" i="69"/>
  <c r="N18" i="69"/>
  <c r="E18" i="69"/>
  <c r="N17" i="69"/>
  <c r="E17" i="69"/>
  <c r="N16" i="69"/>
  <c r="E16" i="69"/>
  <c r="N15" i="69"/>
  <c r="E15" i="69"/>
  <c r="N14" i="69"/>
  <c r="E14" i="69"/>
  <c r="N13" i="69"/>
  <c r="E13" i="69"/>
  <c r="N12" i="69"/>
  <c r="E12" i="69"/>
  <c r="N11" i="69"/>
  <c r="E11" i="69"/>
  <c r="N10" i="69"/>
  <c r="E10" i="69"/>
  <c r="N9" i="69"/>
  <c r="E9" i="69"/>
  <c r="N8" i="69"/>
  <c r="E8" i="69"/>
  <c r="N7" i="69"/>
  <c r="E7" i="69"/>
  <c r="N6" i="69"/>
  <c r="E6" i="69"/>
  <c r="N5" i="69"/>
  <c r="E5" i="69"/>
  <c r="F9" i="69"/>
  <c r="F27" i="69"/>
  <c r="F22" i="69"/>
  <c r="F11" i="69"/>
  <c r="F23" i="69"/>
  <c r="F7" i="69"/>
  <c r="F26" i="69"/>
  <c r="F17" i="69"/>
  <c r="F5" i="69"/>
  <c r="F12" i="69"/>
  <c r="F16" i="69"/>
  <c r="F13" i="69"/>
  <c r="F29" i="69"/>
  <c r="F24" i="69"/>
  <c r="F20" i="69"/>
  <c r="F21" i="69"/>
  <c r="F15" i="69"/>
  <c r="F8" i="69"/>
  <c r="F6" i="69"/>
  <c r="F28" i="69"/>
  <c r="F14" i="69"/>
  <c r="F19" i="69"/>
  <c r="F25" i="69"/>
  <c r="F10" i="69"/>
  <c r="F18" i="69"/>
  <c r="X5" i="69"/>
  <c r="X7" i="69"/>
  <c r="X22" i="69"/>
  <c r="X12" i="69"/>
  <c r="X10" i="69"/>
  <c r="X17" i="69"/>
  <c r="X21" i="69"/>
  <c r="X6" i="69"/>
  <c r="X11" i="69"/>
  <c r="X16" i="69"/>
  <c r="X23" i="69"/>
  <c r="X20" i="69"/>
  <c r="P9" i="15"/>
  <c r="X27" i="69"/>
  <c r="X13" i="69"/>
  <c r="X15" i="69"/>
  <c r="X14" i="69"/>
  <c r="X24" i="69"/>
  <c r="X26" i="69"/>
  <c r="P8" i="15"/>
  <c r="P6" i="15"/>
  <c r="X25" i="69"/>
  <c r="X9" i="69"/>
  <c r="X28" i="69"/>
  <c r="X8" i="69"/>
  <c r="X18" i="69"/>
  <c r="X19" i="69"/>
  <c r="X29" i="69"/>
  <c r="N29" i="67" l="1"/>
  <c r="E29" i="67"/>
  <c r="N28" i="67"/>
  <c r="E28" i="67"/>
  <c r="N27" i="67"/>
  <c r="E27" i="67"/>
  <c r="N26" i="67"/>
  <c r="E26" i="67"/>
  <c r="N25" i="67"/>
  <c r="E25" i="67"/>
  <c r="N24" i="67"/>
  <c r="E24" i="67"/>
  <c r="N23" i="67"/>
  <c r="E23" i="67"/>
  <c r="N22" i="67"/>
  <c r="E22" i="67"/>
  <c r="N21" i="67"/>
  <c r="E21" i="67"/>
  <c r="N20" i="67"/>
  <c r="E20" i="67"/>
  <c r="N19" i="67"/>
  <c r="E19" i="67"/>
  <c r="N18" i="67"/>
  <c r="E18" i="67"/>
  <c r="N17" i="67"/>
  <c r="E17" i="67"/>
  <c r="N16" i="67"/>
  <c r="E16" i="67"/>
  <c r="N15" i="67"/>
  <c r="E15" i="67"/>
  <c r="N14" i="67"/>
  <c r="E14" i="67"/>
  <c r="N13" i="67"/>
  <c r="E13" i="67"/>
  <c r="N12" i="67"/>
  <c r="E12" i="67"/>
  <c r="N11" i="67"/>
  <c r="E11" i="67"/>
  <c r="N10" i="67"/>
  <c r="E10" i="67"/>
  <c r="N9" i="67"/>
  <c r="E9" i="67"/>
  <c r="N8" i="67"/>
  <c r="E8" i="67"/>
  <c r="N7" i="67"/>
  <c r="E7" i="67"/>
  <c r="N6" i="67"/>
  <c r="E6" i="67"/>
  <c r="N5" i="67"/>
  <c r="E5" i="67"/>
  <c r="E5" i="66"/>
  <c r="E6" i="66"/>
  <c r="E7" i="66"/>
  <c r="E8" i="66"/>
  <c r="E9" i="66"/>
  <c r="E10" i="66"/>
  <c r="E11" i="66"/>
  <c r="E12" i="66"/>
  <c r="E13" i="66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N31" i="66"/>
  <c r="N30" i="66"/>
  <c r="N29" i="66"/>
  <c r="N28" i="66"/>
  <c r="N27" i="66"/>
  <c r="N26" i="66"/>
  <c r="N25" i="66"/>
  <c r="N24" i="66"/>
  <c r="N23" i="66"/>
  <c r="N22" i="66"/>
  <c r="N21" i="66"/>
  <c r="N20" i="66"/>
  <c r="N19" i="66"/>
  <c r="N18" i="66"/>
  <c r="N17" i="66"/>
  <c r="N16" i="66"/>
  <c r="N15" i="66"/>
  <c r="N14" i="66"/>
  <c r="N13" i="66"/>
  <c r="N12" i="66"/>
  <c r="N11" i="66"/>
  <c r="N10" i="66"/>
  <c r="N9" i="66"/>
  <c r="N8" i="66"/>
  <c r="N7" i="66"/>
  <c r="N6" i="66"/>
  <c r="N5" i="66"/>
  <c r="Q4" i="64"/>
  <c r="S4" i="64"/>
  <c r="G12" i="69"/>
  <c r="F19" i="67"/>
  <c r="G26" i="69"/>
  <c r="F25" i="67"/>
  <c r="F20" i="66"/>
  <c r="F28" i="67"/>
  <c r="F5" i="66"/>
  <c r="F22" i="67"/>
  <c r="F24" i="67"/>
  <c r="F18" i="66"/>
  <c r="F16" i="66"/>
  <c r="F20" i="67"/>
  <c r="F27" i="66"/>
  <c r="F8" i="67"/>
  <c r="G5" i="69"/>
  <c r="F11" i="66"/>
  <c r="F21" i="66"/>
  <c r="F14" i="67"/>
  <c r="G22" i="69"/>
  <c r="F15" i="66"/>
  <c r="F19" i="66"/>
  <c r="G29" i="69"/>
  <c r="F7" i="67"/>
  <c r="G24" i="69"/>
  <c r="F24" i="66"/>
  <c r="F31" i="66"/>
  <c r="F5" i="67"/>
  <c r="F29" i="66"/>
  <c r="F26" i="67"/>
  <c r="G13" i="69"/>
  <c r="F23" i="67"/>
  <c r="F10" i="67"/>
  <c r="G15" i="69"/>
  <c r="G20" i="69"/>
  <c r="G19" i="69"/>
  <c r="G9" i="69"/>
  <c r="F14" i="66"/>
  <c r="F7" i="66"/>
  <c r="G14" i="69"/>
  <c r="G6" i="69"/>
  <c r="F8" i="66"/>
  <c r="F22" i="66"/>
  <c r="F6" i="66"/>
  <c r="G18" i="69"/>
  <c r="F23" i="66"/>
  <c r="F25" i="66"/>
  <c r="F17" i="67"/>
  <c r="F21" i="67"/>
  <c r="F12" i="67"/>
  <c r="G7" i="69"/>
  <c r="F30" i="66"/>
  <c r="F10" i="66"/>
  <c r="G21" i="69"/>
  <c r="G23" i="69"/>
  <c r="F15" i="67"/>
  <c r="G16" i="69"/>
  <c r="F9" i="66"/>
  <c r="F12" i="66"/>
  <c r="F29" i="67"/>
  <c r="F11" i="67"/>
  <c r="F18" i="67"/>
  <c r="G28" i="69"/>
  <c r="F17" i="66"/>
  <c r="F9" i="67"/>
  <c r="G17" i="69"/>
  <c r="G11" i="69"/>
  <c r="F16" i="67"/>
  <c r="G27" i="69"/>
  <c r="G8" i="69"/>
  <c r="F28" i="66"/>
  <c r="F27" i="67"/>
  <c r="G25" i="69"/>
  <c r="F6" i="67"/>
  <c r="F13" i="67"/>
  <c r="G10" i="69"/>
  <c r="F26" i="66"/>
  <c r="F13" i="66"/>
  <c r="AC17" i="16" l="1"/>
  <c r="AC5" i="16"/>
  <c r="AC16" i="16"/>
  <c r="AC7" i="16"/>
  <c r="AC19" i="16"/>
  <c r="AC11" i="16"/>
  <c r="AC6" i="16"/>
  <c r="AC18" i="16"/>
  <c r="AC14" i="16"/>
  <c r="AC13" i="16"/>
  <c r="AC10" i="16"/>
  <c r="AC8" i="16"/>
  <c r="AC9" i="16"/>
  <c r="AC15" i="16"/>
  <c r="AC12" i="16"/>
  <c r="G9" i="67"/>
  <c r="G10" i="67"/>
  <c r="G25" i="66"/>
  <c r="G13" i="67"/>
  <c r="G29" i="66"/>
  <c r="G5" i="66"/>
  <c r="G19" i="67"/>
  <c r="G16" i="66"/>
  <c r="G29" i="67"/>
  <c r="G14" i="66"/>
  <c r="G25" i="67"/>
  <c r="G17" i="66"/>
  <c r="G7" i="67"/>
  <c r="G11" i="67"/>
  <c r="G28" i="66"/>
  <c r="G24" i="67"/>
  <c r="G28" i="67"/>
  <c r="G5" i="67"/>
  <c r="G7" i="66"/>
  <c r="G26" i="67"/>
  <c r="G11" i="66"/>
  <c r="G18" i="67"/>
  <c r="G27" i="66"/>
  <c r="G23" i="67"/>
  <c r="G18" i="66"/>
  <c r="G12" i="66"/>
  <c r="G21" i="67"/>
  <c r="G19" i="66"/>
  <c r="G6" i="66"/>
  <c r="G17" i="67"/>
  <c r="G20" i="66"/>
  <c r="G30" i="66"/>
  <c r="G15" i="67"/>
  <c r="G15" i="66"/>
  <c r="G22" i="66"/>
  <c r="G12" i="67"/>
  <c r="G13" i="66"/>
  <c r="G14" i="67"/>
  <c r="G9" i="66"/>
  <c r="G16" i="67"/>
  <c r="G31" i="66"/>
  <c r="G21" i="66"/>
  <c r="G6" i="67"/>
  <c r="G10" i="66"/>
  <c r="G23" i="66"/>
  <c r="G24" i="66"/>
  <c r="G26" i="66"/>
  <c r="G27" i="67"/>
  <c r="G8" i="67"/>
  <c r="G22" i="67"/>
  <c r="G8" i="66"/>
  <c r="G20" i="67"/>
  <c r="X19" i="66"/>
  <c r="X24" i="66"/>
  <c r="X27" i="67"/>
  <c r="X29" i="67"/>
  <c r="X21" i="67"/>
  <c r="X30" i="66"/>
  <c r="X17" i="67"/>
  <c r="X11" i="66"/>
  <c r="X12" i="66"/>
  <c r="X20" i="67"/>
  <c r="X29" i="66"/>
  <c r="X18" i="67"/>
  <c r="X5" i="66"/>
  <c r="X15" i="67"/>
  <c r="X9" i="66"/>
  <c r="X21" i="66"/>
  <c r="X27" i="66"/>
  <c r="X23" i="66"/>
  <c r="X13" i="66"/>
  <c r="X6" i="66"/>
  <c r="X20" i="66"/>
  <c r="X14" i="67"/>
  <c r="X23" i="67"/>
  <c r="X22" i="67"/>
  <c r="X25" i="67"/>
  <c r="X8" i="66"/>
  <c r="X13" i="67"/>
  <c r="X24" i="67"/>
  <c r="X16" i="66"/>
  <c r="X7" i="66"/>
  <c r="X9" i="67"/>
  <c r="X28" i="66"/>
  <c r="X16" i="67"/>
  <c r="X25" i="66"/>
  <c r="X11" i="67"/>
  <c r="X26" i="66"/>
  <c r="X17" i="66"/>
  <c r="X10" i="67"/>
  <c r="X6" i="67"/>
  <c r="X12" i="67"/>
  <c r="X15" i="66"/>
  <c r="X10" i="66"/>
  <c r="X22" i="66"/>
  <c r="X7" i="67"/>
  <c r="X8" i="67"/>
  <c r="X26" i="67"/>
  <c r="X28" i="67"/>
  <c r="X18" i="66"/>
  <c r="X14" i="66"/>
  <c r="X31" i="66"/>
  <c r="X5" i="67"/>
  <c r="X19" i="67"/>
  <c r="D14" i="56" l="1"/>
  <c r="M14" i="16" l="1"/>
  <c r="M15" i="16"/>
  <c r="M16" i="16"/>
  <c r="M17" i="16"/>
  <c r="M18" i="16"/>
  <c r="M19" i="16"/>
  <c r="J7" i="64"/>
  <c r="M13" i="16" l="1"/>
  <c r="M12" i="16"/>
  <c r="M11" i="16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5" i="22"/>
  <c r="N5" i="22" l="1" a="1"/>
  <c r="N5" i="22" s="1"/>
  <c r="Q7" i="64"/>
  <c r="Q8" i="64"/>
  <c r="Q9" i="64"/>
  <c r="Q10" i="64"/>
  <c r="Q6" i="64"/>
  <c r="Q5" i="64"/>
  <c r="I5" i="64"/>
  <c r="J10" i="64"/>
  <c r="J9" i="64"/>
  <c r="J5" i="64"/>
  <c r="N6" i="22" l="1"/>
  <c r="N9" i="22"/>
  <c r="N7" i="22"/>
  <c r="N10" i="22"/>
  <c r="N14" i="22"/>
  <c r="N18" i="22"/>
  <c r="N15" i="22"/>
  <c r="N11" i="22"/>
  <c r="N8" i="22"/>
  <c r="N19" i="22"/>
  <c r="N16" i="22"/>
  <c r="N12" i="22"/>
  <c r="N17" i="22"/>
  <c r="N13" i="22"/>
  <c r="D7" i="63"/>
  <c r="D8" i="63"/>
  <c r="D3" i="63"/>
  <c r="D4" i="63"/>
  <c r="D5" i="63"/>
  <c r="D26" i="63"/>
  <c r="D27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5" i="22"/>
  <c r="E15" i="22"/>
  <c r="E8" i="22"/>
  <c r="E12" i="22"/>
  <c r="E18" i="22"/>
  <c r="E5" i="22"/>
  <c r="E16" i="22"/>
  <c r="E17" i="22"/>
  <c r="E10" i="22"/>
  <c r="E19" i="22"/>
  <c r="E7" i="22"/>
  <c r="E14" i="22"/>
  <c r="E11" i="22"/>
  <c r="E13" i="22"/>
  <c r="E9" i="22"/>
  <c r="E6" i="22"/>
  <c r="D9" i="63" l="1"/>
  <c r="D10" i="63"/>
  <c r="D11" i="63"/>
  <c r="D6" i="63"/>
  <c r="F18" i="22"/>
  <c r="F19" i="22"/>
  <c r="J11" i="64"/>
  <c r="F7" i="22"/>
  <c r="F17" i="22"/>
  <c r="F14" i="22"/>
  <c r="F9" i="22"/>
  <c r="F13" i="22"/>
  <c r="F15" i="22"/>
  <c r="F16" i="22"/>
  <c r="F11" i="22"/>
  <c r="F6" i="22"/>
  <c r="F8" i="22"/>
  <c r="F10" i="22"/>
  <c r="F12" i="22"/>
  <c r="E5" i="64" l="1"/>
  <c r="K5" i="64"/>
  <c r="E7" i="64" l="1"/>
  <c r="E8" i="64"/>
  <c r="E9" i="64"/>
  <c r="E10" i="64"/>
  <c r="E6" i="64"/>
  <c r="L5" i="64"/>
  <c r="S5" i="64"/>
  <c r="R5" i="64"/>
  <c r="I7" i="64" l="1"/>
  <c r="I8" i="64"/>
  <c r="I9" i="64"/>
  <c r="I10" i="64"/>
  <c r="I6" i="64"/>
  <c r="K10" i="64"/>
  <c r="K6" i="64"/>
  <c r="K8" i="64"/>
  <c r="K9" i="64"/>
  <c r="E9" i="63"/>
  <c r="E22" i="63"/>
  <c r="E10" i="63"/>
  <c r="E13" i="63"/>
  <c r="E26" i="63"/>
  <c r="E17" i="63"/>
  <c r="E25" i="63"/>
  <c r="E20" i="63"/>
  <c r="E23" i="63"/>
  <c r="K7" i="64"/>
  <c r="E12" i="63"/>
  <c r="N3" i="64"/>
  <c r="E21" i="63"/>
  <c r="E15" i="63"/>
  <c r="E19" i="63"/>
  <c r="E16" i="63"/>
  <c r="E18" i="63"/>
  <c r="E8" i="63"/>
  <c r="E5" i="63"/>
  <c r="E4" i="63"/>
  <c r="E27" i="63"/>
  <c r="E7" i="63"/>
  <c r="E24" i="63"/>
  <c r="E14" i="63"/>
  <c r="E6" i="63"/>
  <c r="E11" i="63"/>
  <c r="E3" i="63"/>
  <c r="L9" i="64"/>
  <c r="M10" i="16" l="1"/>
  <c r="M9" i="16"/>
  <c r="M8" i="16"/>
  <c r="M7" i="16"/>
  <c r="M6" i="16"/>
  <c r="AA17" i="16"/>
  <c r="F19" i="63"/>
  <c r="L6" i="64"/>
  <c r="F11" i="63"/>
  <c r="F17" i="63"/>
  <c r="F18" i="63"/>
  <c r="R8" i="64"/>
  <c r="F10" i="63"/>
  <c r="F3" i="63"/>
  <c r="F26" i="63"/>
  <c r="F16" i="63"/>
  <c r="F23" i="63"/>
  <c r="F20" i="63"/>
  <c r="R6" i="64"/>
  <c r="F24" i="63"/>
  <c r="E17" i="16"/>
  <c r="F25" i="63"/>
  <c r="F4" i="63"/>
  <c r="F12" i="63"/>
  <c r="L7" i="64"/>
  <c r="F13" i="63"/>
  <c r="L8" i="64"/>
  <c r="R7" i="64"/>
  <c r="S9" i="64"/>
  <c r="F14" i="63"/>
  <c r="R10" i="64"/>
  <c r="L10" i="64"/>
  <c r="F5" i="63"/>
  <c r="R9" i="64"/>
  <c r="F15" i="63"/>
  <c r="F22" i="63"/>
  <c r="F9" i="63"/>
  <c r="F8" i="63"/>
  <c r="F7" i="63"/>
  <c r="AB17" i="16"/>
  <c r="F27" i="63"/>
  <c r="F6" i="63"/>
  <c r="F21" i="63"/>
  <c r="W17" i="16"/>
  <c r="AD17" i="16"/>
  <c r="D23" i="56" l="1"/>
  <c r="S10" i="64"/>
  <c r="B1" i="56"/>
  <c r="S6" i="64"/>
  <c r="F17" i="16"/>
  <c r="S7" i="64"/>
  <c r="D5" i="56"/>
  <c r="S8" i="64"/>
  <c r="F5" i="22"/>
  <c r="W12" i="22"/>
  <c r="W14" i="22"/>
  <c r="W19" i="22"/>
  <c r="W5" i="22"/>
  <c r="W15" i="22"/>
  <c r="W11" i="22"/>
  <c r="W18" i="22"/>
  <c r="W8" i="22"/>
  <c r="W10" i="22"/>
  <c r="W6" i="22"/>
  <c r="W9" i="22"/>
  <c r="W13" i="22"/>
  <c r="W16" i="22"/>
  <c r="W17" i="22"/>
  <c r="W7" i="22"/>
  <c r="AA6" i="16" l="1"/>
  <c r="AA7" i="16"/>
  <c r="AA8" i="16"/>
  <c r="AA9" i="16"/>
  <c r="AA10" i="16"/>
  <c r="AA11" i="16"/>
  <c r="AA12" i="16"/>
  <c r="AA13" i="16"/>
  <c r="AA14" i="16"/>
  <c r="AA15" i="16"/>
  <c r="AA16" i="16"/>
  <c r="AA18" i="16"/>
  <c r="AA19" i="16"/>
  <c r="C5" i="15"/>
  <c r="C7" i="15"/>
  <c r="C10" i="15"/>
  <c r="E15" i="16"/>
  <c r="E6" i="16"/>
  <c r="E9" i="16"/>
  <c r="E16" i="16"/>
  <c r="AB15" i="16"/>
  <c r="AB10" i="16"/>
  <c r="E14" i="16"/>
  <c r="AB11" i="16"/>
  <c r="AB19" i="16"/>
  <c r="D8" i="56"/>
  <c r="E18" i="16"/>
  <c r="E8" i="16"/>
  <c r="E10" i="16"/>
  <c r="AB13" i="16"/>
  <c r="E12" i="16"/>
  <c r="AB16" i="16"/>
  <c r="AB18" i="16"/>
  <c r="D5" i="15"/>
  <c r="AB7" i="16"/>
  <c r="AB9" i="16"/>
  <c r="E13" i="16"/>
  <c r="AB14" i="16"/>
  <c r="D7" i="15"/>
  <c r="E7" i="16"/>
  <c r="E19" i="16"/>
  <c r="E11" i="16"/>
  <c r="AB6" i="16"/>
  <c r="AB12" i="16"/>
  <c r="D10" i="15"/>
  <c r="AB8" i="16"/>
  <c r="P7" i="15"/>
  <c r="AD7" i="16"/>
  <c r="P10" i="15"/>
  <c r="AD19" i="16"/>
  <c r="W15" i="16"/>
  <c r="W18" i="16"/>
  <c r="W19" i="16"/>
  <c r="AD12" i="16"/>
  <c r="AD9" i="16"/>
  <c r="AD6" i="16"/>
  <c r="W12" i="16"/>
  <c r="X2" i="67"/>
  <c r="AD11" i="16"/>
  <c r="AD14" i="16"/>
  <c r="W14" i="16"/>
  <c r="X2" i="69"/>
  <c r="AD16" i="16"/>
  <c r="X2" i="66"/>
  <c r="W8" i="16"/>
  <c r="AD8" i="16"/>
  <c r="AD13" i="16"/>
  <c r="AD10" i="16"/>
  <c r="AD18" i="16"/>
  <c r="W10" i="16"/>
  <c r="W16" i="16"/>
  <c r="W11" i="16"/>
  <c r="AD15" i="16"/>
  <c r="W9" i="16"/>
  <c r="W7" i="16"/>
  <c r="W6" i="16"/>
  <c r="W13" i="16"/>
  <c r="P5" i="15"/>
  <c r="B5" i="16" l="1"/>
  <c r="M5" i="16"/>
  <c r="N5" i="16" s="1" a="1"/>
  <c r="F13" i="16"/>
  <c r="F16" i="16"/>
  <c r="F9" i="16"/>
  <c r="F7" i="16"/>
  <c r="E5" i="15"/>
  <c r="E7" i="15"/>
  <c r="F12" i="16"/>
  <c r="F8" i="16"/>
  <c r="E10" i="15"/>
  <c r="F14" i="16"/>
  <c r="F10" i="16"/>
  <c r="F11" i="16"/>
  <c r="F6" i="16"/>
  <c r="F18" i="16"/>
  <c r="E5" i="16"/>
  <c r="F15" i="16"/>
  <c r="F19" i="16"/>
  <c r="W2" i="70"/>
  <c r="W2" i="22"/>
  <c r="W5" i="16"/>
  <c r="P2" i="15"/>
  <c r="N4" i="22"/>
  <c r="N4" i="70"/>
  <c r="AA5" i="16" l="1"/>
  <c r="N8" i="16"/>
  <c r="N7" i="16"/>
  <c r="N15" i="16"/>
  <c r="N6" i="16"/>
  <c r="N11" i="16"/>
  <c r="N9" i="16"/>
  <c r="N12" i="16"/>
  <c r="N13" i="16"/>
  <c r="N14" i="16"/>
  <c r="N16" i="16"/>
  <c r="N19" i="16"/>
  <c r="N10" i="16"/>
  <c r="N18" i="16"/>
  <c r="N17" i="16"/>
  <c r="N5" i="16"/>
  <c r="F5" i="16"/>
  <c r="AB5" i="16"/>
  <c r="R21" i="64"/>
  <c r="R18" i="64"/>
  <c r="R15" i="64"/>
  <c r="W2" i="16"/>
  <c r="D7" i="56"/>
  <c r="AD5" i="16"/>
  <c r="O4" i="67"/>
  <c r="O4" i="69"/>
  <c r="N4" i="16"/>
  <c r="O4" i="66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</commentList>
</comments>
</file>

<file path=xl/sharedStrings.xml><?xml version="1.0" encoding="utf-8"?>
<sst xmlns="http://schemas.openxmlformats.org/spreadsheetml/2006/main" count="1279" uniqueCount="167">
  <si>
    <t>Currency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</si>
  <si>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</si>
  <si>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</si>
  <si>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</si>
  <si>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</si>
  <si>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</si>
  <si>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</si>
  <si>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</si>
  <si>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</si>
  <si>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</si>
  <si>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</si>
  <si>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</si>
  <si>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</si>
  <si>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</si>
  <si>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</si>
  <si>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</si>
  <si>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</si>
  <si>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</si>
  <si>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</si>
  <si>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</si>
  <si>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</si>
  <si>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</si>
  <si>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50Y</t>
  </si>
  <si>
    <t>45Y</t>
  </si>
  <si>
    <t>40Y</t>
  </si>
  <si>
    <t>35Y</t>
  </si>
  <si>
    <t>30Y</t>
  </si>
  <si>
    <t>27Y</t>
  </si>
  <si>
    <t>25Y</t>
  </si>
  <si>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</si>
  <si>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</si>
  <si>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</si>
  <si>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</si>
  <si>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</si>
  <si>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</si>
  <si>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</si>
  <si>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</si>
  <si>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</si>
  <si>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</si>
  <si>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</si>
  <si>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</si>
  <si>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</si>
  <si>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</si>
  <si>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</si>
  <si>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</si>
  <si>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</si>
  <si>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</si>
  <si>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</si>
  <si>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</si>
  <si>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</si>
  <si>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</si>
  <si>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</si>
  <si>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</si>
  <si>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</si>
  <si>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</si>
  <si>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</si>
  <si>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</si>
  <si>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</si>
  <si>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</si>
  <si>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</si>
  <si>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</si>
  <si>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</si>
  <si>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</si>
  <si>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</si>
  <si>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</si>
  <si>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</si>
  <si>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</si>
  <si>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</si>
  <si>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</si>
  <si>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</si>
  <si>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</si>
  <si>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</si>
  <si>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</si>
  <si>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</si>
  <si>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</si>
  <si>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</si>
  <si>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</si>
  <si>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</si>
  <si>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</si>
  <si>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</si>
  <si>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</si>
  <si>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LAST</t>
  </si>
  <si>
    <t>TN</t>
  </si>
  <si>
    <t>Change</t>
  </si>
  <si>
    <t>Effective</t>
  </si>
  <si>
    <t>Static</t>
  </si>
  <si>
    <t>Live Data Feed</t>
  </si>
  <si>
    <t>Last update</t>
  </si>
  <si>
    <t>GCMN</t>
  </si>
  <si>
    <t>ICAP NY</t>
  </si>
  <si>
    <t>SMKR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</si>
  <si>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</si>
  <si>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</si>
  <si>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</si>
  <si>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</si>
  <si>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</si>
  <si>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</si>
  <si>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</si>
  <si>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STD</t>
  </si>
  <si>
    <t>LastFixingsTrigger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</si>
  <si>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</si>
  <si>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</si>
  <si>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</si>
  <si>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</si>
  <si>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</si>
  <si>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</si>
  <si>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</si>
  <si>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</si>
  <si>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</si>
  <si>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</si>
  <si>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</si>
  <si>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</si>
  <si>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</si>
  <si>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</si>
  <si>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</si>
  <si>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</si>
  <si>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</si>
  <si>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</si>
  <si>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</si>
  <si>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</si>
  <si>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</si>
  <si>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</si>
  <si>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</si>
  <si>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Set value</t>
  </si>
  <si>
    <t>Quote</t>
  </si>
  <si>
    <t>Fix Days</t>
  </si>
  <si>
    <t>EOM</t>
  </si>
  <si>
    <t>Index Object ID</t>
  </si>
  <si>
    <t>Index Object</t>
  </si>
  <si>
    <t>Last Fixing Quote Object</t>
  </si>
  <si>
    <t>Quote Object ID</t>
  </si>
  <si>
    <t>Quote Object</t>
  </si>
  <si>
    <t>SIOR=</t>
  </si>
  <si>
    <t>Mid</t>
  </si>
  <si>
    <t>HBCO</t>
  </si>
  <si>
    <t>12M</t>
  </si>
  <si>
    <t>ICAP SCANDINAVIA</t>
  </si>
  <si>
    <t>1S</t>
  </si>
  <si>
    <t>SIOR= is a chain. It must be requested separately.</t>
  </si>
  <si>
    <t xml:space="preserve">  </t>
  </si>
  <si>
    <t>Triggers</t>
  </si>
  <si>
    <t>Currency Settings</t>
  </si>
  <si>
    <t>Live Feed</t>
  </si>
  <si>
    <t>Deposits</t>
  </si>
  <si>
    <t>FRA3M</t>
  </si>
  <si>
    <t>BasisSwap3M6M</t>
  </si>
  <si>
    <t>BasisSwap1M3M</t>
  </si>
  <si>
    <t>INSTRUMENTS</t>
  </si>
  <si>
    <t>EUROPE</t>
  </si>
  <si>
    <t>Business Day Convention</t>
  </si>
  <si>
    <t>DayCounter</t>
  </si>
  <si>
    <t>Fixing</t>
  </si>
  <si>
    <t>OIS Short</t>
  </si>
  <si>
    <t>Error</t>
  </si>
  <si>
    <t>Swaps3M</t>
  </si>
  <si>
    <t>Bid/Ask Spread</t>
  </si>
  <si>
    <t>Fixing Stibor</t>
  </si>
  <si>
    <t>Quote ID</t>
  </si>
  <si>
    <t>No Bid/Ask</t>
  </si>
  <si>
    <t>Condition</t>
  </si>
  <si>
    <t>Order by:</t>
  </si>
  <si>
    <t>DESC</t>
  </si>
  <si>
    <t>Fields:</t>
  </si>
  <si>
    <t>NDA_RAW.Nda_date</t>
  </si>
  <si>
    <t>NDA_RAW.Nda_last</t>
  </si>
  <si>
    <t>NDA_RAW</t>
  </si>
  <si>
    <t>Last Quote 29/04/2016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</si>
</sst>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2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0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9">
    <xf numFmtId="0" fontId="0" fillId="0" borderId="0" xfId="0"/>
    <xf numFmtId="0" fontId="8" fillId="2" borderId="0" xfId="2" applyFont="1" applyFill="1"/>
    <xf numFmtId="0" fontId="8" fillId="3" borderId="0" xfId="1" applyFont="1" applyFill="1" applyBorder="1"/>
    <xf numFmtId="0" fontId="8" fillId="2" borderId="0" xfId="1" applyFont="1" applyFill="1"/>
    <xf numFmtId="0" fontId="8" fillId="2" borderId="0" xfId="13" applyFont="1" applyFill="1"/>
    <xf numFmtId="0" fontId="8" fillId="3" borderId="12" xfId="1" applyFont="1" applyFill="1" applyBorder="1"/>
    <xf numFmtId="175" fontId="8" fillId="5" borderId="0" xfId="12" applyNumberFormat="1" applyFont="1" applyFill="1" applyBorder="1" applyAlignment="1"/>
    <xf numFmtId="0" fontId="8" fillId="5" borderId="0" xfId="1" applyFont="1" applyFill="1" applyBorder="1"/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3" borderId="14" xfId="1" applyNumberFormat="1" applyFont="1" applyFill="1" applyBorder="1" applyAlignment="1"/>
    <xf numFmtId="170" fontId="8" fillId="0" borderId="14" xfId="4" applyNumberFormat="1" applyFont="1" applyFill="1" applyBorder="1" applyAlignment="1"/>
    <xf numFmtId="0" fontId="8" fillId="0" borderId="14" xfId="4" applyNumberFormat="1" applyFont="1" applyFill="1" applyBorder="1" applyAlignment="1">
      <alignment horizontal="center"/>
    </xf>
    <xf numFmtId="169" fontId="8" fillId="0" borderId="14" xfId="4" applyNumberFormat="1" applyFont="1" applyFill="1" applyBorder="1" applyAlignment="1"/>
    <xf numFmtId="169" fontId="8" fillId="0" borderId="14" xfId="4" applyNumberFormat="1" applyFont="1" applyFill="1" applyBorder="1" applyAlignment="1">
      <alignment horizontal="center"/>
    </xf>
    <xf numFmtId="170" fontId="8" fillId="0" borderId="11" xfId="4" applyNumberFormat="1" applyFont="1" applyFill="1" applyBorder="1" applyAlignment="1">
      <alignment horizontal="center"/>
    </xf>
    <xf numFmtId="0" fontId="8" fillId="3" borderId="15" xfId="1" applyNumberFormat="1" applyFont="1" applyFill="1" applyBorder="1" applyAlignment="1"/>
    <xf numFmtId="170" fontId="8" fillId="0" borderId="15" xfId="4" applyNumberFormat="1" applyFont="1" applyFill="1" applyBorder="1" applyAlignment="1"/>
    <xf numFmtId="0" fontId="8" fillId="0" borderId="15" xfId="4" applyNumberFormat="1" applyFont="1" applyFill="1" applyBorder="1" applyAlignment="1">
      <alignment horizontal="center"/>
    </xf>
    <xf numFmtId="169" fontId="8" fillId="0" borderId="15" xfId="4" applyNumberFormat="1" applyFont="1" applyFill="1" applyBorder="1" applyAlignment="1"/>
    <xf numFmtId="169" fontId="8" fillId="0" borderId="15" xfId="4" applyNumberFormat="1" applyFont="1" applyFill="1" applyBorder="1" applyAlignment="1">
      <alignment horizontal="center"/>
    </xf>
    <xf numFmtId="170" fontId="8" fillId="0" borderId="9" xfId="4" applyNumberFormat="1" applyFont="1" applyFill="1" applyBorder="1" applyAlignment="1">
      <alignment horizontal="center"/>
    </xf>
    <xf numFmtId="0" fontId="8" fillId="3" borderId="3" xfId="1" applyNumberFormat="1" applyFont="1" applyFill="1" applyBorder="1" applyAlignment="1"/>
    <xf numFmtId="170" fontId="8" fillId="0" borderId="3" xfId="4" applyNumberFormat="1" applyFont="1" applyFill="1" applyBorder="1" applyAlignment="1"/>
    <xf numFmtId="0" fontId="8" fillId="0" borderId="3" xfId="4" applyNumberFormat="1" applyFont="1" applyFill="1" applyBorder="1" applyAlignment="1">
      <alignment horizontal="center"/>
    </xf>
    <xf numFmtId="169" fontId="8" fillId="0" borderId="3" xfId="4" applyNumberFormat="1" applyFont="1" applyFill="1" applyBorder="1" applyAlignment="1"/>
    <xf numFmtId="169" fontId="8" fillId="0" borderId="3" xfId="4" applyNumberFormat="1" applyFont="1" applyFill="1" applyBorder="1" applyAlignment="1">
      <alignment horizontal="center"/>
    </xf>
    <xf numFmtId="170" fontId="8" fillId="0" borderId="4" xfId="4" applyNumberFormat="1" applyFont="1" applyFill="1" applyBorder="1" applyAlignment="1">
      <alignment horizontal="center"/>
    </xf>
    <xf numFmtId="0" fontId="8" fillId="0" borderId="0" xfId="1" applyFont="1" applyBorder="1"/>
    <xf numFmtId="0" fontId="8" fillId="5" borderId="0" xfId="1" applyFont="1" applyFill="1" applyBorder="1" applyAlignment="1">
      <alignment horizontal="left"/>
    </xf>
    <xf numFmtId="0" fontId="8" fillId="7" borderId="0" xfId="1" applyFont="1" applyFill="1"/>
    <xf numFmtId="0" fontId="8" fillId="7" borderId="15" xfId="1" applyFont="1" applyFill="1" applyBorder="1"/>
    <xf numFmtId="0" fontId="8" fillId="7" borderId="1" xfId="11" applyFont="1" applyFill="1" applyBorder="1"/>
    <xf numFmtId="171" fontId="8" fillId="0" borderId="1" xfId="1" applyNumberFormat="1" applyFont="1" applyFill="1" applyBorder="1" applyAlignment="1" applyProtection="1">
      <alignment horizontal="center"/>
    </xf>
    <xf numFmtId="0" fontId="8" fillId="7" borderId="14" xfId="11" applyFont="1" applyFill="1" applyBorder="1"/>
    <xf numFmtId="0" fontId="8" fillId="7" borderId="15" xfId="1" applyNumberFormat="1" applyFont="1" applyFill="1" applyBorder="1"/>
    <xf numFmtId="165" fontId="8" fillId="0" borderId="15" xfId="1" applyNumberFormat="1" applyFont="1" applyFill="1" applyBorder="1" applyAlignment="1" applyProtection="1">
      <alignment horizontal="center"/>
    </xf>
    <xf numFmtId="1" fontId="8" fillId="0" borderId="9" xfId="1" applyNumberFormat="1" applyFont="1" applyFill="1" applyBorder="1" applyAlignment="1">
      <alignment horizontal="center"/>
    </xf>
    <xf numFmtId="170" fontId="8" fillId="0" borderId="9" xfId="1" quotePrefix="1" applyNumberFormat="1" applyFont="1" applyFill="1" applyBorder="1" applyAlignment="1" applyProtection="1">
      <alignment horizontal="center"/>
    </xf>
    <xf numFmtId="169" fontId="8" fillId="0" borderId="9" xfId="1" quotePrefix="1" applyNumberFormat="1" applyFont="1" applyFill="1" applyBorder="1" applyAlignment="1" applyProtection="1">
      <alignment horizontal="center"/>
    </xf>
    <xf numFmtId="165" fontId="8" fillId="0" borderId="9" xfId="1" applyNumberFormat="1" applyFont="1" applyFill="1" applyBorder="1" applyAlignment="1" applyProtection="1">
      <alignment horizontal="center"/>
    </xf>
    <xf numFmtId="165" fontId="8" fillId="0" borderId="9" xfId="1" quotePrefix="1" applyNumberFormat="1" applyFont="1" applyFill="1" applyBorder="1" applyAlignment="1" applyProtection="1">
      <alignment horizontal="center"/>
    </xf>
    <xf numFmtId="0" fontId="8" fillId="7" borderId="3" xfId="1" applyNumberFormat="1" applyFont="1" applyFill="1" applyBorder="1"/>
    <xf numFmtId="0" fontId="8" fillId="7" borderId="14" xfId="1" applyNumberFormat="1" applyFont="1" applyFill="1" applyBorder="1"/>
    <xf numFmtId="165" fontId="8" fillId="0" borderId="14" xfId="1" applyNumberFormat="1" applyFont="1" applyFill="1" applyBorder="1" applyAlignment="1" applyProtection="1">
      <alignment horizontal="center"/>
    </xf>
    <xf numFmtId="165" fontId="8" fillId="0" borderId="4" xfId="1" quotePrefix="1" applyNumberFormat="1" applyFont="1" applyFill="1" applyBorder="1" applyAlignment="1" applyProtection="1">
      <alignment horizontal="center"/>
    </xf>
    <xf numFmtId="0" fontId="8" fillId="6" borderId="15" xfId="1" applyFont="1" applyFill="1" applyBorder="1"/>
    <xf numFmtId="0" fontId="8" fillId="0" borderId="0" xfId="2" applyFont="1" applyFill="1" applyBorder="1"/>
    <xf numFmtId="0" fontId="8" fillId="0" borderId="1" xfId="1" applyNumberFormat="1" applyFont="1" applyFill="1" applyBorder="1" applyAlignment="1" applyProtection="1">
      <alignment horizontal="center" vertical="center"/>
    </xf>
    <xf numFmtId="0" fontId="8" fillId="6" borderId="1" xfId="1" applyNumberFormat="1" applyFont="1" applyFill="1" applyBorder="1" applyAlignment="1">
      <alignment horizontal="center" vertical="center" wrapText="1"/>
    </xf>
    <xf numFmtId="0" fontId="8" fillId="0" borderId="14" xfId="1" applyNumberFormat="1" applyFont="1" applyFill="1" applyBorder="1" applyAlignment="1">
      <alignment horizontal="center"/>
    </xf>
    <xf numFmtId="0" fontId="8" fillId="0" borderId="15" xfId="1" applyNumberFormat="1" applyFont="1" applyFill="1" applyBorder="1" applyAlignment="1">
      <alignment horizontal="center"/>
    </xf>
    <xf numFmtId="0" fontId="8" fillId="0" borderId="9" xfId="1" applyNumberFormat="1" applyFont="1" applyFill="1" applyBorder="1" applyAlignment="1" applyProtection="1">
      <alignment horizontal="center" vertical="center"/>
    </xf>
    <xf numFmtId="0" fontId="8" fillId="0" borderId="3" xfId="1" applyNumberFormat="1" applyFont="1" applyFill="1" applyBorder="1" applyAlignment="1">
      <alignment horizontal="center"/>
    </xf>
    <xf numFmtId="0" fontId="8" fillId="0" borderId="4" xfId="1" applyNumberFormat="1" applyFont="1" applyFill="1" applyBorder="1" applyAlignment="1" applyProtection="1">
      <alignment horizontal="center" vertical="center"/>
    </xf>
    <xf numFmtId="170" fontId="8" fillId="6" borderId="6" xfId="12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vertical="center"/>
    </xf>
    <xf numFmtId="0" fontId="8" fillId="6" borderId="1" xfId="1" applyNumberFormat="1" applyFont="1" applyFill="1" applyBorder="1" applyAlignment="1" applyProtection="1">
      <alignment horizontal="center" vertical="center"/>
    </xf>
    <xf numFmtId="170" fontId="8" fillId="6" borderId="1" xfId="4" applyNumberFormat="1" applyFont="1" applyFill="1" applyBorder="1" applyAlignment="1">
      <alignment horizontal="center" vertical="center" wrapText="1"/>
    </xf>
    <xf numFmtId="169" fontId="8" fillId="6" borderId="1" xfId="4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8" fillId="9" borderId="1" xfId="1" applyFont="1" applyFill="1" applyBorder="1" applyAlignment="1">
      <alignment horizontal="center" vertical="center" wrapText="1"/>
    </xf>
    <xf numFmtId="170" fontId="8" fillId="6" borderId="1" xfId="12" applyNumberFormat="1" applyFont="1" applyFill="1" applyBorder="1" applyAlignment="1">
      <alignment horizontal="center" vertical="center" wrapText="1"/>
    </xf>
    <xf numFmtId="175" fontId="8" fillId="5" borderId="15" xfId="12" applyNumberFormat="1" applyFont="1" applyFill="1" applyBorder="1" applyAlignment="1"/>
    <xf numFmtId="175" fontId="8" fillId="5" borderId="3" xfId="12" applyNumberFormat="1" applyFont="1" applyFill="1" applyBorder="1" applyAlignment="1"/>
    <xf numFmtId="172" fontId="9" fillId="5" borderId="15" xfId="12" applyNumberFormat="1" applyFont="1" applyFill="1" applyBorder="1" applyAlignment="1">
      <alignment horizontal="center" vertical="center" wrapText="1"/>
    </xf>
    <xf numFmtId="172" fontId="8" fillId="5" borderId="15" xfId="14" applyNumberFormat="1" applyFont="1" applyFill="1" applyBorder="1" applyAlignment="1">
      <alignment horizontal="center"/>
    </xf>
    <xf numFmtId="172" fontId="8" fillId="5" borderId="3" xfId="14" applyNumberFormat="1" applyFont="1" applyFill="1" applyBorder="1" applyAlignment="1">
      <alignment horizontal="center"/>
    </xf>
    <xf numFmtId="170" fontId="8" fillId="9" borderId="1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18" fillId="8" borderId="0" xfId="0" applyFont="1" applyFill="1"/>
    <xf numFmtId="170" fontId="8" fillId="6" borderId="14" xfId="4" applyNumberFormat="1" applyFont="1" applyFill="1" applyBorder="1" applyAlignment="1">
      <alignment horizontal="center" vertical="center" wrapText="1"/>
    </xf>
    <xf numFmtId="169" fontId="8" fillId="6" borderId="14" xfId="4" applyNumberFormat="1" applyFont="1" applyFill="1" applyBorder="1" applyAlignment="1">
      <alignment horizontal="center" vertical="center" wrapText="1"/>
    </xf>
    <xf numFmtId="170" fontId="8" fillId="6" borderId="2" xfId="4" applyNumberFormat="1" applyFont="1" applyFill="1" applyBorder="1" applyAlignment="1">
      <alignment horizontal="center" vertical="center" wrapText="1"/>
    </xf>
    <xf numFmtId="169" fontId="8" fillId="3" borderId="14" xfId="1" applyNumberFormat="1" applyFont="1" applyFill="1" applyBorder="1" applyAlignment="1"/>
    <xf numFmtId="169" fontId="8" fillId="3" borderId="15" xfId="1" applyNumberFormat="1" applyFont="1" applyFill="1" applyBorder="1" applyAlignment="1"/>
    <xf numFmtId="169" fontId="8" fillId="3" borderId="3" xfId="1" applyNumberFormat="1" applyFont="1" applyFill="1" applyBorder="1" applyAlignment="1"/>
    <xf numFmtId="0" fontId="8" fillId="6" borderId="2" xfId="1" applyFont="1" applyFill="1" applyBorder="1" applyAlignment="1">
      <alignment vertical="center"/>
    </xf>
    <xf numFmtId="0" fontId="8" fillId="6" borderId="2" xfId="1" applyFont="1" applyFill="1" applyBorder="1" applyAlignment="1">
      <alignment horizontal="center" vertical="center" wrapText="1"/>
    </xf>
    <xf numFmtId="0" fontId="8" fillId="3" borderId="7" xfId="1" applyFont="1" applyFill="1" applyBorder="1"/>
    <xf numFmtId="170" fontId="8" fillId="0" borderId="15" xfId="10" applyNumberFormat="1" applyFont="1" applyFill="1" applyBorder="1" applyAlignment="1">
      <alignment horizontal="right"/>
    </xf>
    <xf numFmtId="170" fontId="8" fillId="0" borderId="3" xfId="10" applyNumberFormat="1" applyFont="1" applyFill="1" applyBorder="1" applyAlignment="1">
      <alignment horizontal="right"/>
    </xf>
    <xf numFmtId="0" fontId="8" fillId="6" borderId="1" xfId="1" applyNumberFormat="1" applyFont="1" applyFill="1" applyBorder="1" applyAlignment="1"/>
    <xf numFmtId="0" fontId="8" fillId="0" borderId="14" xfId="4" applyNumberFormat="1" applyFont="1" applyFill="1" applyBorder="1" applyAlignment="1"/>
    <xf numFmtId="0" fontId="8" fillId="0" borderId="15" xfId="4" applyNumberFormat="1" applyFont="1" applyFill="1" applyBorder="1" applyAlignment="1"/>
    <xf numFmtId="0" fontId="8" fillId="0" borderId="3" xfId="4" applyNumberFormat="1" applyFont="1" applyFill="1" applyBorder="1" applyAlignment="1"/>
    <xf numFmtId="0" fontId="8" fillId="6" borderId="14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14" xfId="4" applyNumberFormat="1" applyFont="1" applyBorder="1" applyAlignment="1"/>
    <xf numFmtId="169" fontId="8" fillId="0" borderId="15" xfId="4" applyNumberFormat="1" applyFont="1" applyBorder="1" applyAlignment="1"/>
    <xf numFmtId="0" fontId="8" fillId="6" borderId="14" xfId="1" applyFont="1" applyFill="1" applyBorder="1" applyAlignment="1">
      <alignment horizontal="center" vertical="center" wrapText="1"/>
    </xf>
    <xf numFmtId="0" fontId="8" fillId="9" borderId="14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2" fillId="8" borderId="0" xfId="0" applyFont="1" applyFill="1"/>
    <xf numFmtId="169" fontId="8" fillId="0" borderId="3" xfId="4" applyNumberFormat="1" applyFont="1" applyBorder="1" applyAlignment="1"/>
    <xf numFmtId="0" fontId="8" fillId="10" borderId="5" xfId="1" applyFont="1" applyFill="1" applyBorder="1" applyAlignment="1">
      <alignment horizontal="centerContinuous" vertical="center"/>
    </xf>
    <xf numFmtId="0" fontId="16" fillId="10" borderId="6" xfId="1" applyFont="1" applyFill="1" applyBorder="1" applyAlignment="1">
      <alignment horizontal="centerContinuous" vertical="center"/>
    </xf>
    <xf numFmtId="0" fontId="8" fillId="10" borderId="2" xfId="1" applyFont="1" applyFill="1" applyBorder="1" applyAlignment="1">
      <alignment horizontal="centerContinuous" vertical="center"/>
    </xf>
    <xf numFmtId="0" fontId="8" fillId="5" borderId="13" xfId="1" applyFont="1" applyFill="1" applyBorder="1"/>
    <xf numFmtId="0" fontId="8" fillId="5" borderId="12" xfId="1" applyFont="1" applyFill="1" applyBorder="1"/>
    <xf numFmtId="0" fontId="8" fillId="5" borderId="11" xfId="1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1" applyFont="1" applyFill="1" applyBorder="1"/>
    <xf numFmtId="0" fontId="8" fillId="5" borderId="4" xfId="1" applyFont="1" applyFill="1" applyBorder="1"/>
    <xf numFmtId="174" fontId="8" fillId="0" borderId="14" xfId="1" applyNumberFormat="1" applyFont="1" applyFill="1" applyBorder="1" applyAlignment="1">
      <alignment horizontal="center"/>
    </xf>
    <xf numFmtId="0" fontId="8" fillId="7" borderId="3" xfId="11" applyFont="1" applyFill="1" applyBorder="1"/>
    <xf numFmtId="171" fontId="8" fillId="0" borderId="3" xfId="1" applyNumberFormat="1" applyFont="1" applyFill="1" applyBorder="1" applyAlignment="1" applyProtection="1">
      <alignment horizontal="center"/>
    </xf>
    <xf numFmtId="0" fontId="8" fillId="0" borderId="3" xfId="1" applyNumberFormat="1" applyFont="1" applyFill="1" applyBorder="1" applyAlignment="1" applyProtection="1">
      <alignment horizontal="center"/>
    </xf>
    <xf numFmtId="174" fontId="8" fillId="9" borderId="14" xfId="1" applyNumberFormat="1" applyFont="1" applyFill="1" applyBorder="1" applyAlignment="1">
      <alignment horizontal="center"/>
    </xf>
    <xf numFmtId="0" fontId="8" fillId="7" borderId="3" xfId="1" applyFont="1" applyFill="1" applyBorder="1"/>
    <xf numFmtId="173" fontId="14" fillId="0" borderId="3" xfId="1" applyNumberFormat="1" applyFont="1" applyFill="1" applyBorder="1" applyAlignment="1">
      <alignment horizontal="center"/>
    </xf>
    <xf numFmtId="0" fontId="8" fillId="7" borderId="14" xfId="1" applyFont="1" applyFill="1" applyBorder="1"/>
    <xf numFmtId="0" fontId="14" fillId="0" borderId="14" xfId="1" quotePrefix="1" applyFont="1" applyFill="1" applyBorder="1" applyAlignment="1">
      <alignment horizontal="center"/>
    </xf>
    <xf numFmtId="0" fontId="16" fillId="10" borderId="5" xfId="1" applyFont="1" applyFill="1" applyBorder="1" applyAlignment="1">
      <alignment horizontal="centerContinuous" vertical="center"/>
    </xf>
    <xf numFmtId="0" fontId="17" fillId="0" borderId="13" xfId="1" applyFont="1" applyFill="1" applyBorder="1"/>
    <xf numFmtId="0" fontId="15" fillId="3" borderId="12" xfId="1" applyFont="1" applyFill="1" applyBorder="1" applyAlignment="1">
      <alignment horizontal="right"/>
    </xf>
    <xf numFmtId="0" fontId="14" fillId="3" borderId="12" xfId="1" quotePrefix="1" applyFont="1" applyFill="1" applyBorder="1" applyAlignment="1">
      <alignment horizontal="center"/>
    </xf>
    <xf numFmtId="0" fontId="17" fillId="0" borderId="11" xfId="1" applyFont="1" applyFill="1" applyBorder="1"/>
    <xf numFmtId="0" fontId="8" fillId="0" borderId="10" xfId="1" applyFont="1" applyFill="1" applyBorder="1"/>
    <xf numFmtId="0" fontId="8" fillId="0" borderId="9" xfId="1" applyFont="1" applyFill="1" applyBorder="1"/>
    <xf numFmtId="15" fontId="8" fillId="0" borderId="9" xfId="1" applyNumberFormat="1" applyFont="1" applyFill="1" applyBorder="1"/>
    <xf numFmtId="0" fontId="8" fillId="0" borderId="8" xfId="1" applyFont="1" applyFill="1" applyBorder="1"/>
    <xf numFmtId="0" fontId="8" fillId="0" borderId="7" xfId="1" applyFont="1" applyFill="1" applyBorder="1"/>
    <xf numFmtId="0" fontId="8" fillId="0" borderId="4" xfId="1" applyFont="1" applyFill="1" applyBorder="1"/>
    <xf numFmtId="165" fontId="8" fillId="0" borderId="3" xfId="1" applyNumberFormat="1" applyFont="1" applyFill="1" applyBorder="1" applyAlignment="1" applyProtection="1">
      <alignment horizontal="center"/>
    </xf>
    <xf numFmtId="0" fontId="8" fillId="0" borderId="13" xfId="1" applyFont="1" applyFill="1" applyBorder="1"/>
    <xf numFmtId="0" fontId="8" fillId="0" borderId="15" xfId="1" applyFont="1" applyFill="1" applyBorder="1"/>
    <xf numFmtId="0" fontId="8" fillId="6" borderId="14" xfId="1" applyNumberFormat="1" applyFont="1" applyFill="1" applyBorder="1"/>
    <xf numFmtId="0" fontId="8" fillId="6" borderId="15" xfId="1" applyNumberFormat="1" applyFont="1" applyFill="1" applyBorder="1"/>
    <xf numFmtId="0" fontId="8" fillId="6" borderId="3" xfId="1" applyNumberFormat="1" applyFont="1" applyFill="1" applyBorder="1"/>
    <xf numFmtId="0" fontId="17" fillId="0" borderId="10" xfId="1" applyFont="1" applyFill="1" applyBorder="1"/>
    <xf numFmtId="0" fontId="17" fillId="0" borderId="9" xfId="1" applyFont="1" applyFill="1" applyBorder="1"/>
    <xf numFmtId="0" fontId="8" fillId="6" borderId="14" xfId="1" applyNumberFormat="1" applyFont="1" applyFill="1" applyBorder="1" applyAlignment="1">
      <alignment horizontal="center" vertical="center"/>
    </xf>
    <xf numFmtId="0" fontId="8" fillId="3" borderId="13" xfId="1" applyFont="1" applyFill="1" applyBorder="1"/>
    <xf numFmtId="0" fontId="8" fillId="3" borderId="12" xfId="2" applyFont="1" applyFill="1" applyBorder="1"/>
    <xf numFmtId="0" fontId="8" fillId="3" borderId="11" xfId="2" applyFont="1" applyFill="1" applyBorder="1"/>
    <xf numFmtId="0" fontId="8" fillId="3" borderId="10" xfId="1" applyFont="1" applyFill="1" applyBorder="1"/>
    <xf numFmtId="0" fontId="8" fillId="3" borderId="9" xfId="2" applyFont="1" applyFill="1" applyBorder="1"/>
    <xf numFmtId="0" fontId="8" fillId="3" borderId="8" xfId="1" applyFont="1" applyFill="1" applyBorder="1"/>
    <xf numFmtId="0" fontId="8" fillId="3" borderId="4" xfId="1" applyFont="1" applyFill="1" applyBorder="1"/>
    <xf numFmtId="0" fontId="8" fillId="3" borderId="13" xfId="2" applyFont="1" applyFill="1" applyBorder="1"/>
    <xf numFmtId="0" fontId="8" fillId="3" borderId="10" xfId="2" applyFont="1" applyFill="1" applyBorder="1"/>
    <xf numFmtId="175" fontId="8" fillId="5" borderId="14" xfId="12" applyNumberFormat="1" applyFont="1" applyFill="1" applyBorder="1" applyAlignment="1"/>
    <xf numFmtId="175" fontId="8" fillId="5" borderId="12" xfId="12" applyNumberFormat="1" applyFont="1" applyFill="1" applyBorder="1" applyAlignment="1"/>
    <xf numFmtId="172" fontId="8" fillId="5" borderId="14" xfId="14" applyNumberFormat="1" applyFont="1" applyFill="1" applyBorder="1" applyAlignment="1">
      <alignment horizontal="center"/>
    </xf>
    <xf numFmtId="175" fontId="8" fillId="5" borderId="7" xfId="12" applyNumberFormat="1" applyFont="1" applyFill="1" applyBorder="1" applyAlignment="1"/>
    <xf numFmtId="0" fontId="11" fillId="5" borderId="15" xfId="1" applyNumberFormat="1" applyFont="1" applyFill="1" applyBorder="1" applyAlignment="1"/>
    <xf numFmtId="0" fontId="8" fillId="5" borderId="15" xfId="1" applyNumberFormat="1" applyFont="1" applyFill="1" applyBorder="1" applyAlignment="1"/>
    <xf numFmtId="0" fontId="8" fillId="5" borderId="3" xfId="1" applyNumberFormat="1" applyFont="1" applyFill="1" applyBorder="1" applyAlignment="1"/>
    <xf numFmtId="0" fontId="8" fillId="5" borderId="1" xfId="1" applyNumberFormat="1" applyFont="1" applyFill="1" applyBorder="1" applyAlignment="1"/>
    <xf numFmtId="0" fontId="11" fillId="5" borderId="1" xfId="1" applyNumberFormat="1" applyFont="1" applyFill="1" applyBorder="1" applyAlignment="1"/>
    <xf numFmtId="0" fontId="8" fillId="0" borderId="1" xfId="1" applyNumberFormat="1" applyFont="1" applyFill="1" applyBorder="1" applyAlignment="1">
      <alignment horizontal="center"/>
    </xf>
    <xf numFmtId="0" fontId="8" fillId="0" borderId="2" xfId="1" applyNumberFormat="1" applyFont="1" applyFill="1" applyBorder="1" applyAlignment="1" applyProtection="1">
      <alignment horizontal="center" vertical="center"/>
    </xf>
    <xf numFmtId="1" fontId="8" fillId="0" borderId="3" xfId="1" applyNumberFormat="1" applyFont="1" applyFill="1" applyBorder="1" applyAlignment="1">
      <alignment horizontal="center"/>
    </xf>
    <xf numFmtId="0" fontId="8" fillId="3" borderId="9" xfId="13" applyFont="1" applyFill="1" applyBorder="1"/>
    <xf numFmtId="0" fontId="8" fillId="3" borderId="8" xfId="2" applyFont="1" applyFill="1" applyBorder="1"/>
    <xf numFmtId="0" fontId="8" fillId="3" borderId="7" xfId="2" applyFont="1" applyFill="1" applyBorder="1"/>
    <xf numFmtId="0" fontId="8" fillId="3" borderId="4" xfId="2" applyFont="1" applyFill="1" applyBorder="1"/>
    <xf numFmtId="0" fontId="8" fillId="3" borderId="13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/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/>
    <xf numFmtId="0" fontId="8" fillId="3" borderId="10" xfId="1" applyFont="1" applyFill="1" applyBorder="1" applyAlignment="1">
      <alignment horizontal="left"/>
    </xf>
    <xf numFmtId="0" fontId="8" fillId="3" borderId="9" xfId="1" applyFont="1" applyFill="1" applyBorder="1" applyAlignment="1">
      <alignment horizontal="center"/>
    </xf>
    <xf numFmtId="0" fontId="8" fillId="0" borderId="12" xfId="1" applyFont="1" applyBorder="1"/>
    <xf numFmtId="0" fontId="8" fillId="3" borderId="6" xfId="1" applyFont="1" applyFill="1" applyBorder="1"/>
    <xf numFmtId="0" fontId="8" fillId="3" borderId="13" xfId="1" applyFont="1" applyFill="1" applyBorder="1" applyAlignment="1">
      <alignment horizontal="left"/>
    </xf>
    <xf numFmtId="0" fontId="8" fillId="5" borderId="12" xfId="1" applyFont="1" applyFill="1" applyBorder="1" applyAlignment="1">
      <alignment horizontal="left"/>
    </xf>
    <xf numFmtId="0" fontId="8" fillId="5" borderId="7" xfId="1" applyFont="1" applyFill="1" applyBorder="1" applyAlignment="1">
      <alignment horizontal="left"/>
    </xf>
    <xf numFmtId="0" fontId="8" fillId="0" borderId="11" xfId="1" applyFont="1" applyBorder="1"/>
    <xf numFmtId="0" fontId="8" fillId="0" borderId="9" xfId="1" applyFont="1" applyBorder="1"/>
    <xf numFmtId="0" fontId="8" fillId="0" borderId="7" xfId="1" applyFont="1" applyBorder="1"/>
    <xf numFmtId="0" fontId="8" fillId="0" borderId="4" xfId="1" applyFont="1" applyBorder="1"/>
    <xf numFmtId="0" fontId="8" fillId="7" borderId="0" xfId="1" applyFont="1" applyFill="1" applyAlignment="1">
      <alignment horizontal="left"/>
    </xf>
    <xf numFmtId="0" fontId="8" fillId="3" borderId="8" xfId="1" applyFont="1" applyFill="1" applyBorder="1" applyAlignment="1">
      <alignment horizontal="center"/>
    </xf>
    <xf numFmtId="0" fontId="8" fillId="3" borderId="7" xfId="1" applyNumberFormat="1" applyFont="1" applyFill="1" applyBorder="1" applyAlignment="1">
      <alignment horizontal="center"/>
    </xf>
    <xf numFmtId="170" fontId="8" fillId="3" borderId="7" xfId="10" applyNumberFormat="1" applyFont="1" applyFill="1" applyBorder="1" applyAlignment="1">
      <alignment horizontal="center"/>
    </xf>
    <xf numFmtId="0" fontId="8" fillId="3" borderId="7" xfId="1" applyNumberFormat="1" applyFont="1" applyFill="1" applyBorder="1" applyAlignment="1">
      <alignment horizontal="left"/>
    </xf>
    <xf numFmtId="0" fontId="8" fillId="3" borderId="7" xfId="1" applyNumberFormat="1" applyFont="1" applyFill="1" applyBorder="1" applyAlignment="1" applyProtection="1"/>
    <xf numFmtId="0" fontId="8" fillId="3" borderId="6" xfId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left"/>
    </xf>
    <xf numFmtId="0" fontId="8" fillId="3" borderId="4" xfId="1" applyNumberFormat="1" applyFont="1" applyFill="1" applyBorder="1" applyAlignment="1">
      <alignment horizontal="center"/>
    </xf>
    <xf numFmtId="0" fontId="11" fillId="12" borderId="14" xfId="1" applyNumberFormat="1" applyFont="1" applyFill="1" applyBorder="1" applyAlignment="1" applyProtection="1"/>
    <xf numFmtId="0" fontId="11" fillId="12" borderId="15" xfId="1" applyNumberFormat="1" applyFont="1" applyFill="1" applyBorder="1" applyAlignment="1" applyProtection="1"/>
    <xf numFmtId="0" fontId="11" fillId="12" borderId="3" xfId="1" applyNumberFormat="1" applyFont="1" applyFill="1" applyBorder="1" applyAlignment="1" applyProtection="1"/>
    <xf numFmtId="170" fontId="8" fillId="11" borderId="14" xfId="10" applyNumberFormat="1" applyFont="1" applyFill="1" applyBorder="1" applyAlignment="1">
      <alignment horizontal="right"/>
    </xf>
    <xf numFmtId="0" fontId="8" fillId="11" borderId="14" xfId="1" applyNumberFormat="1" applyFont="1" applyFill="1" applyBorder="1" applyAlignment="1">
      <alignment horizontal="left"/>
    </xf>
    <xf numFmtId="170" fontId="8" fillId="11" borderId="15" xfId="10" applyNumberFormat="1" applyFont="1" applyFill="1" applyBorder="1" applyAlignment="1">
      <alignment horizontal="right"/>
    </xf>
    <xf numFmtId="0" fontId="8" fillId="11" borderId="15" xfId="1" applyNumberFormat="1" applyFont="1" applyFill="1" applyBorder="1" applyAlignment="1">
      <alignment horizontal="left"/>
    </xf>
    <xf numFmtId="170" fontId="8" fillId="11" borderId="3" xfId="10" applyNumberFormat="1" applyFont="1" applyFill="1" applyBorder="1" applyAlignment="1">
      <alignment horizontal="right"/>
    </xf>
    <xf numFmtId="0" fontId="8" fillId="11" borderId="3" xfId="1" applyNumberFormat="1" applyFont="1" applyFill="1" applyBorder="1" applyAlignment="1">
      <alignment horizontal="left"/>
    </xf>
    <xf numFmtId="0" fontId="8" fillId="11" borderId="14" xfId="1" applyNumberFormat="1" applyFont="1" applyFill="1" applyBorder="1" applyAlignment="1"/>
    <xf numFmtId="0" fontId="8" fillId="11" borderId="15" xfId="1" applyFont="1" applyFill="1" applyBorder="1" applyAlignment="1"/>
    <xf numFmtId="0" fontId="8" fillId="11" borderId="15" xfId="1" applyNumberFormat="1" applyFont="1" applyFill="1" applyBorder="1" applyAlignment="1"/>
    <xf numFmtId="0" fontId="8" fillId="11" borderId="3" xfId="1" applyNumberFormat="1" applyFont="1" applyFill="1" applyBorder="1" applyAlignment="1"/>
    <xf numFmtId="164" fontId="11" fillId="12" borderId="15" xfId="1" applyNumberFormat="1" applyFont="1" applyFill="1" applyBorder="1" applyAlignment="1" applyProtection="1">
      <alignment horizontal="left"/>
    </xf>
    <xf numFmtId="164" fontId="11" fillId="12" borderId="3" xfId="1" applyNumberFormat="1" applyFont="1" applyFill="1" applyBorder="1" applyAlignment="1" applyProtection="1">
      <alignment horizontal="left"/>
    </xf>
    <xf numFmtId="0" fontId="8" fillId="6" borderId="2" xfId="1" applyFont="1" applyFill="1" applyBorder="1" applyAlignment="1">
      <alignment horizontal="center" vertical="center"/>
    </xf>
    <xf numFmtId="0" fontId="8" fillId="11" borderId="14" xfId="1" applyNumberFormat="1" applyFont="1" applyFill="1" applyBorder="1" applyAlignment="1">
      <alignment horizontal="center"/>
    </xf>
    <xf numFmtId="0" fontId="8" fillId="11" borderId="15" xfId="1" applyNumberFormat="1" applyFont="1" applyFill="1" applyBorder="1" applyAlignment="1">
      <alignment horizontal="center"/>
    </xf>
    <xf numFmtId="0" fontId="8" fillId="11" borderId="3" xfId="1" applyNumberFormat="1" applyFont="1" applyFill="1" applyBorder="1" applyAlignment="1">
      <alignment horizontal="center"/>
    </xf>
    <xf numFmtId="0" fontId="8" fillId="7" borderId="0" xfId="1" applyFont="1" applyFill="1"/>
    <xf numFmtId="0" fontId="8" fillId="3" borderId="0" xfId="1" applyFont="1" applyFill="1" applyBorder="1"/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5" borderId="0" xfId="1" applyFont="1" applyFill="1" applyBorder="1"/>
    <xf numFmtId="0" fontId="8" fillId="6" borderId="1" xfId="1" applyNumberFormat="1" applyFont="1" applyFill="1" applyBorder="1" applyAlignment="1" applyProtection="1">
      <alignment horizontal="center" vertical="center"/>
    </xf>
    <xf numFmtId="0" fontId="8" fillId="6" borderId="2" xfId="1" applyFont="1" applyFill="1" applyBorder="1" applyAlignment="1">
      <alignment horizontal="center" vertical="center" wrapText="1"/>
    </xf>
    <xf numFmtId="0" fontId="8" fillId="11" borderId="3" xfId="1" applyNumberFormat="1" applyFont="1" applyFill="1" applyBorder="1" applyAlignment="1"/>
    <xf numFmtId="0" fontId="8" fillId="3" borderId="10" xfId="1" applyFont="1" applyFill="1" applyBorder="1" applyAlignment="1">
      <alignment horizontal="center"/>
    </xf>
    <xf numFmtId="0" fontId="8" fillId="11" borderId="3" xfId="1" applyFont="1" applyFill="1" applyBorder="1" applyAlignment="1"/>
    <xf numFmtId="0" fontId="8" fillId="5" borderId="12" xfId="1" applyFont="1" applyFill="1" applyBorder="1"/>
    <xf numFmtId="0" fontId="8" fillId="6" borderId="1" xfId="1" applyFont="1" applyFill="1" applyBorder="1" applyAlignment="1">
      <alignment horizontal="center" vertical="center" wrapText="1"/>
    </xf>
    <xf numFmtId="0" fontId="8" fillId="11" borderId="14" xfId="1" applyNumberFormat="1" applyFont="1" applyFill="1" applyBorder="1" applyAlignment="1">
      <alignment horizontal="center"/>
    </xf>
    <xf numFmtId="0" fontId="8" fillId="11" borderId="15" xfId="1" applyNumberFormat="1" applyFont="1" applyFill="1" applyBorder="1" applyAlignment="1">
      <alignment horizontal="center"/>
    </xf>
    <xf numFmtId="0" fontId="8" fillId="11" borderId="3" xfId="1" applyNumberFormat="1" applyFont="1" applyFill="1" applyBorder="1" applyAlignment="1">
      <alignment horizontal="center"/>
    </xf>
    <xf numFmtId="0" fontId="8" fillId="6" borderId="1" xfId="1" applyFont="1" applyFill="1" applyBorder="1" applyAlignment="1">
      <alignment horizontal="center"/>
    </xf>
    <xf numFmtId="0" fontId="8" fillId="0" borderId="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1" xfId="1" applyFont="1" applyFill="1" applyBorder="1"/>
    <xf numFmtId="0" fontId="8" fillId="3" borderId="12" xfId="1" applyFont="1" applyFill="1" applyBorder="1"/>
    <xf numFmtId="0" fontId="8" fillId="3" borderId="6" xfId="1" applyFont="1" applyFill="1" applyBorder="1"/>
    <xf numFmtId="0" fontId="9" fillId="6" borderId="1" xfId="1" applyFont="1" applyFill="1" applyBorder="1" applyAlignment="1">
      <alignment horizontal="center" vertical="center" wrapText="1"/>
    </xf>
    <xf numFmtId="0" fontId="8" fillId="0" borderId="0" xfId="1" applyFont="1" applyBorder="1"/>
    <xf numFmtId="0" fontId="8" fillId="5" borderId="7" xfId="1" applyFont="1" applyFill="1" applyBorder="1"/>
    <xf numFmtId="0" fontId="8" fillId="11" borderId="14" xfId="13" applyFont="1" applyFill="1" applyBorder="1" applyAlignment="1">
      <alignment horizontal="center"/>
    </xf>
    <xf numFmtId="0" fontId="8" fillId="11" borderId="14" xfId="2" applyFont="1" applyFill="1" applyBorder="1"/>
    <xf numFmtId="0" fontId="8" fillId="11" borderId="14" xfId="13" applyNumberFormat="1" applyFont="1" applyFill="1" applyBorder="1" applyAlignment="1" applyProtection="1"/>
    <xf numFmtId="0" fontId="8" fillId="11" borderId="15" xfId="13" applyFont="1" applyFill="1" applyBorder="1" applyAlignment="1">
      <alignment horizontal="center"/>
    </xf>
    <xf numFmtId="0" fontId="8" fillId="11" borderId="15" xfId="2" applyFont="1" applyFill="1" applyBorder="1"/>
    <xf numFmtId="0" fontId="8" fillId="11" borderId="15" xfId="13" applyNumberFormat="1" applyFont="1" applyFill="1" applyBorder="1" applyAlignment="1" applyProtection="1"/>
    <xf numFmtId="0" fontId="8" fillId="11" borderId="3" xfId="13" applyFont="1" applyFill="1" applyBorder="1" applyAlignment="1">
      <alignment horizontal="center"/>
    </xf>
    <xf numFmtId="0" fontId="8" fillId="11" borderId="3" xfId="2" applyFont="1" applyFill="1" applyBorder="1"/>
    <xf numFmtId="0" fontId="8" fillId="11" borderId="3" xfId="13" applyNumberFormat="1" applyFont="1" applyFill="1" applyBorder="1" applyAlignment="1" applyProtection="1"/>
    <xf numFmtId="0" fontId="8" fillId="12" borderId="14" xfId="13" applyNumberFormat="1" applyFont="1" applyFill="1" applyBorder="1" applyAlignment="1" applyProtection="1"/>
    <xf numFmtId="0" fontId="8" fillId="12" borderId="15" xfId="13" applyNumberFormat="1" applyFont="1" applyFill="1" applyBorder="1" applyAlignment="1" applyProtection="1"/>
    <xf numFmtId="0" fontId="8" fillId="12" borderId="3" xfId="13" applyNumberFormat="1" applyFont="1" applyFill="1" applyBorder="1" applyAlignment="1" applyProtection="1"/>
    <xf numFmtId="0" fontId="8" fillId="6" borderId="1" xfId="2" applyFont="1" applyFill="1" applyBorder="1" applyAlignment="1">
      <alignment horizontal="center" vertical="center"/>
    </xf>
    <xf numFmtId="0" fontId="8" fillId="6" borderId="1" xfId="13" applyFont="1" applyFill="1" applyBorder="1" applyAlignment="1">
      <alignment horizontal="center" vertical="center"/>
    </xf>
    <xf numFmtId="170" fontId="8" fillId="0" borderId="6" xfId="4" applyNumberFormat="1" applyFont="1" applyFill="1" applyBorder="1" applyAlignment="1"/>
    <xf numFmtId="0" fontId="8" fillId="5" borderId="15" xfId="4" applyNumberFormat="1" applyFont="1" applyFill="1" applyBorder="1" applyAlignment="1">
      <alignment horizontal="center"/>
    </xf>
    <xf numFmtId="0" fontId="8" fillId="6" borderId="1" xfId="2" applyFont="1" applyFill="1" applyBorder="1" applyAlignment="1">
      <alignment horizontal="center" vertical="center" wrapText="1"/>
    </xf>
    <xf numFmtId="10" fontId="8" fillId="0" borderId="15" xfId="1" applyNumberFormat="1" applyFont="1" applyBorder="1" applyAlignment="1">
      <alignment horizontal="center" vertical="center"/>
    </xf>
    <xf numFmtId="10" fontId="8" fillId="0" borderId="3" xfId="1" applyNumberFormat="1" applyFont="1" applyBorder="1" applyAlignment="1">
      <alignment horizontal="center" vertical="center"/>
    </xf>
    <xf numFmtId="0" fontId="8" fillId="11" borderId="14" xfId="1" applyNumberFormat="1" applyFont="1" applyFill="1" applyBorder="1" applyAlignment="1">
      <alignment horizontal="right"/>
    </xf>
    <xf numFmtId="0" fontId="8" fillId="11" borderId="15" xfId="1" applyNumberFormat="1" applyFont="1" applyFill="1" applyBorder="1" applyAlignment="1">
      <alignment horizontal="right"/>
    </xf>
    <xf numFmtId="0" fontId="8" fillId="11" borderId="3" xfId="1" applyNumberFormat="1" applyFont="1" applyFill="1" applyBorder="1" applyAlignment="1">
      <alignment horizontal="right"/>
    </xf>
    <xf numFmtId="170" fontId="8" fillId="11" borderId="14" xfId="1" applyNumberFormat="1" applyFont="1" applyFill="1" applyBorder="1" applyAlignment="1">
      <alignment horizontal="right"/>
    </xf>
    <xf numFmtId="169" fontId="8" fillId="0" borderId="6" xfId="4" applyNumberFormat="1" applyFont="1" applyFill="1" applyBorder="1" applyAlignment="1"/>
    <xf numFmtId="169" fontId="8" fillId="12" borderId="15" xfId="4" applyNumberFormat="1" applyFont="1" applyFill="1" applyBorder="1" applyAlignment="1"/>
    <xf numFmtId="169" fontId="8" fillId="12" borderId="3" xfId="4" applyNumberFormat="1" applyFont="1" applyFill="1" applyBorder="1" applyAlignment="1"/>
    <xf numFmtId="169" fontId="8" fillId="12" borderId="14" xfId="4" applyNumberFormat="1" applyFont="1" applyFill="1" applyBorder="1" applyAlignment="1"/>
    <xf numFmtId="0" fontId="8" fillId="6" borderId="1" xfId="1" applyFont="1" applyFill="1" applyBorder="1"/>
    <xf numFmtId="175" fontId="8" fillId="12" borderId="15" xfId="12" applyNumberFormat="1" applyFont="1" applyFill="1" applyBorder="1" applyAlignment="1"/>
    <xf numFmtId="169" fontId="8" fillId="12" borderId="0" xfId="12" applyNumberFormat="1" applyFont="1" applyFill="1" applyBorder="1" applyAlignment="1">
      <alignment vertical="center"/>
    </xf>
    <xf numFmtId="175" fontId="8" fillId="12" borderId="14" xfId="12" applyNumberFormat="1" applyFont="1" applyFill="1" applyBorder="1" applyAlignment="1"/>
    <xf numFmtId="169" fontId="8" fillId="12" borderId="12" xfId="12" applyNumberFormat="1" applyFont="1" applyFill="1" applyBorder="1" applyAlignment="1">
      <alignment vertical="center"/>
    </xf>
    <xf numFmtId="175" fontId="8" fillId="12" borderId="3" xfId="12" applyNumberFormat="1" applyFont="1" applyFill="1" applyBorder="1" applyAlignment="1"/>
    <xf numFmtId="169" fontId="8" fillId="12" borderId="7" xfId="12" applyNumberFormat="1" applyFont="1" applyFill="1" applyBorder="1" applyAlignment="1">
      <alignment vertical="center"/>
    </xf>
    <xf numFmtId="0" fontId="8" fillId="2" borderId="0" xfId="2" applyFont="1" applyFill="1"/>
    <xf numFmtId="0" fontId="8" fillId="2" borderId="0" xfId="1" applyFont="1" applyFill="1"/>
    <xf numFmtId="0" fontId="8" fillId="6" borderId="1" xfId="1" applyNumberFormat="1" applyFont="1" applyFill="1" applyBorder="1" applyAlignment="1"/>
    <xf numFmtId="0" fontId="8" fillId="13" borderId="3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170" fontId="9" fillId="6" borderId="1" xfId="25" applyNumberFormat="1" applyFont="1" applyFill="1" applyBorder="1" applyAlignment="1">
      <alignment horizontal="center" vertical="center" wrapText="1"/>
    </xf>
    <xf numFmtId="0" fontId="8" fillId="5" borderId="2" xfId="1" applyFont="1" applyFill="1" applyBorder="1"/>
    <xf numFmtId="175" fontId="8" fillId="6" borderId="1" xfId="25" applyNumberFormat="1" applyFont="1" applyFill="1" applyBorder="1" applyAlignment="1">
      <alignment horizontal="center" vertical="center" wrapText="1"/>
    </xf>
    <xf numFmtId="169" fontId="8" fillId="6" borderId="1" xfId="25" applyNumberFormat="1" applyFont="1" applyFill="1" applyBorder="1" applyAlignment="1">
      <alignment horizontal="center" vertical="center" wrapText="1"/>
    </xf>
    <xf numFmtId="169" fontId="8" fillId="5" borderId="1" xfId="25" applyNumberFormat="1" applyFont="1" applyFill="1" applyBorder="1" applyAlignment="1">
      <alignment vertical="center"/>
    </xf>
    <xf numFmtId="15" fontId="8" fillId="5" borderId="1" xfId="25" applyNumberFormat="1" applyFont="1" applyFill="1" applyBorder="1" applyAlignment="1">
      <alignment horizontal="center" vertical="center"/>
    </xf>
    <xf numFmtId="169" fontId="8" fillId="5" borderId="1" xfId="25" applyNumberFormat="1" applyFont="1" applyFill="1" applyBorder="1" applyAlignment="1"/>
    <xf numFmtId="175" fontId="8" fillId="9" borderId="13" xfId="25" applyNumberFormat="1" applyFont="1" applyFill="1" applyBorder="1" applyAlignment="1">
      <alignment vertical="center"/>
    </xf>
    <xf numFmtId="0" fontId="8" fillId="5" borderId="1" xfId="1" applyNumberFormat="1" applyFont="1" applyFill="1" applyBorder="1"/>
    <xf numFmtId="170" fontId="8" fillId="9" borderId="1" xfId="4" applyNumberFormat="1" applyFont="1" applyFill="1" applyBorder="1" applyAlignment="1">
      <alignment horizontal="center" vertical="center" wrapText="1"/>
    </xf>
    <xf numFmtId="169" fontId="8" fillId="9" borderId="15" xfId="4" applyNumberFormat="1" applyFont="1" applyFill="1" applyBorder="1" applyAlignment="1"/>
  </cellXfs>
  <cellStyles count="30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26"/>
    <cellStyle name="Normal 3 3" xfId="23"/>
    <cellStyle name="Normal 3 4" xfId="21"/>
    <cellStyle name="Normal 3 5" xfId="17"/>
    <cellStyle name="Normal_SwaptionATMVols" xfId="2"/>
    <cellStyle name="Normale_AZIONI" xfId="7"/>
    <cellStyle name="Percent" xfId="14" builtinId="5"/>
    <cellStyle name="Percent 2" xfId="4"/>
    <cellStyle name="Percent 2 2" xfId="27"/>
    <cellStyle name="Percent 2 3" xfId="22"/>
    <cellStyle name="Percent 2 4" xfId="16"/>
    <cellStyle name="Percent 3" xfId="10"/>
    <cellStyle name="Percent 3 2" xfId="20"/>
    <cellStyle name="Percent 3 2 2" xfId="29"/>
    <cellStyle name="Percent 3 2 3" xfId="28"/>
    <cellStyle name="Percent 3 3" xfId="18"/>
    <cellStyle name="Percent 4" xfId="12"/>
    <cellStyle name="Percent 4 2" xfId="25"/>
    <cellStyle name="Percent 4 3" xfId="24"/>
    <cellStyle name="Percent 4 4" xfId="19"/>
    <cellStyle name="result" xfId="3"/>
    <cellStyle name="Valuta (0)_AZIONI" xfId="8"/>
    <cellStyle name="Valuta_AZIONI" xfId="9"/>
  </cellStyles>
  <dxfs count="1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10:54:53</v>
        <stp/>
        <stp>{78B4672C-23BA-4E52-AD7A-C2FAE0F61C3E}_x0000_</stp>
        <tr r="N14" s="64"/>
      </tp>
    </main>
    <main first="pldatasource.rdatartdserver">
      <tp t="s">
        <v>Updated at 10:54:52</v>
        <stp/>
        <stp>{1AFC6872-4279-413C-ACC7-297A5F67F6E8}</stp>
        <tr r="O4" s="69"/>
      </tp>
      <tp t="s">
        <v>Updated at 10:54:52</v>
        <stp/>
        <stp>{041A5979-46CB-466F-B5DB-A912BBDF5067}</stp>
        <tr r="N3" s="64"/>
      </tp>
      <tp t="s">
        <v>Updated at 10:54:52</v>
        <stp/>
        <stp>{663B0353-7198-48D6-AD2A-2A6388230508}</stp>
        <tr r="N4" s="22"/>
      </tp>
      <tp t="s">
        <v>Updated at 10:57:04</v>
        <stp/>
        <stp>{ED95857A-C5DE-4D10-B8E0-2CA10140B12D}</stp>
        <tr r="N4" s="70"/>
      </tp>
      <tp t="s">
        <v>Updated at 10:54:52</v>
        <stp/>
        <stp>{F8B40189-EAB3-4138-AB2F-36FB943E8AA3}</stp>
        <tr r="N4" s="16"/>
      </tp>
      <tp t="s">
        <v>Updated at 10:54:52</v>
        <stp/>
        <stp>{38DF15CC-1657-4B9B-8DB8-A0DEF94D4404}</stp>
        <tr r="O4" s="67"/>
      </tp>
      <tp t="s">
        <v>Updated at 10:54:52</v>
        <stp/>
        <stp>{B76FCFB6-CDC9-49B5-9002-CAE92C9BD170}</stp>
        <tr r="O4" s="66"/>
      </tp>
    </main>
    <main first="pldatasource.rhistoryrtdserver">
      <tp t="s">
        <v>Updated at 10:54:53</v>
        <stp/>
        <stp>{3D2BC27B-AFCC-4D35-B564-1471CE396088}_x0000_</stp>
        <tr r="N20" s="64"/>
      </tp>
      <tp t="s">
        <v>Updated at 10:54:53</v>
        <stp/>
        <stp>{2CBEE298-B5F1-48AB-A789-EB630A38FB78}_x0000_</stp>
        <tr r="N17" s="6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44"/>
  <sheetViews>
    <sheetView showGridLines="0" tabSelected="1" workbookViewId="0">
      <selection activeCell="D4" sqref="D4"/>
    </sheetView>
  </sheetViews>
  <sheetFormatPr defaultRowHeight="11.25" x14ac:dyDescent="0.2"/>
  <cols>
    <col min="1" max="2" width="2.7109375" style="30" customWidth="1"/>
    <col min="3" max="3" width="22.42578125" style="30" bestFit="1" customWidth="1"/>
    <col min="4" max="4" width="28.5703125" style="30" bestFit="1" customWidth="1"/>
    <col min="5" max="7" width="2.7109375" style="30" customWidth="1"/>
    <col min="8" max="8" width="19.28515625" style="30" bestFit="1" customWidth="1"/>
    <col min="9" max="9" width="27.5703125" style="30" bestFit="1" customWidth="1"/>
    <col min="10" max="10" width="2.7109375" style="30" customWidth="1"/>
    <col min="11" max="16384" width="9.140625" style="30"/>
  </cols>
  <sheetData>
    <row r="1" spans="2:10" x14ac:dyDescent="0.2">
      <c r="B1" s="30" t="str">
        <f>_xll.qlxlVersion(TRUE,Trigger)</f>
        <v>QuantLibXL 1.8.0 - MS VC++ (version unknown) - Multithreaded Dynamic Runtime library - Release Configuration - Jun 13 2016 12:22:22</v>
      </c>
    </row>
    <row r="2" spans="2:10" ht="16.5" x14ac:dyDescent="0.2">
      <c r="B2" s="95"/>
      <c r="C2" s="96" t="s">
        <v>140</v>
      </c>
      <c r="D2" s="96"/>
      <c r="E2" s="97"/>
      <c r="G2" s="95"/>
      <c r="H2" s="96" t="s">
        <v>142</v>
      </c>
      <c r="I2" s="96"/>
      <c r="J2" s="97"/>
    </row>
    <row r="3" spans="2:10" ht="11.25" customHeight="1" x14ac:dyDescent="0.2">
      <c r="B3" s="98"/>
      <c r="C3" s="99"/>
      <c r="D3" s="99"/>
      <c r="E3" s="100"/>
      <c r="G3" s="98"/>
      <c r="H3" s="99"/>
      <c r="I3" s="99"/>
      <c r="J3" s="100"/>
    </row>
    <row r="4" spans="2:10" ht="11.25" customHeight="1" x14ac:dyDescent="0.2">
      <c r="B4" s="101"/>
      <c r="C4" s="34" t="s">
        <v>3</v>
      </c>
      <c r="D4" s="110"/>
      <c r="E4" s="102"/>
      <c r="G4" s="101"/>
      <c r="H4" s="113" t="s">
        <v>86</v>
      </c>
      <c r="I4" s="114" t="b">
        <v>1</v>
      </c>
      <c r="J4" s="102"/>
    </row>
    <row r="5" spans="2:10" ht="11.25" customHeight="1" x14ac:dyDescent="0.2">
      <c r="B5" s="101"/>
      <c r="C5" s="107" t="s">
        <v>97</v>
      </c>
      <c r="D5" s="108">
        <f>_xll.qlSettingsEvaluationDate(Trigger)</f>
        <v>42570</v>
      </c>
      <c r="E5" s="102"/>
      <c r="G5" s="101"/>
      <c r="H5" s="111" t="s">
        <v>87</v>
      </c>
      <c r="I5" s="112">
        <v>42283.660787037035</v>
      </c>
      <c r="J5" s="102"/>
    </row>
    <row r="6" spans="2:10" ht="11.25" customHeight="1" x14ac:dyDescent="0.2">
      <c r="B6" s="101"/>
      <c r="C6" s="7"/>
      <c r="D6" s="7"/>
      <c r="E6" s="102"/>
      <c r="G6" s="103"/>
      <c r="H6" s="104"/>
      <c r="I6" s="104"/>
      <c r="J6" s="105"/>
    </row>
    <row r="7" spans="2:10" ht="11.25" customHeight="1" x14ac:dyDescent="0.2">
      <c r="B7" s="101"/>
      <c r="C7" s="34" t="s">
        <v>91</v>
      </c>
      <c r="D7" s="50">
        <f>_xll.ohTrigger(Deposits!P2,FRA3M!W2,'OIS Short'!W2,Swaps3M!X2,BasisSwap3M6M!X2,BasisSwap1M3M!X2,OIS!W2)</f>
        <v>7</v>
      </c>
      <c r="E7" s="102"/>
    </row>
    <row r="8" spans="2:10" ht="11.25" customHeight="1" x14ac:dyDescent="0.2">
      <c r="B8" s="101"/>
      <c r="C8" s="107" t="s">
        <v>99</v>
      </c>
      <c r="D8" s="109">
        <f>_xll.ohTrigger(Stibor!R5:R10)</f>
        <v>3</v>
      </c>
      <c r="E8" s="102"/>
    </row>
    <row r="9" spans="2:10" ht="11.25" customHeight="1" x14ac:dyDescent="0.2">
      <c r="B9" s="103"/>
      <c r="C9" s="104"/>
      <c r="D9" s="104"/>
      <c r="E9" s="105"/>
    </row>
    <row r="10" spans="2:10" ht="11.25" customHeight="1" x14ac:dyDescent="0.2"/>
    <row r="11" spans="2:10" ht="16.5" x14ac:dyDescent="0.2">
      <c r="B11" s="115" t="s">
        <v>141</v>
      </c>
      <c r="C11" s="96"/>
      <c r="D11" s="96"/>
      <c r="E11" s="97"/>
      <c r="G11" s="115" t="s">
        <v>4</v>
      </c>
      <c r="H11" s="96"/>
      <c r="I11" s="96"/>
      <c r="J11" s="97"/>
    </row>
    <row r="12" spans="2:10" ht="11.25" customHeight="1" x14ac:dyDescent="0.25">
      <c r="B12" s="116"/>
      <c r="C12" s="117"/>
      <c r="D12" s="118"/>
      <c r="E12" s="119"/>
      <c r="G12" s="116"/>
      <c r="H12" s="117"/>
      <c r="I12" s="118"/>
      <c r="J12" s="119"/>
    </row>
    <row r="13" spans="2:10" ht="11.25" customHeight="1" x14ac:dyDescent="0.2">
      <c r="B13" s="120"/>
      <c r="C13" s="113" t="s">
        <v>0</v>
      </c>
      <c r="D13" s="106" t="s">
        <v>112</v>
      </c>
      <c r="E13" s="121"/>
      <c r="G13" s="120"/>
      <c r="H13" s="43" t="s">
        <v>2</v>
      </c>
      <c r="I13" s="44" t="b">
        <v>1</v>
      </c>
      <c r="J13" s="122"/>
    </row>
    <row r="14" spans="2:10" ht="11.25" customHeight="1" x14ac:dyDescent="0.2">
      <c r="B14" s="120"/>
      <c r="C14" s="35" t="s">
        <v>43</v>
      </c>
      <c r="D14" s="36" t="str">
        <f>Currency&amp;"ON"</f>
        <v>SEKON</v>
      </c>
      <c r="E14" s="121"/>
      <c r="G14" s="120"/>
      <c r="H14" s="35" t="s">
        <v>1</v>
      </c>
      <c r="I14" s="36" t="b">
        <v>0</v>
      </c>
      <c r="J14" s="122"/>
    </row>
    <row r="15" spans="2:10" ht="11.25" customHeight="1" x14ac:dyDescent="0.2">
      <c r="B15" s="120"/>
      <c r="C15" s="35" t="s">
        <v>21</v>
      </c>
      <c r="D15" s="39" t="s">
        <v>116</v>
      </c>
      <c r="E15" s="121"/>
      <c r="G15" s="120"/>
      <c r="H15" s="35" t="s">
        <v>50</v>
      </c>
      <c r="I15" s="41" t="s">
        <v>49</v>
      </c>
      <c r="J15" s="122"/>
    </row>
    <row r="16" spans="2:10" ht="11.25" customHeight="1" x14ac:dyDescent="0.2">
      <c r="B16" s="120"/>
      <c r="C16" s="35" t="s">
        <v>100</v>
      </c>
      <c r="D16" s="40" t="s">
        <v>101</v>
      </c>
      <c r="E16" s="121"/>
      <c r="G16" s="120"/>
      <c r="H16" s="35" t="s">
        <v>48</v>
      </c>
      <c r="I16" s="38">
        <v>1E-4</v>
      </c>
      <c r="J16" s="122"/>
    </row>
    <row r="17" spans="2:10" ht="11.25" customHeight="1" x14ac:dyDescent="0.2">
      <c r="B17" s="120"/>
      <c r="C17" s="35" t="s">
        <v>42</v>
      </c>
      <c r="D17" s="40" t="s">
        <v>109</v>
      </c>
      <c r="E17" s="121"/>
      <c r="G17" s="120"/>
      <c r="H17" s="35" t="s">
        <v>47</v>
      </c>
      <c r="I17" s="39">
        <v>-0.01</v>
      </c>
      <c r="J17" s="122"/>
    </row>
    <row r="18" spans="2:10" ht="11.25" customHeight="1" x14ac:dyDescent="0.2">
      <c r="B18" s="120"/>
      <c r="C18" s="42" t="s">
        <v>106</v>
      </c>
      <c r="D18" s="126" t="s">
        <v>113</v>
      </c>
      <c r="E18" s="121"/>
      <c r="G18" s="120"/>
      <c r="H18" s="32" t="s">
        <v>93</v>
      </c>
      <c r="I18" s="33" t="s">
        <v>92</v>
      </c>
      <c r="J18" s="122"/>
    </row>
    <row r="19" spans="2:10" ht="11.25" customHeight="1" x14ac:dyDescent="0.2">
      <c r="B19" s="123"/>
      <c r="C19" s="124"/>
      <c r="D19" s="124"/>
      <c r="E19" s="125"/>
      <c r="G19" s="123"/>
      <c r="H19" s="124"/>
      <c r="I19" s="124"/>
      <c r="J19" s="125"/>
    </row>
    <row r="21" spans="2:10" ht="16.5" x14ac:dyDescent="0.2">
      <c r="B21" s="115" t="s">
        <v>141</v>
      </c>
      <c r="C21" s="96"/>
      <c r="D21" s="96"/>
      <c r="E21" s="97"/>
    </row>
    <row r="22" spans="2:10" ht="13.5" x14ac:dyDescent="0.25">
      <c r="B22" s="116"/>
      <c r="C22" s="117"/>
      <c r="D22" s="118"/>
      <c r="E22" s="119"/>
    </row>
    <row r="23" spans="2:10" x14ac:dyDescent="0.2">
      <c r="B23" s="128"/>
      <c r="C23" s="43" t="s">
        <v>80</v>
      </c>
      <c r="D23" s="44" t="str">
        <f>""</f>
        <v/>
      </c>
      <c r="E23" s="121"/>
    </row>
    <row r="24" spans="2:10" x14ac:dyDescent="0.2">
      <c r="B24" s="120"/>
      <c r="C24" s="35" t="s">
        <v>72</v>
      </c>
      <c r="D24" s="36" t="s">
        <v>79</v>
      </c>
      <c r="E24" s="121"/>
    </row>
    <row r="25" spans="2:10" x14ac:dyDescent="0.2">
      <c r="B25" s="120"/>
      <c r="C25" s="31" t="s">
        <v>78</v>
      </c>
      <c r="D25" s="37" t="s">
        <v>78</v>
      </c>
      <c r="E25" s="121"/>
    </row>
    <row r="26" spans="2:10" x14ac:dyDescent="0.2">
      <c r="B26" s="120"/>
      <c r="C26" s="35" t="s">
        <v>77</v>
      </c>
      <c r="D26" s="38" t="s">
        <v>76</v>
      </c>
      <c r="E26" s="121"/>
    </row>
    <row r="27" spans="2:10" x14ac:dyDescent="0.2">
      <c r="B27" s="120"/>
      <c r="C27" s="35" t="s">
        <v>103</v>
      </c>
      <c r="D27" s="39" t="s">
        <v>102</v>
      </c>
      <c r="E27" s="121"/>
    </row>
    <row r="28" spans="2:10" x14ac:dyDescent="0.2">
      <c r="B28" s="120"/>
      <c r="C28" s="35" t="s">
        <v>75</v>
      </c>
      <c r="D28" s="39" t="s">
        <v>74</v>
      </c>
      <c r="E28" s="121"/>
    </row>
    <row r="29" spans="2:10" x14ac:dyDescent="0.2">
      <c r="B29" s="120"/>
      <c r="C29" s="35" t="s">
        <v>73</v>
      </c>
      <c r="D29" s="40" t="s">
        <v>90</v>
      </c>
      <c r="E29" s="121"/>
    </row>
    <row r="30" spans="2:10" x14ac:dyDescent="0.2">
      <c r="B30" s="120"/>
      <c r="C30" s="35" t="s">
        <v>108</v>
      </c>
      <c r="D30" s="40" t="s">
        <v>107</v>
      </c>
      <c r="E30" s="121"/>
    </row>
    <row r="31" spans="2:10" x14ac:dyDescent="0.2">
      <c r="B31" s="120"/>
      <c r="C31" s="35" t="s">
        <v>136</v>
      </c>
      <c r="D31" s="40" t="s">
        <v>134</v>
      </c>
      <c r="E31" s="121"/>
    </row>
    <row r="32" spans="2:10" x14ac:dyDescent="0.2">
      <c r="B32" s="120"/>
      <c r="C32" s="42" t="s">
        <v>89</v>
      </c>
      <c r="D32" s="45" t="s">
        <v>88</v>
      </c>
      <c r="E32" s="122"/>
    </row>
    <row r="33" spans="2:5" x14ac:dyDescent="0.2">
      <c r="B33" s="123"/>
      <c r="C33" s="124"/>
      <c r="D33" s="124"/>
      <c r="E33" s="125"/>
    </row>
    <row r="35" spans="2:5" ht="13.5" x14ac:dyDescent="0.25">
      <c r="B35" s="116"/>
      <c r="C35" s="117"/>
      <c r="D35" s="118"/>
      <c r="E35" s="119"/>
    </row>
    <row r="36" spans="2:5" ht="13.5" x14ac:dyDescent="0.25">
      <c r="B36" s="132"/>
      <c r="C36" s="134" t="s">
        <v>147</v>
      </c>
      <c r="D36" s="134" t="s">
        <v>148</v>
      </c>
      <c r="E36" s="133"/>
    </row>
    <row r="37" spans="2:5" x14ac:dyDescent="0.2">
      <c r="B37" s="128"/>
      <c r="C37" s="129" t="s">
        <v>143</v>
      </c>
      <c r="D37" s="44" t="s">
        <v>151</v>
      </c>
      <c r="E37" s="121"/>
    </row>
    <row r="38" spans="2:5" x14ac:dyDescent="0.2">
      <c r="B38" s="120"/>
      <c r="C38" s="130" t="s">
        <v>144</v>
      </c>
      <c r="D38" s="36" t="s">
        <v>77</v>
      </c>
      <c r="E38" s="121"/>
    </row>
    <row r="39" spans="2:5" x14ac:dyDescent="0.2">
      <c r="B39" s="120"/>
      <c r="C39" s="46" t="s">
        <v>152</v>
      </c>
      <c r="D39" s="36" t="s">
        <v>80</v>
      </c>
      <c r="E39" s="121"/>
    </row>
    <row r="40" spans="2:5" x14ac:dyDescent="0.2">
      <c r="B40" s="120"/>
      <c r="C40" s="46" t="s">
        <v>51</v>
      </c>
      <c r="D40" s="37" t="s">
        <v>80</v>
      </c>
      <c r="E40" s="121"/>
    </row>
    <row r="41" spans="2:5" x14ac:dyDescent="0.2">
      <c r="B41" s="120"/>
      <c r="C41" s="130" t="s">
        <v>154</v>
      </c>
      <c r="D41" s="37" t="s">
        <v>78</v>
      </c>
      <c r="E41" s="121"/>
    </row>
    <row r="42" spans="2:5" x14ac:dyDescent="0.2">
      <c r="B42" s="120"/>
      <c r="C42" s="130" t="s">
        <v>145</v>
      </c>
      <c r="D42" s="37" t="s">
        <v>78</v>
      </c>
      <c r="E42" s="121"/>
    </row>
    <row r="43" spans="2:5" x14ac:dyDescent="0.2">
      <c r="B43" s="120"/>
      <c r="C43" s="131" t="s">
        <v>146</v>
      </c>
      <c r="D43" s="155" t="s">
        <v>78</v>
      </c>
      <c r="E43" s="121"/>
    </row>
    <row r="44" spans="2:5" x14ac:dyDescent="0.2">
      <c r="B44" s="123"/>
      <c r="C44" s="124"/>
      <c r="D44" s="124"/>
      <c r="E44" s="125"/>
    </row>
  </sheetData>
  <conditionalFormatting sqref="I4">
    <cfRule type="cellIs" dxfId="18" priority="7" stopIfTrue="1" operator="equal">
      <formula>TRUE</formula>
    </cfRule>
  </conditionalFormatting>
  <conditionalFormatting sqref="D12">
    <cfRule type="cellIs" dxfId="17" priority="6" stopIfTrue="1" operator="equal">
      <formula>TRUE</formula>
    </cfRule>
  </conditionalFormatting>
  <conditionalFormatting sqref="I12">
    <cfRule type="cellIs" dxfId="16" priority="4" stopIfTrue="1" operator="equal">
      <formula>TRUE</formula>
    </cfRule>
  </conditionalFormatting>
  <conditionalFormatting sqref="D22">
    <cfRule type="cellIs" dxfId="15" priority="3" stopIfTrue="1" operator="equal">
      <formula>TRUE</formula>
    </cfRule>
  </conditionalFormatting>
  <conditionalFormatting sqref="D35">
    <cfRule type="cellIs" dxfId="14" priority="2" stopIfTrue="1" operator="equal">
      <formula>TRUE</formula>
    </cfRule>
  </conditionalFormatting>
  <dataValidations count="3"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X29"/>
  <sheetViews>
    <sheetView showGridLines="0" workbookViewId="0">
      <selection activeCell="N3" sqref="N3"/>
    </sheetView>
  </sheetViews>
  <sheetFormatPr defaultRowHeight="11.25" outlineLevelCol="1" x14ac:dyDescent="0.2"/>
  <cols>
    <col min="1" max="2" width="2.7109375" style="3" customWidth="1"/>
    <col min="3" max="3" width="6" style="3" bestFit="1" customWidth="1"/>
    <col min="4" max="4" width="12.5703125" style="3" hidden="1" customWidth="1" outlineLevel="1"/>
    <col min="5" max="5" width="10" style="3" hidden="1" customWidth="1" outlineLevel="1"/>
    <col min="6" max="6" width="19.28515625" style="3" hidden="1" customWidth="1" outlineLevel="1"/>
    <col min="7" max="7" width="5" style="3" hidden="1" customWidth="1" outlineLevel="1"/>
    <col min="8" max="8" width="11" style="3" hidden="1" customWidth="1" outlineLevel="1"/>
    <col min="9" max="9" width="10" style="3" bestFit="1" customWidth="1" collapsed="1"/>
    <col min="10" max="10" width="12" style="3" bestFit="1" customWidth="1"/>
    <col min="11" max="11" width="15.140625" style="3" bestFit="1" customWidth="1"/>
    <col min="12" max="12" width="31.7109375" style="3" bestFit="1" customWidth="1"/>
    <col min="13" max="13" width="2.7109375" style="3" customWidth="1"/>
    <col min="14" max="14" width="13.140625" style="3" bestFit="1" customWidth="1"/>
    <col min="15" max="15" width="15.140625" style="3" bestFit="1" customWidth="1"/>
    <col min="16" max="16" width="10" style="3" bestFit="1" customWidth="1"/>
    <col min="17" max="17" width="8" style="3" bestFit="1" customWidth="1"/>
    <col min="18" max="18" width="11" style="3" bestFit="1" customWidth="1"/>
    <col min="19" max="19" width="8" style="3" bestFit="1" customWidth="1"/>
    <col min="20" max="20" width="2.7109375" style="3" customWidth="1"/>
    <col min="21" max="22" width="10.28515625" style="3" bestFit="1" customWidth="1"/>
    <col min="23" max="24" width="2.7109375" style="3" customWidth="1"/>
    <col min="25" max="16384" width="9.140625" style="3"/>
  </cols>
  <sheetData>
    <row r="1" spans="2:24" s="1" customFormat="1" x14ac:dyDescent="0.2"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4" s="1" customFormat="1" ht="11.25" customHeight="1" x14ac:dyDescent="0.2">
      <c r="B2" s="135"/>
      <c r="C2" s="5"/>
      <c r="D2" s="5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7"/>
    </row>
    <row r="3" spans="2:24" s="1" customFormat="1" ht="22.5" x14ac:dyDescent="0.2">
      <c r="B3" s="138"/>
      <c r="C3" s="49" t="s">
        <v>20</v>
      </c>
      <c r="D3" s="49" t="s">
        <v>125</v>
      </c>
      <c r="E3" s="49" t="s">
        <v>106</v>
      </c>
      <c r="F3" s="49" t="s">
        <v>149</v>
      </c>
      <c r="G3" s="49" t="s">
        <v>126</v>
      </c>
      <c r="H3" s="49" t="s">
        <v>150</v>
      </c>
      <c r="I3" s="49" t="s">
        <v>127</v>
      </c>
      <c r="J3" s="49" t="s">
        <v>104</v>
      </c>
      <c r="K3" s="49" t="s">
        <v>128</v>
      </c>
      <c r="L3" s="49" t="s">
        <v>129</v>
      </c>
      <c r="M3" s="143"/>
      <c r="N3" s="68" t="str">
        <f>_xll.RData(N4:N10,O3:P3,"RTFEED:IDN",,,O4)</f>
        <v>Updated at 10:54:52</v>
      </c>
      <c r="O3" s="62" t="s">
        <v>96</v>
      </c>
      <c r="P3" s="55" t="s">
        <v>81</v>
      </c>
      <c r="Q3" s="62" t="s">
        <v>95</v>
      </c>
      <c r="R3" s="55" t="s">
        <v>94</v>
      </c>
      <c r="S3" s="62" t="s">
        <v>105</v>
      </c>
      <c r="T3" s="139"/>
    </row>
    <row r="4" spans="2:24" s="1" customFormat="1" ht="11.25" customHeight="1" x14ac:dyDescent="0.2">
      <c r="B4" s="138"/>
      <c r="C4" s="152"/>
      <c r="D4" s="153"/>
      <c r="E4" s="153"/>
      <c r="F4" s="153"/>
      <c r="G4" s="153"/>
      <c r="H4" s="153"/>
      <c r="I4" s="153"/>
      <c r="J4" s="154"/>
      <c r="K4" s="154"/>
      <c r="L4" s="154"/>
      <c r="M4" s="143"/>
      <c r="N4" s="63" t="s">
        <v>132</v>
      </c>
      <c r="O4" s="257" t="s">
        <v>138</v>
      </c>
      <c r="P4" s="258" t="s">
        <v>138</v>
      </c>
      <c r="Q4" s="63" t="b">
        <f>IF(AND(ISNUMBER($P4),$P4&lt;&gt;0%),TRUE,FALSE)</f>
        <v>0</v>
      </c>
      <c r="R4" s="6" t="e">
        <f>IF(P4,_xll.qlIndexAddFixings(K4,O4,P4/100,TRUE),NA())</f>
        <v>#VALUE!</v>
      </c>
      <c r="S4" s="65" t="e">
        <f>_xll.qlQuoteValue(L4)</f>
        <v>#NUM!</v>
      </c>
      <c r="T4" s="139"/>
    </row>
    <row r="5" spans="2:24" s="1" customFormat="1" ht="11.25" customHeight="1" x14ac:dyDescent="0.2">
      <c r="B5" s="138"/>
      <c r="C5" s="148" t="s">
        <v>69</v>
      </c>
      <c r="D5" s="51">
        <v>1</v>
      </c>
      <c r="E5" s="51" t="str">
        <f t="shared" ref="E5:E10" si="0">Calendar</f>
        <v>Sweden</v>
      </c>
      <c r="F5" s="51" t="s">
        <v>118</v>
      </c>
      <c r="G5" s="51" t="b">
        <v>1</v>
      </c>
      <c r="H5" s="51" t="s">
        <v>101</v>
      </c>
      <c r="I5" s="51" t="str">
        <f t="shared" ref="I5:I10" si="1">PROPER(Currency)&amp;FamilyName&amp;C5</f>
        <v>SekiborON</v>
      </c>
      <c r="J5" s="52" t="str">
        <f>_xll.qlRelinkableHandleYieldTermStructure(Currency&amp;C5,,Permanent,Trigger,ObjectOverwrite)</f>
        <v>SEKON#0001</v>
      </c>
      <c r="K5" s="52" t="str">
        <f>_xll.qlOvernightIndex(I5,,D5,Currency,Calendar,H5,J5,Permanent,Trigger,ObjectOverwrite)</f>
        <v>SekiborON#0001</v>
      </c>
      <c r="L5" s="52" t="str">
        <f>_xll.qlLastFixingQuote(PROPER(Currency)&amp;FamilyName&amp;$C5&amp;"LastFixing_Quote",K5,Permanent,Trigger,ObjectOverwrite)</f>
        <v>SekiborONLastFixing_Quote#0001</v>
      </c>
      <c r="M5" s="143" t="s">
        <v>111</v>
      </c>
      <c r="N5" s="144" t="str">
        <f t="shared" ref="N5:N10" si="2">"STI"&amp;Currency&amp;IF(C5="ON","TN",C5)&amp;"DFI="</f>
        <v>STISEKTNDFI=</v>
      </c>
      <c r="O5" s="259">
        <v>42569</v>
      </c>
      <c r="P5" s="260">
        <v>-0.57400000000000007</v>
      </c>
      <c r="Q5" s="144" t="b">
        <f>IF(AND(ISNUMBER($P5),$P5&lt;&gt;0%),TRUE,FALSE)</f>
        <v>1</v>
      </c>
      <c r="R5" s="145" t="b">
        <f>IF(P5,_xll.qlIndexAddFixings(K5,O5,P5/100,TRUE),NA())</f>
        <v>1</v>
      </c>
      <c r="S5" s="146">
        <f>_xll.qlQuoteValue(L5)</f>
        <v>-5.7400000000000003E-3</v>
      </c>
      <c r="T5" s="139"/>
    </row>
    <row r="6" spans="2:24" s="1" customFormat="1" ht="11.25" customHeight="1" x14ac:dyDescent="0.2">
      <c r="B6" s="138"/>
      <c r="C6" s="149" t="s">
        <v>119</v>
      </c>
      <c r="D6" s="51">
        <v>2</v>
      </c>
      <c r="E6" s="51" t="str">
        <f t="shared" si="0"/>
        <v>Sweden</v>
      </c>
      <c r="F6" s="51" t="s">
        <v>118</v>
      </c>
      <c r="G6" s="51" t="b">
        <v>1</v>
      </c>
      <c r="H6" s="51" t="s">
        <v>101</v>
      </c>
      <c r="I6" s="51" t="str">
        <f t="shared" si="1"/>
        <v>Sekibor1W</v>
      </c>
      <c r="J6" s="52"/>
      <c r="K6" s="52" t="str">
        <f>_xll.qlIborIndex(I6,FamilyName,C6,D6,Currency,E6,F6,G6,H6,J6,Permanent,Trigger,ObjectOverwrite)</f>
        <v>Sekibor1W#0001</v>
      </c>
      <c r="L6" s="52" t="str">
        <f>_xll.qlLastFixingQuote(PROPER(Currency)&amp;FamilyName&amp;$C6&amp;"LastFixing_Quote",K6,Permanent,Trigger,ObjectOverwrite)</f>
        <v>Sekibor1WLastFixing_Quote#0001</v>
      </c>
      <c r="M6" s="143" t="s">
        <v>111</v>
      </c>
      <c r="N6" s="63" t="str">
        <f t="shared" si="2"/>
        <v>STISEK1WDFI=</v>
      </c>
      <c r="O6" s="257">
        <v>42569</v>
      </c>
      <c r="P6" s="258">
        <v>-0.57800000000000007</v>
      </c>
      <c r="Q6" s="63" t="b">
        <f>IF(AND(ISNUMBER($P6),$P6&lt;&gt;0%),TRUE,FALSE)</f>
        <v>1</v>
      </c>
      <c r="R6" s="6" t="b">
        <f>IF(P6,_xll.qlIndexAddFixings(K6,O6,P6/100,TRUE),NA())</f>
        <v>1</v>
      </c>
      <c r="S6" s="66">
        <f>_xll.qlQuoteValue(L6)</f>
        <v>-5.7800000000000004E-3</v>
      </c>
      <c r="T6" s="139"/>
    </row>
    <row r="7" spans="2:24" s="1" customFormat="1" ht="11.25" customHeight="1" x14ac:dyDescent="0.2">
      <c r="B7" s="138"/>
      <c r="C7" s="149" t="s">
        <v>16</v>
      </c>
      <c r="D7" s="51">
        <v>2</v>
      </c>
      <c r="E7" s="51" t="str">
        <f t="shared" si="0"/>
        <v>Sweden</v>
      </c>
      <c r="F7" s="51" t="s">
        <v>118</v>
      </c>
      <c r="G7" s="51" t="b">
        <v>1</v>
      </c>
      <c r="H7" s="51" t="s">
        <v>101</v>
      </c>
      <c r="I7" s="51" t="str">
        <f t="shared" si="1"/>
        <v>Sekibor1M</v>
      </c>
      <c r="J7" s="52" t="str">
        <f>_xll.qlRelinkableHandleYieldTermStructure(Currency&amp;C7,,Permanent,Trigger,ObjectOverwrite)</f>
        <v>SEK1M#0001</v>
      </c>
      <c r="K7" s="52" t="str">
        <f>_xll.qlIborIndex(I7,FamilyName,C7,D7,Currency,E7,F7,G7,H7,J7,Permanent,Trigger,ObjectOverwrite)</f>
        <v>Sekibor1M#0001</v>
      </c>
      <c r="L7" s="52" t="str">
        <f>_xll.qlLastFixingQuote(PROPER(Currency)&amp;FamilyName&amp;$C7&amp;"LastFixing_Quote",K7,Permanent,Trigger,ObjectOverwrite)</f>
        <v>Sekibor1MLastFixing_Quote#0001</v>
      </c>
      <c r="M7" s="143" t="s">
        <v>111</v>
      </c>
      <c r="N7" s="63" t="str">
        <f t="shared" si="2"/>
        <v>STISEK1MDFI=</v>
      </c>
      <c r="O7" s="257">
        <v>42569</v>
      </c>
      <c r="P7" s="258">
        <v>-0.61499999999999999</v>
      </c>
      <c r="Q7" s="63" t="b">
        <f t="shared" ref="Q7:Q10" si="3">IF(AND(ISNUMBER($P7),$P7&lt;&gt;0%),TRUE,FALSE)</f>
        <v>1</v>
      </c>
      <c r="R7" s="6" t="b">
        <f>IF(P7,_xll.qlIndexAddFixings(K7,O7,P7/100,TRUE),NA())</f>
        <v>1</v>
      </c>
      <c r="S7" s="66">
        <f>_xll.qlQuoteValue(L7)</f>
        <v>-6.1500000000000001E-3</v>
      </c>
      <c r="T7" s="139"/>
    </row>
    <row r="8" spans="2:24" s="1" customFormat="1" ht="11.25" customHeight="1" x14ac:dyDescent="0.2">
      <c r="B8" s="138"/>
      <c r="C8" s="149" t="s">
        <v>15</v>
      </c>
      <c r="D8" s="51">
        <v>2</v>
      </c>
      <c r="E8" s="51" t="str">
        <f t="shared" si="0"/>
        <v>Sweden</v>
      </c>
      <c r="F8" s="51" t="s">
        <v>118</v>
      </c>
      <c r="G8" s="51" t="b">
        <v>1</v>
      </c>
      <c r="H8" s="51" t="s">
        <v>101</v>
      </c>
      <c r="I8" s="51" t="str">
        <f t="shared" si="1"/>
        <v>Sekibor2M</v>
      </c>
      <c r="J8" s="52"/>
      <c r="K8" s="52" t="str">
        <f>_xll.qlIborIndex(I8,FamilyName,C8,D8,Currency,E8,F8,G8,H8,J8,Permanent,Trigger,ObjectOverwrite)</f>
        <v>Sekibor2M#0001</v>
      </c>
      <c r="L8" s="52" t="str">
        <f>_xll.qlLastFixingQuote(PROPER(Currency)&amp;FamilyName&amp;$C8&amp;"LastFixing_Quote",K8,Permanent,Trigger,ObjectOverwrite)</f>
        <v>Sekibor2MLastFixing_Quote#0001</v>
      </c>
      <c r="M8" s="143" t="s">
        <v>111</v>
      </c>
      <c r="N8" s="63" t="str">
        <f t="shared" si="2"/>
        <v>STISEK2MDFI=</v>
      </c>
      <c r="O8" s="257">
        <v>42569</v>
      </c>
      <c r="P8" s="258">
        <v>-0.57300000000000006</v>
      </c>
      <c r="Q8" s="63" t="b">
        <f t="shared" si="3"/>
        <v>1</v>
      </c>
      <c r="R8" s="6" t="b">
        <f>IF(P8,_xll.qlIndexAddFixings(K8,O8,P8/100,TRUE),NA())</f>
        <v>1</v>
      </c>
      <c r="S8" s="66">
        <f>_xll.qlQuoteValue(L8)</f>
        <v>-5.7300000000000007E-3</v>
      </c>
      <c r="T8" s="139"/>
    </row>
    <row r="9" spans="2:24" s="1" customFormat="1" ht="11.25" customHeight="1" x14ac:dyDescent="0.2">
      <c r="B9" s="138"/>
      <c r="C9" s="149" t="s">
        <v>14</v>
      </c>
      <c r="D9" s="51">
        <v>2</v>
      </c>
      <c r="E9" s="51" t="str">
        <f t="shared" si="0"/>
        <v>Sweden</v>
      </c>
      <c r="F9" s="51" t="s">
        <v>118</v>
      </c>
      <c r="G9" s="51" t="b">
        <v>1</v>
      </c>
      <c r="H9" s="51" t="s">
        <v>101</v>
      </c>
      <c r="I9" s="51" t="str">
        <f t="shared" si="1"/>
        <v>Sekibor3M</v>
      </c>
      <c r="J9" s="52" t="str">
        <f>_xll.qlRelinkableHandleYieldTermStructure(Currency&amp;C9,,Permanent,Trigger,ObjectOverwrite)</f>
        <v>SEK3M#0001</v>
      </c>
      <c r="K9" s="52" t="str">
        <f>_xll.qlIborIndex(I9,FamilyName,C9,D9,Currency,E9,F9,G9,H9,J9,Permanent,Trigger,ObjectOverwrite)</f>
        <v>Sekibor3M#0001</v>
      </c>
      <c r="L9" s="52" t="str">
        <f>_xll.qlLastFixingQuote(PROPER(Currency)&amp;FamilyName&amp;$C9&amp;"LastFixing_Quote",K9,Permanent,Trigger,ObjectOverwrite)</f>
        <v>Sekibor3MLastFixing_Quote#0001</v>
      </c>
      <c r="M9" s="143" t="s">
        <v>111</v>
      </c>
      <c r="N9" s="63" t="str">
        <f t="shared" si="2"/>
        <v>STISEK3MDFI=</v>
      </c>
      <c r="O9" s="257">
        <v>42569</v>
      </c>
      <c r="P9" s="258">
        <v>-0.53</v>
      </c>
      <c r="Q9" s="63" t="b">
        <f t="shared" si="3"/>
        <v>1</v>
      </c>
      <c r="R9" s="6" t="b">
        <f>IF(P9,_xll.qlIndexAddFixings(K9,O9,P9/100,TRUE),NA())</f>
        <v>1</v>
      </c>
      <c r="S9" s="66">
        <f>_xll.qlQuoteValue(L9)</f>
        <v>-5.3E-3</v>
      </c>
      <c r="T9" s="139"/>
    </row>
    <row r="10" spans="2:24" s="1" customFormat="1" ht="11.25" customHeight="1" x14ac:dyDescent="0.2">
      <c r="B10" s="138"/>
      <c r="C10" s="150" t="s">
        <v>11</v>
      </c>
      <c r="D10" s="53">
        <v>2</v>
      </c>
      <c r="E10" s="53" t="str">
        <f t="shared" si="0"/>
        <v>Sweden</v>
      </c>
      <c r="F10" s="53" t="s">
        <v>118</v>
      </c>
      <c r="G10" s="53" t="b">
        <v>1</v>
      </c>
      <c r="H10" s="53" t="s">
        <v>101</v>
      </c>
      <c r="I10" s="53" t="str">
        <f t="shared" si="1"/>
        <v>Sekibor6M</v>
      </c>
      <c r="J10" s="54" t="str">
        <f>_xll.qlRelinkableHandleYieldTermStructure(Currency&amp;C10,,Permanent,Trigger,ObjectOverwrite)</f>
        <v>SEK6M#0001</v>
      </c>
      <c r="K10" s="54" t="str">
        <f>_xll.qlIborIndex(I10,FamilyName,C10,D10,Currency,E10,F10,G10,H10,J10,Permanent,Trigger,ObjectOverwrite)</f>
        <v>Sekibor6M#0001</v>
      </c>
      <c r="L10" s="54" t="str">
        <f>_xll.qlLastFixingQuote(PROPER(Currency)&amp;FamilyName&amp;$C10&amp;"LastFixing_Quote",K10,Permanent,Trigger,ObjectOverwrite)</f>
        <v>Sekibor6MLastFixing_Quote#0001</v>
      </c>
      <c r="M10" s="143" t="s">
        <v>111</v>
      </c>
      <c r="N10" s="64" t="str">
        <f t="shared" si="2"/>
        <v>STISEK6MDFI=</v>
      </c>
      <c r="O10" s="261">
        <v>42569</v>
      </c>
      <c r="P10" s="262">
        <v>-0.373</v>
      </c>
      <c r="Q10" s="64" t="b">
        <f t="shared" si="3"/>
        <v>1</v>
      </c>
      <c r="R10" s="147" t="b">
        <f>IF(P10,_xll.qlIndexAddFixings(K10,O10,P10/100,TRUE),NA())</f>
        <v>1</v>
      </c>
      <c r="S10" s="67">
        <f>_xll.qlQuoteValue(L10)</f>
        <v>-3.7299999999999998E-3</v>
      </c>
      <c r="T10" s="139"/>
    </row>
    <row r="11" spans="2:24" s="1" customFormat="1" ht="11.25" customHeight="1" x14ac:dyDescent="0.2">
      <c r="B11" s="138"/>
      <c r="C11" s="151" t="s">
        <v>98</v>
      </c>
      <c r="D11" s="47"/>
      <c r="E11" s="47"/>
      <c r="F11" s="47"/>
      <c r="G11" s="47"/>
      <c r="H11" s="47"/>
      <c r="I11" s="47"/>
      <c r="J11" s="48" t="str">
        <f>_xll.qlRelinkableHandleYieldTermStructure(Currency&amp;C11,,Permanent,Trigger,ObjectOverwrite)</f>
        <v>SEKSTD#0001</v>
      </c>
      <c r="K11" s="47"/>
      <c r="L11" s="5"/>
      <c r="M11" s="2"/>
      <c r="N11" s="5"/>
      <c r="O11" s="5"/>
      <c r="P11" s="5"/>
      <c r="Q11" s="5"/>
      <c r="R11" s="5"/>
      <c r="S11" s="5"/>
      <c r="T11" s="139"/>
    </row>
    <row r="12" spans="2:24" s="1" customFormat="1" x14ac:dyDescent="0.2">
      <c r="B12" s="140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141"/>
    </row>
    <row r="13" spans="2:24" x14ac:dyDescent="0.2">
      <c r="B13" s="1"/>
      <c r="C13" s="1"/>
      <c r="D13" s="263"/>
      <c r="E13" s="263"/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1"/>
    </row>
    <row r="14" spans="2:24" ht="11.25" customHeight="1" x14ac:dyDescent="0.2">
      <c r="J14" s="264"/>
      <c r="K14" s="264"/>
      <c r="L14" s="264"/>
      <c r="M14" s="264"/>
      <c r="N14" s="275" t="str">
        <f>_xll.RHistory(O15,$L$17&amp;";"&amp;$L$18,$L$15,,"SORT:"&amp;$L$16&amp;" CH:Fd",P14)</f>
        <v>Updated at 10:54:53</v>
      </c>
      <c r="O14" s="275"/>
      <c r="P14" s="270" t="s">
        <v>165</v>
      </c>
      <c r="Q14" s="271" t="s">
        <v>81</v>
      </c>
      <c r="R14" s="268" t="s">
        <v>94</v>
      </c>
    </row>
    <row r="15" spans="2:24" ht="11.25" customHeight="1" x14ac:dyDescent="0.2">
      <c r="K15" s="265" t="s">
        <v>159</v>
      </c>
      <c r="L15" s="267" t="str">
        <f>"START:"&amp;_xll.qlSettingsEvaluationDate(Trigger)&amp; " END:"&amp;_xll.qlSettingsEvaluationDate(Trigger)&amp;" INTERVAL:1D"</f>
        <v>START:42570 END:42570 INTERVAL:1D</v>
      </c>
      <c r="M15" s="264"/>
      <c r="N15" s="276" t="s">
        <v>16</v>
      </c>
      <c r="O15" s="274" t="str">
        <f>"STI"&amp;Currency&amp;N15&amp;"DFI="</f>
        <v>STISEK1MDFI=</v>
      </c>
      <c r="P15" s="273" t="e">
        <v>#N/A</v>
      </c>
      <c r="Q15" s="272">
        <v>-0.37</v>
      </c>
      <c r="R15" s="269" t="e">
        <f>_xll.qlIndexAddFixings(Currency&amp;FamilyName&amp;N15,P15,Q15/100,TRUE,_xll.ohTrigger(Trigger,$K$5:$K$10))</f>
        <v>#NUM!</v>
      </c>
    </row>
    <row r="16" spans="2:24" ht="11.25" customHeight="1" x14ac:dyDescent="0.2">
      <c r="K16" s="265" t="s">
        <v>160</v>
      </c>
      <c r="L16" s="266" t="s">
        <v>161</v>
      </c>
      <c r="M16" s="264"/>
      <c r="N16" s="264"/>
      <c r="O16" s="264"/>
      <c r="P16" s="264"/>
      <c r="Q16" s="264"/>
      <c r="R16" s="264"/>
      <c r="S16" s="264"/>
      <c r="T16" s="264"/>
      <c r="U16" s="264"/>
      <c r="V16" s="264"/>
    </row>
    <row r="17" spans="11:18" ht="11.25" customHeight="1" x14ac:dyDescent="0.2">
      <c r="K17" s="265" t="s">
        <v>162</v>
      </c>
      <c r="L17" s="266" t="s">
        <v>163</v>
      </c>
      <c r="M17" s="264"/>
      <c r="N17" s="275" t="str">
        <f>_xll.RHistory(O18,$L$17&amp;";"&amp;$L$18,$L$15,,"SORT:"&amp;$L$16&amp;" CH:Fd",P17)</f>
        <v>Updated at 10:54:53</v>
      </c>
      <c r="O17" s="275"/>
      <c r="P17" s="270" t="s">
        <v>165</v>
      </c>
      <c r="Q17" s="271" t="s">
        <v>81</v>
      </c>
      <c r="R17" s="268" t="s">
        <v>94</v>
      </c>
    </row>
    <row r="18" spans="11:18" ht="11.25" customHeight="1" x14ac:dyDescent="0.2">
      <c r="K18" s="264"/>
      <c r="L18" s="266" t="s">
        <v>164</v>
      </c>
      <c r="M18" s="264"/>
      <c r="N18" s="276" t="s">
        <v>14</v>
      </c>
      <c r="O18" s="274" t="str">
        <f>"STI"&amp;Currency&amp;N18&amp;"DFI="</f>
        <v>STISEK3MDFI=</v>
      </c>
      <c r="P18" s="273" t="e">
        <v>#N/A</v>
      </c>
      <c r="Q18" s="272">
        <v>-0.29599999999999999</v>
      </c>
      <c r="R18" s="269" t="e">
        <f>_xll.qlIndexAddFixings(Currency&amp;FamilyName&amp;N18,P18,Q18/100,TRUE,_xll.ohTrigger(Trigger,$K$5:$K$10))</f>
        <v>#NUM!</v>
      </c>
    </row>
    <row r="19" spans="11:18" ht="11.25" customHeight="1" x14ac:dyDescent="0.2">
      <c r="M19" s="264"/>
      <c r="N19" s="264"/>
      <c r="O19" s="264"/>
      <c r="P19" s="264"/>
      <c r="Q19" s="264"/>
      <c r="R19" s="264"/>
    </row>
    <row r="20" spans="11:18" ht="11.25" customHeight="1" x14ac:dyDescent="0.2">
      <c r="K20" s="264"/>
      <c r="L20" s="264"/>
      <c r="M20" s="264"/>
      <c r="N20" s="275" t="str">
        <f>_xll.RHistory(O21,$L$17&amp;";"&amp;$L$18,$L$15,,"SORT:"&amp;$L$16&amp;" CH:Fd",P20)</f>
        <v>Updated at 10:54:53</v>
      </c>
      <c r="O20" s="275"/>
      <c r="P20" s="270" t="s">
        <v>165</v>
      </c>
      <c r="Q20" s="271" t="s">
        <v>81</v>
      </c>
      <c r="R20" s="268" t="s">
        <v>94</v>
      </c>
    </row>
    <row r="21" spans="11:18" ht="11.25" customHeight="1" x14ac:dyDescent="0.2">
      <c r="K21" s="264"/>
      <c r="L21" s="264"/>
      <c r="M21" s="264"/>
      <c r="N21" s="276" t="s">
        <v>11</v>
      </c>
      <c r="O21" s="274" t="str">
        <f>"STI"&amp;Currency&amp;N21&amp;"DFI="</f>
        <v>STISEK6MDFI=</v>
      </c>
      <c r="P21" s="273" t="e">
        <v>#N/A</v>
      </c>
      <c r="Q21" s="272">
        <v>-0.19700000000000001</v>
      </c>
      <c r="R21" s="269" t="e">
        <f>_xll.qlIndexAddFixings(Currency&amp;FamilyName&amp;N21,P21,Q21/100,TRUE,_xll.ohTrigger(Trigger,$K$5:$K$10))</f>
        <v>#NUM!</v>
      </c>
    </row>
    <row r="22" spans="11:18" x14ac:dyDescent="0.2">
      <c r="K22" s="264"/>
      <c r="L22" s="264"/>
      <c r="M22" s="264"/>
    </row>
    <row r="23" spans="11:18" x14ac:dyDescent="0.2">
      <c r="K23" s="264"/>
      <c r="L23" s="264"/>
      <c r="M23" s="264"/>
    </row>
    <row r="24" spans="11:18" x14ac:dyDescent="0.2">
      <c r="K24" s="264"/>
      <c r="L24" s="264"/>
      <c r="M24" s="264"/>
    </row>
    <row r="25" spans="11:18" x14ac:dyDescent="0.2">
      <c r="K25" s="264"/>
      <c r="L25" s="264"/>
      <c r="M25" s="264"/>
    </row>
    <row r="26" spans="11:18" x14ac:dyDescent="0.2">
      <c r="K26" s="264"/>
      <c r="L26" s="264"/>
      <c r="M26" s="264"/>
    </row>
    <row r="27" spans="11:18" x14ac:dyDescent="0.2">
      <c r="K27" s="264"/>
      <c r="L27" s="264"/>
    </row>
    <row r="28" spans="11:18" x14ac:dyDescent="0.2">
      <c r="K28" s="264"/>
      <c r="L28" s="264"/>
    </row>
    <row r="29" spans="11:18" x14ac:dyDescent="0.2">
      <c r="K29" s="264"/>
      <c r="L29" s="264"/>
    </row>
  </sheetData>
  <dataValidations disablePrompts="1"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1"/>
  <sheetViews>
    <sheetView showGridLines="0" workbookViewId="0"/>
  </sheetViews>
  <sheetFormatPr defaultRowHeight="11.25" x14ac:dyDescent="0.2"/>
  <cols>
    <col min="1" max="1" width="2.7109375" style="4" customWidth="1"/>
    <col min="2" max="2" width="6" style="4" bestFit="1" customWidth="1"/>
    <col min="3" max="3" width="6" style="4" customWidth="1"/>
    <col min="4" max="4" width="29.140625" style="4" bestFit="1" customWidth="1"/>
    <col min="5" max="5" width="31.7109375" style="4" bestFit="1" customWidth="1"/>
    <col min="6" max="6" width="25.7109375" style="4" customWidth="1"/>
    <col min="7" max="7" width="2.7109375" style="4" customWidth="1"/>
    <col min="8" max="8" width="22.7109375" style="4" customWidth="1"/>
    <col min="9" max="16384" width="9.140625" style="4"/>
  </cols>
  <sheetData>
    <row r="1" spans="1:7" s="1" customFormat="1" x14ac:dyDescent="0.2">
      <c r="A1" s="142"/>
      <c r="B1" s="136"/>
      <c r="C1" s="136"/>
      <c r="D1" s="136"/>
      <c r="E1" s="136"/>
      <c r="F1" s="136"/>
      <c r="G1" s="137"/>
    </row>
    <row r="2" spans="1:7" s="1" customFormat="1" ht="22.5" customHeight="1" x14ac:dyDescent="0.2">
      <c r="A2" s="143"/>
      <c r="B2" s="241" t="s">
        <v>20</v>
      </c>
      <c r="C2" s="245" t="s">
        <v>41</v>
      </c>
      <c r="D2" s="241" t="s">
        <v>157</v>
      </c>
      <c r="E2" s="241" t="s">
        <v>131</v>
      </c>
      <c r="F2" s="242" t="s">
        <v>153</v>
      </c>
      <c r="G2" s="139"/>
    </row>
    <row r="3" spans="1:7" s="1" customFormat="1" x14ac:dyDescent="0.2">
      <c r="A3" s="143"/>
      <c r="B3" s="229" t="s">
        <v>11</v>
      </c>
      <c r="C3" s="229" t="s">
        <v>14</v>
      </c>
      <c r="D3" s="230" t="str">
        <f t="shared" ref="D3:D27" si="0">PROPER(Currency)&amp;FamilyName&amp;FixingType&amp;$B3</f>
        <v>SekiborSwapForBasisCalc6M</v>
      </c>
      <c r="E3" s="231" t="str">
        <f>_xll.qlSwapIndex($D3,FixingType,B3,2,Currency,Calendar,"1Y","mf","30/360 (Bond Basis)",Stibor!$K$9,Discounting,Permanent,Trigger,ObjectOverwrite)</f>
        <v>SekiborSwapForBasisCalc6M#0001</v>
      </c>
      <c r="F3" s="238" t="str">
        <f>_xll.ohRangeRetrieveError(E3)</f>
        <v/>
      </c>
      <c r="G3" s="139"/>
    </row>
    <row r="4" spans="1:7" s="1" customFormat="1" x14ac:dyDescent="0.2">
      <c r="A4" s="143"/>
      <c r="B4" s="232" t="s">
        <v>5</v>
      </c>
      <c r="C4" s="232" t="s">
        <v>14</v>
      </c>
      <c r="D4" s="233" t="str">
        <f t="shared" si="0"/>
        <v>SekiborSwapForBasisCalc1Y</v>
      </c>
      <c r="E4" s="234" t="str">
        <f>_xll.qlSwapIndex($D4,FixingType,B4,2,Currency,Calendar,"1Y","mf","30/360 (Bond Basis)",Stibor!$K$9,Discounting,Permanent,Trigger,ObjectOverwrite)</f>
        <v>SekiborSwapForBasisCalc1Y#0001</v>
      </c>
      <c r="F4" s="239" t="str">
        <f>_xll.ohRangeRetrieveError(E4)</f>
        <v/>
      </c>
      <c r="G4" s="139"/>
    </row>
    <row r="5" spans="1:7" s="1" customFormat="1" x14ac:dyDescent="0.2">
      <c r="A5" s="143"/>
      <c r="B5" s="232" t="s">
        <v>45</v>
      </c>
      <c r="C5" s="232" t="s">
        <v>14</v>
      </c>
      <c r="D5" s="233" t="str">
        <f t="shared" si="0"/>
        <v>SekiborSwapForBasisCalc18M</v>
      </c>
      <c r="E5" s="234" t="str">
        <f>_xll.qlSwapIndex($D5,FixingType,B5,2,Currency,Calendar,"1Y","mf","30/360 (Bond Basis)",Stibor!$K$9,Discounting,Permanent,Trigger,ObjectOverwrite)</f>
        <v>SekiborSwapForBasisCalc18M#0001</v>
      </c>
      <c r="F5" s="239" t="str">
        <f>_xll.ohRangeRetrieveError(E5)</f>
        <v/>
      </c>
      <c r="G5" s="139"/>
    </row>
    <row r="6" spans="1:7" s="1" customFormat="1" x14ac:dyDescent="0.2">
      <c r="A6" s="143"/>
      <c r="B6" s="232" t="s">
        <v>40</v>
      </c>
      <c r="C6" s="232" t="s">
        <v>14</v>
      </c>
      <c r="D6" s="233" t="str">
        <f t="shared" si="0"/>
        <v>SekiborSwapForBasisCalc2Y</v>
      </c>
      <c r="E6" s="234" t="str">
        <f>_xll.qlSwapIndex($D6,FixingType,B6,2,Currency,Calendar,"1Y","mf","30/360 (Bond Basis)",Stibor!$K$9,Discounting,Permanent,Trigger,ObjectOverwrite)</f>
        <v>SekiborSwapForBasisCalc2Y#0001</v>
      </c>
      <c r="F6" s="239" t="str">
        <f>_xll.ohRangeRetrieveError(E6)</f>
        <v/>
      </c>
      <c r="G6" s="156"/>
    </row>
    <row r="7" spans="1:7" s="1" customFormat="1" x14ac:dyDescent="0.2">
      <c r="A7" s="143"/>
      <c r="B7" s="232" t="s">
        <v>59</v>
      </c>
      <c r="C7" s="232" t="s">
        <v>14</v>
      </c>
      <c r="D7" s="233" t="str">
        <f t="shared" si="0"/>
        <v>SekiborSwapForBasisCalc30M</v>
      </c>
      <c r="E7" s="234" t="str">
        <f>_xll.qlSwapIndex($D7,FixingType,B7,2,Currency,Calendar,"1Y","mf","30/360 (Bond Basis)",Stibor!$K$9,Discounting,Permanent,Trigger,ObjectOverwrite)</f>
        <v>SekiborSwapForBasisCalc30M#0001</v>
      </c>
      <c r="F7" s="239" t="str">
        <f>_xll.ohRangeRetrieveError(E7)</f>
        <v/>
      </c>
      <c r="G7" s="156"/>
    </row>
    <row r="8" spans="1:7" s="1" customFormat="1" x14ac:dyDescent="0.2">
      <c r="A8" s="143"/>
      <c r="B8" s="232" t="s">
        <v>39</v>
      </c>
      <c r="C8" s="232" t="s">
        <v>14</v>
      </c>
      <c r="D8" s="233" t="str">
        <f t="shared" si="0"/>
        <v>SekiborSwapForBasisCalc3Y</v>
      </c>
      <c r="E8" s="234" t="str">
        <f>_xll.qlSwapIndex($D8,FixingType,B8,2,Currency,Calendar,"1Y","mf","30/360 (Bond Basis)",Stibor!$K$9,Discounting,Permanent,Trigger,ObjectOverwrite)</f>
        <v>SekiborSwapForBasisCalc3Y#0001</v>
      </c>
      <c r="F8" s="239" t="str">
        <f>_xll.ohRangeRetrieveError(E8)</f>
        <v/>
      </c>
      <c r="G8" s="156"/>
    </row>
    <row r="9" spans="1:7" s="1" customFormat="1" x14ac:dyDescent="0.2">
      <c r="A9" s="143"/>
      <c r="B9" s="232" t="s">
        <v>56</v>
      </c>
      <c r="C9" s="232" t="s">
        <v>14</v>
      </c>
      <c r="D9" s="233" t="str">
        <f t="shared" si="0"/>
        <v>SekiborSwapForBasisCalc42M</v>
      </c>
      <c r="E9" s="234" t="str">
        <f>_xll.qlSwapIndex($D9,FixingType,B9,2,Currency,Calendar,"1Y","mf","30/360 (Bond Basis)",Stibor!$K$9,Discounting,Permanent,Trigger,ObjectOverwrite)</f>
        <v>SekiborSwapForBasisCalc42M#0001</v>
      </c>
      <c r="F9" s="239" t="str">
        <f>_xll.ohRangeRetrieveError(E9)</f>
        <v/>
      </c>
      <c r="G9" s="156"/>
    </row>
    <row r="10" spans="1:7" s="1" customFormat="1" x14ac:dyDescent="0.2">
      <c r="A10" s="143"/>
      <c r="B10" s="232" t="s">
        <v>38</v>
      </c>
      <c r="C10" s="232" t="s">
        <v>14</v>
      </c>
      <c r="D10" s="233" t="str">
        <f t="shared" si="0"/>
        <v>SekiborSwapForBasisCalc4Y</v>
      </c>
      <c r="E10" s="234" t="str">
        <f>_xll.qlSwapIndex($D10,FixingType,B10,2,Currency,Calendar,"1Y","mf","30/360 (Bond Basis)",Stibor!$K$9,Discounting,Permanent,Trigger,ObjectOverwrite)</f>
        <v>SekiborSwapForBasisCalc4Y#0001</v>
      </c>
      <c r="F10" s="239" t="str">
        <f>_xll.ohRangeRetrieveError(E10)</f>
        <v/>
      </c>
      <c r="G10" s="156"/>
    </row>
    <row r="11" spans="1:7" s="1" customFormat="1" x14ac:dyDescent="0.2">
      <c r="A11" s="143"/>
      <c r="B11" s="232" t="s">
        <v>53</v>
      </c>
      <c r="C11" s="232" t="s">
        <v>14</v>
      </c>
      <c r="D11" s="233" t="str">
        <f t="shared" si="0"/>
        <v>SekiborSwapForBasisCalc54M</v>
      </c>
      <c r="E11" s="234" t="str">
        <f>_xll.qlSwapIndex($D11,FixingType,B11,2,Currency,Calendar,"1Y","mf","30/360 (Bond Basis)",Stibor!$K$9,Discounting,Permanent,Trigger,ObjectOverwrite)</f>
        <v>SekiborSwapForBasisCalc54M#0001</v>
      </c>
      <c r="F11" s="239" t="str">
        <f>_xll.ohRangeRetrieveError(E11)</f>
        <v/>
      </c>
      <c r="G11" s="156"/>
    </row>
    <row r="12" spans="1:7" s="1" customFormat="1" x14ac:dyDescent="0.2">
      <c r="A12" s="143"/>
      <c r="B12" s="232" t="s">
        <v>37</v>
      </c>
      <c r="C12" s="232" t="s">
        <v>14</v>
      </c>
      <c r="D12" s="233" t="str">
        <f t="shared" si="0"/>
        <v>SekiborSwapForBasisCalc5Y</v>
      </c>
      <c r="E12" s="234" t="str">
        <f>_xll.qlSwapIndex($D12,FixingType,B12,2,Currency,Calendar,"1Y","mf","30/360 (Bond Basis)",Stibor!$K$9,Discounting,Permanent,Trigger,ObjectOverwrite)</f>
        <v>SekiborSwapForBasisCalc5Y#0001</v>
      </c>
      <c r="F12" s="239" t="str">
        <f>_xll.ohRangeRetrieveError(E12)</f>
        <v/>
      </c>
      <c r="G12" s="156"/>
    </row>
    <row r="13" spans="1:7" s="1" customFormat="1" x14ac:dyDescent="0.2">
      <c r="A13" s="143"/>
      <c r="B13" s="232" t="s">
        <v>36</v>
      </c>
      <c r="C13" s="232" t="s">
        <v>14</v>
      </c>
      <c r="D13" s="233" t="str">
        <f t="shared" si="0"/>
        <v>SekiborSwapForBasisCalc6Y</v>
      </c>
      <c r="E13" s="234" t="str">
        <f>_xll.qlSwapIndex($D13,FixingType,B13,2,Currency,Calendar,"1Y","mf","30/360 (Bond Basis)",Stibor!$K$9,Discounting,Permanent,Trigger,ObjectOverwrite)</f>
        <v>SekiborSwapForBasisCalc6Y#0001</v>
      </c>
      <c r="F13" s="239" t="str">
        <f>_xll.ohRangeRetrieveError(E13)</f>
        <v/>
      </c>
      <c r="G13" s="156"/>
    </row>
    <row r="14" spans="1:7" s="1" customFormat="1" x14ac:dyDescent="0.2">
      <c r="A14" s="143"/>
      <c r="B14" s="232" t="s">
        <v>35</v>
      </c>
      <c r="C14" s="232" t="s">
        <v>14</v>
      </c>
      <c r="D14" s="233" t="str">
        <f t="shared" si="0"/>
        <v>SekiborSwapForBasisCalc7Y</v>
      </c>
      <c r="E14" s="234" t="str">
        <f>_xll.qlSwapIndex($D14,FixingType,B14,2,Currency,Calendar,"1Y","mf","30/360 (Bond Basis)",Stibor!$K$9,Discounting,Permanent,Trigger,ObjectOverwrite)</f>
        <v>SekiborSwapForBasisCalc7Y#0001</v>
      </c>
      <c r="F14" s="239" t="str">
        <f>_xll.ohRangeRetrieveError(E14)</f>
        <v/>
      </c>
      <c r="G14" s="156"/>
    </row>
    <row r="15" spans="1:7" s="1" customFormat="1" x14ac:dyDescent="0.2">
      <c r="A15" s="143"/>
      <c r="B15" s="232" t="s">
        <v>34</v>
      </c>
      <c r="C15" s="232" t="s">
        <v>14</v>
      </c>
      <c r="D15" s="233" t="str">
        <f t="shared" si="0"/>
        <v>SekiborSwapForBasisCalc8Y</v>
      </c>
      <c r="E15" s="234" t="str">
        <f>_xll.qlSwapIndex($D15,FixingType,B15,2,Currency,Calendar,"1Y","mf","30/360 (Bond Basis)",Stibor!$K$9,Discounting,Permanent,Trigger,ObjectOverwrite)</f>
        <v>SekiborSwapForBasisCalc8Y#0001</v>
      </c>
      <c r="F15" s="239" t="str">
        <f>_xll.ohRangeRetrieveError(E15)</f>
        <v/>
      </c>
      <c r="G15" s="156"/>
    </row>
    <row r="16" spans="1:7" s="1" customFormat="1" x14ac:dyDescent="0.2">
      <c r="A16" s="143"/>
      <c r="B16" s="232" t="s">
        <v>33</v>
      </c>
      <c r="C16" s="232" t="s">
        <v>14</v>
      </c>
      <c r="D16" s="233" t="str">
        <f t="shared" si="0"/>
        <v>SekiborSwapForBasisCalc9Y</v>
      </c>
      <c r="E16" s="234" t="str">
        <f>_xll.qlSwapIndex($D16,FixingType,B16,2,Currency,Calendar,"1Y","mf","30/360 (Bond Basis)",Stibor!$K$9,Discounting,Permanent,Trigger,ObjectOverwrite)</f>
        <v>SekiborSwapForBasisCalc9Y#0001</v>
      </c>
      <c r="F16" s="239" t="str">
        <f>_xll.ohRangeRetrieveError(E16)</f>
        <v/>
      </c>
      <c r="G16" s="156"/>
    </row>
    <row r="17" spans="1:7" s="1" customFormat="1" x14ac:dyDescent="0.2">
      <c r="A17" s="143"/>
      <c r="B17" s="232" t="s">
        <v>32</v>
      </c>
      <c r="C17" s="232" t="s">
        <v>14</v>
      </c>
      <c r="D17" s="233" t="str">
        <f t="shared" si="0"/>
        <v>SekiborSwapForBasisCalc10Y</v>
      </c>
      <c r="E17" s="234" t="str">
        <f>_xll.qlSwapIndex($D17,FixingType,B17,2,Currency,Calendar,"1Y","mf","30/360 (Bond Basis)",Stibor!$K$9,Discounting,Permanent,Trigger,ObjectOverwrite)</f>
        <v>SekiborSwapForBasisCalc10Y#0001</v>
      </c>
      <c r="F17" s="239" t="str">
        <f>_xll.ohRangeRetrieveError(E17)</f>
        <v/>
      </c>
      <c r="G17" s="156"/>
    </row>
    <row r="18" spans="1:7" s="1" customFormat="1" x14ac:dyDescent="0.2">
      <c r="A18" s="143"/>
      <c r="B18" s="232" t="s">
        <v>31</v>
      </c>
      <c r="C18" s="232" t="s">
        <v>14</v>
      </c>
      <c r="D18" s="233" t="str">
        <f t="shared" si="0"/>
        <v>SekiborSwapForBasisCalc12Y</v>
      </c>
      <c r="E18" s="234" t="str">
        <f>_xll.qlSwapIndex($D18,FixingType,B18,2,Currency,Calendar,"1Y","mf","30/360 (Bond Basis)",Stibor!$K$9,Discounting,Permanent,Trigger,ObjectOverwrite)</f>
        <v>SekiborSwapForBasisCalc12Y#0001</v>
      </c>
      <c r="F18" s="239" t="str">
        <f>_xll.ohRangeRetrieveError(E18)</f>
        <v/>
      </c>
      <c r="G18" s="156"/>
    </row>
    <row r="19" spans="1:7" s="1" customFormat="1" x14ac:dyDescent="0.2">
      <c r="A19" s="143"/>
      <c r="B19" s="232" t="s">
        <v>30</v>
      </c>
      <c r="C19" s="232" t="s">
        <v>14</v>
      </c>
      <c r="D19" s="233" t="str">
        <f t="shared" si="0"/>
        <v>SekiborSwapForBasisCalc15Y</v>
      </c>
      <c r="E19" s="234" t="str">
        <f>_xll.qlSwapIndex($D19,FixingType,B19,2,Currency,Calendar,"1Y","mf","30/360 (Bond Basis)",Stibor!$K$9,Discounting,Permanent,Trigger,ObjectOverwrite)</f>
        <v>SekiborSwapForBasisCalc15Y#0001</v>
      </c>
      <c r="F19" s="239" t="str">
        <f>_xll.ohRangeRetrieveError(E19)</f>
        <v/>
      </c>
      <c r="G19" s="156"/>
    </row>
    <row r="20" spans="1:7" s="1" customFormat="1" x14ac:dyDescent="0.2">
      <c r="A20" s="143"/>
      <c r="B20" s="232" t="s">
        <v>29</v>
      </c>
      <c r="C20" s="232" t="s">
        <v>14</v>
      </c>
      <c r="D20" s="233" t="str">
        <f t="shared" si="0"/>
        <v>SekiborSwapForBasisCalc20Y</v>
      </c>
      <c r="E20" s="234" t="str">
        <f>_xll.qlSwapIndex($D20,FixingType,B20,2,Currency,Calendar,"1Y","mf","30/360 (Bond Basis)",Stibor!$K$9,Discounting,Permanent,Trigger,ObjectOverwrite)</f>
        <v>SekiborSwapForBasisCalc20Y#0001</v>
      </c>
      <c r="F20" s="239" t="str">
        <f>_xll.ohRangeRetrieveError(E20)</f>
        <v/>
      </c>
      <c r="G20" s="156"/>
    </row>
    <row r="21" spans="1:7" s="1" customFormat="1" x14ac:dyDescent="0.2">
      <c r="A21" s="143"/>
      <c r="B21" s="232" t="s">
        <v>28</v>
      </c>
      <c r="C21" s="232" t="s">
        <v>14</v>
      </c>
      <c r="D21" s="233" t="str">
        <f t="shared" si="0"/>
        <v>SekiborSwapForBasisCalc25Y</v>
      </c>
      <c r="E21" s="234" t="str">
        <f>_xll.qlSwapIndex($D21,FixingType,B21,2,Currency,Calendar,"1Y","mf","30/360 (Bond Basis)",Stibor!$K$9,Discounting,Permanent,Trigger,ObjectOverwrite)</f>
        <v>SekiborSwapForBasisCalc25Y#0001</v>
      </c>
      <c r="F21" s="239" t="str">
        <f>_xll.ohRangeRetrieveError(E21)</f>
        <v/>
      </c>
      <c r="G21" s="156"/>
    </row>
    <row r="22" spans="1:7" s="1" customFormat="1" x14ac:dyDescent="0.2">
      <c r="A22" s="143"/>
      <c r="B22" s="232" t="s">
        <v>27</v>
      </c>
      <c r="C22" s="232" t="s">
        <v>14</v>
      </c>
      <c r="D22" s="233" t="str">
        <f t="shared" si="0"/>
        <v>SekiborSwapForBasisCalc27Y</v>
      </c>
      <c r="E22" s="234" t="str">
        <f>_xll.qlSwapIndex($D22,FixingType,B22,2,Currency,Calendar,"1Y","mf","30/360 (Bond Basis)",Stibor!$K$9,Discounting,Permanent,Trigger,ObjectOverwrite)</f>
        <v>SekiborSwapForBasisCalc27Y#0001</v>
      </c>
      <c r="F22" s="239" t="str">
        <f>_xll.ohRangeRetrieveError(E22)</f>
        <v/>
      </c>
      <c r="G22" s="156"/>
    </row>
    <row r="23" spans="1:7" s="1" customFormat="1" x14ac:dyDescent="0.2">
      <c r="A23" s="143"/>
      <c r="B23" s="232" t="s">
        <v>26</v>
      </c>
      <c r="C23" s="232" t="s">
        <v>14</v>
      </c>
      <c r="D23" s="233" t="str">
        <f t="shared" si="0"/>
        <v>SekiborSwapForBasisCalc30Y</v>
      </c>
      <c r="E23" s="234" t="str">
        <f>_xll.qlSwapIndex($D23,FixingType,B23,2,Currency,Calendar,"1Y","mf","30/360 (Bond Basis)",Stibor!$K$9,Discounting,Permanent,Trigger,ObjectOverwrite)</f>
        <v>SekiborSwapForBasisCalc30Y#0001</v>
      </c>
      <c r="F23" s="239" t="str">
        <f>_xll.ohRangeRetrieveError(E23)</f>
        <v/>
      </c>
      <c r="G23" s="156"/>
    </row>
    <row r="24" spans="1:7" s="1" customFormat="1" x14ac:dyDescent="0.2">
      <c r="A24" s="143"/>
      <c r="B24" s="232" t="s">
        <v>25</v>
      </c>
      <c r="C24" s="232" t="s">
        <v>14</v>
      </c>
      <c r="D24" s="233" t="str">
        <f t="shared" si="0"/>
        <v>SekiborSwapForBasisCalc35Y</v>
      </c>
      <c r="E24" s="234" t="str">
        <f>_xll.qlSwapIndex($D24,FixingType,B24,2,Currency,Calendar,"1Y","mf","30/360 (Bond Basis)",Stibor!$K$9,Discounting,Permanent,Trigger,ObjectOverwrite)</f>
        <v>SekiborSwapForBasisCalc35Y#0001</v>
      </c>
      <c r="F24" s="239" t="str">
        <f>_xll.ohRangeRetrieveError(E24)</f>
        <v/>
      </c>
      <c r="G24" s="156"/>
    </row>
    <row r="25" spans="1:7" s="1" customFormat="1" x14ac:dyDescent="0.2">
      <c r="A25" s="143"/>
      <c r="B25" s="232" t="s">
        <v>24</v>
      </c>
      <c r="C25" s="232" t="s">
        <v>14</v>
      </c>
      <c r="D25" s="233" t="str">
        <f t="shared" si="0"/>
        <v>SekiborSwapForBasisCalc40Y</v>
      </c>
      <c r="E25" s="234" t="str">
        <f>_xll.qlSwapIndex($D25,FixingType,B25,2,Currency,Calendar,"1Y","mf","30/360 (Bond Basis)",Stibor!$K$9,Discounting,Permanent,Trigger,ObjectOverwrite)</f>
        <v>SekiborSwapForBasisCalc40Y#0001</v>
      </c>
      <c r="F25" s="239" t="str">
        <f>_xll.ohRangeRetrieveError(E25)</f>
        <v/>
      </c>
      <c r="G25" s="156"/>
    </row>
    <row r="26" spans="1:7" s="1" customFormat="1" x14ac:dyDescent="0.2">
      <c r="A26" s="143"/>
      <c r="B26" s="232" t="s">
        <v>23</v>
      </c>
      <c r="C26" s="232" t="s">
        <v>14</v>
      </c>
      <c r="D26" s="233" t="str">
        <f t="shared" si="0"/>
        <v>SekiborSwapForBasisCalc45Y</v>
      </c>
      <c r="E26" s="234" t="str">
        <f>_xll.qlSwapIndex($D26,FixingType,B26,2,Currency,Calendar,"1Y","mf","30/360 (Bond Basis)",Stibor!$K$9,Discounting,Permanent,Trigger,ObjectOverwrite)</f>
        <v>SekiborSwapForBasisCalc45Y#0001</v>
      </c>
      <c r="F26" s="239" t="str">
        <f>_xll.ohRangeRetrieveError(E26)</f>
        <v/>
      </c>
      <c r="G26" s="156"/>
    </row>
    <row r="27" spans="1:7" s="1" customFormat="1" x14ac:dyDescent="0.2">
      <c r="A27" s="143"/>
      <c r="B27" s="235" t="s">
        <v>22</v>
      </c>
      <c r="C27" s="235" t="s">
        <v>14</v>
      </c>
      <c r="D27" s="236" t="str">
        <f t="shared" si="0"/>
        <v>SekiborSwapForBasisCalc50Y</v>
      </c>
      <c r="E27" s="237" t="str">
        <f>_xll.qlSwapIndex($D27,FixingType,B27,2,Currency,Calendar,"1Y","mf","30/360 (Bond Basis)",Stibor!$K$9,Discounting,Permanent,Trigger,ObjectOverwrite)</f>
        <v>SekiborSwapForBasisCalc50Y#0001</v>
      </c>
      <c r="F27" s="240" t="str">
        <f>_xll.ohRangeRetrieveError(E27)</f>
        <v/>
      </c>
      <c r="G27" s="156"/>
    </row>
    <row r="28" spans="1:7" s="1" customFormat="1" x14ac:dyDescent="0.2">
      <c r="A28" s="157"/>
      <c r="B28" s="158"/>
      <c r="C28" s="158"/>
      <c r="D28" s="158"/>
      <c r="E28" s="158"/>
      <c r="F28" s="158"/>
      <c r="G28" s="159"/>
    </row>
    <row r="29" spans="1:7" s="1" customFormat="1" x14ac:dyDescent="0.2">
      <c r="A29" s="4"/>
      <c r="B29" s="4"/>
      <c r="C29" s="4"/>
      <c r="D29" s="4"/>
      <c r="E29" s="4"/>
      <c r="F29" s="4"/>
      <c r="G29" s="4"/>
    </row>
    <row r="30" spans="1:7" s="1" customFormat="1" x14ac:dyDescent="0.2">
      <c r="A30" s="4"/>
      <c r="B30" s="4"/>
      <c r="C30" s="4"/>
      <c r="D30" s="4"/>
      <c r="E30" s="4"/>
      <c r="F30" s="4"/>
      <c r="G30" s="4"/>
    </row>
    <row r="31" spans="1:7" s="1" customFormat="1" x14ac:dyDescent="0.2">
      <c r="A31" s="4"/>
      <c r="B31" s="4"/>
      <c r="C31" s="4"/>
      <c r="D31" s="4"/>
      <c r="E31" s="4"/>
      <c r="F31" s="4"/>
      <c r="G31" s="4"/>
    </row>
    <row r="32" spans="1:7" s="1" customFormat="1" x14ac:dyDescent="0.2">
      <c r="A32" s="4"/>
      <c r="B32" s="4"/>
      <c r="C32" s="4"/>
      <c r="D32" s="4"/>
      <c r="E32" s="4"/>
      <c r="F32" s="4"/>
      <c r="G32" s="4"/>
    </row>
    <row r="33" spans="1:7" s="1" customFormat="1" x14ac:dyDescent="0.2">
      <c r="A33" s="4"/>
      <c r="B33" s="4"/>
      <c r="C33" s="4"/>
      <c r="D33" s="4"/>
      <c r="E33" s="4"/>
      <c r="F33" s="4"/>
      <c r="G33" s="4"/>
    </row>
    <row r="34" spans="1:7" s="1" customFormat="1" x14ac:dyDescent="0.2">
      <c r="A34" s="4"/>
      <c r="B34" s="4"/>
      <c r="C34" s="4"/>
      <c r="D34" s="4"/>
      <c r="E34" s="4"/>
      <c r="F34" s="4"/>
      <c r="G34" s="4"/>
    </row>
    <row r="35" spans="1:7" s="1" customFormat="1" x14ac:dyDescent="0.2">
      <c r="A35" s="4"/>
      <c r="B35" s="4"/>
      <c r="C35" s="4"/>
      <c r="D35" s="4"/>
      <c r="E35" s="4"/>
      <c r="F35" s="4"/>
      <c r="G35" s="4"/>
    </row>
    <row r="36" spans="1:7" s="1" customFormat="1" x14ac:dyDescent="0.2">
      <c r="A36" s="4"/>
      <c r="B36" s="4"/>
      <c r="C36" s="4"/>
      <c r="D36" s="4"/>
      <c r="E36" s="4"/>
      <c r="F36" s="4"/>
      <c r="G36" s="4"/>
    </row>
    <row r="37" spans="1:7" s="1" customFormat="1" x14ac:dyDescent="0.2">
      <c r="A37" s="4"/>
      <c r="B37" s="4"/>
      <c r="C37" s="4"/>
      <c r="D37" s="4"/>
      <c r="E37" s="4"/>
      <c r="F37" s="4"/>
      <c r="G37" s="4"/>
    </row>
    <row r="38" spans="1:7" s="1" customFormat="1" x14ac:dyDescent="0.2">
      <c r="A38" s="4"/>
      <c r="B38" s="4"/>
      <c r="C38" s="4"/>
      <c r="D38" s="4"/>
      <c r="E38" s="4"/>
      <c r="F38" s="4"/>
      <c r="G38" s="4"/>
    </row>
    <row r="39" spans="1:7" s="1" customFormat="1" x14ac:dyDescent="0.2">
      <c r="A39" s="4"/>
      <c r="B39" s="4"/>
      <c r="C39" s="4"/>
      <c r="D39" s="4"/>
      <c r="E39" s="4"/>
      <c r="F39" s="4"/>
      <c r="G39" s="4"/>
    </row>
    <row r="40" spans="1:7" s="1" customFormat="1" x14ac:dyDescent="0.2">
      <c r="A40" s="4"/>
      <c r="B40" s="4"/>
      <c r="C40" s="4"/>
      <c r="D40" s="4"/>
      <c r="E40" s="4"/>
      <c r="F40" s="4"/>
      <c r="G40" s="4"/>
    </row>
    <row r="41" spans="1:7" s="1" customFormat="1" x14ac:dyDescent="0.2">
      <c r="A41" s="4"/>
      <c r="B41" s="4"/>
      <c r="C41" s="4"/>
      <c r="D41" s="4"/>
      <c r="E41" s="4"/>
      <c r="F41" s="4"/>
      <c r="G41" s="4"/>
    </row>
    <row r="42" spans="1:7" s="1" customFormat="1" x14ac:dyDescent="0.2">
      <c r="A42" s="4"/>
      <c r="B42" s="4"/>
      <c r="C42" s="4"/>
      <c r="D42" s="4"/>
      <c r="E42" s="4"/>
      <c r="F42" s="4"/>
      <c r="G42" s="4"/>
    </row>
    <row r="43" spans="1:7" s="1" customFormat="1" x14ac:dyDescent="0.2">
      <c r="A43" s="4"/>
      <c r="B43" s="4"/>
      <c r="C43" s="4"/>
      <c r="D43" s="4"/>
      <c r="E43" s="4"/>
      <c r="F43" s="4"/>
      <c r="G43" s="4"/>
    </row>
    <row r="44" spans="1:7" s="1" customFormat="1" x14ac:dyDescent="0.2">
      <c r="A44" s="4"/>
      <c r="B44" s="4"/>
      <c r="C44" s="4"/>
      <c r="D44" s="4"/>
      <c r="E44" s="4"/>
      <c r="F44" s="4"/>
      <c r="G44" s="4"/>
    </row>
    <row r="45" spans="1:7" s="1" customFormat="1" x14ac:dyDescent="0.2">
      <c r="A45" s="4"/>
      <c r="B45" s="4"/>
      <c r="C45" s="4"/>
      <c r="D45" s="4"/>
      <c r="E45" s="4"/>
      <c r="F45" s="4"/>
      <c r="G45" s="4"/>
    </row>
    <row r="46" spans="1:7" s="1" customFormat="1" x14ac:dyDescent="0.2">
      <c r="A46" s="4"/>
      <c r="B46" s="4"/>
      <c r="C46" s="4"/>
      <c r="D46" s="4"/>
      <c r="E46" s="4"/>
      <c r="F46" s="4"/>
      <c r="G46" s="4"/>
    </row>
    <row r="47" spans="1:7" s="1" customFormat="1" x14ac:dyDescent="0.2">
      <c r="A47" s="4"/>
      <c r="B47" s="4"/>
      <c r="C47" s="4"/>
      <c r="D47" s="4"/>
      <c r="E47" s="4"/>
      <c r="F47" s="4"/>
      <c r="G47" s="4"/>
    </row>
    <row r="48" spans="1:7" s="1" customFormat="1" x14ac:dyDescent="0.2">
      <c r="A48" s="4"/>
      <c r="B48" s="4"/>
      <c r="C48" s="4"/>
      <c r="D48" s="4"/>
      <c r="E48" s="4"/>
      <c r="F48" s="4"/>
      <c r="G48" s="4"/>
    </row>
    <row r="49" spans="1:7" s="1" customFormat="1" x14ac:dyDescent="0.2">
      <c r="A49" s="4"/>
      <c r="B49" s="4"/>
      <c r="C49" s="4"/>
      <c r="D49" s="4"/>
      <c r="E49" s="4"/>
      <c r="F49" s="4"/>
      <c r="G49" s="4"/>
    </row>
    <row r="50" spans="1:7" s="1" customFormat="1" x14ac:dyDescent="0.2">
      <c r="A50" s="4"/>
      <c r="B50" s="4"/>
      <c r="C50" s="4"/>
      <c r="D50" s="4"/>
      <c r="E50" s="4"/>
      <c r="F50" s="4"/>
      <c r="G50" s="4"/>
    </row>
    <row r="51" spans="1:7" s="1" customFormat="1" x14ac:dyDescent="0.2">
      <c r="A51" s="4"/>
      <c r="B51" s="4"/>
      <c r="C51" s="4"/>
      <c r="D51" s="4"/>
      <c r="E51" s="4"/>
      <c r="F51" s="4"/>
      <c r="G51" s="4"/>
    </row>
    <row r="52" spans="1:7" s="1" customFormat="1" x14ac:dyDescent="0.2">
      <c r="A52" s="4"/>
      <c r="B52" s="4"/>
      <c r="C52" s="4"/>
      <c r="D52" s="4"/>
      <c r="E52" s="4"/>
      <c r="F52" s="4"/>
      <c r="G52" s="4"/>
    </row>
    <row r="53" spans="1:7" s="1" customFormat="1" x14ac:dyDescent="0.2">
      <c r="A53" s="4"/>
      <c r="B53" s="4"/>
      <c r="C53" s="4"/>
      <c r="D53" s="4"/>
      <c r="E53" s="4"/>
      <c r="F53" s="4"/>
      <c r="G53" s="4"/>
    </row>
    <row r="54" spans="1:7" s="1" customFormat="1" x14ac:dyDescent="0.2">
      <c r="A54" s="4"/>
      <c r="B54" s="4"/>
      <c r="C54" s="4"/>
      <c r="D54" s="4"/>
      <c r="E54" s="4"/>
      <c r="F54" s="4"/>
      <c r="G54" s="4"/>
    </row>
    <row r="55" spans="1:7" s="1" customFormat="1" x14ac:dyDescent="0.2"/>
    <row r="56" spans="1:7" s="1" customFormat="1" x14ac:dyDescent="0.2">
      <c r="A56" s="4"/>
      <c r="B56" s="4"/>
      <c r="C56" s="4"/>
      <c r="D56" s="4"/>
      <c r="E56" s="4"/>
      <c r="F56" s="4"/>
      <c r="G56" s="4"/>
    </row>
    <row r="57" spans="1:7" s="1" customFormat="1" x14ac:dyDescent="0.2">
      <c r="A57" s="4"/>
      <c r="B57" s="4"/>
      <c r="C57" s="4"/>
      <c r="D57" s="4"/>
      <c r="E57" s="4"/>
      <c r="F57" s="4"/>
      <c r="G57" s="4"/>
    </row>
    <row r="58" spans="1:7" s="1" customFormat="1" x14ac:dyDescent="0.2">
      <c r="A58" s="4"/>
      <c r="B58" s="4"/>
      <c r="C58" s="4"/>
      <c r="D58" s="4"/>
      <c r="E58" s="4"/>
      <c r="F58" s="4"/>
      <c r="G58" s="4"/>
    </row>
    <row r="59" spans="1:7" s="1" customFormat="1" x14ac:dyDescent="0.2">
      <c r="A59" s="4"/>
      <c r="B59" s="4"/>
      <c r="C59" s="4"/>
      <c r="D59" s="4"/>
      <c r="E59" s="4"/>
      <c r="F59" s="4"/>
      <c r="G59" s="4"/>
    </row>
    <row r="60" spans="1:7" s="1" customFormat="1" x14ac:dyDescent="0.2">
      <c r="A60" s="4"/>
      <c r="B60" s="4"/>
      <c r="C60" s="4"/>
      <c r="D60" s="4"/>
      <c r="E60" s="4"/>
      <c r="F60" s="4"/>
      <c r="G60" s="4"/>
    </row>
    <row r="61" spans="1:7" s="1" customFormat="1" x14ac:dyDescent="0.2">
      <c r="A61" s="4"/>
      <c r="B61" s="4"/>
      <c r="C61" s="4"/>
      <c r="D61" s="4"/>
      <c r="E61" s="4"/>
      <c r="F61" s="4"/>
      <c r="G61" s="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15"/>
  <sheetViews>
    <sheetView showGridLines="0" topLeftCell="G1" workbookViewId="0">
      <selection activeCell="P2" sqref="P2"/>
    </sheetView>
  </sheetViews>
  <sheetFormatPr defaultRowHeight="11.25" outlineLevelCol="1" x14ac:dyDescent="0.2"/>
  <cols>
    <col min="1" max="1" width="2.7109375" style="69" hidden="1" customWidth="1" outlineLevel="1"/>
    <col min="2" max="2" width="5.7109375" style="69" hidden="1" customWidth="1" outlineLevel="1"/>
    <col min="3" max="3" width="15.140625" style="69" hidden="1" customWidth="1" outlineLevel="1"/>
    <col min="4" max="4" width="19.28515625" style="69" hidden="1" customWidth="1" outlineLevel="1"/>
    <col min="5" max="5" width="36.85546875" style="69" hidden="1" customWidth="1" outlineLevel="1"/>
    <col min="6" max="6" width="2.7109375" style="69" hidden="1" customWidth="1" outlineLevel="1"/>
    <col min="7" max="7" width="2.7109375" style="69" customWidth="1" collapsed="1"/>
    <col min="8" max="8" width="2.7109375" style="69" customWidth="1"/>
    <col min="9" max="9" width="3.85546875" style="69" bestFit="1" customWidth="1"/>
    <col min="10" max="10" width="16.140625" style="69" bestFit="1" customWidth="1"/>
    <col min="11" max="11" width="10.7109375" style="69" customWidth="1"/>
    <col min="12" max="12" width="2.7109375" style="69" customWidth="1"/>
    <col min="13" max="13" width="10" style="69" customWidth="1"/>
    <col min="14" max="14" width="2.7109375" style="69" customWidth="1"/>
    <col min="15" max="15" width="10" style="69" customWidth="1"/>
    <col min="16" max="16" width="9" style="69" bestFit="1" customWidth="1"/>
    <col min="17" max="18" width="2.7109375" style="69" customWidth="1"/>
    <col min="19" max="19" width="9.28515625" style="69" bestFit="1" customWidth="1"/>
    <col min="20" max="20" width="7.140625" style="69" bestFit="1" customWidth="1"/>
    <col min="21" max="21" width="9.85546875" style="69" customWidth="1"/>
    <col min="22" max="22" width="5.140625" style="69" bestFit="1" customWidth="1"/>
    <col min="23" max="23" width="4.85546875" style="69" bestFit="1" customWidth="1"/>
    <col min="24" max="16384" width="9.140625" style="69"/>
  </cols>
  <sheetData>
    <row r="1" spans="1:17" x14ac:dyDescent="0.2">
      <c r="A1" s="160"/>
      <c r="B1" s="161"/>
      <c r="C1" s="161"/>
      <c r="D1" s="161"/>
      <c r="E1" s="161"/>
      <c r="F1" s="162"/>
      <c r="H1" s="135" t="s">
        <v>143</v>
      </c>
      <c r="I1" s="5"/>
      <c r="J1" s="167"/>
      <c r="K1" s="167"/>
      <c r="L1" s="5"/>
      <c r="M1" s="5"/>
      <c r="N1" s="5"/>
      <c r="O1" s="5"/>
      <c r="P1" s="5"/>
      <c r="Q1" s="162"/>
    </row>
    <row r="2" spans="1:17" x14ac:dyDescent="0.2">
      <c r="A2" s="212"/>
      <c r="B2" s="207"/>
      <c r="C2" s="207"/>
      <c r="D2" s="207"/>
      <c r="E2" s="207"/>
      <c r="F2" s="222"/>
      <c r="H2" s="221"/>
      <c r="I2" s="205"/>
      <c r="J2" s="227"/>
      <c r="K2" s="227"/>
      <c r="L2" s="205"/>
      <c r="M2" s="205"/>
      <c r="N2" s="205"/>
      <c r="O2" s="205"/>
      <c r="P2" s="220">
        <f>_xll.ohTrigger(P5:P10)</f>
        <v>4</v>
      </c>
      <c r="Q2" s="222"/>
    </row>
    <row r="3" spans="1:17" x14ac:dyDescent="0.2">
      <c r="A3" s="165"/>
      <c r="B3" s="2"/>
      <c r="C3" s="2"/>
      <c r="D3" s="2"/>
      <c r="E3" s="2"/>
      <c r="F3" s="166"/>
      <c r="H3" s="163"/>
      <c r="I3" s="9"/>
      <c r="J3" s="9"/>
      <c r="K3" s="9"/>
      <c r="L3" s="9"/>
      <c r="M3" s="9"/>
      <c r="N3" s="9"/>
      <c r="O3" s="2"/>
      <c r="P3" s="205"/>
      <c r="Q3" s="166"/>
    </row>
    <row r="4" spans="1:17" ht="22.5" customHeight="1" x14ac:dyDescent="0.2">
      <c r="A4" s="163"/>
      <c r="B4" s="49" t="s">
        <v>20</v>
      </c>
      <c r="C4" s="210" t="s">
        <v>157</v>
      </c>
      <c r="D4" s="200" t="s">
        <v>131</v>
      </c>
      <c r="E4" s="57" t="s">
        <v>153</v>
      </c>
      <c r="F4" s="166"/>
      <c r="H4" s="163"/>
      <c r="I4" s="58"/>
      <c r="J4" s="61" t="s">
        <v>156</v>
      </c>
      <c r="K4" s="215" t="s">
        <v>81</v>
      </c>
      <c r="L4" s="9" t="s">
        <v>111</v>
      </c>
      <c r="M4" s="59" t="s">
        <v>85</v>
      </c>
      <c r="N4" s="9"/>
      <c r="O4" s="58" t="s">
        <v>84</v>
      </c>
      <c r="P4" s="73" t="s">
        <v>83</v>
      </c>
      <c r="Q4" s="166"/>
    </row>
    <row r="5" spans="1:17" x14ac:dyDescent="0.2">
      <c r="A5" s="163"/>
      <c r="B5" s="195" t="str">
        <f>I5&amp;"D"</f>
        <v>TND</v>
      </c>
      <c r="C5" s="196" t="str">
        <f t="shared" ref="C5:C10" si="0">Currency&amp;$B5&amp;QuoteSuffix</f>
        <v>SEKTND_Quote</v>
      </c>
      <c r="D5" s="196" t="str">
        <f>_xll.qlSimpleQuote(C5,,RateTickValue,Permanent,Trigger,ObjectOverwrite)</f>
        <v>SEKTND_Quote#0001</v>
      </c>
      <c r="E5" s="198" t="str">
        <f>_xll.ohRangeRetrieveError(D5)</f>
        <v/>
      </c>
      <c r="F5" s="166"/>
      <c r="H5" s="163"/>
      <c r="I5" s="244" t="s">
        <v>82</v>
      </c>
      <c r="J5" s="17" t="str">
        <f>Stibor!N5</f>
        <v>STISEKTNDFI=</v>
      </c>
      <c r="K5" s="19">
        <f>Stibor!P5</f>
        <v>-0.57400000000000007</v>
      </c>
      <c r="L5" s="9" t="s">
        <v>111</v>
      </c>
      <c r="M5" s="19">
        <v>-0.36799999999999999</v>
      </c>
      <c r="N5" s="9"/>
      <c r="O5" s="19">
        <f t="array" ref="O5:O10">QuoteLive</f>
        <v>-0.57400000000000007</v>
      </c>
      <c r="P5" s="21" t="e">
        <f>_xll.qlSimpleQuoteSetValue(D5,O5/100,Trigger)</f>
        <v>#N/A</v>
      </c>
      <c r="Q5" s="166"/>
    </row>
    <row r="6" spans="1:17" x14ac:dyDescent="0.2">
      <c r="A6" s="163"/>
      <c r="B6" s="195" t="str">
        <f t="shared" ref="B6:B10" si="1">I6&amp;"D"</f>
        <v>SWD</v>
      </c>
      <c r="C6" s="196" t="str">
        <f t="shared" si="0"/>
        <v>SEKSWD_Quote</v>
      </c>
      <c r="D6" s="196" t="str">
        <f>_xll.qlSimpleQuote(C6,,RateTickValue,Permanent,Trigger,ObjectOverwrite)</f>
        <v>SEKSWD_Quote#0001</v>
      </c>
      <c r="E6" s="198" t="str">
        <f>_xll.ohRangeRetrieveError(D6)</f>
        <v/>
      </c>
      <c r="F6" s="166"/>
      <c r="H6" s="163"/>
      <c r="I6" s="244" t="s">
        <v>19</v>
      </c>
      <c r="J6" s="17" t="str">
        <f>Stibor!N6</f>
        <v>STISEK1WDFI=</v>
      </c>
      <c r="K6" s="19">
        <f>Stibor!P6</f>
        <v>-0.57800000000000007</v>
      </c>
      <c r="L6" s="9" t="s">
        <v>111</v>
      </c>
      <c r="M6" s="19">
        <v>-0.35499999999999998</v>
      </c>
      <c r="N6" s="9"/>
      <c r="O6" s="19">
        <v>-0.57800000000000007</v>
      </c>
      <c r="P6" s="21" t="e">
        <f>_xll.qlSimpleQuoteSetValue(D6,O6/100,Trigger)</f>
        <v>#N/A</v>
      </c>
      <c r="Q6" s="166"/>
    </row>
    <row r="7" spans="1:17" x14ac:dyDescent="0.2">
      <c r="A7" s="163"/>
      <c r="B7" s="195" t="str">
        <f t="shared" si="1"/>
        <v>1MD</v>
      </c>
      <c r="C7" s="196" t="str">
        <f t="shared" si="0"/>
        <v>SEK1MD_Quote</v>
      </c>
      <c r="D7" s="196" t="str">
        <f>_xll.qlSimpleQuote(C7,,RateTickValue,Permanent,Trigger,ObjectOverwrite)</f>
        <v>SEK1MD_Quote#0001</v>
      </c>
      <c r="E7" s="198" t="str">
        <f>_xll.ohRangeRetrieveError(D7)</f>
        <v/>
      </c>
      <c r="F7" s="166"/>
      <c r="H7" s="163"/>
      <c r="I7" s="244" t="s">
        <v>16</v>
      </c>
      <c r="J7" s="17" t="str">
        <f>Stibor!N7</f>
        <v>STISEK1MDFI=</v>
      </c>
      <c r="K7" s="19">
        <f>Stibor!P7</f>
        <v>-0.61499999999999999</v>
      </c>
      <c r="L7" s="9" t="s">
        <v>111</v>
      </c>
      <c r="M7" s="19">
        <v>-0.37</v>
      </c>
      <c r="N7" s="9"/>
      <c r="O7" s="19">
        <v>-0.61499999999999999</v>
      </c>
      <c r="P7" s="21" t="e">
        <f>_xll.qlSimpleQuoteSetValue(D7,O7/100,Trigger)</f>
        <v>#N/A</v>
      </c>
      <c r="Q7" s="166"/>
    </row>
    <row r="8" spans="1:17" x14ac:dyDescent="0.2">
      <c r="A8" s="163"/>
      <c r="B8" s="195" t="str">
        <f t="shared" si="1"/>
        <v>2MD</v>
      </c>
      <c r="C8" s="196" t="str">
        <f t="shared" si="0"/>
        <v>SEK2MD_Quote</v>
      </c>
      <c r="D8" s="196" t="str">
        <f>_xll.qlSimpleQuote(C8,,RateTickValue,Permanent,Trigger,ObjectOverwrite)</f>
        <v>SEK2MD_Quote#0001</v>
      </c>
      <c r="E8" s="198" t="str">
        <f>_xll.ohRangeRetrieveError(D8)</f>
        <v/>
      </c>
      <c r="F8" s="166"/>
      <c r="H8" s="163"/>
      <c r="I8" s="244" t="s">
        <v>15</v>
      </c>
      <c r="J8" s="17" t="str">
        <f>Stibor!N8</f>
        <v>STISEK2MDFI=</v>
      </c>
      <c r="K8" s="19">
        <f>Stibor!P8</f>
        <v>-0.57300000000000006</v>
      </c>
      <c r="L8" s="9" t="s">
        <v>139</v>
      </c>
      <c r="M8" s="19">
        <v>-0.35799999999999998</v>
      </c>
      <c r="N8" s="9"/>
      <c r="O8" s="19">
        <v>-0.57300000000000006</v>
      </c>
      <c r="P8" s="21" t="e">
        <f>_xll.qlSimpleQuoteSetValue(D8,O8/100,Trigger)</f>
        <v>#N/A</v>
      </c>
      <c r="Q8" s="166"/>
    </row>
    <row r="9" spans="1:17" x14ac:dyDescent="0.2">
      <c r="A9" s="163"/>
      <c r="B9" s="195" t="str">
        <f t="shared" si="1"/>
        <v>3MD</v>
      </c>
      <c r="C9" s="196" t="str">
        <f t="shared" si="0"/>
        <v>SEK3MD_Quote</v>
      </c>
      <c r="D9" s="196" t="str">
        <f>_xll.qlSimpleQuote(C9,,RateTickValue,Permanent,Trigger,ObjectOverwrite)</f>
        <v>SEK3MD_Quote#0001</v>
      </c>
      <c r="E9" s="198" t="str">
        <f>_xll.ohRangeRetrieveError(D9)</f>
        <v/>
      </c>
      <c r="F9" s="166"/>
      <c r="H9" s="163"/>
      <c r="I9" s="244" t="s">
        <v>14</v>
      </c>
      <c r="J9" s="17" t="str">
        <f>Stibor!N9</f>
        <v>STISEK3MDFI=</v>
      </c>
      <c r="K9" s="19">
        <f>Stibor!P9</f>
        <v>-0.53</v>
      </c>
      <c r="L9" s="9" t="s">
        <v>111</v>
      </c>
      <c r="M9" s="89">
        <v>-0.29599999999999999</v>
      </c>
      <c r="N9" s="9"/>
      <c r="O9" s="19">
        <v>-0.53</v>
      </c>
      <c r="P9" s="21" t="e">
        <f>_xll.qlSimpleQuoteSetValue(D9,O9/100,Trigger)</f>
        <v>#N/A</v>
      </c>
      <c r="Q9" s="166"/>
    </row>
    <row r="10" spans="1:17" x14ac:dyDescent="0.2">
      <c r="A10" s="163"/>
      <c r="B10" s="213" t="str">
        <f t="shared" si="1"/>
        <v>6MD</v>
      </c>
      <c r="C10" s="211" t="str">
        <f t="shared" si="0"/>
        <v>SEK6MD_Quote</v>
      </c>
      <c r="D10" s="211" t="str">
        <f>_xll.qlSimpleQuote(C10,,RateTickValue,Permanent,Trigger,ObjectOverwrite)</f>
        <v>SEK6MD_Quote#0001</v>
      </c>
      <c r="E10" s="199" t="str">
        <f>_xll.ohRangeRetrieveError(D10)</f>
        <v/>
      </c>
      <c r="F10" s="166"/>
      <c r="H10" s="163"/>
      <c r="I10" s="244" t="s">
        <v>11</v>
      </c>
      <c r="J10" s="17" t="str">
        <f>Stibor!N10</f>
        <v>STISEK6MDFI=</v>
      </c>
      <c r="K10" s="25">
        <f>Stibor!P10</f>
        <v>-0.373</v>
      </c>
      <c r="L10" s="9" t="s">
        <v>111</v>
      </c>
      <c r="M10" s="89">
        <v>-0.19700000000000001</v>
      </c>
      <c r="N10" s="9"/>
      <c r="O10" s="19">
        <v>-0.373</v>
      </c>
      <c r="P10" s="21" t="e">
        <f>_xll.qlSimpleQuoteSetValue(D10,O10/100,Trigger)</f>
        <v>#N/A</v>
      </c>
      <c r="Q10" s="166"/>
    </row>
    <row r="11" spans="1:17" x14ac:dyDescent="0.2">
      <c r="A11" s="140"/>
      <c r="B11" s="79"/>
      <c r="C11" s="79"/>
      <c r="D11" s="79"/>
      <c r="E11" s="79"/>
      <c r="F11" s="141"/>
      <c r="H11" s="140"/>
      <c r="I11" s="225"/>
      <c r="J11" s="243"/>
      <c r="K11" s="225"/>
      <c r="L11" s="79" t="s">
        <v>111</v>
      </c>
      <c r="M11" s="168"/>
      <c r="N11" s="79"/>
      <c r="O11" s="168"/>
      <c r="P11" s="168"/>
      <c r="Q11" s="141"/>
    </row>
    <row r="14" spans="1:17" ht="15" x14ac:dyDescent="0.25">
      <c r="I14" s="70"/>
    </row>
    <row r="15" spans="1:17" ht="19.5" customHeight="1" x14ac:dyDescent="0.25">
      <c r="E15" s="70"/>
      <c r="J15" s="70"/>
    </row>
  </sheetData>
  <conditionalFormatting sqref="P5:P10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28"/>
  <sheetViews>
    <sheetView showGridLines="0" topLeftCell="H1" workbookViewId="0">
      <selection activeCell="W2" sqref="W2"/>
    </sheetView>
  </sheetViews>
  <sheetFormatPr defaultRowHeight="11.25" outlineLevelCol="1" x14ac:dyDescent="0.2"/>
  <cols>
    <col min="1" max="1" width="2.28515625" style="30" hidden="1" customWidth="1" outlineLevel="1"/>
    <col min="2" max="2" width="2.7109375" style="30" hidden="1" customWidth="1" outlineLevel="1"/>
    <col min="3" max="3" width="3" style="30" hidden="1" customWidth="1" outlineLevel="1"/>
    <col min="4" max="4" width="16.7109375" style="30" hidden="1" customWidth="1" outlineLevel="1"/>
    <col min="5" max="5" width="18.85546875" style="30" hidden="1" customWidth="1" outlineLevel="1"/>
    <col min="6" max="6" width="25.7109375" style="176" hidden="1" customWidth="1" outlineLevel="1"/>
    <col min="7" max="7" width="2.7109375" style="30" hidden="1" customWidth="1" outlineLevel="1"/>
    <col min="8" max="8" width="2.7109375" style="30" customWidth="1" collapsed="1"/>
    <col min="9" max="9" width="2.7109375" style="30" customWidth="1"/>
    <col min="10" max="10" width="4.28515625" style="204" customWidth="1"/>
    <col min="11" max="12" width="4.28515625" style="30" customWidth="1"/>
    <col min="13" max="13" width="12.42578125" style="30" customWidth="1"/>
    <col min="14" max="14" width="18.7109375" style="30" customWidth="1"/>
    <col min="15" max="17" width="10.7109375" style="30" customWidth="1"/>
    <col min="18" max="18" width="10.7109375" style="204" customWidth="1"/>
    <col min="19" max="19" width="2.7109375" style="30" customWidth="1"/>
    <col min="20" max="20" width="10.7109375" style="30" customWidth="1"/>
    <col min="21" max="21" width="2.7109375" style="30" customWidth="1"/>
    <col min="22" max="23" width="10.7109375" style="30" customWidth="1"/>
    <col min="24" max="26" width="2.7109375" style="30" customWidth="1"/>
    <col min="27" max="27" width="17.28515625" style="30" bestFit="1" customWidth="1"/>
    <col min="28" max="28" width="22.42578125" style="30" bestFit="1" customWidth="1"/>
    <col min="29" max="29" width="9" style="30" bestFit="1" customWidth="1"/>
    <col min="30" max="30" width="10" style="30" bestFit="1" customWidth="1"/>
    <col min="31" max="31" width="2.7109375" style="30" customWidth="1"/>
    <col min="32" max="16384" width="9.140625" style="30"/>
  </cols>
  <sheetData>
    <row r="1" spans="1:31" x14ac:dyDescent="0.2">
      <c r="A1" s="169"/>
      <c r="B1" s="99"/>
      <c r="C1" s="99"/>
      <c r="D1" s="99"/>
      <c r="E1" s="170"/>
      <c r="F1" s="99"/>
      <c r="G1" s="162"/>
      <c r="I1" s="98" t="s">
        <v>144</v>
      </c>
      <c r="J1" s="214"/>
      <c r="K1" s="5"/>
      <c r="L1" s="5"/>
      <c r="M1" s="5"/>
      <c r="N1" s="5"/>
      <c r="O1" s="5"/>
      <c r="P1" s="5"/>
      <c r="Q1" s="5"/>
      <c r="R1" s="224"/>
      <c r="S1" s="5"/>
      <c r="T1" s="5"/>
      <c r="U1" s="5"/>
      <c r="V1" s="5"/>
      <c r="W1" s="5"/>
      <c r="X1" s="162"/>
      <c r="Z1" s="169"/>
      <c r="AA1" s="99"/>
      <c r="AB1" s="99"/>
      <c r="AC1" s="170"/>
      <c r="AD1" s="167"/>
      <c r="AE1" s="172"/>
    </row>
    <row r="2" spans="1:31" x14ac:dyDescent="0.2">
      <c r="A2" s="163"/>
      <c r="B2" s="7"/>
      <c r="C2" s="7"/>
      <c r="D2" s="7"/>
      <c r="E2" s="29"/>
      <c r="F2" s="7"/>
      <c r="G2" s="164"/>
      <c r="I2" s="101"/>
      <c r="J2" s="208"/>
      <c r="K2" s="28"/>
      <c r="L2" s="2"/>
      <c r="M2" s="2"/>
      <c r="N2" s="8" t="str">
        <f>VLOOKUP(I1,AreaTable,2,FALSE)</f>
        <v>Tullets</v>
      </c>
      <c r="O2" s="2"/>
      <c r="P2" s="256" t="s">
        <v>158</v>
      </c>
      <c r="Q2" s="223" t="b">
        <f t="array" ref="Q2">AND(_xll.ohFilter($P$5:$P$19,ISNUMBER($P$5:$P$19))=0)</f>
        <v>0</v>
      </c>
      <c r="R2" s="207"/>
      <c r="S2" s="9"/>
      <c r="T2" s="9"/>
      <c r="U2" s="9"/>
      <c r="V2" s="9"/>
      <c r="W2" s="220">
        <f>_xll.ohTrigger(W5:W19)</f>
        <v>4</v>
      </c>
      <c r="X2" s="164"/>
      <c r="Z2" s="163"/>
      <c r="AA2" s="7"/>
      <c r="AB2" s="7"/>
      <c r="AC2" s="29"/>
      <c r="AD2" s="28"/>
      <c r="AE2" s="173"/>
    </row>
    <row r="3" spans="1:31" x14ac:dyDescent="0.2">
      <c r="A3" s="163"/>
      <c r="B3" s="7"/>
      <c r="C3" s="7"/>
      <c r="D3" s="7"/>
      <c r="E3" s="29"/>
      <c r="F3" s="7"/>
      <c r="G3" s="164"/>
      <c r="I3" s="101"/>
      <c r="J3" s="208"/>
      <c r="K3" s="2"/>
      <c r="L3" s="2"/>
      <c r="M3" s="2"/>
      <c r="N3" s="2"/>
      <c r="O3" s="2"/>
      <c r="P3" s="2"/>
      <c r="Q3" s="2"/>
      <c r="R3" s="205"/>
      <c r="S3" s="9"/>
      <c r="T3" s="9"/>
      <c r="U3" s="9"/>
      <c r="V3" s="2"/>
      <c r="W3" s="207"/>
      <c r="X3" s="166"/>
      <c r="Z3" s="163"/>
      <c r="AA3" s="7"/>
      <c r="AB3" s="7"/>
      <c r="AC3" s="29"/>
      <c r="AD3" s="28"/>
      <c r="AE3" s="173"/>
    </row>
    <row r="4" spans="1:31" ht="22.5" x14ac:dyDescent="0.2">
      <c r="A4" s="163"/>
      <c r="B4" s="82"/>
      <c r="C4" s="56"/>
      <c r="D4" s="57" t="s">
        <v>157</v>
      </c>
      <c r="E4" s="57" t="s">
        <v>131</v>
      </c>
      <c r="F4" s="57" t="s">
        <v>153</v>
      </c>
      <c r="G4" s="164"/>
      <c r="I4" s="101"/>
      <c r="J4" s="226"/>
      <c r="K4" s="226"/>
      <c r="L4" s="226"/>
      <c r="M4" s="60"/>
      <c r="N4" s="61" t="str">
        <f>_xll.RData(N5:N19,O4:P4,"RTFEED:IDN",ReutersRtMode,,O5)</f>
        <v>Updated at 10:54:52</v>
      </c>
      <c r="O4" s="59" t="s">
        <v>71</v>
      </c>
      <c r="P4" s="59" t="s">
        <v>70</v>
      </c>
      <c r="Q4" s="58" t="s">
        <v>133</v>
      </c>
      <c r="R4" s="71" t="s">
        <v>155</v>
      </c>
      <c r="S4" s="9"/>
      <c r="T4" s="59" t="s">
        <v>85</v>
      </c>
      <c r="U4" s="9"/>
      <c r="V4" s="60" t="s">
        <v>84</v>
      </c>
      <c r="W4" s="78" t="s">
        <v>83</v>
      </c>
      <c r="X4" s="166"/>
      <c r="Z4" s="163"/>
      <c r="AA4" s="57" t="s">
        <v>157</v>
      </c>
      <c r="AB4" s="57" t="s">
        <v>131</v>
      </c>
      <c r="AC4" s="57" t="s">
        <v>124</v>
      </c>
      <c r="AD4" s="57" t="s">
        <v>123</v>
      </c>
      <c r="AE4" s="173"/>
    </row>
    <row r="5" spans="1:31" x14ac:dyDescent="0.2">
      <c r="A5" s="163"/>
      <c r="B5" s="251" t="str">
        <f>K5</f>
        <v>3F</v>
      </c>
      <c r="C5" s="248">
        <f>L5</f>
        <v>1</v>
      </c>
      <c r="D5" s="194" t="str">
        <f t="shared" ref="D5:D19" si="0">M5&amp;QuoteSuffix</f>
        <v>SEK3F1_Quote</v>
      </c>
      <c r="E5" s="194" t="str">
        <f>_xll.qlSimpleQuote(D5,,RateTickValue,Permanent,Trigger,ObjectOverwrite)</f>
        <v>SEK3F1_Quote#0001</v>
      </c>
      <c r="F5" s="185" t="str">
        <f>_xll.ohRangeRetrieveError(E5)</f>
        <v/>
      </c>
      <c r="G5" s="164"/>
      <c r="I5" s="101"/>
      <c r="J5" s="11"/>
      <c r="K5" s="11" t="s">
        <v>122</v>
      </c>
      <c r="L5" s="83">
        <v>1</v>
      </c>
      <c r="M5" s="11" t="str">
        <f t="shared" ref="M5:M19" si="1">Currency&amp;K5&amp;L5</f>
        <v>SEK3F1</v>
      </c>
      <c r="N5" s="12" t="str">
        <f t="array" ref="N5:N19">Instruments&amp;"="&amp;VLOOKUP(ContributorFRA,ContributorTable,2,FALSE)</f>
        <v>SEK3F1=TTKL</v>
      </c>
      <c r="O5" s="255">
        <v>-0.52500000000000002</v>
      </c>
      <c r="P5" s="255">
        <v>-0.505</v>
      </c>
      <c r="Q5" s="13">
        <f>IF($Q$2,IF(ISNUMBER(O5),O5,#NUM!),IFERROR(AVERAGE(O5:P5),#NUM!))</f>
        <v>-0.51500000000000001</v>
      </c>
      <c r="R5" s="13">
        <f>(Q5-O5)*2</f>
        <v>2.0000000000000018E-2</v>
      </c>
      <c r="S5" s="9"/>
      <c r="T5" s="14">
        <v>-0.3075</v>
      </c>
      <c r="U5" s="9"/>
      <c r="V5" s="14">
        <f t="array" ref="V5:V19">QuoteLive</f>
        <v>-0.51500000000000001</v>
      </c>
      <c r="W5" s="15" t="e">
        <f>_xll.qlSimpleQuoteSetValue(E5,V5/100,Trigger)</f>
        <v>#N/A</v>
      </c>
      <c r="X5" s="166"/>
      <c r="Z5" s="163"/>
      <c r="AA5" s="10" t="str">
        <f t="shared" ref="AA5:AA19" si="2">"FUT"&amp;D5</f>
        <v>FUTSEK3F1_Quote</v>
      </c>
      <c r="AB5" s="10" t="str">
        <f>_xll.qlSimpleQuote(AA5,,,Permanent,Trigger,ObjectOverwrite)</f>
        <v>FUTSEK3F1_Quote#0001</v>
      </c>
      <c r="AC5" s="74">
        <f>100-V5</f>
        <v>100.515</v>
      </c>
      <c r="AD5" s="246" t="e">
        <f>_xll.qlSimpleQuoteSetValue(AB5,AC5,Trigger)</f>
        <v>#N/A</v>
      </c>
      <c r="AE5" s="173"/>
    </row>
    <row r="6" spans="1:31" x14ac:dyDescent="0.2">
      <c r="A6" s="163"/>
      <c r="B6" s="249" t="str">
        <f t="shared" ref="B6:B19" si="3">K6</f>
        <v>3F</v>
      </c>
      <c r="C6" s="249">
        <f t="shared" ref="C6:C19" si="4">L6</f>
        <v>2</v>
      </c>
      <c r="D6" s="196" t="str">
        <f t="shared" si="0"/>
        <v>SEK3F2_Quote</v>
      </c>
      <c r="E6" s="196" t="str">
        <f>_xll.qlSimpleQuote(D6,,RateTickValue,Permanent,Trigger,ObjectOverwrite)</f>
        <v>SEK3F2_Quote#0001</v>
      </c>
      <c r="F6" s="186" t="str">
        <f>_xll.ohRangeRetrieveError(E6)</f>
        <v/>
      </c>
      <c r="G6" s="164"/>
      <c r="I6" s="101"/>
      <c r="J6" s="17"/>
      <c r="K6" s="17" t="s">
        <v>122</v>
      </c>
      <c r="L6" s="84">
        <v>2</v>
      </c>
      <c r="M6" s="17" t="str">
        <f t="shared" si="1"/>
        <v>SEK3F2</v>
      </c>
      <c r="N6" s="18" t="str">
        <v>SEK3F2=TTKL</v>
      </c>
      <c r="O6" s="253">
        <v>-0.55500000000000005</v>
      </c>
      <c r="P6" s="253">
        <v>-0.53500000000000003</v>
      </c>
      <c r="Q6" s="19">
        <f t="shared" ref="Q6:Q19" si="5">IF($Q$2,IF(ISNUMBER(O6),O6,#NUM!),IFERROR(AVERAGE(O6:P6),#NUM!))</f>
        <v>-0.54500000000000004</v>
      </c>
      <c r="R6" s="19">
        <f t="shared" ref="R6:R19" si="6">(Q6-O6)*2</f>
        <v>2.0000000000000018E-2</v>
      </c>
      <c r="S6" s="9"/>
      <c r="T6" s="20">
        <v>-0.3075</v>
      </c>
      <c r="U6" s="9"/>
      <c r="V6" s="20">
        <v>-0.54500000000000004</v>
      </c>
      <c r="W6" s="21" t="e">
        <f>_xll.qlSimpleQuoteSetValue(E6,V6/100,Trigger)</f>
        <v>#N/A</v>
      </c>
      <c r="X6" s="166"/>
      <c r="Z6" s="163"/>
      <c r="AA6" s="16" t="str">
        <f t="shared" si="2"/>
        <v>FUTSEK3F2_Quote</v>
      </c>
      <c r="AB6" s="16" t="str">
        <f>_xll.qlSimpleQuote(AA6,,,Permanent,Trigger,ObjectOverwrite)</f>
        <v>FUTSEK3F2_Quote#0001</v>
      </c>
      <c r="AC6" s="75">
        <f t="shared" ref="AC6:AC19" si="7">100-V6</f>
        <v>100.545</v>
      </c>
      <c r="AD6" s="246" t="e">
        <f>_xll.qlSimpleQuoteSetValue(AB6,AC6,Trigger)</f>
        <v>#N/A</v>
      </c>
      <c r="AE6" s="173"/>
    </row>
    <row r="7" spans="1:31" x14ac:dyDescent="0.2">
      <c r="A7" s="163"/>
      <c r="B7" s="249" t="str">
        <f t="shared" si="3"/>
        <v>3F</v>
      </c>
      <c r="C7" s="249">
        <f t="shared" si="4"/>
        <v>3</v>
      </c>
      <c r="D7" s="196" t="str">
        <f t="shared" si="0"/>
        <v>SEK3F3_Quote</v>
      </c>
      <c r="E7" s="196" t="str">
        <f>_xll.qlSimpleQuote(D7,,RateTickValue,Permanent,Trigger,ObjectOverwrite)</f>
        <v>SEK3F3_Quote#0001</v>
      </c>
      <c r="F7" s="186" t="str">
        <f>_xll.ohRangeRetrieveError(E7)</f>
        <v/>
      </c>
      <c r="G7" s="164"/>
      <c r="I7" s="101"/>
      <c r="J7" s="17"/>
      <c r="K7" s="17" t="s">
        <v>122</v>
      </c>
      <c r="L7" s="84">
        <v>3</v>
      </c>
      <c r="M7" s="17" t="str">
        <f t="shared" si="1"/>
        <v>SEK3F3</v>
      </c>
      <c r="N7" s="18" t="str">
        <v>SEK3F3=TTKL</v>
      </c>
      <c r="O7" s="253">
        <v>-0.52500000000000002</v>
      </c>
      <c r="P7" s="253">
        <v>-0.505</v>
      </c>
      <c r="Q7" s="19">
        <f t="shared" si="5"/>
        <v>-0.51500000000000001</v>
      </c>
      <c r="R7" s="19">
        <f t="shared" si="6"/>
        <v>2.0000000000000018E-2</v>
      </c>
      <c r="S7" s="9"/>
      <c r="T7" s="20">
        <v>-0.27</v>
      </c>
      <c r="U7" s="9"/>
      <c r="V7" s="20">
        <v>-0.51500000000000001</v>
      </c>
      <c r="W7" s="21" t="e">
        <f>_xll.qlSimpleQuoteSetValue(E7,V7/100,Trigger)</f>
        <v>#N/A</v>
      </c>
      <c r="X7" s="166"/>
      <c r="Z7" s="163"/>
      <c r="AA7" s="16" t="str">
        <f t="shared" si="2"/>
        <v>FUTSEK3F3_Quote</v>
      </c>
      <c r="AB7" s="16" t="str">
        <f>_xll.qlSimpleQuote(AA7,,,Permanent,Trigger,ObjectOverwrite)</f>
        <v>FUTSEK3F3_Quote#0001</v>
      </c>
      <c r="AC7" s="75">
        <f t="shared" si="7"/>
        <v>100.515</v>
      </c>
      <c r="AD7" s="246" t="e">
        <f>_xll.qlSimpleQuoteSetValue(AB7,AC7,Trigger)</f>
        <v>#N/A</v>
      </c>
      <c r="AE7" s="173"/>
    </row>
    <row r="8" spans="1:31" x14ac:dyDescent="0.2">
      <c r="A8" s="163"/>
      <c r="B8" s="249" t="str">
        <f t="shared" si="3"/>
        <v>3F</v>
      </c>
      <c r="C8" s="249">
        <f t="shared" si="4"/>
        <v>4</v>
      </c>
      <c r="D8" s="196" t="str">
        <f t="shared" si="0"/>
        <v>SEK3F4_Quote</v>
      </c>
      <c r="E8" s="196" t="str">
        <f>_xll.qlSimpleQuote(D8,,RateTickValue,Permanent,Trigger,ObjectOverwrite)</f>
        <v>SEK3F4_Quote#0001</v>
      </c>
      <c r="F8" s="186" t="str">
        <f>_xll.ohRangeRetrieveError(E8)</f>
        <v/>
      </c>
      <c r="G8" s="164"/>
      <c r="I8" s="101"/>
      <c r="J8" s="17"/>
      <c r="K8" s="17" t="s">
        <v>122</v>
      </c>
      <c r="L8" s="84">
        <v>4</v>
      </c>
      <c r="M8" s="17" t="str">
        <f t="shared" si="1"/>
        <v>SEK3F4</v>
      </c>
      <c r="N8" s="18" t="str">
        <v>SEK3F4=TTKL</v>
      </c>
      <c r="O8" s="253">
        <v>-0.47500000000000003</v>
      </c>
      <c r="P8" s="253">
        <v>-0.45500000000000002</v>
      </c>
      <c r="Q8" s="19">
        <f t="shared" si="5"/>
        <v>-0.46500000000000002</v>
      </c>
      <c r="R8" s="19">
        <f t="shared" si="6"/>
        <v>2.0000000000000018E-2</v>
      </c>
      <c r="S8" s="9"/>
      <c r="T8" s="20">
        <v>-0.20749999999999999</v>
      </c>
      <c r="U8" s="9"/>
      <c r="V8" s="20">
        <v>-0.46500000000000002</v>
      </c>
      <c r="W8" s="21" t="e">
        <f>_xll.qlSimpleQuoteSetValue(E8,V8/100,Trigger)</f>
        <v>#N/A</v>
      </c>
      <c r="X8" s="166"/>
      <c r="Z8" s="163"/>
      <c r="AA8" s="16" t="str">
        <f t="shared" si="2"/>
        <v>FUTSEK3F4_Quote</v>
      </c>
      <c r="AB8" s="16" t="str">
        <f>_xll.qlSimpleQuote(AA8,,,Permanent,Trigger,ObjectOverwrite)</f>
        <v>FUTSEK3F4_Quote#0001</v>
      </c>
      <c r="AC8" s="75">
        <f t="shared" si="7"/>
        <v>100.465</v>
      </c>
      <c r="AD8" s="246" t="e">
        <f>_xll.qlSimpleQuoteSetValue(AB8,AC8,Trigger)</f>
        <v>#N/A</v>
      </c>
      <c r="AE8" s="173"/>
    </row>
    <row r="9" spans="1:31" x14ac:dyDescent="0.2">
      <c r="A9" s="163"/>
      <c r="B9" s="249" t="str">
        <f t="shared" si="3"/>
        <v>3F</v>
      </c>
      <c r="C9" s="249">
        <f t="shared" si="4"/>
        <v>5</v>
      </c>
      <c r="D9" s="196" t="str">
        <f t="shared" si="0"/>
        <v>SEK3F5_Quote</v>
      </c>
      <c r="E9" s="196" t="str">
        <f>_xll.qlSimpleQuote(D9,,RateTickValue,Permanent,Trigger,ObjectOverwrite)</f>
        <v>SEK3F5_Quote#0001</v>
      </c>
      <c r="F9" s="186" t="str">
        <f>_xll.ohRangeRetrieveError(E9)</f>
        <v/>
      </c>
      <c r="G9" s="164"/>
      <c r="I9" s="101"/>
      <c r="J9" s="17"/>
      <c r="K9" s="17" t="s">
        <v>122</v>
      </c>
      <c r="L9" s="84">
        <v>5</v>
      </c>
      <c r="M9" s="17" t="str">
        <f t="shared" si="1"/>
        <v>SEK3F5</v>
      </c>
      <c r="N9" s="18" t="str">
        <v>SEK3F5=TTKL</v>
      </c>
      <c r="O9" s="253">
        <v>-0.42</v>
      </c>
      <c r="P9" s="253">
        <v>-0.39</v>
      </c>
      <c r="Q9" s="19">
        <f t="shared" si="5"/>
        <v>-0.40500000000000003</v>
      </c>
      <c r="R9" s="19">
        <f t="shared" si="6"/>
        <v>2.9999999999999916E-2</v>
      </c>
      <c r="S9" s="9"/>
      <c r="T9" s="20">
        <v>-0.125</v>
      </c>
      <c r="U9" s="9"/>
      <c r="V9" s="20">
        <v>-0.40500000000000003</v>
      </c>
      <c r="W9" s="21" t="e">
        <f>_xll.qlSimpleQuoteSetValue(E9,V9/100,Trigger)</f>
        <v>#N/A</v>
      </c>
      <c r="X9" s="166"/>
      <c r="Z9" s="163"/>
      <c r="AA9" s="16" t="str">
        <f t="shared" si="2"/>
        <v>FUTSEK3F5_Quote</v>
      </c>
      <c r="AB9" s="16" t="str">
        <f>_xll.qlSimpleQuote(AA9,,,Permanent,Trigger,ObjectOverwrite)</f>
        <v>FUTSEK3F5_Quote#0001</v>
      </c>
      <c r="AC9" s="75">
        <f t="shared" si="7"/>
        <v>100.405</v>
      </c>
      <c r="AD9" s="246" t="e">
        <f>_xll.qlSimpleQuoteSetValue(AB9,AC9,Trigger)</f>
        <v>#N/A</v>
      </c>
      <c r="AE9" s="173"/>
    </row>
    <row r="10" spans="1:31" x14ac:dyDescent="0.2">
      <c r="A10" s="163"/>
      <c r="B10" s="249" t="str">
        <f t="shared" si="3"/>
        <v>3F</v>
      </c>
      <c r="C10" s="249">
        <f t="shared" si="4"/>
        <v>6</v>
      </c>
      <c r="D10" s="196" t="str">
        <f t="shared" si="0"/>
        <v>SEK3F6_Quote</v>
      </c>
      <c r="E10" s="196" t="str">
        <f>_xll.qlSimpleQuote(D10,,RateTickValue,Permanent,Trigger,ObjectOverwrite)</f>
        <v>SEK3F6_Quote#0001</v>
      </c>
      <c r="F10" s="186" t="str">
        <f>_xll.ohRangeRetrieveError(E10)</f>
        <v/>
      </c>
      <c r="G10" s="164"/>
      <c r="I10" s="101"/>
      <c r="J10" s="17"/>
      <c r="K10" s="17" t="s">
        <v>122</v>
      </c>
      <c r="L10" s="84">
        <v>6</v>
      </c>
      <c r="M10" s="17" t="str">
        <f t="shared" si="1"/>
        <v>SEK3F6</v>
      </c>
      <c r="N10" s="18" t="str">
        <v>SEK3F6=TTKL</v>
      </c>
      <c r="O10" s="253">
        <v>-0.36</v>
      </c>
      <c r="P10" s="253">
        <v>-0.33</v>
      </c>
      <c r="Q10" s="19">
        <f t="shared" si="5"/>
        <v>-0.34499999999999997</v>
      </c>
      <c r="R10" s="19">
        <f t="shared" si="6"/>
        <v>3.0000000000000027E-2</v>
      </c>
      <c r="S10" s="9"/>
      <c r="T10" s="20">
        <v>-2.7499999999999997E-2</v>
      </c>
      <c r="U10" s="9"/>
      <c r="V10" s="20">
        <v>-0.34499999999999997</v>
      </c>
      <c r="W10" s="21" t="e">
        <f>_xll.qlSimpleQuoteSetValue(E10,V10/100,Trigger)</f>
        <v>#N/A</v>
      </c>
      <c r="X10" s="166"/>
      <c r="Z10" s="163"/>
      <c r="AA10" s="16" t="str">
        <f t="shared" si="2"/>
        <v>FUTSEK3F6_Quote</v>
      </c>
      <c r="AB10" s="16" t="str">
        <f>_xll.qlSimpleQuote(AA10,,,Permanent,Trigger,ObjectOverwrite)</f>
        <v>FUTSEK3F6_Quote#0001</v>
      </c>
      <c r="AC10" s="75">
        <f t="shared" si="7"/>
        <v>100.345</v>
      </c>
      <c r="AD10" s="246" t="e">
        <f>_xll.qlSimpleQuoteSetValue(AB10,AC10,Trigger)</f>
        <v>#N/A</v>
      </c>
      <c r="AE10" s="173"/>
    </row>
    <row r="11" spans="1:31" x14ac:dyDescent="0.2">
      <c r="A11" s="163"/>
      <c r="B11" s="249" t="str">
        <f t="shared" si="3"/>
        <v>3F</v>
      </c>
      <c r="C11" s="249">
        <f t="shared" si="4"/>
        <v>7</v>
      </c>
      <c r="D11" s="196" t="str">
        <f t="shared" si="0"/>
        <v>SEK3F7_Quote</v>
      </c>
      <c r="E11" s="196" t="str">
        <f>_xll.qlSimpleQuote(D11,,RateTickValue,Permanent,Trigger,ObjectOverwrite)</f>
        <v>SEK3F7_Quote#0001</v>
      </c>
      <c r="F11" s="186" t="str">
        <f>_xll.ohRangeRetrieveError(E11)</f>
        <v/>
      </c>
      <c r="G11" s="164"/>
      <c r="I11" s="101"/>
      <c r="J11" s="17"/>
      <c r="K11" s="17" t="s">
        <v>122</v>
      </c>
      <c r="L11" s="84">
        <v>7</v>
      </c>
      <c r="M11" s="17" t="str">
        <f t="shared" si="1"/>
        <v>SEK3F7</v>
      </c>
      <c r="N11" s="18" t="str">
        <v>SEK3F7=TTKL</v>
      </c>
      <c r="O11" s="253">
        <v>-0.29499999999999998</v>
      </c>
      <c r="P11" s="253">
        <v>-0.26500000000000001</v>
      </c>
      <c r="Q11" s="19">
        <f t="shared" si="5"/>
        <v>-0.28000000000000003</v>
      </c>
      <c r="R11" s="19">
        <f t="shared" si="6"/>
        <v>2.9999999999999916E-2</v>
      </c>
      <c r="S11" s="9"/>
      <c r="T11" s="20">
        <v>0.08</v>
      </c>
      <c r="U11" s="9"/>
      <c r="V11" s="20">
        <v>-0.28000000000000003</v>
      </c>
      <c r="W11" s="21" t="e">
        <f>_xll.qlSimpleQuoteSetValue(E11,V11/100,Trigger)</f>
        <v>#N/A</v>
      </c>
      <c r="X11" s="166"/>
      <c r="Z11" s="163"/>
      <c r="AA11" s="16" t="str">
        <f t="shared" si="2"/>
        <v>FUTSEK3F7_Quote</v>
      </c>
      <c r="AB11" s="16" t="str">
        <f>_xll.qlSimpleQuote(AA11,,,Permanent,Trigger,ObjectOverwrite)</f>
        <v>FUTSEK3F7_Quote#0001</v>
      </c>
      <c r="AC11" s="75">
        <f t="shared" si="7"/>
        <v>100.28</v>
      </c>
      <c r="AD11" s="246" t="e">
        <f>_xll.qlSimpleQuoteSetValue(AB11,AC11,Trigger)</f>
        <v>#N/A</v>
      </c>
      <c r="AE11" s="173"/>
    </row>
    <row r="12" spans="1:31" x14ac:dyDescent="0.2">
      <c r="A12" s="163"/>
      <c r="B12" s="249" t="str">
        <f t="shared" si="3"/>
        <v>3F</v>
      </c>
      <c r="C12" s="249">
        <f t="shared" si="4"/>
        <v>8</v>
      </c>
      <c r="D12" s="196" t="str">
        <f t="shared" si="0"/>
        <v>SEK3F8_Quote</v>
      </c>
      <c r="E12" s="196" t="str">
        <f>_xll.qlSimpleQuote(D12,,RateTickValue,Permanent,Trigger,ObjectOverwrite)</f>
        <v>SEK3F8_Quote#0001</v>
      </c>
      <c r="F12" s="186" t="str">
        <f>_xll.ohRangeRetrieveError(E12)</f>
        <v/>
      </c>
      <c r="G12" s="164"/>
      <c r="I12" s="101"/>
      <c r="J12" s="17"/>
      <c r="K12" s="17" t="s">
        <v>122</v>
      </c>
      <c r="L12" s="84">
        <v>8</v>
      </c>
      <c r="M12" s="17" t="str">
        <f t="shared" si="1"/>
        <v>SEK3F8</v>
      </c>
      <c r="N12" s="18" t="str">
        <v>SEK3F8=TTKL</v>
      </c>
      <c r="O12" s="253">
        <v>-0.22500000000000001</v>
      </c>
      <c r="P12" s="253">
        <v>-0.19500000000000001</v>
      </c>
      <c r="Q12" s="19">
        <f t="shared" si="5"/>
        <v>-0.21000000000000002</v>
      </c>
      <c r="R12" s="19">
        <f t="shared" si="6"/>
        <v>2.9999999999999971E-2</v>
      </c>
      <c r="S12" s="9"/>
      <c r="T12" s="20">
        <v>0.19500000000000001</v>
      </c>
      <c r="U12" s="9"/>
      <c r="V12" s="20">
        <v>-0.21000000000000002</v>
      </c>
      <c r="W12" s="21" t="e">
        <f>_xll.qlSimpleQuoteSetValue(E12,V12/100,Trigger)</f>
        <v>#N/A</v>
      </c>
      <c r="X12" s="166"/>
      <c r="Z12" s="163"/>
      <c r="AA12" s="16" t="str">
        <f t="shared" si="2"/>
        <v>FUTSEK3F8_Quote</v>
      </c>
      <c r="AB12" s="16" t="str">
        <f>_xll.qlSimpleQuote(AA12,,,Permanent,Trigger,ObjectOverwrite)</f>
        <v>FUTSEK3F8_Quote#0001</v>
      </c>
      <c r="AC12" s="75">
        <f t="shared" si="7"/>
        <v>100.21</v>
      </c>
      <c r="AD12" s="246" t="e">
        <f>_xll.qlSimpleQuoteSetValue(AB12,AC12,Trigger)</f>
        <v>#N/A</v>
      </c>
      <c r="AE12" s="173"/>
    </row>
    <row r="13" spans="1:31" x14ac:dyDescent="0.2">
      <c r="A13" s="163"/>
      <c r="B13" s="249" t="str">
        <f t="shared" si="3"/>
        <v>3F</v>
      </c>
      <c r="C13" s="249">
        <f t="shared" si="4"/>
        <v>9</v>
      </c>
      <c r="D13" s="196" t="str">
        <f t="shared" si="0"/>
        <v>SEK3F9_Quote</v>
      </c>
      <c r="E13" s="196" t="str">
        <f>_xll.qlSimpleQuote(D13,,RateTickValue,Permanent,Trigger,ObjectOverwrite)</f>
        <v>SEK3F9_Quote#0001</v>
      </c>
      <c r="F13" s="186" t="str">
        <f>_xll.ohRangeRetrieveError(E13)</f>
        <v/>
      </c>
      <c r="G13" s="164"/>
      <c r="I13" s="101"/>
      <c r="J13" s="17"/>
      <c r="K13" s="17" t="s">
        <v>122</v>
      </c>
      <c r="L13" s="84">
        <v>9</v>
      </c>
      <c r="M13" s="17" t="str">
        <f t="shared" si="1"/>
        <v>SEK3F9</v>
      </c>
      <c r="N13" s="18" t="str">
        <v>SEK3F9=TTKL</v>
      </c>
      <c r="O13" s="253">
        <v>-0.155</v>
      </c>
      <c r="P13" s="253">
        <v>-0.125</v>
      </c>
      <c r="Q13" s="19">
        <f t="shared" si="5"/>
        <v>-0.14000000000000001</v>
      </c>
      <c r="R13" s="19">
        <f t="shared" si="6"/>
        <v>2.9999999999999971E-2</v>
      </c>
      <c r="S13" s="9"/>
      <c r="T13" s="20">
        <v>0.3125</v>
      </c>
      <c r="U13" s="9"/>
      <c r="V13" s="20">
        <v>-0.14000000000000001</v>
      </c>
      <c r="W13" s="21" t="e">
        <f>_xll.qlSimpleQuoteSetValue(E13,V13/100,Trigger)</f>
        <v>#N/A</v>
      </c>
      <c r="X13" s="166"/>
      <c r="Z13" s="163"/>
      <c r="AA13" s="16" t="str">
        <f t="shared" si="2"/>
        <v>FUTSEK3F9_Quote</v>
      </c>
      <c r="AB13" s="16" t="str">
        <f>_xll.qlSimpleQuote(AA13,,,Permanent,Trigger,ObjectOverwrite)</f>
        <v>FUTSEK3F9_Quote#0001</v>
      </c>
      <c r="AC13" s="75">
        <f t="shared" si="7"/>
        <v>100.14</v>
      </c>
      <c r="AD13" s="246" t="e">
        <f>_xll.qlSimpleQuoteSetValue(AB13,AC13,Trigger)</f>
        <v>#N/A</v>
      </c>
      <c r="AE13" s="173"/>
    </row>
    <row r="14" spans="1:31" x14ac:dyDescent="0.2">
      <c r="A14" s="163"/>
      <c r="B14" s="249" t="str">
        <f t="shared" si="3"/>
        <v>3F</v>
      </c>
      <c r="C14" s="249">
        <f t="shared" si="4"/>
        <v>10</v>
      </c>
      <c r="D14" s="196" t="str">
        <f t="shared" si="0"/>
        <v>SEK3F10_Quote</v>
      </c>
      <c r="E14" s="196" t="str">
        <f>_xll.qlSimpleQuote(D14,,RateTickValue,Permanent,Trigger,ObjectOverwrite)</f>
        <v>SEK3F10_Quote#0001</v>
      </c>
      <c r="F14" s="186" t="str">
        <f>_xll.ohRangeRetrieveError(E14)</f>
        <v/>
      </c>
      <c r="G14" s="164"/>
      <c r="I14" s="101"/>
      <c r="J14" s="17"/>
      <c r="K14" s="17" t="s">
        <v>122</v>
      </c>
      <c r="L14" s="84">
        <v>10</v>
      </c>
      <c r="M14" s="17" t="str">
        <f t="shared" si="1"/>
        <v>SEK3F10</v>
      </c>
      <c r="N14" s="18" t="str">
        <v>SEK3F10=TTKL</v>
      </c>
      <c r="O14" s="253">
        <v>-8.5000000000000006E-2</v>
      </c>
      <c r="P14" s="253">
        <v>-5.5E-2</v>
      </c>
      <c r="Q14" s="19">
        <f t="shared" si="5"/>
        <v>-7.0000000000000007E-2</v>
      </c>
      <c r="R14" s="19">
        <f t="shared" si="6"/>
        <v>0.03</v>
      </c>
      <c r="S14" s="9"/>
      <c r="T14" s="20">
        <v>0.43</v>
      </c>
      <c r="U14" s="9"/>
      <c r="V14" s="20">
        <v>-7.0000000000000007E-2</v>
      </c>
      <c r="W14" s="21" t="e">
        <f>_xll.qlSimpleQuoteSetValue(E14,V14/100,Trigger)</f>
        <v>#N/A</v>
      </c>
      <c r="X14" s="166"/>
      <c r="Z14" s="163"/>
      <c r="AA14" s="16" t="str">
        <f t="shared" si="2"/>
        <v>FUTSEK3F10_Quote</v>
      </c>
      <c r="AB14" s="16" t="str">
        <f>_xll.qlSimpleQuote(AA14,,,Permanent,Trigger,ObjectOverwrite)</f>
        <v>FUTSEK3F10_Quote#0001</v>
      </c>
      <c r="AC14" s="75">
        <f t="shared" si="7"/>
        <v>100.07</v>
      </c>
      <c r="AD14" s="246" t="e">
        <f>_xll.qlSimpleQuoteSetValue(AB14,AC14,Trigger)</f>
        <v>#N/A</v>
      </c>
      <c r="AE14" s="173"/>
    </row>
    <row r="15" spans="1:31" x14ac:dyDescent="0.2">
      <c r="A15" s="163"/>
      <c r="B15" s="249" t="str">
        <f t="shared" si="3"/>
        <v>3F</v>
      </c>
      <c r="C15" s="249">
        <f t="shared" si="4"/>
        <v>11</v>
      </c>
      <c r="D15" s="196" t="str">
        <f t="shared" si="0"/>
        <v>SEK3F11_Quote</v>
      </c>
      <c r="E15" s="196" t="str">
        <f>_xll.qlSimpleQuote(D15,,RateTickValue,Permanent,Trigger,ObjectOverwrite)</f>
        <v>SEK3F11_Quote#0001</v>
      </c>
      <c r="F15" s="186" t="str">
        <f>_xll.ohRangeRetrieveError(E15)</f>
        <v/>
      </c>
      <c r="G15" s="164"/>
      <c r="I15" s="101"/>
      <c r="J15" s="17"/>
      <c r="K15" s="17" t="s">
        <v>122</v>
      </c>
      <c r="L15" s="84">
        <v>11</v>
      </c>
      <c r="M15" s="17" t="str">
        <f t="shared" si="1"/>
        <v>SEK3F11</v>
      </c>
      <c r="N15" s="18" t="str">
        <v>SEK3F11=TTKL</v>
      </c>
      <c r="O15" s="253">
        <v>-1.4999999999999999E-2</v>
      </c>
      <c r="P15" s="253">
        <v>1.4999999999999999E-2</v>
      </c>
      <c r="Q15" s="19">
        <f t="shared" si="5"/>
        <v>0</v>
      </c>
      <c r="R15" s="19">
        <f t="shared" si="6"/>
        <v>0.03</v>
      </c>
      <c r="S15" s="9"/>
      <c r="T15" s="20">
        <v>0.5475000000000001</v>
      </c>
      <c r="U15" s="9"/>
      <c r="V15" s="20">
        <v>0</v>
      </c>
      <c r="W15" s="21" t="e">
        <f>_xll.qlSimpleQuoteSetValue(E15,V15/100,Trigger)</f>
        <v>#N/A</v>
      </c>
      <c r="X15" s="166"/>
      <c r="Z15" s="163"/>
      <c r="AA15" s="16" t="str">
        <f t="shared" si="2"/>
        <v>FUTSEK3F11_Quote</v>
      </c>
      <c r="AB15" s="16" t="str">
        <f>_xll.qlSimpleQuote(AA15,,,Permanent,Trigger,ObjectOverwrite)</f>
        <v>FUTSEK3F11_Quote#0001</v>
      </c>
      <c r="AC15" s="75">
        <f t="shared" si="7"/>
        <v>100</v>
      </c>
      <c r="AD15" s="246" t="e">
        <f>_xll.qlSimpleQuoteSetValue(AB15,AC15,Trigger)</f>
        <v>#N/A</v>
      </c>
      <c r="AE15" s="173"/>
    </row>
    <row r="16" spans="1:31" x14ac:dyDescent="0.2">
      <c r="A16" s="163"/>
      <c r="B16" s="249" t="str">
        <f t="shared" si="3"/>
        <v>3F</v>
      </c>
      <c r="C16" s="249">
        <f t="shared" si="4"/>
        <v>12</v>
      </c>
      <c r="D16" s="196" t="str">
        <f t="shared" si="0"/>
        <v>SEK3F12_Quote</v>
      </c>
      <c r="E16" s="196" t="str">
        <f>_xll.qlSimpleQuote(D16,,RateTickValue,Permanent,Trigger,ObjectOverwrite)</f>
        <v>SEK3F12_Quote#0001</v>
      </c>
      <c r="F16" s="186" t="str">
        <f>_xll.ohRangeRetrieveError(E16)</f>
        <v/>
      </c>
      <c r="G16" s="164"/>
      <c r="I16" s="101"/>
      <c r="J16" s="17"/>
      <c r="K16" s="17" t="s">
        <v>122</v>
      </c>
      <c r="L16" s="84">
        <v>12</v>
      </c>
      <c r="M16" s="17" t="str">
        <f t="shared" si="1"/>
        <v>SEK3F12</v>
      </c>
      <c r="N16" s="18" t="str">
        <v>SEK3F12=TTKL</v>
      </c>
      <c r="O16" s="253">
        <v>0.06</v>
      </c>
      <c r="P16" s="253">
        <v>0.09</v>
      </c>
      <c r="Q16" s="19">
        <f t="shared" si="5"/>
        <v>7.4999999999999997E-2</v>
      </c>
      <c r="R16" s="19">
        <f t="shared" si="6"/>
        <v>0.03</v>
      </c>
      <c r="S16" s="9"/>
      <c r="T16" s="20">
        <v>0.66500000000000004</v>
      </c>
      <c r="U16" s="9"/>
      <c r="V16" s="20">
        <v>7.4999999999999997E-2</v>
      </c>
      <c r="W16" s="21" t="e">
        <f>_xll.qlSimpleQuoteSetValue(E16,V16/100,Trigger)</f>
        <v>#N/A</v>
      </c>
      <c r="X16" s="166"/>
      <c r="Z16" s="163"/>
      <c r="AA16" s="16" t="str">
        <f t="shared" si="2"/>
        <v>FUTSEK3F12_Quote</v>
      </c>
      <c r="AB16" s="16" t="str">
        <f>_xll.qlSimpleQuote(AA16,,,Permanent,Trigger,ObjectOverwrite)</f>
        <v>FUTSEK3F12_Quote#0001</v>
      </c>
      <c r="AC16" s="75">
        <f t="shared" si="7"/>
        <v>99.924999999999997</v>
      </c>
      <c r="AD16" s="246" t="e">
        <f>_xll.qlSimpleQuoteSetValue(AB16,AC16,Trigger)</f>
        <v>#N/A</v>
      </c>
      <c r="AE16" s="173"/>
    </row>
    <row r="17" spans="1:31" x14ac:dyDescent="0.2">
      <c r="A17" s="163"/>
      <c r="B17" s="249" t="str">
        <f t="shared" si="3"/>
        <v>3F</v>
      </c>
      <c r="C17" s="249">
        <f t="shared" si="4"/>
        <v>13</v>
      </c>
      <c r="D17" s="196" t="str">
        <f t="shared" si="0"/>
        <v>SEK3F13_Quote</v>
      </c>
      <c r="E17" s="196" t="str">
        <f>_xll.qlSimpleQuote(D17,,RateTickValue,Permanent,Trigger,ObjectOverwrite)</f>
        <v>SEK3F13_Quote#0001</v>
      </c>
      <c r="F17" s="186" t="str">
        <f>_xll.ohRangeRetrieveError(E17)</f>
        <v/>
      </c>
      <c r="G17" s="164"/>
      <c r="I17" s="101"/>
      <c r="J17" s="17"/>
      <c r="K17" s="17" t="s">
        <v>122</v>
      </c>
      <c r="L17" s="84">
        <v>13</v>
      </c>
      <c r="M17" s="17" t="str">
        <f t="shared" si="1"/>
        <v>SEK3F13</v>
      </c>
      <c r="N17" s="18" t="str">
        <v>SEK3F13=TTKL</v>
      </c>
      <c r="O17" s="253" t="s">
        <v>110</v>
      </c>
      <c r="P17" s="253" t="s">
        <v>110</v>
      </c>
      <c r="Q17" s="19" t="e">
        <f t="shared" si="5"/>
        <v>#NUM!</v>
      </c>
      <c r="R17" s="19" t="e">
        <f t="shared" si="6"/>
        <v>#NUM!</v>
      </c>
      <c r="S17" s="9"/>
      <c r="T17" s="20" t="e">
        <v>#NUM!</v>
      </c>
      <c r="U17" s="9"/>
      <c r="V17" s="20" t="e">
        <v>#NUM!</v>
      </c>
      <c r="W17" s="21">
        <f>_xll.qlSimpleQuoteSetValue(E17,V17/100,Trigger)</f>
        <v>0</v>
      </c>
      <c r="X17" s="166"/>
      <c r="Z17" s="163"/>
      <c r="AA17" s="16" t="str">
        <f t="shared" si="2"/>
        <v>FUTSEK3F13_Quote</v>
      </c>
      <c r="AB17" s="16" t="str">
        <f>_xll.qlSimpleQuote(AA17,,,Permanent,Trigger,ObjectOverwrite)</f>
        <v>FUTSEK3F13_Quote#0001</v>
      </c>
      <c r="AC17" s="75" t="e">
        <f t="shared" si="7"/>
        <v>#NUM!</v>
      </c>
      <c r="AD17" s="246">
        <f>_xll.qlSimpleQuoteSetValue(AB17,AC17,Trigger)</f>
        <v>0</v>
      </c>
      <c r="AE17" s="173"/>
    </row>
    <row r="18" spans="1:31" x14ac:dyDescent="0.2">
      <c r="A18" s="163"/>
      <c r="B18" s="249" t="str">
        <f t="shared" si="3"/>
        <v>3F</v>
      </c>
      <c r="C18" s="249">
        <f t="shared" si="4"/>
        <v>14</v>
      </c>
      <c r="D18" s="196" t="str">
        <f t="shared" si="0"/>
        <v>SEK3F14_Quote</v>
      </c>
      <c r="E18" s="196" t="str">
        <f>_xll.qlSimpleQuote(D18,,RateTickValue,Permanent,Trigger,ObjectOverwrite)</f>
        <v>SEK3F14_Quote#0001</v>
      </c>
      <c r="F18" s="186" t="str">
        <f>_xll.ohRangeRetrieveError(E18)</f>
        <v/>
      </c>
      <c r="G18" s="164"/>
      <c r="I18" s="101"/>
      <c r="J18" s="17"/>
      <c r="K18" s="17" t="s">
        <v>122</v>
      </c>
      <c r="L18" s="84">
        <v>14</v>
      </c>
      <c r="M18" s="17" t="str">
        <f t="shared" si="1"/>
        <v>SEK3F14</v>
      </c>
      <c r="N18" s="18" t="str">
        <v>SEK3F14=TTKL</v>
      </c>
      <c r="O18" s="253" t="s">
        <v>110</v>
      </c>
      <c r="P18" s="253" t="s">
        <v>110</v>
      </c>
      <c r="Q18" s="19" t="e">
        <f t="shared" si="5"/>
        <v>#NUM!</v>
      </c>
      <c r="R18" s="19" t="e">
        <f t="shared" si="6"/>
        <v>#NUM!</v>
      </c>
      <c r="S18" s="9"/>
      <c r="T18" s="20" t="e">
        <v>#NUM!</v>
      </c>
      <c r="U18" s="9"/>
      <c r="V18" s="20" t="e">
        <v>#NUM!</v>
      </c>
      <c r="W18" s="21">
        <f>_xll.qlSimpleQuoteSetValue(E18,V18/100,Trigger)</f>
        <v>0</v>
      </c>
      <c r="X18" s="166"/>
      <c r="Z18" s="163"/>
      <c r="AA18" s="16" t="str">
        <f t="shared" si="2"/>
        <v>FUTSEK3F14_Quote</v>
      </c>
      <c r="AB18" s="16" t="str">
        <f>_xll.qlSimpleQuote(AA18,,,Permanent,Trigger,ObjectOverwrite)</f>
        <v>FUTSEK3F14_Quote#0001</v>
      </c>
      <c r="AC18" s="75" t="e">
        <f t="shared" si="7"/>
        <v>#NUM!</v>
      </c>
      <c r="AD18" s="246">
        <f>_xll.qlSimpleQuoteSetValue(AB18,AC18,Trigger)</f>
        <v>0</v>
      </c>
      <c r="AE18" s="173"/>
    </row>
    <row r="19" spans="1:31" x14ac:dyDescent="0.2">
      <c r="A19" s="163"/>
      <c r="B19" s="250" t="str">
        <f t="shared" si="3"/>
        <v>3F</v>
      </c>
      <c r="C19" s="250">
        <f t="shared" si="4"/>
        <v>15</v>
      </c>
      <c r="D19" s="197" t="str">
        <f t="shared" si="0"/>
        <v>SEK3F15_Quote</v>
      </c>
      <c r="E19" s="197" t="str">
        <f>_xll.qlSimpleQuote(D19,,RateTickValue,Permanent,Trigger,ObjectOverwrite)</f>
        <v>SEK3F15_Quote#0001</v>
      </c>
      <c r="F19" s="187" t="str">
        <f>_xll.ohRangeRetrieveError(E19)</f>
        <v/>
      </c>
      <c r="G19" s="164"/>
      <c r="I19" s="101"/>
      <c r="J19" s="23"/>
      <c r="K19" s="23" t="s">
        <v>122</v>
      </c>
      <c r="L19" s="85">
        <v>15</v>
      </c>
      <c r="M19" s="23" t="str">
        <f t="shared" si="1"/>
        <v>SEK3F15</v>
      </c>
      <c r="N19" s="24" t="str">
        <v>SEK3F15=TTKL</v>
      </c>
      <c r="O19" s="254" t="s">
        <v>110</v>
      </c>
      <c r="P19" s="254" t="s">
        <v>110</v>
      </c>
      <c r="Q19" s="25" t="e">
        <f t="shared" si="5"/>
        <v>#NUM!</v>
      </c>
      <c r="R19" s="25" t="e">
        <f t="shared" si="6"/>
        <v>#NUM!</v>
      </c>
      <c r="S19" s="9"/>
      <c r="T19" s="26" t="e">
        <v>#NUM!</v>
      </c>
      <c r="U19" s="9"/>
      <c r="V19" s="26" t="e">
        <v>#NUM!</v>
      </c>
      <c r="W19" s="27">
        <f>_xll.qlSimpleQuoteSetValue(E19,V19/100,Trigger)</f>
        <v>0</v>
      </c>
      <c r="X19" s="166"/>
      <c r="Z19" s="163"/>
      <c r="AA19" s="22" t="str">
        <f t="shared" si="2"/>
        <v>FUTSEK3F15_Quote</v>
      </c>
      <c r="AB19" s="22" t="str">
        <f>_xll.qlSimpleQuote(AA19,,,Permanent,Trigger,ObjectOverwrite)</f>
        <v>FUTSEK3F15_Quote#0001</v>
      </c>
      <c r="AC19" s="76" t="e">
        <f t="shared" si="7"/>
        <v>#NUM!</v>
      </c>
      <c r="AD19" s="247">
        <f>_xll.qlSimpleQuoteSetValue(AB19,AC19,Trigger)</f>
        <v>0</v>
      </c>
      <c r="AE19" s="173"/>
    </row>
    <row r="20" spans="1:31" x14ac:dyDescent="0.2">
      <c r="A20" s="103"/>
      <c r="B20" s="104"/>
      <c r="C20" s="104"/>
      <c r="D20" s="104"/>
      <c r="E20" s="104"/>
      <c r="F20" s="171"/>
      <c r="G20" s="105"/>
      <c r="I20" s="103"/>
      <c r="J20" s="228"/>
      <c r="K20" s="104"/>
      <c r="L20" s="104"/>
      <c r="M20" s="104"/>
      <c r="N20" s="104"/>
      <c r="O20" s="104"/>
      <c r="P20" s="104"/>
      <c r="Q20" s="104"/>
      <c r="R20" s="228"/>
      <c r="S20" s="104"/>
      <c r="T20" s="104"/>
      <c r="U20" s="104"/>
      <c r="V20" s="104"/>
      <c r="W20" s="104"/>
      <c r="X20" s="105"/>
      <c r="Z20" s="103"/>
      <c r="AA20" s="104"/>
      <c r="AB20" s="104"/>
      <c r="AC20" s="104"/>
      <c r="AD20" s="174"/>
      <c r="AE20" s="175"/>
    </row>
    <row r="24" spans="1:31" x14ac:dyDescent="0.2">
      <c r="O24" s="204"/>
    </row>
    <row r="25" spans="1:31" x14ac:dyDescent="0.2">
      <c r="O25" s="204"/>
    </row>
    <row r="26" spans="1:31" x14ac:dyDescent="0.2">
      <c r="N26" s="204"/>
      <c r="O26" s="204"/>
    </row>
    <row r="27" spans="1:31" x14ac:dyDescent="0.2">
      <c r="O27" s="204"/>
    </row>
    <row r="28" spans="1:31" x14ac:dyDescent="0.2">
      <c r="O28" s="204"/>
    </row>
  </sheetData>
  <conditionalFormatting sqref="W5:W19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7"/>
  <sheetViews>
    <sheetView showGridLines="0" topLeftCell="H1" workbookViewId="0">
      <selection activeCell="W2" sqref="W2"/>
    </sheetView>
  </sheetViews>
  <sheetFormatPr defaultRowHeight="11.25" outlineLevelCol="1" x14ac:dyDescent="0.2"/>
  <cols>
    <col min="1" max="1" width="2.7109375" style="69" hidden="1" customWidth="1" outlineLevel="1"/>
    <col min="2" max="3" width="4" style="69" hidden="1" customWidth="1" outlineLevel="1"/>
    <col min="4" max="4" width="16.140625" style="69" hidden="1" customWidth="1" outlineLevel="1"/>
    <col min="5" max="5" width="21.42578125" style="92" hidden="1" customWidth="1" outlineLevel="1"/>
    <col min="6" max="6" width="25.7109375" style="69" hidden="1" customWidth="1" outlineLevel="1"/>
    <col min="7" max="7" width="2.7109375" style="69" hidden="1" customWidth="1" outlineLevel="1"/>
    <col min="8" max="8" width="2.7109375" style="69" customWidth="1" collapsed="1"/>
    <col min="9" max="9" width="2.7109375" style="69" customWidth="1"/>
    <col min="10" max="12" width="4.28515625" style="69" customWidth="1"/>
    <col min="13" max="13" width="12.42578125" style="69" bestFit="1" customWidth="1"/>
    <col min="14" max="14" width="18.7109375" style="69" customWidth="1"/>
    <col min="15" max="18" width="10.7109375" style="69" customWidth="1"/>
    <col min="19" max="19" width="2.7109375" style="69" customWidth="1"/>
    <col min="20" max="20" width="10.7109375" style="69" customWidth="1"/>
    <col min="21" max="21" width="2.7109375" style="69" customWidth="1"/>
    <col min="22" max="23" width="10.7109375" style="69" customWidth="1"/>
    <col min="24" max="25" width="2.7109375" style="69" customWidth="1"/>
    <col min="26" max="26" width="9.140625" style="69"/>
    <col min="27" max="27" width="15.28515625" style="69" bestFit="1" customWidth="1"/>
    <col min="28" max="16384" width="9.140625" style="69"/>
  </cols>
  <sheetData>
    <row r="1" spans="1:27" x14ac:dyDescent="0.2">
      <c r="A1" s="169"/>
      <c r="B1" s="5"/>
      <c r="C1" s="5"/>
      <c r="D1" s="5"/>
      <c r="E1" s="5"/>
      <c r="F1" s="5"/>
      <c r="G1" s="162"/>
      <c r="I1" s="127" t="s">
        <v>152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62"/>
    </row>
    <row r="2" spans="1:27" x14ac:dyDescent="0.2">
      <c r="A2" s="165"/>
      <c r="B2" s="2"/>
      <c r="C2" s="2"/>
      <c r="D2" s="2"/>
      <c r="E2" s="2"/>
      <c r="F2" s="2"/>
      <c r="G2" s="164"/>
      <c r="I2" s="120"/>
      <c r="J2" s="2"/>
      <c r="K2" s="2"/>
      <c r="L2" s="2"/>
      <c r="M2" s="2"/>
      <c r="N2" s="8" t="str">
        <f>VLOOKUP(I1,AreaTable,2,FALSE)</f>
        <v>Reuters</v>
      </c>
      <c r="O2" s="2"/>
      <c r="P2" s="256" t="s">
        <v>158</v>
      </c>
      <c r="Q2" s="223" t="b">
        <f t="array" ref="Q2">AND(_xll.ohFilter($P$5:$P$19,ISNUMBER($P$5:$P$19))=0)</f>
        <v>0</v>
      </c>
      <c r="R2" s="2"/>
      <c r="S2" s="2"/>
      <c r="T2" s="2"/>
      <c r="U2" s="2"/>
      <c r="V2" s="2"/>
      <c r="W2" s="220">
        <f>_xll.ohTrigger(W5:W19)</f>
        <v>4</v>
      </c>
      <c r="X2" s="164"/>
    </row>
    <row r="3" spans="1:27" x14ac:dyDescent="0.2">
      <c r="A3" s="165"/>
      <c r="B3" s="2"/>
      <c r="C3" s="2"/>
      <c r="D3" s="79"/>
      <c r="E3" s="79"/>
      <c r="F3" s="79"/>
      <c r="G3" s="164"/>
      <c r="I3" s="163"/>
      <c r="J3" s="9"/>
      <c r="K3" s="2"/>
      <c r="L3" s="2"/>
      <c r="M3" s="2"/>
      <c r="N3" s="2"/>
      <c r="O3" s="2"/>
      <c r="P3" s="2"/>
      <c r="Q3" s="2"/>
      <c r="R3" s="2"/>
      <c r="S3" s="9"/>
      <c r="T3" s="9"/>
      <c r="U3" s="9"/>
      <c r="V3" s="2"/>
      <c r="W3" s="205"/>
      <c r="X3" s="166"/>
    </row>
    <row r="4" spans="1:27" ht="22.5" x14ac:dyDescent="0.2">
      <c r="A4" s="163"/>
      <c r="B4" s="82"/>
      <c r="C4" s="77"/>
      <c r="D4" s="57" t="s">
        <v>130</v>
      </c>
      <c r="E4" s="57" t="s">
        <v>131</v>
      </c>
      <c r="F4" s="57" t="s">
        <v>153</v>
      </c>
      <c r="G4" s="164"/>
      <c r="I4" s="163"/>
      <c r="J4" s="86"/>
      <c r="K4" s="90"/>
      <c r="L4" s="90"/>
      <c r="M4" s="90"/>
      <c r="N4" s="91" t="str">
        <f>_xll.RData(N5:N19,O4:P4,"RTFEED:IDN",ReutersRtMode,,O5)</f>
        <v>Updated at 10:54:52</v>
      </c>
      <c r="O4" s="72" t="s">
        <v>71</v>
      </c>
      <c r="P4" s="72" t="s">
        <v>70</v>
      </c>
      <c r="Q4" s="71" t="s">
        <v>133</v>
      </c>
      <c r="R4" s="71" t="s">
        <v>155</v>
      </c>
      <c r="S4" s="9"/>
      <c r="T4" s="59" t="s">
        <v>85</v>
      </c>
      <c r="U4" s="9"/>
      <c r="V4" s="60" t="s">
        <v>84</v>
      </c>
      <c r="W4" s="78" t="s">
        <v>83</v>
      </c>
      <c r="X4" s="166"/>
    </row>
    <row r="5" spans="1:27" x14ac:dyDescent="0.2">
      <c r="A5" s="163"/>
      <c r="B5" s="201" t="s">
        <v>51</v>
      </c>
      <c r="C5" s="188" t="str">
        <f>J5</f>
        <v>SW</v>
      </c>
      <c r="D5" s="189" t="str">
        <f t="shared" ref="D5:D19" si="0">Currency&amp;$B5&amp;$C5&amp;QuoteSuffix</f>
        <v>SEKOISSW_Quote</v>
      </c>
      <c r="E5" s="189" t="str">
        <f>_xll.qlSimpleQuote(D5,,RateTickValue,Permanent,Trigger,ObjectOverwrite)</f>
        <v>SEKOISSW_Quote#0001</v>
      </c>
      <c r="F5" s="185" t="str">
        <f>_xll.ohRangeRetrieveError(E5)</f>
        <v/>
      </c>
      <c r="G5" s="164" t="s">
        <v>111</v>
      </c>
      <c r="I5" s="163"/>
      <c r="J5" s="12" t="s">
        <v>19</v>
      </c>
      <c r="K5" s="12" t="s">
        <v>120</v>
      </c>
      <c r="L5" s="12" t="s">
        <v>121</v>
      </c>
      <c r="M5" s="83" t="str">
        <f t="shared" ref="M5:M19" si="1">Currency&amp;K5&amp;L5&amp;J5</f>
        <v>SEKAMTNSSW</v>
      </c>
      <c r="N5" s="83" t="str">
        <f t="array" ref="N5:N19">Instruments1&amp;"="&amp;VLOOKUP(Contributor1,ContributorTable,2,FALSE)</f>
        <v>SEKAMTNSSW=</v>
      </c>
      <c r="O5" s="255" t="s">
        <v>110</v>
      </c>
      <c r="P5" s="255" t="s">
        <v>110</v>
      </c>
      <c r="Q5" s="13" t="e">
        <f>IF($Q$2,IF(ISNUMBER(O5),O5,#NUM!),IFERROR(AVERAGE(O5:P5),#NUM!))</f>
        <v>#NUM!</v>
      </c>
      <c r="R5" s="13" t="e">
        <f>(Q5-O5)*2</f>
        <v>#NUM!</v>
      </c>
      <c r="S5" s="87"/>
      <c r="T5" s="88" t="e">
        <v>#NUM!</v>
      </c>
      <c r="U5" s="87"/>
      <c r="V5" s="13" t="e">
        <f t="array" ref="V5:V19">QuoteLive</f>
        <v>#NUM!</v>
      </c>
      <c r="W5" s="15">
        <f>_xll.qlSimpleQuoteSetValue(E5,V5/100,Trigger)</f>
        <v>0</v>
      </c>
      <c r="X5" s="166"/>
    </row>
    <row r="6" spans="1:27" x14ac:dyDescent="0.2">
      <c r="A6" s="163"/>
      <c r="B6" s="202" t="s">
        <v>51</v>
      </c>
      <c r="C6" s="190" t="str">
        <f t="shared" ref="C6:C19" si="2">J6</f>
        <v>2W</v>
      </c>
      <c r="D6" s="191" t="str">
        <f t="shared" si="0"/>
        <v>SEKOIS2W_Quote</v>
      </c>
      <c r="E6" s="191" t="str">
        <f>_xll.qlSimpleQuote(D6,,RateTickValue,Permanent,Trigger,ObjectOverwrite)</f>
        <v>SEKOIS2W_Quote#0001</v>
      </c>
      <c r="F6" s="186" t="str">
        <f>_xll.ohRangeRetrieveError(E6)</f>
        <v/>
      </c>
      <c r="G6" s="164" t="s">
        <v>111</v>
      </c>
      <c r="I6" s="163"/>
      <c r="J6" s="18" t="s">
        <v>18</v>
      </c>
      <c r="K6" s="18" t="s">
        <v>120</v>
      </c>
      <c r="L6" s="18" t="s">
        <v>121</v>
      </c>
      <c r="M6" s="84" t="str">
        <f t="shared" si="1"/>
        <v>SEKAMTNS2W</v>
      </c>
      <c r="N6" s="84" t="str">
        <v>SEKAMTNS2W=</v>
      </c>
      <c r="O6" s="253" t="s">
        <v>110</v>
      </c>
      <c r="P6" s="253" t="s">
        <v>110</v>
      </c>
      <c r="Q6" s="19" t="e">
        <f t="shared" ref="Q6:Q19" si="3">IF($Q$2,IF(ISNUMBER(O6),O6,#NUM!),IFERROR(AVERAGE(O6:P6),#NUM!))</f>
        <v>#NUM!</v>
      </c>
      <c r="R6" s="19" t="e">
        <f t="shared" ref="R6:R19" si="4">(Q6-O6)*2</f>
        <v>#NUM!</v>
      </c>
      <c r="S6" s="87"/>
      <c r="T6" s="89" t="e">
        <v>#NUM!</v>
      </c>
      <c r="U6" s="87"/>
      <c r="V6" s="19" t="e">
        <v>#NUM!</v>
      </c>
      <c r="W6" s="21">
        <f>_xll.qlSimpleQuoteSetValue(E6,V6/100,Trigger)</f>
        <v>0</v>
      </c>
      <c r="X6" s="166"/>
    </row>
    <row r="7" spans="1:27" x14ac:dyDescent="0.2">
      <c r="A7" s="163"/>
      <c r="B7" s="202" t="s">
        <v>51</v>
      </c>
      <c r="C7" s="190" t="str">
        <f t="shared" si="2"/>
        <v>3W</v>
      </c>
      <c r="D7" s="191" t="str">
        <f t="shared" si="0"/>
        <v>SEKOIS3W_Quote</v>
      </c>
      <c r="E7" s="191" t="str">
        <f>_xll.qlSimpleQuote(D7,,RateTickValue,Permanent,Trigger,ObjectOverwrite)</f>
        <v>SEKOIS3W_Quote#0001</v>
      </c>
      <c r="F7" s="186" t="str">
        <f>_xll.ohRangeRetrieveError(E7)</f>
        <v/>
      </c>
      <c r="G7" s="164" t="s">
        <v>111</v>
      </c>
      <c r="I7" s="163"/>
      <c r="J7" s="18" t="s">
        <v>17</v>
      </c>
      <c r="K7" s="18" t="s">
        <v>120</v>
      </c>
      <c r="L7" s="18" t="s">
        <v>121</v>
      </c>
      <c r="M7" s="84" t="str">
        <f t="shared" si="1"/>
        <v>SEKAMTNS3W</v>
      </c>
      <c r="N7" s="84" t="str">
        <v>SEKAMTNS3W=</v>
      </c>
      <c r="O7" s="253" t="s">
        <v>110</v>
      </c>
      <c r="P7" s="253" t="s">
        <v>110</v>
      </c>
      <c r="Q7" s="19" t="e">
        <f t="shared" si="3"/>
        <v>#NUM!</v>
      </c>
      <c r="R7" s="19" t="e">
        <f t="shared" si="4"/>
        <v>#NUM!</v>
      </c>
      <c r="S7" s="87"/>
      <c r="T7" s="89" t="e">
        <v>#NUM!</v>
      </c>
      <c r="U7" s="87"/>
      <c r="V7" s="19" t="e">
        <v>#NUM!</v>
      </c>
      <c r="W7" s="21">
        <f>_xll.qlSimpleQuoteSetValue(E7,V7/100,Trigger)</f>
        <v>0</v>
      </c>
      <c r="X7" s="166"/>
    </row>
    <row r="8" spans="1:27" x14ac:dyDescent="0.2">
      <c r="A8" s="163"/>
      <c r="B8" s="202" t="s">
        <v>51</v>
      </c>
      <c r="C8" s="190" t="str">
        <f t="shared" si="2"/>
        <v>1M</v>
      </c>
      <c r="D8" s="191" t="str">
        <f t="shared" si="0"/>
        <v>SEKOIS1M_Quote</v>
      </c>
      <c r="E8" s="191" t="str">
        <f>_xll.qlSimpleQuote(D8,,RateTickValue,Permanent,Trigger,ObjectOverwrite)</f>
        <v>SEKOIS1M_Quote#0001</v>
      </c>
      <c r="F8" s="186" t="str">
        <f>_xll.ohRangeRetrieveError(E8)</f>
        <v/>
      </c>
      <c r="G8" s="164" t="s">
        <v>111</v>
      </c>
      <c r="I8" s="163"/>
      <c r="J8" s="18" t="s">
        <v>16</v>
      </c>
      <c r="K8" s="18" t="s">
        <v>120</v>
      </c>
      <c r="L8" s="18" t="s">
        <v>121</v>
      </c>
      <c r="M8" s="84" t="str">
        <f t="shared" si="1"/>
        <v>SEKAMTNS1M</v>
      </c>
      <c r="N8" s="84" t="str">
        <v>SEKAMTNS1M=</v>
      </c>
      <c r="O8" s="253">
        <v>-0.57000000000000006</v>
      </c>
      <c r="P8" s="253">
        <v>-0.55000000000000004</v>
      </c>
      <c r="Q8" s="19">
        <f t="shared" si="3"/>
        <v>-0.56000000000000005</v>
      </c>
      <c r="R8" s="19">
        <f t="shared" si="4"/>
        <v>2.0000000000000018E-2</v>
      </c>
      <c r="S8" s="87"/>
      <c r="T8" s="89">
        <v>-0.35199999999999998</v>
      </c>
      <c r="U8" s="87"/>
      <c r="V8" s="19">
        <v>-0.56000000000000005</v>
      </c>
      <c r="W8" s="21" t="e">
        <f>_xll.qlSimpleQuoteSetValue(E8,V8/100,Trigger)</f>
        <v>#N/A</v>
      </c>
      <c r="X8" s="166"/>
      <c r="Z8" s="93"/>
    </row>
    <row r="9" spans="1:27" x14ac:dyDescent="0.2">
      <c r="A9" s="163"/>
      <c r="B9" s="202" t="s">
        <v>51</v>
      </c>
      <c r="C9" s="190" t="str">
        <f t="shared" si="2"/>
        <v>2M</v>
      </c>
      <c r="D9" s="191" t="str">
        <f t="shared" si="0"/>
        <v>SEKOIS2M_Quote</v>
      </c>
      <c r="E9" s="191" t="str">
        <f>_xll.qlSimpleQuote(D9,,RateTickValue,Permanent,Trigger,ObjectOverwrite)</f>
        <v>SEKOIS2M_Quote#0001</v>
      </c>
      <c r="F9" s="186" t="str">
        <f>_xll.ohRangeRetrieveError(E9)</f>
        <v/>
      </c>
      <c r="G9" s="164" t="s">
        <v>111</v>
      </c>
      <c r="I9" s="163"/>
      <c r="J9" s="18" t="s">
        <v>15</v>
      </c>
      <c r="K9" s="18" t="s">
        <v>120</v>
      </c>
      <c r="L9" s="18" t="s">
        <v>121</v>
      </c>
      <c r="M9" s="84" t="str">
        <f t="shared" si="1"/>
        <v>SEKAMTNS2M</v>
      </c>
      <c r="N9" s="84" t="str">
        <v>SEKAMTNS2M=</v>
      </c>
      <c r="O9" s="253">
        <v>-0.57000000000000006</v>
      </c>
      <c r="P9" s="253">
        <v>-0.55000000000000004</v>
      </c>
      <c r="Q9" s="19">
        <f t="shared" si="3"/>
        <v>-0.56000000000000005</v>
      </c>
      <c r="R9" s="19">
        <f t="shared" si="4"/>
        <v>2.0000000000000018E-2</v>
      </c>
      <c r="S9" s="87"/>
      <c r="T9" s="89">
        <v>-0.36399999999999999</v>
      </c>
      <c r="U9" s="87"/>
      <c r="V9" s="19">
        <v>-0.56000000000000005</v>
      </c>
      <c r="W9" s="21" t="e">
        <f>_xll.qlSimpleQuoteSetValue(E9,V9/100,Trigger)</f>
        <v>#N/A</v>
      </c>
      <c r="X9" s="166"/>
    </row>
    <row r="10" spans="1:27" x14ac:dyDescent="0.2">
      <c r="A10" s="163"/>
      <c r="B10" s="202" t="s">
        <v>51</v>
      </c>
      <c r="C10" s="190" t="str">
        <f t="shared" si="2"/>
        <v>3M</v>
      </c>
      <c r="D10" s="191" t="str">
        <f t="shared" si="0"/>
        <v>SEKOIS3M_Quote</v>
      </c>
      <c r="E10" s="191" t="str">
        <f>_xll.qlSimpleQuote(D10,,RateTickValue,Permanent,Trigger,ObjectOverwrite)</f>
        <v>SEKOIS3M_Quote#0001</v>
      </c>
      <c r="F10" s="186" t="str">
        <f>_xll.ohRangeRetrieveError(E10)</f>
        <v/>
      </c>
      <c r="G10" s="164" t="s">
        <v>111</v>
      </c>
      <c r="I10" s="163"/>
      <c r="J10" s="18" t="s">
        <v>14</v>
      </c>
      <c r="K10" s="18" t="s">
        <v>120</v>
      </c>
      <c r="L10" s="18" t="s">
        <v>121</v>
      </c>
      <c r="M10" s="84" t="str">
        <f t="shared" si="1"/>
        <v>SEKAMTNS3M</v>
      </c>
      <c r="N10" s="84" t="str">
        <v>SEKAMTNS3M=</v>
      </c>
      <c r="O10" s="253">
        <v>-0.57000000000000006</v>
      </c>
      <c r="P10" s="253">
        <v>-0.55000000000000004</v>
      </c>
      <c r="Q10" s="19">
        <f t="shared" si="3"/>
        <v>-0.56000000000000005</v>
      </c>
      <c r="R10" s="19">
        <f t="shared" si="4"/>
        <v>2.0000000000000018E-2</v>
      </c>
      <c r="S10" s="87"/>
      <c r="T10" s="89">
        <v>-0.377</v>
      </c>
      <c r="U10" s="87"/>
      <c r="V10" s="19">
        <v>-0.56000000000000005</v>
      </c>
      <c r="W10" s="21" t="e">
        <f>_xll.qlSimpleQuoteSetValue(E10,V10/100,Trigger)</f>
        <v>#N/A</v>
      </c>
      <c r="X10" s="166"/>
    </row>
    <row r="11" spans="1:27" x14ac:dyDescent="0.2">
      <c r="A11" s="163"/>
      <c r="B11" s="202" t="s">
        <v>51</v>
      </c>
      <c r="C11" s="190" t="str">
        <f t="shared" si="2"/>
        <v>4M</v>
      </c>
      <c r="D11" s="191" t="str">
        <f t="shared" si="0"/>
        <v>SEKOIS4M_Quote</v>
      </c>
      <c r="E11" s="191" t="str">
        <f>_xll.qlSimpleQuote(D11,,RateTickValue,Permanent,Trigger,ObjectOverwrite)</f>
        <v>SEKOIS4M_Quote#0001</v>
      </c>
      <c r="F11" s="186" t="str">
        <f>_xll.ohRangeRetrieveError(E11)</f>
        <v/>
      </c>
      <c r="G11" s="164" t="s">
        <v>111</v>
      </c>
      <c r="I11" s="163"/>
      <c r="J11" s="18" t="s">
        <v>13</v>
      </c>
      <c r="K11" s="18" t="s">
        <v>120</v>
      </c>
      <c r="L11" s="18" t="s">
        <v>121</v>
      </c>
      <c r="M11" s="84" t="str">
        <f t="shared" si="1"/>
        <v>SEKAMTNS4M</v>
      </c>
      <c r="N11" s="84" t="str">
        <v>SEKAMTNS4M=</v>
      </c>
      <c r="O11" s="253" t="s">
        <v>110</v>
      </c>
      <c r="P11" s="253" t="s">
        <v>110</v>
      </c>
      <c r="Q11" s="19" t="e">
        <f t="shared" si="3"/>
        <v>#NUM!</v>
      </c>
      <c r="R11" s="19" t="e">
        <f t="shared" si="4"/>
        <v>#NUM!</v>
      </c>
      <c r="S11" s="87"/>
      <c r="T11" s="89">
        <v>-0.38500000000000001</v>
      </c>
      <c r="U11" s="87"/>
      <c r="V11" s="19" t="e">
        <v>#NUM!</v>
      </c>
      <c r="W11" s="21">
        <f>_xll.qlSimpleQuoteSetValue(E11,V11/100,Trigger)</f>
        <v>0</v>
      </c>
      <c r="X11" s="166"/>
    </row>
    <row r="12" spans="1:27" x14ac:dyDescent="0.2">
      <c r="A12" s="163"/>
      <c r="B12" s="202" t="s">
        <v>51</v>
      </c>
      <c r="C12" s="190" t="str">
        <f t="shared" si="2"/>
        <v>5M</v>
      </c>
      <c r="D12" s="191" t="str">
        <f t="shared" si="0"/>
        <v>SEKOIS5M_Quote</v>
      </c>
      <c r="E12" s="191" t="str">
        <f>_xll.qlSimpleQuote(D12,,RateTickValue,Permanent,Trigger,ObjectOverwrite)</f>
        <v>SEKOIS5M_Quote#0001</v>
      </c>
      <c r="F12" s="186" t="str">
        <f>_xll.ohRangeRetrieveError(E12)</f>
        <v/>
      </c>
      <c r="G12" s="164" t="s">
        <v>111</v>
      </c>
      <c r="I12" s="163"/>
      <c r="J12" s="18" t="s">
        <v>12</v>
      </c>
      <c r="K12" s="18" t="s">
        <v>120</v>
      </c>
      <c r="L12" s="18" t="s">
        <v>121</v>
      </c>
      <c r="M12" s="84" t="str">
        <f t="shared" si="1"/>
        <v>SEKAMTNS5M</v>
      </c>
      <c r="N12" s="84" t="str">
        <v>SEKAMTNS5M=</v>
      </c>
      <c r="O12" s="253" t="s">
        <v>110</v>
      </c>
      <c r="P12" s="253" t="s">
        <v>110</v>
      </c>
      <c r="Q12" s="19" t="e">
        <f t="shared" si="3"/>
        <v>#NUM!</v>
      </c>
      <c r="R12" s="19" t="e">
        <f t="shared" si="4"/>
        <v>#NUM!</v>
      </c>
      <c r="S12" s="87"/>
      <c r="T12" s="89">
        <v>-0.38900000000000001</v>
      </c>
      <c r="U12" s="87"/>
      <c r="V12" s="19" t="e">
        <v>#NUM!</v>
      </c>
      <c r="W12" s="21">
        <f>_xll.qlSimpleQuoteSetValue(E12,V12/100,Trigger)</f>
        <v>0</v>
      </c>
      <c r="X12" s="166"/>
    </row>
    <row r="13" spans="1:27" x14ac:dyDescent="0.2">
      <c r="A13" s="163"/>
      <c r="B13" s="202" t="s">
        <v>51</v>
      </c>
      <c r="C13" s="190" t="str">
        <f t="shared" si="2"/>
        <v>6M</v>
      </c>
      <c r="D13" s="191" t="str">
        <f t="shared" si="0"/>
        <v>SEKOIS6M_Quote</v>
      </c>
      <c r="E13" s="191" t="str">
        <f>_xll.qlSimpleQuote(D13,,RateTickValue,Permanent,Trigger,ObjectOverwrite)</f>
        <v>SEKOIS6M_Quote#0001</v>
      </c>
      <c r="F13" s="186" t="str">
        <f>_xll.ohRangeRetrieveError(E13)</f>
        <v/>
      </c>
      <c r="G13" s="164" t="s">
        <v>111</v>
      </c>
      <c r="I13" s="163"/>
      <c r="J13" s="18" t="s">
        <v>11</v>
      </c>
      <c r="K13" s="18" t="s">
        <v>120</v>
      </c>
      <c r="L13" s="18" t="s">
        <v>121</v>
      </c>
      <c r="M13" s="84" t="str">
        <f t="shared" si="1"/>
        <v>SEKAMTNS6M</v>
      </c>
      <c r="N13" s="84" t="str">
        <v>SEKAMTNS6M=</v>
      </c>
      <c r="O13" s="253">
        <v>-0.58500000000000008</v>
      </c>
      <c r="P13" s="253">
        <v>-0.56500000000000006</v>
      </c>
      <c r="Q13" s="19">
        <f t="shared" si="3"/>
        <v>-0.57500000000000007</v>
      </c>
      <c r="R13" s="19">
        <f t="shared" si="4"/>
        <v>2.0000000000000018E-2</v>
      </c>
      <c r="S13" s="87"/>
      <c r="T13" s="89">
        <v>-0.39100000000000001</v>
      </c>
      <c r="U13" s="87"/>
      <c r="V13" s="19">
        <v>-0.57500000000000007</v>
      </c>
      <c r="W13" s="21" t="e">
        <f>_xll.qlSimpleQuoteSetValue(E13,V13/100,Trigger)</f>
        <v>#N/A</v>
      </c>
      <c r="X13" s="166"/>
    </row>
    <row r="14" spans="1:27" x14ac:dyDescent="0.2">
      <c r="A14" s="163"/>
      <c r="B14" s="202" t="s">
        <v>51</v>
      </c>
      <c r="C14" s="190" t="str">
        <f t="shared" si="2"/>
        <v>7M</v>
      </c>
      <c r="D14" s="191" t="str">
        <f t="shared" si="0"/>
        <v>SEKOIS7M_Quote</v>
      </c>
      <c r="E14" s="191" t="str">
        <f>_xll.qlSimpleQuote(D14,,RateTickValue,Permanent,Trigger,ObjectOverwrite)</f>
        <v>SEKOIS7M_Quote#0001</v>
      </c>
      <c r="F14" s="186" t="str">
        <f>_xll.ohRangeRetrieveError(E14)</f>
        <v/>
      </c>
      <c r="G14" s="164" t="s">
        <v>111</v>
      </c>
      <c r="I14" s="163"/>
      <c r="J14" s="18" t="s">
        <v>10</v>
      </c>
      <c r="K14" s="18" t="s">
        <v>120</v>
      </c>
      <c r="L14" s="18" t="s">
        <v>121</v>
      </c>
      <c r="M14" s="84" t="str">
        <f t="shared" si="1"/>
        <v>SEKAMTNS7M</v>
      </c>
      <c r="N14" s="84" t="str">
        <v>SEKAMTNS7M=</v>
      </c>
      <c r="O14" s="253" t="s">
        <v>110</v>
      </c>
      <c r="P14" s="253" t="s">
        <v>110</v>
      </c>
      <c r="Q14" s="19" t="e">
        <f t="shared" si="3"/>
        <v>#NUM!</v>
      </c>
      <c r="R14" s="19" t="e">
        <f t="shared" si="4"/>
        <v>#NUM!</v>
      </c>
      <c r="S14" s="87"/>
      <c r="T14" s="89" t="e">
        <v>#NUM!</v>
      </c>
      <c r="U14" s="87"/>
      <c r="V14" s="19" t="e">
        <v>#NUM!</v>
      </c>
      <c r="W14" s="21">
        <f>_xll.qlSimpleQuoteSetValue(E14,V14/100,Trigger)</f>
        <v>0</v>
      </c>
      <c r="X14" s="166"/>
      <c r="Z14" s="93"/>
    </row>
    <row r="15" spans="1:27" x14ac:dyDescent="0.2">
      <c r="A15" s="163"/>
      <c r="B15" s="202" t="s">
        <v>51</v>
      </c>
      <c r="C15" s="190" t="str">
        <f t="shared" si="2"/>
        <v>8M</v>
      </c>
      <c r="D15" s="191" t="str">
        <f t="shared" si="0"/>
        <v>SEKOIS8M_Quote</v>
      </c>
      <c r="E15" s="191" t="str">
        <f>_xll.qlSimpleQuote(D15,,RateTickValue,Permanent,Trigger,ObjectOverwrite)</f>
        <v>SEKOIS8M_Quote#0001</v>
      </c>
      <c r="F15" s="186" t="str">
        <f>_xll.ohRangeRetrieveError(E15)</f>
        <v/>
      </c>
      <c r="G15" s="164" t="s">
        <v>111</v>
      </c>
      <c r="I15" s="163"/>
      <c r="J15" s="18" t="s">
        <v>9</v>
      </c>
      <c r="K15" s="18" t="s">
        <v>120</v>
      </c>
      <c r="L15" s="18" t="s">
        <v>121</v>
      </c>
      <c r="M15" s="84" t="str">
        <f t="shared" si="1"/>
        <v>SEKAMTNS8M</v>
      </c>
      <c r="N15" s="84" t="str">
        <v>SEKAMTNS8M=</v>
      </c>
      <c r="O15" s="253" t="s">
        <v>110</v>
      </c>
      <c r="P15" s="253" t="s">
        <v>110</v>
      </c>
      <c r="Q15" s="19" t="e">
        <f t="shared" si="3"/>
        <v>#NUM!</v>
      </c>
      <c r="R15" s="19" t="e">
        <f t="shared" si="4"/>
        <v>#NUM!</v>
      </c>
      <c r="S15" s="87"/>
      <c r="T15" s="89" t="e">
        <v>#NUM!</v>
      </c>
      <c r="U15" s="87"/>
      <c r="V15" s="19" t="e">
        <v>#NUM!</v>
      </c>
      <c r="W15" s="21">
        <f>_xll.qlSimpleQuoteSetValue(E15,V15/100,Trigger)</f>
        <v>0</v>
      </c>
      <c r="X15" s="166"/>
    </row>
    <row r="16" spans="1:27" x14ac:dyDescent="0.2">
      <c r="A16" s="163"/>
      <c r="B16" s="202" t="s">
        <v>51</v>
      </c>
      <c r="C16" s="190" t="str">
        <f t="shared" si="2"/>
        <v>9M</v>
      </c>
      <c r="D16" s="191" t="str">
        <f t="shared" si="0"/>
        <v>SEKOIS9M_Quote</v>
      </c>
      <c r="E16" s="191" t="str">
        <f>_xll.qlSimpleQuote(D16,,RateTickValue,Permanent,Trigger,ObjectOverwrite)</f>
        <v>SEKOIS9M_Quote#0001</v>
      </c>
      <c r="F16" s="186" t="str">
        <f>_xll.ohRangeRetrieveError(E16)</f>
        <v/>
      </c>
      <c r="G16" s="164" t="s">
        <v>111</v>
      </c>
      <c r="I16" s="163"/>
      <c r="J16" s="18" t="s">
        <v>8</v>
      </c>
      <c r="K16" s="18" t="s">
        <v>120</v>
      </c>
      <c r="L16" s="18" t="s">
        <v>121</v>
      </c>
      <c r="M16" s="84" t="str">
        <f t="shared" si="1"/>
        <v>SEKAMTNS9M</v>
      </c>
      <c r="N16" s="84" t="str">
        <v>SEKAMTNS9M=</v>
      </c>
      <c r="O16" s="253">
        <v>-0.59499999999999997</v>
      </c>
      <c r="P16" s="253">
        <v>-0.57500000000000007</v>
      </c>
      <c r="Q16" s="19">
        <f t="shared" si="3"/>
        <v>-0.58499999999999996</v>
      </c>
      <c r="R16" s="19">
        <f t="shared" si="4"/>
        <v>2.0000000000000018E-2</v>
      </c>
      <c r="S16" s="87"/>
      <c r="T16" s="89">
        <v>-0.39200000000000002</v>
      </c>
      <c r="U16" s="87"/>
      <c r="V16" s="19">
        <v>-0.58499999999999996</v>
      </c>
      <c r="W16" s="21" t="e">
        <f>_xll.qlSimpleQuoteSetValue(E16,V16/100,Trigger)</f>
        <v>#N/A</v>
      </c>
      <c r="X16" s="166"/>
      <c r="AA16" s="93"/>
    </row>
    <row r="17" spans="1:26" x14ac:dyDescent="0.2">
      <c r="A17" s="163"/>
      <c r="B17" s="202" t="s">
        <v>51</v>
      </c>
      <c r="C17" s="190" t="str">
        <f t="shared" si="2"/>
        <v>10M</v>
      </c>
      <c r="D17" s="191" t="str">
        <f t="shared" si="0"/>
        <v>SEKOIS10M_Quote</v>
      </c>
      <c r="E17" s="191" t="str">
        <f>_xll.qlSimpleQuote(D17,,RateTickValue,Permanent,Trigger,ObjectOverwrite)</f>
        <v>SEKOIS10M_Quote#0001</v>
      </c>
      <c r="F17" s="186" t="str">
        <f>_xll.ohRangeRetrieveError(E17)</f>
        <v/>
      </c>
      <c r="G17" s="164" t="s">
        <v>111</v>
      </c>
      <c r="I17" s="163"/>
      <c r="J17" s="18" t="s">
        <v>7</v>
      </c>
      <c r="K17" s="18" t="s">
        <v>120</v>
      </c>
      <c r="L17" s="18" t="s">
        <v>121</v>
      </c>
      <c r="M17" s="84" t="str">
        <f t="shared" si="1"/>
        <v>SEKAMTNS10M</v>
      </c>
      <c r="N17" s="84" t="str">
        <v>SEKAMTNS10M=</v>
      </c>
      <c r="O17" s="253" t="s">
        <v>110</v>
      </c>
      <c r="P17" s="253" t="s">
        <v>110</v>
      </c>
      <c r="Q17" s="19" t="e">
        <f t="shared" si="3"/>
        <v>#NUM!</v>
      </c>
      <c r="R17" s="19" t="e">
        <f t="shared" si="4"/>
        <v>#NUM!</v>
      </c>
      <c r="S17" s="87"/>
      <c r="T17" s="89" t="e">
        <v>#NUM!</v>
      </c>
      <c r="U17" s="87"/>
      <c r="V17" s="19" t="e">
        <v>#NUM!</v>
      </c>
      <c r="W17" s="21">
        <f>_xll.qlSimpleQuoteSetValue(E17,V17/100,Trigger)</f>
        <v>0</v>
      </c>
      <c r="X17" s="166"/>
    </row>
    <row r="18" spans="1:26" x14ac:dyDescent="0.2">
      <c r="A18" s="163"/>
      <c r="B18" s="202" t="s">
        <v>51</v>
      </c>
      <c r="C18" s="190" t="str">
        <f t="shared" si="2"/>
        <v>11M</v>
      </c>
      <c r="D18" s="191" t="str">
        <f t="shared" si="0"/>
        <v>SEKOIS11M_Quote</v>
      </c>
      <c r="E18" s="191" t="str">
        <f>_xll.qlSimpleQuote(D18,,RateTickValue,Permanent,Trigger,ObjectOverwrite)</f>
        <v>SEKOIS11M_Quote#0001</v>
      </c>
      <c r="F18" s="186" t="str">
        <f>_xll.ohRangeRetrieveError(E18)</f>
        <v/>
      </c>
      <c r="G18" s="164" t="s">
        <v>111</v>
      </c>
      <c r="I18" s="163"/>
      <c r="J18" s="18" t="s">
        <v>6</v>
      </c>
      <c r="K18" s="18" t="s">
        <v>120</v>
      </c>
      <c r="L18" s="18" t="s">
        <v>121</v>
      </c>
      <c r="M18" s="84" t="str">
        <f t="shared" si="1"/>
        <v>SEKAMTNS11M</v>
      </c>
      <c r="N18" s="84" t="str">
        <v>SEKAMTNS11M=</v>
      </c>
      <c r="O18" s="253" t="s">
        <v>110</v>
      </c>
      <c r="P18" s="253" t="s">
        <v>110</v>
      </c>
      <c r="Q18" s="19" t="e">
        <f t="shared" si="3"/>
        <v>#NUM!</v>
      </c>
      <c r="R18" s="19" t="e">
        <f t="shared" si="4"/>
        <v>#NUM!</v>
      </c>
      <c r="S18" s="87"/>
      <c r="T18" s="89" t="e">
        <v>#NUM!</v>
      </c>
      <c r="U18" s="87"/>
      <c r="V18" s="19" t="e">
        <v>#NUM!</v>
      </c>
      <c r="W18" s="21">
        <f>_xll.qlSimpleQuoteSetValue(E18,V18/100,Trigger)</f>
        <v>0</v>
      </c>
      <c r="X18" s="166"/>
    </row>
    <row r="19" spans="1:26" x14ac:dyDescent="0.2">
      <c r="A19" s="163"/>
      <c r="B19" s="203" t="s">
        <v>51</v>
      </c>
      <c r="C19" s="192" t="str">
        <f t="shared" si="2"/>
        <v>12M</v>
      </c>
      <c r="D19" s="193" t="str">
        <f t="shared" si="0"/>
        <v>SEKOIS12M_Quote</v>
      </c>
      <c r="E19" s="193" t="str">
        <f>_xll.qlSimpleQuote(D19,,RateTickValue,Permanent,Trigger,ObjectOverwrite)</f>
        <v>SEKOIS12M_Quote#0001</v>
      </c>
      <c r="F19" s="187" t="str">
        <f>_xll.ohRangeRetrieveError(E19)</f>
        <v/>
      </c>
      <c r="G19" s="164" t="s">
        <v>111</v>
      </c>
      <c r="I19" s="163"/>
      <c r="J19" s="24" t="s">
        <v>135</v>
      </c>
      <c r="K19" s="24" t="s">
        <v>120</v>
      </c>
      <c r="L19" s="24" t="s">
        <v>121</v>
      </c>
      <c r="M19" s="85" t="str">
        <f t="shared" si="1"/>
        <v>SEKAMTNS12M</v>
      </c>
      <c r="N19" s="85" t="str">
        <v>SEKAMTNS12M=</v>
      </c>
      <c r="O19" s="254" t="s">
        <v>110</v>
      </c>
      <c r="P19" s="254" t="s">
        <v>110</v>
      </c>
      <c r="Q19" s="25" t="e">
        <f t="shared" si="3"/>
        <v>#NUM!</v>
      </c>
      <c r="R19" s="25" t="e">
        <f t="shared" si="4"/>
        <v>#NUM!</v>
      </c>
      <c r="S19" s="87"/>
      <c r="T19" s="89">
        <v>-0.38400000000000001</v>
      </c>
      <c r="U19" s="87"/>
      <c r="V19" s="25" t="e">
        <v>#NUM!</v>
      </c>
      <c r="W19" s="21">
        <f>_xll.qlSimpleQuoteSetValue(E19,V19/100,Trigger)</f>
        <v>0</v>
      </c>
      <c r="X19" s="166"/>
    </row>
    <row r="20" spans="1:26" x14ac:dyDescent="0.2">
      <c r="A20" s="177"/>
      <c r="B20" s="178"/>
      <c r="C20" s="179"/>
      <c r="D20" s="180"/>
      <c r="E20" s="180"/>
      <c r="F20" s="181"/>
      <c r="G20" s="141"/>
      <c r="I20" s="177"/>
      <c r="J20" s="178"/>
      <c r="K20" s="179"/>
      <c r="L20" s="179"/>
      <c r="M20" s="180"/>
      <c r="N20" s="180"/>
      <c r="O20" s="181"/>
      <c r="P20" s="79"/>
      <c r="Q20" s="179"/>
      <c r="R20" s="179"/>
      <c r="S20" s="180"/>
      <c r="T20" s="183"/>
      <c r="U20" s="181"/>
      <c r="V20" s="79"/>
      <c r="W20" s="182"/>
      <c r="X20" s="184"/>
    </row>
    <row r="21" spans="1:26" x14ac:dyDescent="0.2">
      <c r="E21" s="69"/>
    </row>
    <row r="22" spans="1:26" x14ac:dyDescent="0.2">
      <c r="E22" s="69"/>
    </row>
    <row r="23" spans="1:26" x14ac:dyDescent="0.2">
      <c r="E23" s="69"/>
    </row>
    <row r="24" spans="1:26" x14ac:dyDescent="0.2">
      <c r="E24" s="69"/>
    </row>
    <row r="25" spans="1:26" x14ac:dyDescent="0.2">
      <c r="E25" s="69"/>
    </row>
    <row r="26" spans="1:26" x14ac:dyDescent="0.2">
      <c r="E26" s="69"/>
    </row>
    <row r="27" spans="1:26" x14ac:dyDescent="0.2">
      <c r="E27" s="69"/>
      <c r="Z27" s="93"/>
    </row>
    <row r="28" spans="1:26" x14ac:dyDescent="0.2">
      <c r="E28" s="69"/>
    </row>
    <row r="29" spans="1:26" x14ac:dyDescent="0.2">
      <c r="E29" s="69"/>
    </row>
    <row r="30" spans="1:26" x14ac:dyDescent="0.2">
      <c r="E30" s="69"/>
    </row>
    <row r="31" spans="1:26" x14ac:dyDescent="0.2">
      <c r="E31" s="69"/>
    </row>
    <row r="32" spans="1:26" x14ac:dyDescent="0.2">
      <c r="E32" s="69"/>
    </row>
    <row r="33" spans="5:5" x14ac:dyDescent="0.2">
      <c r="E33" s="69"/>
    </row>
    <row r="34" spans="5:5" x14ac:dyDescent="0.2">
      <c r="E34" s="69"/>
    </row>
    <row r="35" spans="5:5" x14ac:dyDescent="0.2">
      <c r="E35" s="69"/>
    </row>
    <row r="36" spans="5:5" x14ac:dyDescent="0.2">
      <c r="E36" s="69"/>
    </row>
    <row r="37" spans="5:5" x14ac:dyDescent="0.2">
      <c r="E37" s="69"/>
    </row>
    <row r="38" spans="5:5" x14ac:dyDescent="0.2">
      <c r="E38" s="69"/>
    </row>
    <row r="39" spans="5:5" x14ac:dyDescent="0.2">
      <c r="E39" s="69"/>
    </row>
    <row r="40" spans="5:5" x14ac:dyDescent="0.2">
      <c r="E40" s="69"/>
    </row>
    <row r="41" spans="5:5" x14ac:dyDescent="0.2">
      <c r="E41" s="69"/>
    </row>
    <row r="42" spans="5:5" x14ac:dyDescent="0.2">
      <c r="E42" s="69"/>
    </row>
    <row r="43" spans="5:5" x14ac:dyDescent="0.2">
      <c r="E43" s="69"/>
    </row>
    <row r="44" spans="5:5" x14ac:dyDescent="0.2">
      <c r="E44" s="69"/>
    </row>
    <row r="45" spans="5:5" x14ac:dyDescent="0.2">
      <c r="E45" s="69"/>
    </row>
    <row r="46" spans="5:5" x14ac:dyDescent="0.2">
      <c r="E46" s="69"/>
    </row>
    <row r="47" spans="5:5" x14ac:dyDescent="0.2">
      <c r="E47" s="69"/>
    </row>
    <row r="48" spans="5:5" x14ac:dyDescent="0.2">
      <c r="E48" s="69"/>
    </row>
    <row r="49" spans="5:5" x14ac:dyDescent="0.2">
      <c r="E49" s="69"/>
    </row>
    <row r="50" spans="5:5" x14ac:dyDescent="0.2">
      <c r="E50" s="69"/>
    </row>
    <row r="51" spans="5:5" x14ac:dyDescent="0.2">
      <c r="E51" s="69"/>
    </row>
    <row r="52" spans="5:5" x14ac:dyDescent="0.2">
      <c r="E52" s="69"/>
    </row>
    <row r="53" spans="5:5" x14ac:dyDescent="0.2">
      <c r="E53" s="69"/>
    </row>
    <row r="54" spans="5:5" x14ac:dyDescent="0.2">
      <c r="E54" s="69"/>
    </row>
    <row r="55" spans="5:5" x14ac:dyDescent="0.2">
      <c r="E55" s="69"/>
    </row>
    <row r="56" spans="5:5" x14ac:dyDescent="0.2">
      <c r="E56" s="69"/>
    </row>
    <row r="57" spans="5:5" x14ac:dyDescent="0.2">
      <c r="E57" s="69"/>
    </row>
  </sheetData>
  <conditionalFormatting sqref="W5:W19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showGridLines="0" topLeftCell="H1" workbookViewId="0">
      <selection activeCell="W2" sqref="W2"/>
    </sheetView>
  </sheetViews>
  <sheetFormatPr defaultRowHeight="11.25" outlineLevelCol="1" x14ac:dyDescent="0.2"/>
  <cols>
    <col min="1" max="1" width="2.7109375" style="69" hidden="1" customWidth="1" outlineLevel="1"/>
    <col min="2" max="3" width="4" style="69" hidden="1" customWidth="1" outlineLevel="1"/>
    <col min="4" max="4" width="16.140625" style="69" hidden="1" customWidth="1" outlineLevel="1"/>
    <col min="5" max="5" width="21.42578125" style="92" hidden="1" customWidth="1" outlineLevel="1"/>
    <col min="6" max="6" width="25.7109375" style="69" hidden="1" customWidth="1" outlineLevel="1"/>
    <col min="7" max="7" width="2.7109375" style="69" hidden="1" customWidth="1" outlineLevel="1"/>
    <col min="8" max="8" width="2.7109375" style="69" customWidth="1" collapsed="1"/>
    <col min="9" max="9" width="2.7109375" style="69" customWidth="1"/>
    <col min="10" max="12" width="4.28515625" style="69" customWidth="1"/>
    <col min="13" max="13" width="12.42578125" style="69" bestFit="1" customWidth="1"/>
    <col min="14" max="14" width="18.7109375" style="69" customWidth="1"/>
    <col min="15" max="18" width="10.7109375" style="69" customWidth="1"/>
    <col min="19" max="19" width="2.7109375" style="69" customWidth="1"/>
    <col min="20" max="20" width="10.7109375" style="69" customWidth="1"/>
    <col min="21" max="21" width="2.7109375" style="69" customWidth="1"/>
    <col min="22" max="23" width="10.7109375" style="69" customWidth="1"/>
    <col min="24" max="25" width="2.7109375" style="69" customWidth="1"/>
    <col min="26" max="26" width="9.140625" style="69"/>
    <col min="27" max="27" width="15.28515625" style="69" bestFit="1" customWidth="1"/>
    <col min="28" max="16384" width="9.140625" style="69"/>
  </cols>
  <sheetData>
    <row r="1" spans="1:27" x14ac:dyDescent="0.2">
      <c r="A1" s="169"/>
      <c r="B1" s="5"/>
      <c r="C1" s="5"/>
      <c r="D1" s="5"/>
      <c r="E1" s="5"/>
      <c r="F1" s="5"/>
      <c r="G1" s="162"/>
      <c r="I1" s="127" t="s">
        <v>51</v>
      </c>
      <c r="J1" s="5"/>
      <c r="K1" s="5"/>
      <c r="L1" s="5"/>
      <c r="M1" s="5"/>
      <c r="N1" s="5"/>
      <c r="O1" s="5"/>
      <c r="P1" s="5"/>
      <c r="Q1" s="5"/>
      <c r="R1" s="224"/>
      <c r="S1" s="5"/>
      <c r="T1" s="5"/>
      <c r="U1" s="5"/>
      <c r="V1" s="5"/>
      <c r="W1" s="5"/>
      <c r="X1" s="162"/>
    </row>
    <row r="2" spans="1:27" x14ac:dyDescent="0.2">
      <c r="A2" s="165"/>
      <c r="B2" s="2"/>
      <c r="C2" s="2"/>
      <c r="D2" s="2"/>
      <c r="E2" s="2"/>
      <c r="F2" s="2"/>
      <c r="G2" s="164"/>
      <c r="I2" s="138"/>
      <c r="J2" s="2"/>
      <c r="K2" s="2"/>
      <c r="L2" s="2"/>
      <c r="M2" s="2"/>
      <c r="N2" s="8" t="str">
        <f>VLOOKUP(I1,AreaTable,2,FALSE)</f>
        <v>Reuters</v>
      </c>
      <c r="O2" s="2"/>
      <c r="P2" s="256" t="s">
        <v>158</v>
      </c>
      <c r="Q2" s="223" t="b">
        <f t="array" ref="Q2">AND(_xll.ohFilter($P$5:$P$44,ISNUMBER($P$5:$P$44))=0)</f>
        <v>0</v>
      </c>
      <c r="R2" s="205"/>
      <c r="S2" s="9"/>
      <c r="T2" s="9"/>
      <c r="U2" s="9"/>
      <c r="V2" s="9"/>
      <c r="W2" s="220">
        <f>_xll.ohTrigger(W5:W44)</f>
        <v>6</v>
      </c>
      <c r="X2" s="164"/>
    </row>
    <row r="3" spans="1:27" x14ac:dyDescent="0.2">
      <c r="A3" s="165"/>
      <c r="B3" s="2"/>
      <c r="C3" s="2"/>
      <c r="D3" s="79"/>
      <c r="E3" s="79"/>
      <c r="F3" s="79"/>
      <c r="G3" s="164"/>
      <c r="I3" s="163"/>
      <c r="J3" s="9"/>
      <c r="K3" s="2"/>
      <c r="L3" s="2"/>
      <c r="M3" s="2"/>
      <c r="N3" s="2"/>
      <c r="O3" s="2"/>
      <c r="P3" s="205"/>
      <c r="Q3" s="2"/>
      <c r="R3" s="205"/>
      <c r="S3" s="9"/>
      <c r="T3" s="9"/>
      <c r="U3" s="9"/>
      <c r="V3" s="2"/>
      <c r="W3" s="205"/>
      <c r="X3" s="166"/>
    </row>
    <row r="4" spans="1:27" ht="22.5" customHeight="1" x14ac:dyDescent="0.2">
      <c r="A4" s="163"/>
      <c r="B4" s="82"/>
      <c r="C4" s="77"/>
      <c r="D4" s="57" t="s">
        <v>130</v>
      </c>
      <c r="E4" s="57" t="s">
        <v>131</v>
      </c>
      <c r="F4" s="209" t="s">
        <v>153</v>
      </c>
      <c r="G4" s="164"/>
      <c r="I4" s="163"/>
      <c r="J4" s="86"/>
      <c r="K4" s="90"/>
      <c r="L4" s="90"/>
      <c r="M4" s="90"/>
      <c r="N4" s="91" t="str">
        <f>_xll.RData(N5:N44,O4:P4,"RTFEED:IDN",ReutersRtMode,,O5)</f>
        <v>Updated at 10:57:04</v>
      </c>
      <c r="O4" s="72" t="s">
        <v>71</v>
      </c>
      <c r="P4" s="72" t="s">
        <v>70</v>
      </c>
      <c r="Q4" s="58" t="s">
        <v>133</v>
      </c>
      <c r="R4" s="71" t="s">
        <v>155</v>
      </c>
      <c r="S4" s="9"/>
      <c r="T4" s="59" t="s">
        <v>85</v>
      </c>
      <c r="U4" s="9"/>
      <c r="V4" s="60" t="s">
        <v>84</v>
      </c>
      <c r="W4" s="78" t="s">
        <v>83</v>
      </c>
      <c r="X4" s="166"/>
    </row>
    <row r="5" spans="1:27" x14ac:dyDescent="0.2">
      <c r="A5" s="163"/>
      <c r="B5" s="216" t="s">
        <v>51</v>
      </c>
      <c r="C5" s="188" t="str">
        <f>J5</f>
        <v>1Y</v>
      </c>
      <c r="D5" s="189" t="str">
        <f t="shared" ref="D5:D44" si="0">Currency&amp;$B5&amp;$C5&amp;QuoteSuffix</f>
        <v>SEKOIS1Y_Quote</v>
      </c>
      <c r="E5" s="189" t="str">
        <f>_xll.qlSimpleQuote(D5,,RateTickValue,Permanent,Trigger,ObjectOverwrite)</f>
        <v>SEKOIS1Y_Quote#0001</v>
      </c>
      <c r="F5" s="185" t="str">
        <f>_xll.ohRangeRetrieveError(E5)</f>
        <v/>
      </c>
      <c r="G5" s="164"/>
      <c r="I5" s="163"/>
      <c r="J5" s="12" t="s">
        <v>5</v>
      </c>
      <c r="K5" s="12" t="s">
        <v>120</v>
      </c>
      <c r="L5" s="12" t="s">
        <v>121</v>
      </c>
      <c r="M5" s="83" t="str">
        <f t="shared" ref="M5:M44" si="1">Currency&amp;K5&amp;L5&amp;J5</f>
        <v>SEKAMTNS1Y</v>
      </c>
      <c r="N5" s="83" t="str">
        <f t="array" ref="N5:N44">Instruments2&amp;"="&amp;VLOOKUP(Contributor2,ContributorTable,2,FALSE)</f>
        <v>SEKAMTNS1Y=</v>
      </c>
      <c r="O5" s="255">
        <v>-0.6</v>
      </c>
      <c r="P5" s="255">
        <v>-0.58000000000000007</v>
      </c>
      <c r="Q5" s="13">
        <f>IF($Q$2,IF(ISNUMBER(O5),O5,#NUM!),IFERROR(AVERAGE(O5:P5),#NUM!))</f>
        <v>-0.59000000000000008</v>
      </c>
      <c r="R5" s="13">
        <f>(Q5-O5)*2</f>
        <v>1.9999999999999796E-2</v>
      </c>
      <c r="S5" s="87"/>
      <c r="T5" s="88">
        <v>-0.38500000000000001</v>
      </c>
      <c r="U5" s="87"/>
      <c r="V5" s="13">
        <f t="array" ref="V5:V44">QuoteLive</f>
        <v>-0.59000000000000008</v>
      </c>
      <c r="W5" s="15" t="e">
        <f>_xll.qlSimpleQuoteSetValue(E5,V5/100,Trigger)</f>
        <v>#N/A</v>
      </c>
      <c r="X5" s="166"/>
    </row>
    <row r="6" spans="1:27" x14ac:dyDescent="0.2">
      <c r="A6" s="163"/>
      <c r="B6" s="217" t="s">
        <v>51</v>
      </c>
      <c r="C6" s="190" t="str">
        <f t="shared" ref="C6:C44" si="2">J6</f>
        <v>13M</v>
      </c>
      <c r="D6" s="191" t="str">
        <f t="shared" si="0"/>
        <v>SEKOIS13M_Quote</v>
      </c>
      <c r="E6" s="191" t="str">
        <f>_xll.qlSimpleQuote(D6,,RateTickValue,Permanent,Trigger,ObjectOverwrite)</f>
        <v>SEKOIS13M_Quote#0001</v>
      </c>
      <c r="F6" s="186" t="str">
        <f>_xll.ohRangeRetrieveError(E6)</f>
        <v/>
      </c>
      <c r="G6" s="164" t="s">
        <v>111</v>
      </c>
      <c r="I6" s="163"/>
      <c r="J6" s="18" t="s">
        <v>68</v>
      </c>
      <c r="K6" s="18" t="s">
        <v>120</v>
      </c>
      <c r="L6" s="18" t="s">
        <v>121</v>
      </c>
      <c r="M6" s="84" t="str">
        <f t="shared" si="1"/>
        <v>SEKAMTNS13M</v>
      </c>
      <c r="N6" s="84" t="str">
        <v>SEKAMTNS13M=</v>
      </c>
      <c r="O6" s="253" t="s">
        <v>110</v>
      </c>
      <c r="P6" s="253" t="s">
        <v>110</v>
      </c>
      <c r="Q6" s="19" t="e">
        <f t="shared" ref="Q6:Q44" si="3">IF($Q$2,IF(ISNUMBER(O6),O6,#NUM!),IFERROR(AVERAGE(O6:P6),#NUM!))</f>
        <v>#NUM!</v>
      </c>
      <c r="R6" s="19" t="e">
        <f t="shared" ref="R6:R44" si="4">(Q6-O6)*2</f>
        <v>#NUM!</v>
      </c>
      <c r="S6" s="87"/>
      <c r="T6" s="89" t="e">
        <v>#NUM!</v>
      </c>
      <c r="U6" s="87"/>
      <c r="V6" s="19" t="e">
        <v>#NUM!</v>
      </c>
      <c r="W6" s="21">
        <f>_xll.qlSimpleQuoteSetValue(E6,V6/100,Trigger)</f>
        <v>0</v>
      </c>
      <c r="X6" s="166"/>
    </row>
    <row r="7" spans="1:27" x14ac:dyDescent="0.2">
      <c r="A7" s="163"/>
      <c r="B7" s="217" t="s">
        <v>51</v>
      </c>
      <c r="C7" s="190" t="str">
        <f t="shared" si="2"/>
        <v>14M</v>
      </c>
      <c r="D7" s="191" t="str">
        <f t="shared" si="0"/>
        <v>SEKOIS14M_Quote</v>
      </c>
      <c r="E7" s="191" t="str">
        <f>_xll.qlSimpleQuote(D7,,RateTickValue,Permanent,Trigger,ObjectOverwrite)</f>
        <v>SEKOIS14M_Quote#0001</v>
      </c>
      <c r="F7" s="186" t="str">
        <f>_xll.ohRangeRetrieveError(E7)</f>
        <v/>
      </c>
      <c r="G7" s="164" t="s">
        <v>111</v>
      </c>
      <c r="I7" s="163"/>
      <c r="J7" s="18" t="s">
        <v>67</v>
      </c>
      <c r="K7" s="18" t="s">
        <v>120</v>
      </c>
      <c r="L7" s="18" t="s">
        <v>121</v>
      </c>
      <c r="M7" s="84" t="str">
        <f t="shared" si="1"/>
        <v>SEKAMTNS14M</v>
      </c>
      <c r="N7" s="84" t="str">
        <v>SEKAMTNS14M=</v>
      </c>
      <c r="O7" s="253" t="s">
        <v>110</v>
      </c>
      <c r="P7" s="253" t="s">
        <v>110</v>
      </c>
      <c r="Q7" s="19" t="e">
        <f t="shared" si="3"/>
        <v>#NUM!</v>
      </c>
      <c r="R7" s="19" t="e">
        <f t="shared" si="4"/>
        <v>#NUM!</v>
      </c>
      <c r="S7" s="87"/>
      <c r="T7" s="89" t="e">
        <v>#NUM!</v>
      </c>
      <c r="U7" s="87"/>
      <c r="V7" s="19" t="e">
        <v>#NUM!</v>
      </c>
      <c r="W7" s="21">
        <f>_xll.qlSimpleQuoteSetValue(E7,V7/100,Trigger)</f>
        <v>0</v>
      </c>
      <c r="X7" s="166"/>
    </row>
    <row r="8" spans="1:27" x14ac:dyDescent="0.2">
      <c r="A8" s="163"/>
      <c r="B8" s="217" t="s">
        <v>51</v>
      </c>
      <c r="C8" s="190" t="str">
        <f t="shared" si="2"/>
        <v>15M</v>
      </c>
      <c r="D8" s="191" t="str">
        <f t="shared" si="0"/>
        <v>SEKOIS15M_Quote</v>
      </c>
      <c r="E8" s="191" t="str">
        <f>_xll.qlSimpleQuote(D8,,RateTickValue,Permanent,Trigger,ObjectOverwrite)</f>
        <v>SEKOIS15M_Quote#0001</v>
      </c>
      <c r="F8" s="186" t="str">
        <f>_xll.ohRangeRetrieveError(E8)</f>
        <v/>
      </c>
      <c r="G8" s="164" t="s">
        <v>111</v>
      </c>
      <c r="I8" s="163"/>
      <c r="J8" s="18" t="s">
        <v>46</v>
      </c>
      <c r="K8" s="18" t="s">
        <v>120</v>
      </c>
      <c r="L8" s="18" t="s">
        <v>121</v>
      </c>
      <c r="M8" s="84" t="str">
        <f t="shared" si="1"/>
        <v>SEKAMTNS15M</v>
      </c>
      <c r="N8" s="84" t="str">
        <v>SEKAMTNS15M=</v>
      </c>
      <c r="O8" s="253" t="s">
        <v>110</v>
      </c>
      <c r="P8" s="253" t="s">
        <v>110</v>
      </c>
      <c r="Q8" s="19" t="e">
        <f t="shared" si="3"/>
        <v>#NUM!</v>
      </c>
      <c r="R8" s="19" t="e">
        <f t="shared" si="4"/>
        <v>#NUM!</v>
      </c>
      <c r="S8" s="87"/>
      <c r="T8" s="89" t="e">
        <v>#NUM!</v>
      </c>
      <c r="U8" s="87"/>
      <c r="V8" s="19" t="e">
        <v>#NUM!</v>
      </c>
      <c r="W8" s="21">
        <f>_xll.qlSimpleQuoteSetValue(E8,V8/100,Trigger)</f>
        <v>0</v>
      </c>
      <c r="X8" s="166"/>
      <c r="Z8" s="93"/>
    </row>
    <row r="9" spans="1:27" x14ac:dyDescent="0.2">
      <c r="A9" s="163"/>
      <c r="B9" s="217" t="s">
        <v>51</v>
      </c>
      <c r="C9" s="190" t="str">
        <f t="shared" si="2"/>
        <v>16M</v>
      </c>
      <c r="D9" s="191" t="str">
        <f t="shared" si="0"/>
        <v>SEKOIS16M_Quote</v>
      </c>
      <c r="E9" s="191" t="str">
        <f>_xll.qlSimpleQuote(D9,,RateTickValue,Permanent,Trigger,ObjectOverwrite)</f>
        <v>SEKOIS16M_Quote#0001</v>
      </c>
      <c r="F9" s="186" t="str">
        <f>_xll.ohRangeRetrieveError(E9)</f>
        <v/>
      </c>
      <c r="G9" s="164" t="s">
        <v>111</v>
      </c>
      <c r="I9" s="163"/>
      <c r="J9" s="18" t="s">
        <v>66</v>
      </c>
      <c r="K9" s="18" t="s">
        <v>120</v>
      </c>
      <c r="L9" s="18" t="s">
        <v>121</v>
      </c>
      <c r="M9" s="84" t="str">
        <f t="shared" si="1"/>
        <v>SEKAMTNS16M</v>
      </c>
      <c r="N9" s="84" t="str">
        <v>SEKAMTNS16M=</v>
      </c>
      <c r="O9" s="253" t="s">
        <v>110</v>
      </c>
      <c r="P9" s="253" t="s">
        <v>110</v>
      </c>
      <c r="Q9" s="19" t="e">
        <f t="shared" si="3"/>
        <v>#NUM!</v>
      </c>
      <c r="R9" s="19" t="e">
        <f t="shared" si="4"/>
        <v>#NUM!</v>
      </c>
      <c r="S9" s="87"/>
      <c r="T9" s="89" t="e">
        <v>#NUM!</v>
      </c>
      <c r="U9" s="87"/>
      <c r="V9" s="19" t="e">
        <v>#NUM!</v>
      </c>
      <c r="W9" s="21">
        <f>_xll.qlSimpleQuoteSetValue(E9,V9/100,Trigger)</f>
        <v>0</v>
      </c>
      <c r="X9" s="166"/>
    </row>
    <row r="10" spans="1:27" x14ac:dyDescent="0.2">
      <c r="A10" s="163"/>
      <c r="B10" s="217" t="s">
        <v>51</v>
      </c>
      <c r="C10" s="190" t="str">
        <f t="shared" si="2"/>
        <v>17M</v>
      </c>
      <c r="D10" s="191" t="str">
        <f t="shared" si="0"/>
        <v>SEKOIS17M_Quote</v>
      </c>
      <c r="E10" s="191" t="str">
        <f>_xll.qlSimpleQuote(D10,,RateTickValue,Permanent,Trigger,ObjectOverwrite)</f>
        <v>SEKOIS17M_Quote#0001</v>
      </c>
      <c r="F10" s="186" t="str">
        <f>_xll.ohRangeRetrieveError(E10)</f>
        <v/>
      </c>
      <c r="G10" s="164" t="s">
        <v>111</v>
      </c>
      <c r="I10" s="163"/>
      <c r="J10" s="18" t="s">
        <v>65</v>
      </c>
      <c r="K10" s="18" t="s">
        <v>120</v>
      </c>
      <c r="L10" s="18" t="s">
        <v>121</v>
      </c>
      <c r="M10" s="84" t="str">
        <f t="shared" si="1"/>
        <v>SEKAMTNS17M</v>
      </c>
      <c r="N10" s="84" t="str">
        <v>SEKAMTNS17M=</v>
      </c>
      <c r="O10" s="253" t="s">
        <v>110</v>
      </c>
      <c r="P10" s="253" t="s">
        <v>110</v>
      </c>
      <c r="Q10" s="19" t="e">
        <f t="shared" si="3"/>
        <v>#NUM!</v>
      </c>
      <c r="R10" s="19" t="e">
        <f t="shared" si="4"/>
        <v>#NUM!</v>
      </c>
      <c r="S10" s="87"/>
      <c r="T10" s="89" t="e">
        <v>#NUM!</v>
      </c>
      <c r="U10" s="87"/>
      <c r="V10" s="19" t="e">
        <v>#NUM!</v>
      </c>
      <c r="W10" s="21">
        <f>_xll.qlSimpleQuoteSetValue(E10,V10/100,Trigger)</f>
        <v>0</v>
      </c>
      <c r="X10" s="166"/>
    </row>
    <row r="11" spans="1:27" x14ac:dyDescent="0.2">
      <c r="A11" s="163"/>
      <c r="B11" s="217" t="s">
        <v>51</v>
      </c>
      <c r="C11" s="190" t="str">
        <f t="shared" si="2"/>
        <v>18M</v>
      </c>
      <c r="D11" s="191" t="str">
        <f t="shared" si="0"/>
        <v>SEKOIS18M_Quote</v>
      </c>
      <c r="E11" s="191" t="str">
        <f>_xll.qlSimpleQuote(D11,,RateTickValue,Permanent,Trigger,ObjectOverwrite)</f>
        <v>SEKOIS18M_Quote#0001</v>
      </c>
      <c r="F11" s="186" t="str">
        <f>_xll.ohRangeRetrieveError(E11)</f>
        <v/>
      </c>
      <c r="G11" s="164" t="s">
        <v>111</v>
      </c>
      <c r="I11" s="163"/>
      <c r="J11" s="18" t="s">
        <v>45</v>
      </c>
      <c r="K11" s="18" t="s">
        <v>120</v>
      </c>
      <c r="L11" s="18" t="s">
        <v>121</v>
      </c>
      <c r="M11" s="84" t="str">
        <f t="shared" si="1"/>
        <v>SEKAMTNS18M</v>
      </c>
      <c r="N11" s="84" t="str">
        <v>SEKAMTNS18M=</v>
      </c>
      <c r="O11" s="253" t="s">
        <v>110</v>
      </c>
      <c r="P11" s="253" t="s">
        <v>110</v>
      </c>
      <c r="Q11" s="19" t="e">
        <f t="shared" si="3"/>
        <v>#NUM!</v>
      </c>
      <c r="R11" s="19" t="e">
        <f t="shared" si="4"/>
        <v>#NUM!</v>
      </c>
      <c r="S11" s="87"/>
      <c r="T11" s="89" t="e">
        <v>#NUM!</v>
      </c>
      <c r="U11" s="87"/>
      <c r="V11" s="19" t="e">
        <v>#NUM!</v>
      </c>
      <c r="W11" s="21">
        <f>_xll.qlSimpleQuoteSetValue(E11,V11/100,Trigger)</f>
        <v>0</v>
      </c>
      <c r="X11" s="166"/>
    </row>
    <row r="12" spans="1:27" x14ac:dyDescent="0.2">
      <c r="A12" s="163"/>
      <c r="B12" s="217" t="s">
        <v>51</v>
      </c>
      <c r="C12" s="190" t="str">
        <f t="shared" si="2"/>
        <v>19M</v>
      </c>
      <c r="D12" s="191" t="str">
        <f t="shared" si="0"/>
        <v>SEKOIS19M_Quote</v>
      </c>
      <c r="E12" s="191" t="str">
        <f>_xll.qlSimpleQuote(D12,,RateTickValue,Permanent,Trigger,ObjectOverwrite)</f>
        <v>SEKOIS19M_Quote#0001</v>
      </c>
      <c r="F12" s="186" t="str">
        <f>_xll.ohRangeRetrieveError(E12)</f>
        <v/>
      </c>
      <c r="G12" s="164" t="s">
        <v>111</v>
      </c>
      <c r="I12" s="163"/>
      <c r="J12" s="18" t="s">
        <v>64</v>
      </c>
      <c r="K12" s="18" t="s">
        <v>120</v>
      </c>
      <c r="L12" s="18" t="s">
        <v>121</v>
      </c>
      <c r="M12" s="84" t="str">
        <f t="shared" si="1"/>
        <v>SEKAMTNS19M</v>
      </c>
      <c r="N12" s="84" t="str">
        <v>SEKAMTNS19M=</v>
      </c>
      <c r="O12" s="253" t="s">
        <v>110</v>
      </c>
      <c r="P12" s="253" t="s">
        <v>110</v>
      </c>
      <c r="Q12" s="19" t="e">
        <f t="shared" si="3"/>
        <v>#NUM!</v>
      </c>
      <c r="R12" s="19" t="e">
        <f t="shared" si="4"/>
        <v>#NUM!</v>
      </c>
      <c r="S12" s="87"/>
      <c r="T12" s="89" t="e">
        <v>#NUM!</v>
      </c>
      <c r="U12" s="87"/>
      <c r="V12" s="19" t="e">
        <v>#NUM!</v>
      </c>
      <c r="W12" s="21">
        <f>_xll.qlSimpleQuoteSetValue(E12,V12/100,Trigger)</f>
        <v>0</v>
      </c>
      <c r="X12" s="166"/>
    </row>
    <row r="13" spans="1:27" x14ac:dyDescent="0.2">
      <c r="A13" s="163"/>
      <c r="B13" s="217" t="s">
        <v>51</v>
      </c>
      <c r="C13" s="190" t="str">
        <f t="shared" si="2"/>
        <v>20M</v>
      </c>
      <c r="D13" s="191" t="str">
        <f t="shared" si="0"/>
        <v>SEKOIS20M_Quote</v>
      </c>
      <c r="E13" s="191" t="str">
        <f>_xll.qlSimpleQuote(D13,,RateTickValue,Permanent,Trigger,ObjectOverwrite)</f>
        <v>SEKOIS20M_Quote#0001</v>
      </c>
      <c r="F13" s="186" t="str">
        <f>_xll.ohRangeRetrieveError(E13)</f>
        <v/>
      </c>
      <c r="G13" s="164" t="s">
        <v>111</v>
      </c>
      <c r="I13" s="163"/>
      <c r="J13" s="18" t="s">
        <v>63</v>
      </c>
      <c r="K13" s="18" t="s">
        <v>120</v>
      </c>
      <c r="L13" s="18" t="s">
        <v>121</v>
      </c>
      <c r="M13" s="84" t="str">
        <f t="shared" si="1"/>
        <v>SEKAMTNS20M</v>
      </c>
      <c r="N13" s="84" t="str">
        <v>SEKAMTNS20M=</v>
      </c>
      <c r="O13" s="253" t="s">
        <v>110</v>
      </c>
      <c r="P13" s="253" t="s">
        <v>110</v>
      </c>
      <c r="Q13" s="19" t="e">
        <f t="shared" si="3"/>
        <v>#NUM!</v>
      </c>
      <c r="R13" s="19" t="e">
        <f t="shared" si="4"/>
        <v>#NUM!</v>
      </c>
      <c r="S13" s="87"/>
      <c r="T13" s="89" t="e">
        <v>#NUM!</v>
      </c>
      <c r="U13" s="87"/>
      <c r="V13" s="19" t="e">
        <v>#NUM!</v>
      </c>
      <c r="W13" s="21">
        <f>_xll.qlSimpleQuoteSetValue(E13,V13/100,Trigger)</f>
        <v>0</v>
      </c>
      <c r="X13" s="166"/>
    </row>
    <row r="14" spans="1:27" x14ac:dyDescent="0.2">
      <c r="A14" s="163"/>
      <c r="B14" s="217" t="s">
        <v>51</v>
      </c>
      <c r="C14" s="190" t="str">
        <f t="shared" si="2"/>
        <v>21M</v>
      </c>
      <c r="D14" s="191" t="str">
        <f t="shared" si="0"/>
        <v>SEKOIS21M_Quote</v>
      </c>
      <c r="E14" s="191" t="str">
        <f>_xll.qlSimpleQuote(D14,,RateTickValue,Permanent,Trigger,ObjectOverwrite)</f>
        <v>SEKOIS21M_Quote#0001</v>
      </c>
      <c r="F14" s="186" t="str">
        <f>_xll.ohRangeRetrieveError(E14)</f>
        <v/>
      </c>
      <c r="G14" s="164" t="s">
        <v>111</v>
      </c>
      <c r="I14" s="163"/>
      <c r="J14" s="18" t="s">
        <v>44</v>
      </c>
      <c r="K14" s="18" t="s">
        <v>120</v>
      </c>
      <c r="L14" s="18" t="s">
        <v>121</v>
      </c>
      <c r="M14" s="84" t="str">
        <f t="shared" si="1"/>
        <v>SEKAMTNS21M</v>
      </c>
      <c r="N14" s="84" t="str">
        <v>SEKAMTNS21M=</v>
      </c>
      <c r="O14" s="253" t="s">
        <v>110</v>
      </c>
      <c r="P14" s="253" t="s">
        <v>110</v>
      </c>
      <c r="Q14" s="19" t="e">
        <f t="shared" si="3"/>
        <v>#NUM!</v>
      </c>
      <c r="R14" s="19" t="e">
        <f t="shared" si="4"/>
        <v>#NUM!</v>
      </c>
      <c r="S14" s="87"/>
      <c r="T14" s="89" t="e">
        <v>#NUM!</v>
      </c>
      <c r="U14" s="87"/>
      <c r="V14" s="19" t="e">
        <v>#NUM!</v>
      </c>
      <c r="W14" s="21">
        <f>_xll.qlSimpleQuoteSetValue(E14,V14/100,Trigger)</f>
        <v>0</v>
      </c>
      <c r="X14" s="166"/>
      <c r="Z14" s="93"/>
    </row>
    <row r="15" spans="1:27" x14ac:dyDescent="0.2">
      <c r="A15" s="163"/>
      <c r="B15" s="217" t="s">
        <v>51</v>
      </c>
      <c r="C15" s="190" t="str">
        <f t="shared" si="2"/>
        <v>22M</v>
      </c>
      <c r="D15" s="191" t="str">
        <f t="shared" si="0"/>
        <v>SEKOIS22M_Quote</v>
      </c>
      <c r="E15" s="191" t="str">
        <f>_xll.qlSimpleQuote(D15,,RateTickValue,Permanent,Trigger,ObjectOverwrite)</f>
        <v>SEKOIS22M_Quote#0001</v>
      </c>
      <c r="F15" s="186" t="str">
        <f>_xll.ohRangeRetrieveError(E15)</f>
        <v/>
      </c>
      <c r="G15" s="164" t="s">
        <v>111</v>
      </c>
      <c r="I15" s="163"/>
      <c r="J15" s="18" t="s">
        <v>62</v>
      </c>
      <c r="K15" s="18" t="s">
        <v>120</v>
      </c>
      <c r="L15" s="18" t="s">
        <v>121</v>
      </c>
      <c r="M15" s="84" t="str">
        <f t="shared" si="1"/>
        <v>SEKAMTNS22M</v>
      </c>
      <c r="N15" s="84" t="str">
        <v>SEKAMTNS22M=</v>
      </c>
      <c r="O15" s="253" t="s">
        <v>110</v>
      </c>
      <c r="P15" s="253" t="s">
        <v>110</v>
      </c>
      <c r="Q15" s="19" t="e">
        <f t="shared" si="3"/>
        <v>#NUM!</v>
      </c>
      <c r="R15" s="19" t="e">
        <f t="shared" si="4"/>
        <v>#NUM!</v>
      </c>
      <c r="S15" s="87"/>
      <c r="T15" s="89" t="e">
        <v>#NUM!</v>
      </c>
      <c r="U15" s="87"/>
      <c r="V15" s="19" t="e">
        <v>#NUM!</v>
      </c>
      <c r="W15" s="21">
        <f>_xll.qlSimpleQuoteSetValue(E15,V15/100,Trigger)</f>
        <v>0</v>
      </c>
      <c r="X15" s="166"/>
    </row>
    <row r="16" spans="1:27" x14ac:dyDescent="0.2">
      <c r="A16" s="163"/>
      <c r="B16" s="217" t="s">
        <v>51</v>
      </c>
      <c r="C16" s="190" t="str">
        <f t="shared" si="2"/>
        <v>23M</v>
      </c>
      <c r="D16" s="191" t="str">
        <f t="shared" si="0"/>
        <v>SEKOIS23M_Quote</v>
      </c>
      <c r="E16" s="191" t="str">
        <f>_xll.qlSimpleQuote(D16,,RateTickValue,Permanent,Trigger,ObjectOverwrite)</f>
        <v>SEKOIS23M_Quote#0001</v>
      </c>
      <c r="F16" s="186" t="str">
        <f>_xll.ohRangeRetrieveError(E16)</f>
        <v/>
      </c>
      <c r="G16" s="164" t="s">
        <v>111</v>
      </c>
      <c r="I16" s="163"/>
      <c r="J16" s="18" t="s">
        <v>61</v>
      </c>
      <c r="K16" s="18" t="s">
        <v>120</v>
      </c>
      <c r="L16" s="18" t="s">
        <v>121</v>
      </c>
      <c r="M16" s="84" t="str">
        <f t="shared" si="1"/>
        <v>SEKAMTNS23M</v>
      </c>
      <c r="N16" s="84" t="str">
        <v>SEKAMTNS23M=</v>
      </c>
      <c r="O16" s="253" t="s">
        <v>110</v>
      </c>
      <c r="P16" s="253" t="s">
        <v>110</v>
      </c>
      <c r="Q16" s="19" t="e">
        <f t="shared" si="3"/>
        <v>#NUM!</v>
      </c>
      <c r="R16" s="19" t="e">
        <f t="shared" si="4"/>
        <v>#NUM!</v>
      </c>
      <c r="S16" s="87"/>
      <c r="T16" s="89" t="e">
        <v>#NUM!</v>
      </c>
      <c r="U16" s="87"/>
      <c r="V16" s="19" t="e">
        <v>#NUM!</v>
      </c>
      <c r="W16" s="21">
        <f>_xll.qlSimpleQuoteSetValue(E16,V16/100,Trigger)</f>
        <v>0</v>
      </c>
      <c r="X16" s="166"/>
      <c r="AA16" s="93"/>
    </row>
    <row r="17" spans="1:26" x14ac:dyDescent="0.2">
      <c r="A17" s="163"/>
      <c r="B17" s="217" t="s">
        <v>51</v>
      </c>
      <c r="C17" s="190" t="str">
        <f t="shared" si="2"/>
        <v>2Y</v>
      </c>
      <c r="D17" s="191" t="str">
        <f t="shared" si="0"/>
        <v>SEKOIS2Y_Quote</v>
      </c>
      <c r="E17" s="191" t="str">
        <f>_xll.qlSimpleQuote(D17,,RateTickValue,Permanent,Trigger,ObjectOverwrite)</f>
        <v>SEKOIS2Y_Quote#0001</v>
      </c>
      <c r="F17" s="186" t="str">
        <f>_xll.ohRangeRetrieveError(E17)</f>
        <v/>
      </c>
      <c r="G17" s="164" t="s">
        <v>111</v>
      </c>
      <c r="I17" s="163"/>
      <c r="J17" s="18" t="s">
        <v>40</v>
      </c>
      <c r="K17" s="18" t="s">
        <v>120</v>
      </c>
      <c r="L17" s="18" t="s">
        <v>121</v>
      </c>
      <c r="M17" s="84" t="str">
        <f t="shared" si="1"/>
        <v>SEKAMTNS2Y</v>
      </c>
      <c r="N17" s="84" t="str">
        <v>SEKAMTNS2Y=</v>
      </c>
      <c r="O17" s="253">
        <v>-0.53600000000000003</v>
      </c>
      <c r="P17" s="253">
        <v>-0.51600000000000001</v>
      </c>
      <c r="Q17" s="19">
        <f t="shared" si="3"/>
        <v>-0.52600000000000002</v>
      </c>
      <c r="R17" s="19">
        <f t="shared" si="4"/>
        <v>2.0000000000000018E-2</v>
      </c>
      <c r="S17" s="87"/>
      <c r="T17" s="89">
        <v>-0.28500000000000003</v>
      </c>
      <c r="U17" s="87"/>
      <c r="V17" s="19">
        <v>-0.52600000000000002</v>
      </c>
      <c r="W17" s="21" t="e">
        <f>_xll.qlSimpleQuoteSetValue(E17,V17/100,Trigger)</f>
        <v>#N/A</v>
      </c>
      <c r="X17" s="166"/>
    </row>
    <row r="18" spans="1:26" x14ac:dyDescent="0.2">
      <c r="A18" s="163"/>
      <c r="B18" s="217" t="s">
        <v>51</v>
      </c>
      <c r="C18" s="190" t="str">
        <f t="shared" si="2"/>
        <v>27M</v>
      </c>
      <c r="D18" s="191" t="str">
        <f t="shared" si="0"/>
        <v>SEKOIS27M_Quote</v>
      </c>
      <c r="E18" s="191" t="str">
        <f>_xll.qlSimpleQuote(D18,,RateTickValue,Permanent,Trigger,ObjectOverwrite)</f>
        <v>SEKOIS27M_Quote#0001</v>
      </c>
      <c r="F18" s="186" t="str">
        <f>_xll.ohRangeRetrieveError(E18)</f>
        <v/>
      </c>
      <c r="G18" s="164" t="s">
        <v>111</v>
      </c>
      <c r="I18" s="163"/>
      <c r="J18" s="18" t="s">
        <v>60</v>
      </c>
      <c r="K18" s="18" t="s">
        <v>120</v>
      </c>
      <c r="L18" s="18" t="s">
        <v>121</v>
      </c>
      <c r="M18" s="84" t="str">
        <f t="shared" si="1"/>
        <v>SEKAMTNS27M</v>
      </c>
      <c r="N18" s="84" t="str">
        <v>SEKAMTNS27M=</v>
      </c>
      <c r="O18" s="253" t="s">
        <v>110</v>
      </c>
      <c r="P18" s="253" t="s">
        <v>110</v>
      </c>
      <c r="Q18" s="19" t="e">
        <f t="shared" si="3"/>
        <v>#NUM!</v>
      </c>
      <c r="R18" s="19" t="e">
        <f t="shared" si="4"/>
        <v>#NUM!</v>
      </c>
      <c r="S18" s="87"/>
      <c r="T18" s="89" t="e">
        <v>#NUM!</v>
      </c>
      <c r="U18" s="87"/>
      <c r="V18" s="19" t="e">
        <v>#NUM!</v>
      </c>
      <c r="W18" s="21">
        <f>_xll.qlSimpleQuoteSetValue(E18,V18/100,Trigger)</f>
        <v>0</v>
      </c>
      <c r="X18" s="166"/>
    </row>
    <row r="19" spans="1:26" x14ac:dyDescent="0.2">
      <c r="A19" s="163"/>
      <c r="B19" s="217" t="s">
        <v>51</v>
      </c>
      <c r="C19" s="190" t="str">
        <f t="shared" si="2"/>
        <v>30M</v>
      </c>
      <c r="D19" s="191" t="str">
        <f t="shared" si="0"/>
        <v>SEKOIS30M_Quote</v>
      </c>
      <c r="E19" s="191" t="str">
        <f>_xll.qlSimpleQuote(D19,,RateTickValue,Permanent,Trigger,ObjectOverwrite)</f>
        <v>SEKOIS30M_Quote#0001</v>
      </c>
      <c r="F19" s="186" t="str">
        <f>_xll.ohRangeRetrieveError(E19)</f>
        <v/>
      </c>
      <c r="G19" s="164" t="s">
        <v>111</v>
      </c>
      <c r="I19" s="163"/>
      <c r="J19" s="18" t="s">
        <v>59</v>
      </c>
      <c r="K19" s="18" t="s">
        <v>120</v>
      </c>
      <c r="L19" s="18" t="s">
        <v>121</v>
      </c>
      <c r="M19" s="84" t="str">
        <f t="shared" si="1"/>
        <v>SEKAMTNS30M</v>
      </c>
      <c r="N19" s="84" t="str">
        <v>SEKAMTNS30M=</v>
      </c>
      <c r="O19" s="253" t="s">
        <v>110</v>
      </c>
      <c r="P19" s="253" t="s">
        <v>110</v>
      </c>
      <c r="Q19" s="19" t="e">
        <f t="shared" si="3"/>
        <v>#NUM!</v>
      </c>
      <c r="R19" s="19" t="e">
        <f t="shared" si="4"/>
        <v>#NUM!</v>
      </c>
      <c r="S19" s="87"/>
      <c r="T19" s="89" t="e">
        <v>#NUM!</v>
      </c>
      <c r="U19" s="87"/>
      <c r="V19" s="19" t="e">
        <v>#NUM!</v>
      </c>
      <c r="W19" s="21">
        <f>_xll.qlSimpleQuoteSetValue(E19,V19/100,Trigger)</f>
        <v>0</v>
      </c>
      <c r="X19" s="166"/>
    </row>
    <row r="20" spans="1:26" x14ac:dyDescent="0.2">
      <c r="A20" s="163"/>
      <c r="B20" s="217" t="s">
        <v>51</v>
      </c>
      <c r="C20" s="190" t="str">
        <f t="shared" si="2"/>
        <v>33M</v>
      </c>
      <c r="D20" s="191" t="str">
        <f t="shared" si="0"/>
        <v>SEKOIS33M_Quote</v>
      </c>
      <c r="E20" s="191" t="str">
        <f>_xll.qlSimpleQuote(D20,,RateTickValue,Permanent,Trigger,ObjectOverwrite)</f>
        <v>SEKOIS33M_Quote#0001</v>
      </c>
      <c r="F20" s="186" t="str">
        <f>_xll.ohRangeRetrieveError(E20)</f>
        <v/>
      </c>
      <c r="G20" s="164" t="s">
        <v>111</v>
      </c>
      <c r="I20" s="163"/>
      <c r="J20" s="18" t="s">
        <v>58</v>
      </c>
      <c r="K20" s="18" t="s">
        <v>120</v>
      </c>
      <c r="L20" s="18" t="s">
        <v>121</v>
      </c>
      <c r="M20" s="84" t="str">
        <f t="shared" si="1"/>
        <v>SEKAMTNS33M</v>
      </c>
      <c r="N20" s="84" t="str">
        <v>SEKAMTNS33M=</v>
      </c>
      <c r="O20" s="253" t="s">
        <v>110</v>
      </c>
      <c r="P20" s="253" t="s">
        <v>110</v>
      </c>
      <c r="Q20" s="19" t="e">
        <f t="shared" si="3"/>
        <v>#NUM!</v>
      </c>
      <c r="R20" s="19" t="e">
        <f t="shared" si="4"/>
        <v>#NUM!</v>
      </c>
      <c r="S20" s="87"/>
      <c r="T20" s="89" t="e">
        <v>#NUM!</v>
      </c>
      <c r="U20" s="87"/>
      <c r="V20" s="19" t="e">
        <v>#NUM!</v>
      </c>
      <c r="W20" s="21">
        <f>_xll.qlSimpleQuoteSetValue(E20,V20/100,Trigger)</f>
        <v>0</v>
      </c>
      <c r="X20" s="166"/>
    </row>
    <row r="21" spans="1:26" x14ac:dyDescent="0.2">
      <c r="A21" s="163"/>
      <c r="B21" s="217" t="s">
        <v>51</v>
      </c>
      <c r="C21" s="190" t="str">
        <f t="shared" si="2"/>
        <v>3Y</v>
      </c>
      <c r="D21" s="191" t="str">
        <f t="shared" si="0"/>
        <v>SEKOIS3Y_Quote</v>
      </c>
      <c r="E21" s="191" t="str">
        <f>_xll.qlSimpleQuote(D21,,RateTickValue,Permanent,Trigger,ObjectOverwrite)</f>
        <v>SEKOIS3Y_Quote#0001</v>
      </c>
      <c r="F21" s="186" t="str">
        <f>_xll.ohRangeRetrieveError(E21)</f>
        <v/>
      </c>
      <c r="G21" s="164" t="s">
        <v>111</v>
      </c>
      <c r="I21" s="163"/>
      <c r="J21" s="18" t="s">
        <v>39</v>
      </c>
      <c r="K21" s="18" t="s">
        <v>120</v>
      </c>
      <c r="L21" s="18" t="s">
        <v>121</v>
      </c>
      <c r="M21" s="84" t="str">
        <f t="shared" si="1"/>
        <v>SEKAMTNS3Y</v>
      </c>
      <c r="N21" s="84" t="str">
        <v>SEKAMTNS3Y=</v>
      </c>
      <c r="O21" s="253">
        <v>-0.44500000000000001</v>
      </c>
      <c r="P21" s="253">
        <v>-0.39500000000000002</v>
      </c>
      <c r="Q21" s="19">
        <f t="shared" si="3"/>
        <v>-0.42000000000000004</v>
      </c>
      <c r="R21" s="19">
        <f t="shared" si="4"/>
        <v>4.9999999999999933E-2</v>
      </c>
      <c r="S21" s="87"/>
      <c r="T21" s="89">
        <v>-0.11750000000000001</v>
      </c>
      <c r="U21" s="87"/>
      <c r="V21" s="19">
        <v>-0.42000000000000004</v>
      </c>
      <c r="W21" s="21" t="e">
        <f>_xll.qlSimpleQuoteSetValue(E21,V21/100,Trigger)</f>
        <v>#N/A</v>
      </c>
      <c r="X21" s="166"/>
    </row>
    <row r="22" spans="1:26" x14ac:dyDescent="0.2">
      <c r="A22" s="163"/>
      <c r="B22" s="217" t="s">
        <v>51</v>
      </c>
      <c r="C22" s="190" t="str">
        <f t="shared" si="2"/>
        <v>39M</v>
      </c>
      <c r="D22" s="191" t="str">
        <f t="shared" si="0"/>
        <v>SEKOIS39M_Quote</v>
      </c>
      <c r="E22" s="191" t="str">
        <f>_xll.qlSimpleQuote(D22,,RateTickValue,Permanent,Trigger,ObjectOverwrite)</f>
        <v>SEKOIS39M_Quote#0001</v>
      </c>
      <c r="F22" s="186" t="str">
        <f>_xll.ohRangeRetrieveError(E22)</f>
        <v/>
      </c>
      <c r="G22" s="164" t="s">
        <v>111</v>
      </c>
      <c r="I22" s="163"/>
      <c r="J22" s="18" t="s">
        <v>57</v>
      </c>
      <c r="K22" s="18" t="s">
        <v>120</v>
      </c>
      <c r="L22" s="18" t="s">
        <v>121</v>
      </c>
      <c r="M22" s="84" t="str">
        <f t="shared" si="1"/>
        <v>SEKAMTNS39M</v>
      </c>
      <c r="N22" s="84" t="str">
        <v>SEKAMTNS39M=</v>
      </c>
      <c r="O22" s="253" t="s">
        <v>110</v>
      </c>
      <c r="P22" s="253" t="s">
        <v>110</v>
      </c>
      <c r="Q22" s="19" t="e">
        <f t="shared" si="3"/>
        <v>#NUM!</v>
      </c>
      <c r="R22" s="19" t="e">
        <f t="shared" si="4"/>
        <v>#NUM!</v>
      </c>
      <c r="S22" s="87"/>
      <c r="T22" s="89" t="e">
        <v>#NUM!</v>
      </c>
      <c r="U22" s="87"/>
      <c r="V22" s="19" t="e">
        <v>#NUM!</v>
      </c>
      <c r="W22" s="21">
        <f>_xll.qlSimpleQuoteSetValue(E22,V22/100,Trigger)</f>
        <v>0</v>
      </c>
      <c r="X22" s="166"/>
    </row>
    <row r="23" spans="1:26" x14ac:dyDescent="0.2">
      <c r="A23" s="163"/>
      <c r="B23" s="217" t="s">
        <v>51</v>
      </c>
      <c r="C23" s="190" t="str">
        <f t="shared" si="2"/>
        <v>42M</v>
      </c>
      <c r="D23" s="191" t="str">
        <f t="shared" si="0"/>
        <v>SEKOIS42M_Quote</v>
      </c>
      <c r="E23" s="191" t="str">
        <f>_xll.qlSimpleQuote(D23,,RateTickValue,Permanent,Trigger,ObjectOverwrite)</f>
        <v>SEKOIS42M_Quote#0001</v>
      </c>
      <c r="F23" s="186" t="str">
        <f>_xll.ohRangeRetrieveError(E23)</f>
        <v/>
      </c>
      <c r="G23" s="164" t="s">
        <v>111</v>
      </c>
      <c r="I23" s="163"/>
      <c r="J23" s="18" t="s">
        <v>56</v>
      </c>
      <c r="K23" s="18" t="s">
        <v>120</v>
      </c>
      <c r="L23" s="18" t="s">
        <v>121</v>
      </c>
      <c r="M23" s="84" t="str">
        <f t="shared" si="1"/>
        <v>SEKAMTNS42M</v>
      </c>
      <c r="N23" s="84" t="str">
        <v>SEKAMTNS42M=</v>
      </c>
      <c r="O23" s="253" t="s">
        <v>110</v>
      </c>
      <c r="P23" s="253" t="s">
        <v>110</v>
      </c>
      <c r="Q23" s="19" t="e">
        <f t="shared" si="3"/>
        <v>#NUM!</v>
      </c>
      <c r="R23" s="19" t="e">
        <f t="shared" si="4"/>
        <v>#NUM!</v>
      </c>
      <c r="S23" s="87"/>
      <c r="T23" s="89" t="e">
        <v>#NUM!</v>
      </c>
      <c r="U23" s="87"/>
      <c r="V23" s="19" t="e">
        <v>#NUM!</v>
      </c>
      <c r="W23" s="21">
        <f>_xll.qlSimpleQuoteSetValue(E23,V23/100,Trigger)</f>
        <v>0</v>
      </c>
      <c r="X23" s="166"/>
    </row>
    <row r="24" spans="1:26" x14ac:dyDescent="0.2">
      <c r="A24" s="163"/>
      <c r="B24" s="217" t="s">
        <v>51</v>
      </c>
      <c r="C24" s="190" t="str">
        <f t="shared" si="2"/>
        <v>45M</v>
      </c>
      <c r="D24" s="191" t="str">
        <f t="shared" si="0"/>
        <v>SEKOIS45M_Quote</v>
      </c>
      <c r="E24" s="191" t="str">
        <f>_xll.qlSimpleQuote(D24,,RateTickValue,Permanent,Trigger,ObjectOverwrite)</f>
        <v>SEKOIS45M_Quote#0001</v>
      </c>
      <c r="F24" s="186" t="str">
        <f>_xll.ohRangeRetrieveError(E24)</f>
        <v/>
      </c>
      <c r="G24" s="164" t="s">
        <v>111</v>
      </c>
      <c r="I24" s="163"/>
      <c r="J24" s="18" t="s">
        <v>55</v>
      </c>
      <c r="K24" s="18" t="s">
        <v>120</v>
      </c>
      <c r="L24" s="18" t="s">
        <v>121</v>
      </c>
      <c r="M24" s="84" t="str">
        <f t="shared" si="1"/>
        <v>SEKAMTNS45M</v>
      </c>
      <c r="N24" s="84" t="str">
        <v>SEKAMTNS45M=</v>
      </c>
      <c r="O24" s="253" t="s">
        <v>110</v>
      </c>
      <c r="P24" s="253" t="s">
        <v>110</v>
      </c>
      <c r="Q24" s="19" t="e">
        <f t="shared" si="3"/>
        <v>#NUM!</v>
      </c>
      <c r="R24" s="19" t="e">
        <f t="shared" si="4"/>
        <v>#NUM!</v>
      </c>
      <c r="S24" s="87"/>
      <c r="T24" s="89" t="e">
        <v>#NUM!</v>
      </c>
      <c r="U24" s="87"/>
      <c r="V24" s="19" t="e">
        <v>#NUM!</v>
      </c>
      <c r="W24" s="21">
        <f>_xll.qlSimpleQuoteSetValue(E24,V24/100,Trigger)</f>
        <v>0</v>
      </c>
      <c r="X24" s="166"/>
    </row>
    <row r="25" spans="1:26" x14ac:dyDescent="0.2">
      <c r="A25" s="163"/>
      <c r="B25" s="217" t="s">
        <v>51</v>
      </c>
      <c r="C25" s="190" t="str">
        <f t="shared" si="2"/>
        <v>4Y</v>
      </c>
      <c r="D25" s="191" t="str">
        <f t="shared" si="0"/>
        <v>SEKOIS4Y_Quote</v>
      </c>
      <c r="E25" s="191" t="str">
        <f>_xll.qlSimpleQuote(D25,,RateTickValue,Permanent,Trigger,ObjectOverwrite)</f>
        <v>SEKOIS4Y_Quote#0001</v>
      </c>
      <c r="F25" s="186" t="str">
        <f>_xll.ohRangeRetrieveError(E25)</f>
        <v/>
      </c>
      <c r="G25" s="164" t="s">
        <v>111</v>
      </c>
      <c r="I25" s="163"/>
      <c r="J25" s="18" t="s">
        <v>38</v>
      </c>
      <c r="K25" s="18" t="s">
        <v>120</v>
      </c>
      <c r="L25" s="18" t="s">
        <v>121</v>
      </c>
      <c r="M25" s="84" t="str">
        <f t="shared" si="1"/>
        <v>SEKAMTNS4Y</v>
      </c>
      <c r="N25" s="84" t="str">
        <v>SEKAMTNS4Y=</v>
      </c>
      <c r="O25" s="253">
        <v>-0.32500000000000001</v>
      </c>
      <c r="P25" s="253">
        <v>-0.27500000000000002</v>
      </c>
      <c r="Q25" s="19">
        <f t="shared" si="3"/>
        <v>-0.30000000000000004</v>
      </c>
      <c r="R25" s="19">
        <f t="shared" si="4"/>
        <v>4.9999999999999933E-2</v>
      </c>
      <c r="S25" s="87"/>
      <c r="T25" s="89">
        <v>0.09</v>
      </c>
      <c r="U25" s="87"/>
      <c r="V25" s="19">
        <v>-0.30000000000000004</v>
      </c>
      <c r="W25" s="21" t="e">
        <f>_xll.qlSimpleQuoteSetValue(E25,V25/100,Trigger)</f>
        <v>#N/A</v>
      </c>
      <c r="X25" s="166"/>
    </row>
    <row r="26" spans="1:26" x14ac:dyDescent="0.2">
      <c r="A26" s="163"/>
      <c r="B26" s="217" t="s">
        <v>51</v>
      </c>
      <c r="C26" s="190" t="str">
        <f t="shared" si="2"/>
        <v>51M</v>
      </c>
      <c r="D26" s="191" t="str">
        <f t="shared" si="0"/>
        <v>SEKOIS51M_Quote</v>
      </c>
      <c r="E26" s="191" t="str">
        <f>_xll.qlSimpleQuote(D26,,RateTickValue,Permanent,Trigger,ObjectOverwrite)</f>
        <v>SEKOIS51M_Quote#0001</v>
      </c>
      <c r="F26" s="186" t="str">
        <f>_xll.ohRangeRetrieveError(E26)</f>
        <v/>
      </c>
      <c r="G26" s="164" t="s">
        <v>111</v>
      </c>
      <c r="I26" s="163"/>
      <c r="J26" s="18" t="s">
        <v>54</v>
      </c>
      <c r="K26" s="18" t="s">
        <v>120</v>
      </c>
      <c r="L26" s="18" t="s">
        <v>121</v>
      </c>
      <c r="M26" s="84" t="str">
        <f t="shared" si="1"/>
        <v>SEKAMTNS51M</v>
      </c>
      <c r="N26" s="84" t="str">
        <v>SEKAMTNS51M=</v>
      </c>
      <c r="O26" s="253" t="s">
        <v>110</v>
      </c>
      <c r="P26" s="253" t="s">
        <v>110</v>
      </c>
      <c r="Q26" s="19" t="e">
        <f t="shared" si="3"/>
        <v>#NUM!</v>
      </c>
      <c r="R26" s="19" t="e">
        <f t="shared" si="4"/>
        <v>#NUM!</v>
      </c>
      <c r="S26" s="87"/>
      <c r="T26" s="89" t="e">
        <v>#NUM!</v>
      </c>
      <c r="U26" s="87"/>
      <c r="V26" s="19" t="e">
        <v>#NUM!</v>
      </c>
      <c r="W26" s="21">
        <f>_xll.qlSimpleQuoteSetValue(E26,V26/100,Trigger)</f>
        <v>0</v>
      </c>
      <c r="X26" s="166"/>
    </row>
    <row r="27" spans="1:26" x14ac:dyDescent="0.2">
      <c r="A27" s="163"/>
      <c r="B27" s="217" t="s">
        <v>51</v>
      </c>
      <c r="C27" s="190" t="str">
        <f t="shared" si="2"/>
        <v>54M</v>
      </c>
      <c r="D27" s="191" t="str">
        <f t="shared" si="0"/>
        <v>SEKOIS54M_Quote</v>
      </c>
      <c r="E27" s="191" t="str">
        <f>_xll.qlSimpleQuote(D27,,RateTickValue,Permanent,Trigger,ObjectOverwrite)</f>
        <v>SEKOIS54M_Quote#0001</v>
      </c>
      <c r="F27" s="186" t="str">
        <f>_xll.ohRangeRetrieveError(E27)</f>
        <v/>
      </c>
      <c r="G27" s="164" t="s">
        <v>111</v>
      </c>
      <c r="I27" s="163"/>
      <c r="J27" s="18" t="s">
        <v>53</v>
      </c>
      <c r="K27" s="18" t="s">
        <v>120</v>
      </c>
      <c r="L27" s="18" t="s">
        <v>121</v>
      </c>
      <c r="M27" s="84" t="str">
        <f t="shared" si="1"/>
        <v>SEKAMTNS54M</v>
      </c>
      <c r="N27" s="84" t="str">
        <v>SEKAMTNS54M=</v>
      </c>
      <c r="O27" s="253" t="s">
        <v>110</v>
      </c>
      <c r="P27" s="253" t="s">
        <v>110</v>
      </c>
      <c r="Q27" s="19" t="e">
        <f t="shared" si="3"/>
        <v>#NUM!</v>
      </c>
      <c r="R27" s="19" t="e">
        <f t="shared" si="4"/>
        <v>#NUM!</v>
      </c>
      <c r="S27" s="87"/>
      <c r="T27" s="89" t="e">
        <v>#NUM!</v>
      </c>
      <c r="U27" s="87"/>
      <c r="V27" s="19" t="e">
        <v>#NUM!</v>
      </c>
      <c r="W27" s="21">
        <f>_xll.qlSimpleQuoteSetValue(E27,V27/100,Trigger)</f>
        <v>0</v>
      </c>
      <c r="X27" s="166"/>
      <c r="Z27" s="93"/>
    </row>
    <row r="28" spans="1:26" x14ac:dyDescent="0.2">
      <c r="A28" s="163"/>
      <c r="B28" s="217" t="s">
        <v>51</v>
      </c>
      <c r="C28" s="190" t="str">
        <f t="shared" si="2"/>
        <v>57M</v>
      </c>
      <c r="D28" s="191" t="str">
        <f t="shared" si="0"/>
        <v>SEKOIS57M_Quote</v>
      </c>
      <c r="E28" s="191" t="str">
        <f>_xll.qlSimpleQuote(D28,,RateTickValue,Permanent,Trigger,ObjectOverwrite)</f>
        <v>SEKOIS57M_Quote#0001</v>
      </c>
      <c r="F28" s="186" t="str">
        <f>_xll.ohRangeRetrieveError(E28)</f>
        <v/>
      </c>
      <c r="G28" s="164" t="s">
        <v>111</v>
      </c>
      <c r="I28" s="163"/>
      <c r="J28" s="18" t="s">
        <v>52</v>
      </c>
      <c r="K28" s="18" t="s">
        <v>120</v>
      </c>
      <c r="L28" s="18" t="s">
        <v>121</v>
      </c>
      <c r="M28" s="84" t="str">
        <f t="shared" si="1"/>
        <v>SEKAMTNS57M</v>
      </c>
      <c r="N28" s="84" t="str">
        <v>SEKAMTNS57M=</v>
      </c>
      <c r="O28" s="253" t="s">
        <v>110</v>
      </c>
      <c r="P28" s="253" t="s">
        <v>110</v>
      </c>
      <c r="Q28" s="19" t="e">
        <f t="shared" si="3"/>
        <v>#NUM!</v>
      </c>
      <c r="R28" s="19" t="e">
        <f t="shared" si="4"/>
        <v>#NUM!</v>
      </c>
      <c r="S28" s="87"/>
      <c r="T28" s="89" t="e">
        <v>#NUM!</v>
      </c>
      <c r="U28" s="87"/>
      <c r="V28" s="19" t="e">
        <v>#NUM!</v>
      </c>
      <c r="W28" s="21">
        <f>_xll.qlSimpleQuoteSetValue(E28,V28/100,Trigger)</f>
        <v>0</v>
      </c>
      <c r="X28" s="166"/>
    </row>
    <row r="29" spans="1:26" x14ac:dyDescent="0.2">
      <c r="A29" s="163"/>
      <c r="B29" s="217" t="s">
        <v>51</v>
      </c>
      <c r="C29" s="190" t="str">
        <f t="shared" si="2"/>
        <v>5Y</v>
      </c>
      <c r="D29" s="191" t="str">
        <f t="shared" si="0"/>
        <v>SEKOIS5Y_Quote</v>
      </c>
      <c r="E29" s="191" t="str">
        <f>_xll.qlSimpleQuote(D29,,RateTickValue,Permanent,Trigger,ObjectOverwrite)</f>
        <v>SEKOIS5Y_Quote#0001</v>
      </c>
      <c r="F29" s="186" t="str">
        <f>_xll.ohRangeRetrieveError(E29)</f>
        <v/>
      </c>
      <c r="G29" s="164" t="s">
        <v>111</v>
      </c>
      <c r="I29" s="163"/>
      <c r="J29" s="18" t="s">
        <v>37</v>
      </c>
      <c r="K29" s="18" t="s">
        <v>120</v>
      </c>
      <c r="L29" s="18" t="s">
        <v>121</v>
      </c>
      <c r="M29" s="84" t="str">
        <f t="shared" si="1"/>
        <v>SEKAMTNS5Y</v>
      </c>
      <c r="N29" s="84" t="str">
        <v>SEKAMTNS5Y=</v>
      </c>
      <c r="O29" s="253">
        <v>-0.14000000000000001</v>
      </c>
      <c r="P29" s="253">
        <v>-9.0000000000000011E-2</v>
      </c>
      <c r="Q29" s="19">
        <f t="shared" si="3"/>
        <v>-0.11500000000000002</v>
      </c>
      <c r="R29" s="19">
        <f t="shared" si="4"/>
        <v>4.9999999999999989E-2</v>
      </c>
      <c r="S29" s="87"/>
      <c r="T29" s="89">
        <v>0.32250000000000001</v>
      </c>
      <c r="U29" s="87"/>
      <c r="V29" s="19">
        <v>-0.11500000000000002</v>
      </c>
      <c r="W29" s="21" t="e">
        <f>_xll.qlSimpleQuoteSetValue(E29,V29/100,Trigger)</f>
        <v>#N/A</v>
      </c>
      <c r="X29" s="166"/>
    </row>
    <row r="30" spans="1:26" x14ac:dyDescent="0.2">
      <c r="A30" s="163"/>
      <c r="B30" s="217" t="s">
        <v>51</v>
      </c>
      <c r="C30" s="190" t="str">
        <f t="shared" si="2"/>
        <v>6Y</v>
      </c>
      <c r="D30" s="191" t="str">
        <f t="shared" si="0"/>
        <v>SEKOIS6Y_Quote</v>
      </c>
      <c r="E30" s="191" t="str">
        <f>_xll.qlSimpleQuote(D30,,RateTickValue,Permanent,Trigger,ObjectOverwrite)</f>
        <v>SEKOIS6Y_Quote#0001</v>
      </c>
      <c r="F30" s="186" t="str">
        <f>_xll.ohRangeRetrieveError(E30)</f>
        <v/>
      </c>
      <c r="G30" s="164" t="s">
        <v>111</v>
      </c>
      <c r="I30" s="163"/>
      <c r="J30" s="18" t="s">
        <v>36</v>
      </c>
      <c r="K30" s="18" t="s">
        <v>120</v>
      </c>
      <c r="L30" s="18" t="s">
        <v>121</v>
      </c>
      <c r="M30" s="84" t="str">
        <f t="shared" si="1"/>
        <v>SEKAMTNS6Y</v>
      </c>
      <c r="N30" s="84" t="str">
        <v>SEKAMTNS6Y=</v>
      </c>
      <c r="O30" s="253">
        <v>-3.5000000000000003E-2</v>
      </c>
      <c r="P30" s="253">
        <v>1.5000000000000001E-2</v>
      </c>
      <c r="Q30" s="19">
        <f t="shared" si="3"/>
        <v>-1.0000000000000002E-2</v>
      </c>
      <c r="R30" s="19">
        <f t="shared" si="4"/>
        <v>0.05</v>
      </c>
      <c r="S30" s="87"/>
      <c r="T30" s="89">
        <v>0.54249999999999998</v>
      </c>
      <c r="U30" s="87"/>
      <c r="V30" s="19">
        <v>-1.0000000000000002E-2</v>
      </c>
      <c r="W30" s="21" t="e">
        <f>_xll.qlSimpleQuoteSetValue(E30,V30/100,Trigger)</f>
        <v>#N/A</v>
      </c>
      <c r="X30" s="166"/>
    </row>
    <row r="31" spans="1:26" x14ac:dyDescent="0.2">
      <c r="A31" s="163"/>
      <c r="B31" s="217" t="s">
        <v>51</v>
      </c>
      <c r="C31" s="190" t="str">
        <f t="shared" si="2"/>
        <v>7Y</v>
      </c>
      <c r="D31" s="191" t="str">
        <f t="shared" si="0"/>
        <v>SEKOIS7Y_Quote</v>
      </c>
      <c r="E31" s="191" t="str">
        <f>_xll.qlSimpleQuote(D31,,RateTickValue,Permanent,Trigger,ObjectOverwrite)</f>
        <v>SEKOIS7Y_Quote#0001</v>
      </c>
      <c r="F31" s="186" t="str">
        <f>_xll.ohRangeRetrieveError(E31)</f>
        <v/>
      </c>
      <c r="G31" s="164" t="s">
        <v>111</v>
      </c>
      <c r="I31" s="163"/>
      <c r="J31" s="18" t="s">
        <v>35</v>
      </c>
      <c r="K31" s="18" t="s">
        <v>120</v>
      </c>
      <c r="L31" s="18" t="s">
        <v>121</v>
      </c>
      <c r="M31" s="84" t="str">
        <f t="shared" si="1"/>
        <v>SEKAMTNS7Y</v>
      </c>
      <c r="N31" s="84" t="str">
        <v>SEKAMTNS7Y=</v>
      </c>
      <c r="O31" s="253">
        <v>0.18000000000000002</v>
      </c>
      <c r="P31" s="253">
        <v>0.23</v>
      </c>
      <c r="Q31" s="19">
        <f t="shared" si="3"/>
        <v>0.20500000000000002</v>
      </c>
      <c r="R31" s="19">
        <f t="shared" si="4"/>
        <v>4.9999999999999989E-2</v>
      </c>
      <c r="S31" s="87"/>
      <c r="T31" s="89">
        <v>0.74749999999999994</v>
      </c>
      <c r="U31" s="87"/>
      <c r="V31" s="19">
        <v>0.20500000000000002</v>
      </c>
      <c r="W31" s="21" t="e">
        <f>_xll.qlSimpleQuoteSetValue(E31,V31/100,Trigger)</f>
        <v>#N/A</v>
      </c>
      <c r="X31" s="166"/>
    </row>
    <row r="32" spans="1:26" x14ac:dyDescent="0.2">
      <c r="A32" s="163"/>
      <c r="B32" s="217" t="s">
        <v>51</v>
      </c>
      <c r="C32" s="190" t="str">
        <f t="shared" si="2"/>
        <v>8Y</v>
      </c>
      <c r="D32" s="191" t="str">
        <f t="shared" si="0"/>
        <v>SEKOIS8Y_Quote</v>
      </c>
      <c r="E32" s="191" t="str">
        <f>_xll.qlSimpleQuote(D32,,RateTickValue,Permanent,Trigger,ObjectOverwrite)</f>
        <v>SEKOIS8Y_Quote#0001</v>
      </c>
      <c r="F32" s="186" t="str">
        <f>_xll.ohRangeRetrieveError(E32)</f>
        <v/>
      </c>
      <c r="G32" s="164" t="s">
        <v>111</v>
      </c>
      <c r="I32" s="163"/>
      <c r="J32" s="18" t="s">
        <v>34</v>
      </c>
      <c r="K32" s="18" t="s">
        <v>120</v>
      </c>
      <c r="L32" s="18" t="s">
        <v>121</v>
      </c>
      <c r="M32" s="84" t="str">
        <f t="shared" si="1"/>
        <v>SEKAMTNS8Y</v>
      </c>
      <c r="N32" s="84" t="str">
        <v>SEKAMTNS8Y=</v>
      </c>
      <c r="O32" s="253">
        <v>0.32500000000000001</v>
      </c>
      <c r="P32" s="253">
        <v>0.375</v>
      </c>
      <c r="Q32" s="19">
        <f t="shared" si="3"/>
        <v>0.35</v>
      </c>
      <c r="R32" s="19">
        <f t="shared" si="4"/>
        <v>4.9999999999999933E-2</v>
      </c>
      <c r="S32" s="87"/>
      <c r="T32" s="89">
        <v>0.92249999999999999</v>
      </c>
      <c r="U32" s="87"/>
      <c r="V32" s="19">
        <v>0.35</v>
      </c>
      <c r="W32" s="21" t="e">
        <f>_xll.qlSimpleQuoteSetValue(E32,V32/100,Trigger)</f>
        <v>#N/A</v>
      </c>
      <c r="X32" s="166"/>
    </row>
    <row r="33" spans="1:24" x14ac:dyDescent="0.2">
      <c r="A33" s="163"/>
      <c r="B33" s="217" t="s">
        <v>51</v>
      </c>
      <c r="C33" s="190" t="str">
        <f t="shared" si="2"/>
        <v>9Y</v>
      </c>
      <c r="D33" s="191" t="str">
        <f t="shared" si="0"/>
        <v>SEKOIS9Y_Quote</v>
      </c>
      <c r="E33" s="191" t="str">
        <f>_xll.qlSimpleQuote(D33,,RateTickValue,Permanent,Trigger,ObjectOverwrite)</f>
        <v>SEKOIS9Y_Quote#0001</v>
      </c>
      <c r="F33" s="186" t="str">
        <f>_xll.ohRangeRetrieveError(E33)</f>
        <v/>
      </c>
      <c r="G33" s="164" t="s">
        <v>111</v>
      </c>
      <c r="I33" s="163"/>
      <c r="J33" s="18" t="s">
        <v>33</v>
      </c>
      <c r="K33" s="18" t="s">
        <v>120</v>
      </c>
      <c r="L33" s="18" t="s">
        <v>121</v>
      </c>
      <c r="M33" s="84" t="str">
        <f t="shared" si="1"/>
        <v>SEKAMTNS9Y</v>
      </c>
      <c r="N33" s="84" t="str">
        <v>SEKAMTNS9Y=</v>
      </c>
      <c r="O33" s="253">
        <v>0.4</v>
      </c>
      <c r="P33" s="253">
        <v>0.45</v>
      </c>
      <c r="Q33" s="19">
        <f t="shared" si="3"/>
        <v>0.42500000000000004</v>
      </c>
      <c r="R33" s="19">
        <f t="shared" si="4"/>
        <v>5.0000000000000044E-2</v>
      </c>
      <c r="S33" s="87"/>
      <c r="T33" s="89">
        <v>1.0725</v>
      </c>
      <c r="U33" s="87"/>
      <c r="V33" s="19">
        <v>0.42500000000000004</v>
      </c>
      <c r="W33" s="21" t="e">
        <f>_xll.qlSimpleQuoteSetValue(E33,V33/100,Trigger)</f>
        <v>#N/A</v>
      </c>
      <c r="X33" s="166"/>
    </row>
    <row r="34" spans="1:24" x14ac:dyDescent="0.2">
      <c r="A34" s="163"/>
      <c r="B34" s="217" t="s">
        <v>51</v>
      </c>
      <c r="C34" s="190" t="str">
        <f t="shared" si="2"/>
        <v>10Y</v>
      </c>
      <c r="D34" s="191" t="str">
        <f t="shared" si="0"/>
        <v>SEKOIS10Y_Quote</v>
      </c>
      <c r="E34" s="191" t="str">
        <f>_xll.qlSimpleQuote(D34,,RateTickValue,Permanent,Trigger,ObjectOverwrite)</f>
        <v>SEKOIS10Y_Quote#0001</v>
      </c>
      <c r="F34" s="186" t="str">
        <f>_xll.ohRangeRetrieveError(E34)</f>
        <v/>
      </c>
      <c r="G34" s="164" t="s">
        <v>111</v>
      </c>
      <c r="I34" s="163"/>
      <c r="J34" s="18" t="s">
        <v>32</v>
      </c>
      <c r="K34" s="18" t="s">
        <v>120</v>
      </c>
      <c r="L34" s="18" t="s">
        <v>121</v>
      </c>
      <c r="M34" s="84" t="str">
        <f t="shared" si="1"/>
        <v>SEKAMTNS10Y</v>
      </c>
      <c r="N34" s="84" t="str">
        <v>SEKAMTNS10Y=</v>
      </c>
      <c r="O34" s="253">
        <v>0.56500000000000006</v>
      </c>
      <c r="P34" s="253">
        <v>0.61499999999999999</v>
      </c>
      <c r="Q34" s="19">
        <f t="shared" si="3"/>
        <v>0.59000000000000008</v>
      </c>
      <c r="R34" s="19">
        <f t="shared" si="4"/>
        <v>5.0000000000000044E-2</v>
      </c>
      <c r="S34" s="87"/>
      <c r="T34" s="89">
        <v>1.1950000000000001</v>
      </c>
      <c r="U34" s="87"/>
      <c r="V34" s="19">
        <v>0.59000000000000008</v>
      </c>
      <c r="W34" s="21" t="e">
        <f>_xll.qlSimpleQuoteSetValue(E34,V34/100,Trigger)</f>
        <v>#N/A</v>
      </c>
      <c r="X34" s="166"/>
    </row>
    <row r="35" spans="1:24" x14ac:dyDescent="0.2">
      <c r="A35" s="163"/>
      <c r="B35" s="217" t="s">
        <v>51</v>
      </c>
      <c r="C35" s="190" t="str">
        <f t="shared" si="2"/>
        <v>12Y</v>
      </c>
      <c r="D35" s="191" t="str">
        <f t="shared" si="0"/>
        <v>SEKOIS12Y_Quote</v>
      </c>
      <c r="E35" s="191" t="str">
        <f>_xll.qlSimpleQuote(D35,,RateTickValue,Permanent,Trigger,ObjectOverwrite)</f>
        <v>SEKOIS12Y_Quote#0001</v>
      </c>
      <c r="F35" s="186" t="str">
        <f>_xll.ohRangeRetrieveError(E35)</f>
        <v/>
      </c>
      <c r="G35" s="164" t="s">
        <v>111</v>
      </c>
      <c r="I35" s="163"/>
      <c r="J35" s="18" t="s">
        <v>31</v>
      </c>
      <c r="K35" s="18" t="s">
        <v>120</v>
      </c>
      <c r="L35" s="18" t="s">
        <v>121</v>
      </c>
      <c r="M35" s="84" t="str">
        <f t="shared" si="1"/>
        <v>SEKAMTNS12Y</v>
      </c>
      <c r="N35" s="84" t="str">
        <v>SEKAMTNS12Y=</v>
      </c>
      <c r="O35" s="253">
        <v>0.71000000000000008</v>
      </c>
      <c r="P35" s="253">
        <v>0.76</v>
      </c>
      <c r="Q35" s="19">
        <f t="shared" si="3"/>
        <v>0.7350000000000001</v>
      </c>
      <c r="R35" s="19">
        <f t="shared" si="4"/>
        <v>5.0000000000000044E-2</v>
      </c>
      <c r="S35" s="87"/>
      <c r="T35" s="89">
        <v>1.405</v>
      </c>
      <c r="U35" s="87"/>
      <c r="V35" s="19">
        <v>0.7350000000000001</v>
      </c>
      <c r="W35" s="21" t="e">
        <f>_xll.qlSimpleQuoteSetValue(E35,V35/100,Trigger)</f>
        <v>#N/A</v>
      </c>
      <c r="X35" s="166"/>
    </row>
    <row r="36" spans="1:24" x14ac:dyDescent="0.2">
      <c r="A36" s="163"/>
      <c r="B36" s="217" t="s">
        <v>51</v>
      </c>
      <c r="C36" s="190" t="str">
        <f t="shared" si="2"/>
        <v>15Y</v>
      </c>
      <c r="D36" s="191" t="str">
        <f t="shared" si="0"/>
        <v>SEKOIS15Y_Quote</v>
      </c>
      <c r="E36" s="191" t="str">
        <f>_xll.qlSimpleQuote(D36,,RateTickValue,Permanent,Trigger,ObjectOverwrite)</f>
        <v>SEKOIS15Y_Quote#0001</v>
      </c>
      <c r="F36" s="186" t="str">
        <f>_xll.ohRangeRetrieveError(E36)</f>
        <v/>
      </c>
      <c r="G36" s="164" t="s">
        <v>111</v>
      </c>
      <c r="I36" s="163"/>
      <c r="J36" s="18" t="s">
        <v>30</v>
      </c>
      <c r="K36" s="18" t="s">
        <v>120</v>
      </c>
      <c r="L36" s="18" t="s">
        <v>121</v>
      </c>
      <c r="M36" s="84" t="str">
        <f t="shared" si="1"/>
        <v>SEKAMTNS15Y</v>
      </c>
      <c r="N36" s="84" t="str">
        <v>SEKAMTNS15Y=</v>
      </c>
      <c r="O36" s="253">
        <v>0.97500000000000009</v>
      </c>
      <c r="P36" s="253">
        <v>1.0350000000000001</v>
      </c>
      <c r="Q36" s="19">
        <f t="shared" si="3"/>
        <v>1.0050000000000001</v>
      </c>
      <c r="R36" s="19">
        <f t="shared" si="4"/>
        <v>6.0000000000000053E-2</v>
      </c>
      <c r="S36" s="87"/>
      <c r="T36" s="89">
        <v>1.645</v>
      </c>
      <c r="U36" s="87"/>
      <c r="V36" s="19">
        <v>1.0050000000000001</v>
      </c>
      <c r="W36" s="21" t="e">
        <f>_xll.qlSimpleQuoteSetValue(E36,V36/100,Trigger)</f>
        <v>#N/A</v>
      </c>
      <c r="X36" s="166"/>
    </row>
    <row r="37" spans="1:24" x14ac:dyDescent="0.2">
      <c r="A37" s="163"/>
      <c r="B37" s="217" t="s">
        <v>51</v>
      </c>
      <c r="C37" s="190" t="str">
        <f t="shared" si="2"/>
        <v>20Y</v>
      </c>
      <c r="D37" s="191" t="str">
        <f t="shared" si="0"/>
        <v>SEKOIS20Y_Quote</v>
      </c>
      <c r="E37" s="191" t="str">
        <f>_xll.qlSimpleQuote(D37,,RateTickValue,Permanent,Trigger,ObjectOverwrite)</f>
        <v>SEKOIS20Y_Quote#0001</v>
      </c>
      <c r="F37" s="186" t="str">
        <f>_xll.ohRangeRetrieveError(E37)</f>
        <v/>
      </c>
      <c r="G37" s="164" t="s">
        <v>111</v>
      </c>
      <c r="I37" s="163"/>
      <c r="J37" s="18" t="s">
        <v>29</v>
      </c>
      <c r="K37" s="18" t="s">
        <v>120</v>
      </c>
      <c r="L37" s="18" t="s">
        <v>121</v>
      </c>
      <c r="M37" s="84" t="str">
        <f t="shared" si="1"/>
        <v>SEKAMTNS20Y</v>
      </c>
      <c r="N37" s="84" t="str">
        <v>SEKAMTNS20Y=</v>
      </c>
      <c r="O37" s="253">
        <v>1.1950000000000001</v>
      </c>
      <c r="P37" s="253">
        <v>1.2750000000000001</v>
      </c>
      <c r="Q37" s="19">
        <f t="shared" si="3"/>
        <v>1.2350000000000001</v>
      </c>
      <c r="R37" s="19">
        <f t="shared" si="4"/>
        <v>8.0000000000000071E-2</v>
      </c>
      <c r="S37" s="87"/>
      <c r="T37" s="89">
        <v>1.875</v>
      </c>
      <c r="U37" s="87"/>
      <c r="V37" s="19">
        <v>1.2350000000000001</v>
      </c>
      <c r="W37" s="21" t="e">
        <f>_xll.qlSimpleQuoteSetValue(E37,V37/100,Trigger)</f>
        <v>#N/A</v>
      </c>
      <c r="X37" s="166"/>
    </row>
    <row r="38" spans="1:24" x14ac:dyDescent="0.2">
      <c r="A38" s="163"/>
      <c r="B38" s="217" t="s">
        <v>51</v>
      </c>
      <c r="C38" s="190" t="str">
        <f t="shared" si="2"/>
        <v>25Y</v>
      </c>
      <c r="D38" s="191" t="str">
        <f t="shared" si="0"/>
        <v>SEKOIS25Y_Quote</v>
      </c>
      <c r="E38" s="191" t="str">
        <f>_xll.qlSimpleQuote(D38,,RateTickValue,Permanent,Trigger,ObjectOverwrite)</f>
        <v>SEKOIS25Y_Quote#0001</v>
      </c>
      <c r="F38" s="186" t="str">
        <f>_xll.ohRangeRetrieveError(E38)</f>
        <v/>
      </c>
      <c r="G38" s="164" t="s">
        <v>111</v>
      </c>
      <c r="I38" s="163"/>
      <c r="J38" s="18" t="s">
        <v>28</v>
      </c>
      <c r="K38" s="18" t="s">
        <v>120</v>
      </c>
      <c r="L38" s="18" t="s">
        <v>121</v>
      </c>
      <c r="M38" s="84" t="str">
        <f t="shared" si="1"/>
        <v>SEKAMTNS25Y</v>
      </c>
      <c r="N38" s="84" t="str">
        <v>SEKAMTNS25Y=</v>
      </c>
      <c r="O38" s="253">
        <v>1.2950000000000002</v>
      </c>
      <c r="P38" s="253">
        <v>1.345</v>
      </c>
      <c r="Q38" s="19">
        <f t="shared" si="3"/>
        <v>1.32</v>
      </c>
      <c r="R38" s="19">
        <f t="shared" si="4"/>
        <v>4.9999999999999822E-2</v>
      </c>
      <c r="S38" s="87"/>
      <c r="T38" s="89">
        <v>1.9750000000000001</v>
      </c>
      <c r="U38" s="87"/>
      <c r="V38" s="19">
        <v>1.32</v>
      </c>
      <c r="W38" s="21" t="e">
        <f>_xll.qlSimpleQuoteSetValue(E38,V38/100,Trigger)</f>
        <v>#N/A</v>
      </c>
      <c r="X38" s="166"/>
    </row>
    <row r="39" spans="1:24" x14ac:dyDescent="0.2">
      <c r="A39" s="163"/>
      <c r="B39" s="217" t="s">
        <v>51</v>
      </c>
      <c r="C39" s="190" t="str">
        <f t="shared" si="2"/>
        <v>27Y</v>
      </c>
      <c r="D39" s="191" t="str">
        <f t="shared" si="0"/>
        <v>SEKOIS27Y_Quote</v>
      </c>
      <c r="E39" s="191" t="str">
        <f>_xll.qlSimpleQuote(D39,,RateTickValue,Permanent,Trigger,ObjectOverwrite)</f>
        <v>SEKOIS27Y_Quote#0001</v>
      </c>
      <c r="F39" s="186" t="str">
        <f>_xll.ohRangeRetrieveError(E39)</f>
        <v/>
      </c>
      <c r="G39" s="164" t="s">
        <v>111</v>
      </c>
      <c r="I39" s="163"/>
      <c r="J39" s="18" t="s">
        <v>27</v>
      </c>
      <c r="K39" s="18" t="s">
        <v>120</v>
      </c>
      <c r="L39" s="18" t="s">
        <v>121</v>
      </c>
      <c r="M39" s="84" t="str">
        <f t="shared" si="1"/>
        <v>SEKAMTNS27Y</v>
      </c>
      <c r="N39" s="84" t="str">
        <v>SEKAMTNS27Y=</v>
      </c>
      <c r="O39" s="253" t="s">
        <v>110</v>
      </c>
      <c r="P39" s="253" t="s">
        <v>110</v>
      </c>
      <c r="Q39" s="19" t="e">
        <f t="shared" si="3"/>
        <v>#NUM!</v>
      </c>
      <c r="R39" s="19" t="e">
        <f t="shared" si="4"/>
        <v>#NUM!</v>
      </c>
      <c r="S39" s="87"/>
      <c r="T39" s="89" t="e">
        <v>#NUM!</v>
      </c>
      <c r="U39" s="87"/>
      <c r="V39" s="19" t="e">
        <v>#NUM!</v>
      </c>
      <c r="W39" s="21">
        <f>_xll.qlSimpleQuoteSetValue(E39,V39/100,Trigger)</f>
        <v>0</v>
      </c>
      <c r="X39" s="166"/>
    </row>
    <row r="40" spans="1:24" x14ac:dyDescent="0.2">
      <c r="A40" s="163"/>
      <c r="B40" s="217" t="s">
        <v>51</v>
      </c>
      <c r="C40" s="190" t="str">
        <f t="shared" si="2"/>
        <v>30Y</v>
      </c>
      <c r="D40" s="191" t="str">
        <f t="shared" si="0"/>
        <v>SEKOIS30Y_Quote</v>
      </c>
      <c r="E40" s="191" t="str">
        <f>_xll.qlSimpleQuote(D40,,RateTickValue,Permanent,Trigger,ObjectOverwrite)</f>
        <v>SEKOIS30Y_Quote#0001</v>
      </c>
      <c r="F40" s="186" t="str">
        <f>_xll.ohRangeRetrieveError(E40)</f>
        <v/>
      </c>
      <c r="G40" s="164" t="s">
        <v>111</v>
      </c>
      <c r="I40" s="163"/>
      <c r="J40" s="18" t="s">
        <v>26</v>
      </c>
      <c r="K40" s="18" t="s">
        <v>120</v>
      </c>
      <c r="L40" s="18" t="s">
        <v>121</v>
      </c>
      <c r="M40" s="84" t="str">
        <f t="shared" si="1"/>
        <v>SEKAMTNS30Y</v>
      </c>
      <c r="N40" s="84" t="str">
        <v>SEKAMTNS30Y=</v>
      </c>
      <c r="O40" s="253">
        <v>1.33</v>
      </c>
      <c r="P40" s="253">
        <v>1.3800000000000001</v>
      </c>
      <c r="Q40" s="19">
        <f t="shared" si="3"/>
        <v>1.355</v>
      </c>
      <c r="R40" s="19">
        <f t="shared" si="4"/>
        <v>4.9999999999999822E-2</v>
      </c>
      <c r="S40" s="87"/>
      <c r="T40" s="89">
        <v>2.0125000000000002</v>
      </c>
      <c r="U40" s="87"/>
      <c r="V40" s="19">
        <v>1.355</v>
      </c>
      <c r="W40" s="21" t="e">
        <f>_xll.qlSimpleQuoteSetValue(E40,V40/100,Trigger)</f>
        <v>#N/A</v>
      </c>
      <c r="X40" s="166"/>
    </row>
    <row r="41" spans="1:24" x14ac:dyDescent="0.2">
      <c r="A41" s="163"/>
      <c r="B41" s="217" t="s">
        <v>51</v>
      </c>
      <c r="C41" s="190" t="str">
        <f t="shared" si="2"/>
        <v>35Y</v>
      </c>
      <c r="D41" s="191" t="str">
        <f t="shared" si="0"/>
        <v>SEKOIS35Y_Quote</v>
      </c>
      <c r="E41" s="191" t="str">
        <f>_xll.qlSimpleQuote(D41,,RateTickValue,Permanent,Trigger,ObjectOverwrite)</f>
        <v>SEKOIS35Y_Quote#0001</v>
      </c>
      <c r="F41" s="186" t="str">
        <f>_xll.ohRangeRetrieveError(E41)</f>
        <v/>
      </c>
      <c r="G41" s="164" t="s">
        <v>111</v>
      </c>
      <c r="I41" s="163"/>
      <c r="J41" s="18" t="s">
        <v>25</v>
      </c>
      <c r="K41" s="18" t="s">
        <v>120</v>
      </c>
      <c r="L41" s="18" t="s">
        <v>121</v>
      </c>
      <c r="M41" s="84" t="str">
        <f t="shared" si="1"/>
        <v>SEKAMTNS35Y</v>
      </c>
      <c r="N41" s="84" t="str">
        <v>SEKAMTNS35Y=</v>
      </c>
      <c r="O41" s="253" t="s">
        <v>110</v>
      </c>
      <c r="P41" s="253" t="s">
        <v>110</v>
      </c>
      <c r="Q41" s="19" t="e">
        <f t="shared" si="3"/>
        <v>#NUM!</v>
      </c>
      <c r="R41" s="19" t="e">
        <f t="shared" si="4"/>
        <v>#NUM!</v>
      </c>
      <c r="S41" s="87"/>
      <c r="T41" s="89" t="e">
        <v>#NUM!</v>
      </c>
      <c r="U41" s="87"/>
      <c r="V41" s="19" t="e">
        <v>#NUM!</v>
      </c>
      <c r="W41" s="21">
        <f>_xll.qlSimpleQuoteSetValue(E41,V41/100,Trigger)</f>
        <v>0</v>
      </c>
      <c r="X41" s="166"/>
    </row>
    <row r="42" spans="1:24" x14ac:dyDescent="0.2">
      <c r="A42" s="163"/>
      <c r="B42" s="217" t="s">
        <v>51</v>
      </c>
      <c r="C42" s="190" t="str">
        <f t="shared" si="2"/>
        <v>40Y</v>
      </c>
      <c r="D42" s="191" t="str">
        <f t="shared" si="0"/>
        <v>SEKOIS40Y_Quote</v>
      </c>
      <c r="E42" s="191" t="str">
        <f>_xll.qlSimpleQuote(D42,,RateTickValue,Permanent,Trigger,ObjectOverwrite)</f>
        <v>SEKOIS40Y_Quote#0001</v>
      </c>
      <c r="F42" s="186" t="str">
        <f>_xll.ohRangeRetrieveError(E42)</f>
        <v/>
      </c>
      <c r="G42" s="164" t="s">
        <v>111</v>
      </c>
      <c r="I42" s="163"/>
      <c r="J42" s="18" t="s">
        <v>24</v>
      </c>
      <c r="K42" s="18" t="s">
        <v>120</v>
      </c>
      <c r="L42" s="18" t="s">
        <v>121</v>
      </c>
      <c r="M42" s="84" t="str">
        <f t="shared" si="1"/>
        <v>SEKAMTNS40Y</v>
      </c>
      <c r="N42" s="84" t="str">
        <v>SEKAMTNS40Y=</v>
      </c>
      <c r="O42" s="253" t="s">
        <v>110</v>
      </c>
      <c r="P42" s="253" t="s">
        <v>110</v>
      </c>
      <c r="Q42" s="19" t="e">
        <f t="shared" si="3"/>
        <v>#NUM!</v>
      </c>
      <c r="R42" s="19" t="e">
        <f t="shared" si="4"/>
        <v>#NUM!</v>
      </c>
      <c r="S42" s="87"/>
      <c r="T42" s="89" t="e">
        <v>#NUM!</v>
      </c>
      <c r="U42" s="87"/>
      <c r="V42" s="19" t="e">
        <v>#NUM!</v>
      </c>
      <c r="W42" s="21">
        <f>_xll.qlSimpleQuoteSetValue(E42,V42/100,Trigger)</f>
        <v>0</v>
      </c>
      <c r="X42" s="166"/>
    </row>
    <row r="43" spans="1:24" x14ac:dyDescent="0.2">
      <c r="A43" s="163"/>
      <c r="B43" s="217" t="s">
        <v>51</v>
      </c>
      <c r="C43" s="190" t="str">
        <f t="shared" si="2"/>
        <v>45Y</v>
      </c>
      <c r="D43" s="191" t="str">
        <f t="shared" si="0"/>
        <v>SEKOIS45Y_Quote</v>
      </c>
      <c r="E43" s="191" t="str">
        <f>_xll.qlSimpleQuote(D43,,RateTickValue,Permanent,Trigger,ObjectOverwrite)</f>
        <v>SEKOIS45Y_Quote#0001</v>
      </c>
      <c r="F43" s="186" t="str">
        <f>_xll.ohRangeRetrieveError(E43)</f>
        <v/>
      </c>
      <c r="G43" s="164" t="s">
        <v>111</v>
      </c>
      <c r="I43" s="163"/>
      <c r="J43" s="18" t="s">
        <v>23</v>
      </c>
      <c r="K43" s="18" t="s">
        <v>120</v>
      </c>
      <c r="L43" s="18" t="s">
        <v>121</v>
      </c>
      <c r="M43" s="84" t="str">
        <f t="shared" si="1"/>
        <v>SEKAMTNS45Y</v>
      </c>
      <c r="N43" s="84" t="str">
        <v>SEKAMTNS45Y=</v>
      </c>
      <c r="O43" s="253" t="s">
        <v>110</v>
      </c>
      <c r="P43" s="253" t="s">
        <v>110</v>
      </c>
      <c r="Q43" s="19" t="e">
        <f t="shared" si="3"/>
        <v>#NUM!</v>
      </c>
      <c r="R43" s="19" t="e">
        <f t="shared" si="4"/>
        <v>#NUM!</v>
      </c>
      <c r="S43" s="87"/>
      <c r="T43" s="89" t="e">
        <v>#NUM!</v>
      </c>
      <c r="U43" s="87"/>
      <c r="V43" s="19" t="e">
        <v>#NUM!</v>
      </c>
      <c r="W43" s="21">
        <f>_xll.qlSimpleQuoteSetValue(E43,V43/100,Trigger)</f>
        <v>0</v>
      </c>
      <c r="X43" s="166"/>
    </row>
    <row r="44" spans="1:24" x14ac:dyDescent="0.2">
      <c r="A44" s="163"/>
      <c r="B44" s="218" t="s">
        <v>51</v>
      </c>
      <c r="C44" s="192" t="str">
        <f t="shared" si="2"/>
        <v>50Y</v>
      </c>
      <c r="D44" s="193" t="str">
        <f t="shared" si="0"/>
        <v>SEKOIS50Y_Quote</v>
      </c>
      <c r="E44" s="193" t="str">
        <f>_xll.qlSimpleQuote(D44,,RateTickValue,Permanent,Trigger,ObjectOverwrite)</f>
        <v>SEKOIS50Y_Quote#0001</v>
      </c>
      <c r="F44" s="187" t="str">
        <f>_xll.ohRangeRetrieveError(E44)</f>
        <v/>
      </c>
      <c r="G44" s="164" t="s">
        <v>111</v>
      </c>
      <c r="I44" s="163"/>
      <c r="J44" s="24" t="s">
        <v>22</v>
      </c>
      <c r="K44" s="24" t="s">
        <v>120</v>
      </c>
      <c r="L44" s="24" t="s">
        <v>121</v>
      </c>
      <c r="M44" s="85" t="str">
        <f t="shared" si="1"/>
        <v>SEKAMTNS50Y</v>
      </c>
      <c r="N44" s="85" t="str">
        <v>SEKAMTNS50Y=</v>
      </c>
      <c r="O44" s="254" t="s">
        <v>110</v>
      </c>
      <c r="P44" s="254" t="s">
        <v>110</v>
      </c>
      <c r="Q44" s="25" t="e">
        <f t="shared" si="3"/>
        <v>#NUM!</v>
      </c>
      <c r="R44" s="25" t="e">
        <f t="shared" si="4"/>
        <v>#NUM!</v>
      </c>
      <c r="S44" s="87"/>
      <c r="T44" s="94" t="e">
        <v>#NUM!</v>
      </c>
      <c r="U44" s="87"/>
      <c r="V44" s="25" t="e">
        <v>#NUM!</v>
      </c>
      <c r="W44" s="27">
        <f>_xll.qlSimpleQuoteSetValue(E44,V44/100,Trigger)</f>
        <v>0</v>
      </c>
      <c r="X44" s="166"/>
    </row>
    <row r="45" spans="1:24" x14ac:dyDescent="0.2">
      <c r="A45" s="177"/>
      <c r="B45" s="178"/>
      <c r="C45" s="179"/>
      <c r="D45" s="180"/>
      <c r="E45" s="180"/>
      <c r="F45" s="181"/>
      <c r="G45" s="141"/>
      <c r="I45" s="177"/>
      <c r="J45" s="178"/>
      <c r="K45" s="179"/>
      <c r="L45" s="179"/>
      <c r="M45" s="180"/>
      <c r="N45" s="180"/>
      <c r="O45" s="181"/>
      <c r="P45" s="79"/>
      <c r="Q45" s="179"/>
      <c r="R45" s="179"/>
      <c r="S45" s="180"/>
      <c r="T45" s="183"/>
      <c r="U45" s="181"/>
      <c r="V45" s="79"/>
      <c r="W45" s="182"/>
      <c r="X45" s="184"/>
    </row>
    <row r="46" spans="1:24" x14ac:dyDescent="0.2">
      <c r="E46" s="69"/>
    </row>
    <row r="47" spans="1:24" x14ac:dyDescent="0.2">
      <c r="E47" s="69"/>
    </row>
    <row r="48" spans="1:24" x14ac:dyDescent="0.2">
      <c r="E48" s="69"/>
    </row>
    <row r="49" spans="5:5" x14ac:dyDescent="0.2">
      <c r="E49" s="69"/>
    </row>
    <row r="50" spans="5:5" x14ac:dyDescent="0.2">
      <c r="E50" s="69"/>
    </row>
    <row r="51" spans="5:5" x14ac:dyDescent="0.2">
      <c r="E51" s="69"/>
    </row>
    <row r="52" spans="5:5" x14ac:dyDescent="0.2">
      <c r="E52" s="69"/>
    </row>
    <row r="53" spans="5:5" x14ac:dyDescent="0.2">
      <c r="E53" s="69"/>
    </row>
    <row r="54" spans="5:5" x14ac:dyDescent="0.2">
      <c r="E54" s="69"/>
    </row>
    <row r="55" spans="5:5" x14ac:dyDescent="0.2">
      <c r="E55" s="69"/>
    </row>
    <row r="56" spans="5:5" x14ac:dyDescent="0.2">
      <c r="E56" s="69"/>
    </row>
    <row r="57" spans="5:5" x14ac:dyDescent="0.2">
      <c r="E57" s="69"/>
    </row>
    <row r="58" spans="5:5" x14ac:dyDescent="0.2">
      <c r="E58" s="69"/>
    </row>
    <row r="59" spans="5:5" x14ac:dyDescent="0.2">
      <c r="E59" s="69"/>
    </row>
    <row r="60" spans="5:5" x14ac:dyDescent="0.2">
      <c r="E60" s="69"/>
    </row>
    <row r="61" spans="5:5" x14ac:dyDescent="0.2">
      <c r="E61" s="69"/>
    </row>
    <row r="62" spans="5:5" x14ac:dyDescent="0.2">
      <c r="E62" s="69"/>
    </row>
    <row r="63" spans="5:5" x14ac:dyDescent="0.2">
      <c r="E63" s="69"/>
    </row>
    <row r="64" spans="5:5" x14ac:dyDescent="0.2">
      <c r="E64" s="69"/>
    </row>
    <row r="65" spans="5:5" x14ac:dyDescent="0.2">
      <c r="E65" s="69"/>
    </row>
    <row r="66" spans="5:5" x14ac:dyDescent="0.2">
      <c r="E66" s="69"/>
    </row>
    <row r="67" spans="5:5" x14ac:dyDescent="0.2">
      <c r="E67" s="69"/>
    </row>
    <row r="68" spans="5:5" x14ac:dyDescent="0.2">
      <c r="E68" s="69"/>
    </row>
    <row r="69" spans="5:5" x14ac:dyDescent="0.2">
      <c r="E69" s="69"/>
    </row>
    <row r="70" spans="5:5" x14ac:dyDescent="0.2">
      <c r="E70" s="69"/>
    </row>
    <row r="71" spans="5:5" x14ac:dyDescent="0.2">
      <c r="E71" s="69"/>
    </row>
    <row r="72" spans="5:5" x14ac:dyDescent="0.2">
      <c r="E72" s="69"/>
    </row>
    <row r="73" spans="5:5" x14ac:dyDescent="0.2">
      <c r="E73" s="69"/>
    </row>
    <row r="74" spans="5:5" x14ac:dyDescent="0.2">
      <c r="E74" s="69"/>
    </row>
    <row r="75" spans="5:5" x14ac:dyDescent="0.2">
      <c r="E75" s="69"/>
    </row>
    <row r="76" spans="5:5" x14ac:dyDescent="0.2">
      <c r="E76" s="69"/>
    </row>
    <row r="77" spans="5:5" x14ac:dyDescent="0.2">
      <c r="E77" s="69"/>
    </row>
    <row r="78" spans="5:5" x14ac:dyDescent="0.2">
      <c r="E78" s="69"/>
    </row>
    <row r="79" spans="5:5" x14ac:dyDescent="0.2">
      <c r="E79" s="69"/>
    </row>
    <row r="80" spans="5:5" x14ac:dyDescent="0.2">
      <c r="E80" s="69"/>
    </row>
    <row r="81" spans="5:5" x14ac:dyDescent="0.2">
      <c r="E81" s="69"/>
    </row>
    <row r="82" spans="5:5" x14ac:dyDescent="0.2">
      <c r="E82" s="69"/>
    </row>
  </sheetData>
  <conditionalFormatting sqref="W5:W44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showInputMessage="1" showErrorMessage="1" sqref="N2"/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69" hidden="1" customWidth="1" outlineLevel="1"/>
    <col min="2" max="4" width="4" style="69" hidden="1" customWidth="1" outlineLevel="1"/>
    <col min="5" max="5" width="17.28515625" style="69" hidden="1" customWidth="1" outlineLevel="1"/>
    <col min="6" max="6" width="22.42578125" style="92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69"/>
      <c r="B1" s="5"/>
      <c r="C1" s="5"/>
      <c r="D1" s="5"/>
      <c r="E1" s="5"/>
      <c r="F1" s="5"/>
      <c r="G1" s="5"/>
      <c r="H1" s="162"/>
      <c r="J1" s="127" t="s">
        <v>154</v>
      </c>
      <c r="K1" s="5"/>
      <c r="L1" s="5"/>
      <c r="M1" s="5"/>
      <c r="N1" s="5"/>
      <c r="O1" s="5"/>
      <c r="P1" s="5"/>
      <c r="Q1" s="5"/>
      <c r="R1" s="5"/>
      <c r="S1" s="224"/>
      <c r="T1" s="5"/>
      <c r="U1" s="5"/>
      <c r="V1" s="5"/>
      <c r="W1" s="5"/>
      <c r="X1" s="5"/>
      <c r="Y1" s="162"/>
    </row>
    <row r="2" spans="1:25" x14ac:dyDescent="0.2">
      <c r="A2" s="165"/>
      <c r="B2" s="2"/>
      <c r="C2" s="2"/>
      <c r="D2" s="2"/>
      <c r="E2" s="2"/>
      <c r="F2" s="2"/>
      <c r="G2" s="2"/>
      <c r="H2" s="164"/>
      <c r="J2" s="138"/>
      <c r="K2" s="2"/>
      <c r="L2" s="2"/>
      <c r="M2" s="2"/>
      <c r="N2" s="2"/>
      <c r="O2" s="8" t="str">
        <f>VLOOKUP(J1,AreaTable,2,FALSE)</f>
        <v>ICAP</v>
      </c>
      <c r="P2" s="2"/>
      <c r="Q2" s="256" t="s">
        <v>158</v>
      </c>
      <c r="R2" s="223" t="b">
        <f t="array" ref="R2">AND(_xll.ohFilter($Q$5:$Q$31,ISNUMBER($Q$5:$Q$31))=0)</f>
        <v>0</v>
      </c>
      <c r="S2" s="205"/>
      <c r="T2" s="9"/>
      <c r="U2" s="9"/>
      <c r="V2" s="9"/>
      <c r="W2" s="9"/>
      <c r="X2" s="220">
        <f>_xll.ohTrigger(X5:X31)</f>
        <v>4</v>
      </c>
      <c r="Y2" s="164"/>
    </row>
    <row r="3" spans="1:25" x14ac:dyDescent="0.2">
      <c r="A3" s="165"/>
      <c r="B3" s="2"/>
      <c r="C3" s="2"/>
      <c r="D3" s="2"/>
      <c r="E3" s="79"/>
      <c r="F3" s="79"/>
      <c r="G3" s="79"/>
      <c r="H3" s="164"/>
      <c r="J3" s="163"/>
      <c r="K3" s="9"/>
      <c r="L3" s="2"/>
      <c r="M3" s="2"/>
      <c r="N3" s="2"/>
      <c r="O3" s="2"/>
      <c r="P3" s="2"/>
      <c r="Q3" s="2"/>
      <c r="R3" s="2"/>
      <c r="S3" s="205"/>
      <c r="T3" s="9"/>
      <c r="U3" s="9"/>
      <c r="V3" s="9"/>
      <c r="W3" s="2"/>
      <c r="X3" s="207"/>
      <c r="Y3" s="166"/>
    </row>
    <row r="4" spans="1:25" ht="22.5" customHeight="1" x14ac:dyDescent="0.2">
      <c r="A4" s="163"/>
      <c r="B4" s="82"/>
      <c r="C4" s="77"/>
      <c r="D4" s="77"/>
      <c r="E4" s="57" t="s">
        <v>130</v>
      </c>
      <c r="F4" s="57" t="s">
        <v>131</v>
      </c>
      <c r="G4" s="57" t="s">
        <v>153</v>
      </c>
      <c r="H4" s="164"/>
      <c r="J4" s="163"/>
      <c r="K4" s="219"/>
      <c r="L4" s="215"/>
      <c r="M4" s="215"/>
      <c r="N4" s="215"/>
      <c r="O4" s="61" t="str">
        <f>_xll.RData(O5:O31,P4:Q4,"RTFEED:IDN",ReutersRtMode,,P5)</f>
        <v>Updated at 10:54:52</v>
      </c>
      <c r="P4" s="59" t="s">
        <v>71</v>
      </c>
      <c r="Q4" s="59" t="s">
        <v>70</v>
      </c>
      <c r="R4" s="58" t="s">
        <v>133</v>
      </c>
      <c r="S4" s="58" t="s">
        <v>155</v>
      </c>
      <c r="T4" s="9"/>
      <c r="U4" s="59" t="s">
        <v>85</v>
      </c>
      <c r="V4" s="9"/>
      <c r="W4" s="60" t="s">
        <v>84</v>
      </c>
      <c r="X4" s="78" t="s">
        <v>83</v>
      </c>
      <c r="Y4" s="166"/>
    </row>
    <row r="5" spans="1:25" x14ac:dyDescent="0.2">
      <c r="A5" s="163"/>
      <c r="B5" s="190" t="s">
        <v>11</v>
      </c>
      <c r="C5" s="190" t="s">
        <v>114</v>
      </c>
      <c r="D5" s="190" t="s">
        <v>115</v>
      </c>
      <c r="E5" s="191" t="str">
        <f t="shared" ref="E5:E14" si="0">Currency&amp;$C5&amp;$D5&amp;$B5&amp;QuoteSuffix</f>
        <v>SEKAB3S6M_Quote</v>
      </c>
      <c r="F5" s="191" t="str">
        <f>_xll.qlSimpleQuote(E5,,RateTickValue,Permanent,Trigger,ObjectOverwrite)</f>
        <v>SEKAB3S6M_Quote#0001</v>
      </c>
      <c r="G5" s="186" t="str">
        <f>_xll.ohRangeRetrieveError(F5)</f>
        <v/>
      </c>
      <c r="H5" s="164" t="s">
        <v>111</v>
      </c>
      <c r="J5" s="163"/>
      <c r="K5" s="80" t="s">
        <v>11</v>
      </c>
      <c r="L5" s="80" t="s">
        <v>114</v>
      </c>
      <c r="M5" s="80" t="s">
        <v>115</v>
      </c>
      <c r="N5" s="84" t="str">
        <f t="shared" ref="N5:N31" si="1">Currency&amp;L5&amp;M5&amp;K5</f>
        <v>SEKAB3S6M</v>
      </c>
      <c r="O5" s="84" t="str">
        <f t="array" ref="O5:O31">Instruments&amp;"="&amp;VLOOKUP(Contributor,ContributorTable,2,FALSE)</f>
        <v>SEKAB3S6M=ICAP</v>
      </c>
      <c r="P5" s="253" t="s">
        <v>110</v>
      </c>
      <c r="Q5" s="253" t="s">
        <v>110</v>
      </c>
      <c r="R5" s="19" t="e">
        <f>IF($R$2,IF(ISNUMBER(P5),P5,#NUM!),IFERROR(AVERAGE(P5:Q5),#NUM!))</f>
        <v>#NUM!</v>
      </c>
      <c r="S5" s="19" t="e">
        <f>(R5-P5)*2</f>
        <v>#NUM!</v>
      </c>
      <c r="T5" s="87"/>
      <c r="U5" s="89" t="e">
        <v>#NUM!</v>
      </c>
      <c r="V5" s="87"/>
      <c r="W5" s="19" t="e">
        <f t="array" ref="W5:W31">QuoteLive</f>
        <v>#NUM!</v>
      </c>
      <c r="X5" s="21">
        <f>_xll.qlSimpleQuoteSetValue(F5,W5/100,Trigger)</f>
        <v>0</v>
      </c>
      <c r="Y5" s="166"/>
    </row>
    <row r="6" spans="1:25" x14ac:dyDescent="0.2">
      <c r="A6" s="163"/>
      <c r="B6" s="190" t="s">
        <v>5</v>
      </c>
      <c r="C6" s="190" t="s">
        <v>114</v>
      </c>
      <c r="D6" s="190" t="s">
        <v>115</v>
      </c>
      <c r="E6" s="191" t="str">
        <f t="shared" si="0"/>
        <v>SEKAB3S1Y_Quote</v>
      </c>
      <c r="F6" s="191" t="str">
        <f>_xll.qlSimpleQuote(E6,,RateTickValue,Permanent,Trigger,ObjectOverwrite)</f>
        <v>SEKAB3S1Y_Quote#0001</v>
      </c>
      <c r="G6" s="186" t="str">
        <f>_xll.ohRangeRetrieveError(F6)</f>
        <v/>
      </c>
      <c r="H6" s="164" t="s">
        <v>111</v>
      </c>
      <c r="J6" s="163"/>
      <c r="K6" s="80" t="s">
        <v>5</v>
      </c>
      <c r="L6" s="80" t="s">
        <v>114</v>
      </c>
      <c r="M6" s="80" t="s">
        <v>115</v>
      </c>
      <c r="N6" s="84" t="str">
        <f t="shared" si="1"/>
        <v>SEKAB3S1Y</v>
      </c>
      <c r="O6" s="84" t="str">
        <v>SEKAB3S1Y=ICAP</v>
      </c>
      <c r="P6" s="253">
        <v>-0.54500000000000004</v>
      </c>
      <c r="Q6" s="253">
        <v>-0.49500000000000005</v>
      </c>
      <c r="R6" s="19">
        <f t="shared" ref="R6:R31" si="2">IF($R$2,IF(ISNUMBER(P6),P6,#NUM!),IFERROR(AVERAGE(P6:Q6),#NUM!))</f>
        <v>-0.52</v>
      </c>
      <c r="S6" s="19">
        <f t="shared" ref="S6:S31" si="3">(R6-P6)*2</f>
        <v>5.0000000000000044E-2</v>
      </c>
      <c r="T6" s="87"/>
      <c r="U6" s="89">
        <v>-0.28749999999999998</v>
      </c>
      <c r="V6" s="87"/>
      <c r="W6" s="19">
        <v>-0.52</v>
      </c>
      <c r="X6" s="21" t="e">
        <f>_xll.qlSimpleQuoteSetValue(F6,W6/100,Trigger)</f>
        <v>#N/A</v>
      </c>
      <c r="Y6" s="166"/>
    </row>
    <row r="7" spans="1:25" x14ac:dyDescent="0.2">
      <c r="A7" s="163"/>
      <c r="B7" s="190" t="s">
        <v>46</v>
      </c>
      <c r="C7" s="190" t="s">
        <v>114</v>
      </c>
      <c r="D7" s="190" t="s">
        <v>115</v>
      </c>
      <c r="E7" s="191" t="str">
        <f t="shared" si="0"/>
        <v>SEKAB3S15M_Quote</v>
      </c>
      <c r="F7" s="191" t="str">
        <f>_xll.qlSimpleQuote(E7,,RateTickValue,Permanent,Trigger,ObjectOverwrite)</f>
        <v>SEKAB3S15M_Quote#0001</v>
      </c>
      <c r="G7" s="186" t="str">
        <f>_xll.ohRangeRetrieveError(F7)</f>
        <v/>
      </c>
      <c r="H7" s="164" t="s">
        <v>111</v>
      </c>
      <c r="J7" s="163"/>
      <c r="K7" s="80" t="s">
        <v>46</v>
      </c>
      <c r="L7" s="80" t="s">
        <v>114</v>
      </c>
      <c r="M7" s="80" t="s">
        <v>115</v>
      </c>
      <c r="N7" s="84" t="str">
        <f t="shared" si="1"/>
        <v>SEKAB3S15M</v>
      </c>
      <c r="O7" s="84" t="str">
        <v>SEKAB3S15M=ICAP</v>
      </c>
      <c r="P7" s="253" t="s">
        <v>110</v>
      </c>
      <c r="Q7" s="253" t="s">
        <v>110</v>
      </c>
      <c r="R7" s="19" t="e">
        <f t="shared" si="2"/>
        <v>#NUM!</v>
      </c>
      <c r="S7" s="19" t="e">
        <f t="shared" si="3"/>
        <v>#NUM!</v>
      </c>
      <c r="T7" s="87"/>
      <c r="U7" s="89" t="e">
        <v>#NUM!</v>
      </c>
      <c r="V7" s="87"/>
      <c r="W7" s="19" t="e">
        <v>#NUM!</v>
      </c>
      <c r="X7" s="21">
        <f>_xll.qlSimpleQuoteSetValue(F7,W7/100,Trigger)</f>
        <v>0</v>
      </c>
      <c r="Y7" s="166"/>
    </row>
    <row r="8" spans="1:25" x14ac:dyDescent="0.2">
      <c r="A8" s="163"/>
      <c r="B8" s="190" t="s">
        <v>45</v>
      </c>
      <c r="C8" s="190" t="s">
        <v>114</v>
      </c>
      <c r="D8" s="190" t="s">
        <v>115</v>
      </c>
      <c r="E8" s="191" t="str">
        <f t="shared" si="0"/>
        <v>SEKAB3S18M_Quote</v>
      </c>
      <c r="F8" s="191" t="str">
        <f>_xll.qlSimpleQuote(E8,,RateTickValue,Permanent,Trigger,ObjectOverwrite)</f>
        <v>SEKAB3S18M_Quote#0001</v>
      </c>
      <c r="G8" s="186" t="str">
        <f>_xll.ohRangeRetrieveError(F8)</f>
        <v/>
      </c>
      <c r="H8" s="164" t="s">
        <v>111</v>
      </c>
      <c r="J8" s="163"/>
      <c r="K8" s="80" t="s">
        <v>45</v>
      </c>
      <c r="L8" s="80" t="s">
        <v>114</v>
      </c>
      <c r="M8" s="80" t="s">
        <v>115</v>
      </c>
      <c r="N8" s="84" t="str">
        <f t="shared" si="1"/>
        <v>SEKAB3S18M</v>
      </c>
      <c r="O8" s="84" t="str">
        <v>SEKAB3S18M=ICAP</v>
      </c>
      <c r="P8" s="253" t="s">
        <v>110</v>
      </c>
      <c r="Q8" s="253" t="s">
        <v>110</v>
      </c>
      <c r="R8" s="19" t="e">
        <f t="shared" si="2"/>
        <v>#NUM!</v>
      </c>
      <c r="S8" s="19" t="e">
        <f t="shared" si="3"/>
        <v>#NUM!</v>
      </c>
      <c r="T8" s="87"/>
      <c r="U8" s="89" t="e">
        <v>#NUM!</v>
      </c>
      <c r="V8" s="87"/>
      <c r="W8" s="19" t="e">
        <v>#NUM!</v>
      </c>
      <c r="X8" s="21">
        <f>_xll.qlSimpleQuoteSetValue(F8,W8/100,Trigger)</f>
        <v>0</v>
      </c>
      <c r="Y8" s="166"/>
    </row>
    <row r="9" spans="1:25" x14ac:dyDescent="0.2">
      <c r="A9" s="163"/>
      <c r="B9" s="190" t="s">
        <v>44</v>
      </c>
      <c r="C9" s="190" t="s">
        <v>114</v>
      </c>
      <c r="D9" s="190" t="s">
        <v>115</v>
      </c>
      <c r="E9" s="191" t="str">
        <f t="shared" si="0"/>
        <v>SEKAB3S21M_Quote</v>
      </c>
      <c r="F9" s="191" t="str">
        <f>_xll.qlSimpleQuote(E9,,RateTickValue,Permanent,Trigger,ObjectOverwrite)</f>
        <v>SEKAB3S21M_Quote#0001</v>
      </c>
      <c r="G9" s="186" t="str">
        <f>_xll.ohRangeRetrieveError(F9)</f>
        <v/>
      </c>
      <c r="H9" s="164" t="s">
        <v>111</v>
      </c>
      <c r="J9" s="163"/>
      <c r="K9" s="80" t="s">
        <v>44</v>
      </c>
      <c r="L9" s="80" t="s">
        <v>114</v>
      </c>
      <c r="M9" s="80" t="s">
        <v>115</v>
      </c>
      <c r="N9" s="84" t="str">
        <f t="shared" si="1"/>
        <v>SEKAB3S21M</v>
      </c>
      <c r="O9" s="84" t="str">
        <v>SEKAB3S21M=ICAP</v>
      </c>
      <c r="P9" s="253" t="s">
        <v>110</v>
      </c>
      <c r="Q9" s="253" t="s">
        <v>110</v>
      </c>
      <c r="R9" s="19" t="e">
        <f t="shared" si="2"/>
        <v>#NUM!</v>
      </c>
      <c r="S9" s="19" t="e">
        <f t="shared" si="3"/>
        <v>#NUM!</v>
      </c>
      <c r="T9" s="87"/>
      <c r="U9" s="89" t="e">
        <v>#NUM!</v>
      </c>
      <c r="V9" s="87"/>
      <c r="W9" s="19" t="e">
        <v>#NUM!</v>
      </c>
      <c r="X9" s="21">
        <f>_xll.qlSimpleQuoteSetValue(F9,W9/100,Trigger)</f>
        <v>0</v>
      </c>
      <c r="Y9" s="166"/>
    </row>
    <row r="10" spans="1:25" x14ac:dyDescent="0.2">
      <c r="A10" s="163"/>
      <c r="B10" s="190" t="s">
        <v>40</v>
      </c>
      <c r="C10" s="190" t="s">
        <v>114</v>
      </c>
      <c r="D10" s="190" t="s">
        <v>115</v>
      </c>
      <c r="E10" s="191" t="str">
        <f t="shared" si="0"/>
        <v>SEKAB3S2Y_Quote</v>
      </c>
      <c r="F10" s="191" t="str">
        <f>_xll.qlSimpleQuote(E10,,RateTickValue,Permanent,Trigger,ObjectOverwrite)</f>
        <v>SEKAB3S2Y_Quote#0001</v>
      </c>
      <c r="G10" s="186" t="str">
        <f>_xll.ohRangeRetrieveError(F10)</f>
        <v/>
      </c>
      <c r="H10" s="164" t="s">
        <v>111</v>
      </c>
      <c r="J10" s="163"/>
      <c r="K10" s="80" t="s">
        <v>40</v>
      </c>
      <c r="L10" s="80" t="s">
        <v>114</v>
      </c>
      <c r="M10" s="80" t="s">
        <v>115</v>
      </c>
      <c r="N10" s="84" t="str">
        <f t="shared" si="1"/>
        <v>SEKAB3S2Y</v>
      </c>
      <c r="O10" s="84" t="str">
        <v>SEKAB3S2Y=ICAP</v>
      </c>
      <c r="P10" s="253">
        <v>-0.47000000000000003</v>
      </c>
      <c r="Q10" s="253">
        <v>-0.42000000000000004</v>
      </c>
      <c r="R10" s="19">
        <f t="shared" si="2"/>
        <v>-0.44500000000000006</v>
      </c>
      <c r="S10" s="19">
        <f t="shared" si="3"/>
        <v>4.9999999999999933E-2</v>
      </c>
      <c r="T10" s="87"/>
      <c r="U10" s="89">
        <v>-0.16999999999999998</v>
      </c>
      <c r="V10" s="87"/>
      <c r="W10" s="19">
        <v>-0.44500000000000006</v>
      </c>
      <c r="X10" s="21" t="e">
        <f>_xll.qlSimpleQuoteSetValue(F10,W10/100,Trigger)</f>
        <v>#N/A</v>
      </c>
      <c r="Y10" s="166"/>
    </row>
    <row r="11" spans="1:25" x14ac:dyDescent="0.2">
      <c r="A11" s="163"/>
      <c r="B11" s="190" t="s">
        <v>60</v>
      </c>
      <c r="C11" s="190" t="s">
        <v>114</v>
      </c>
      <c r="D11" s="190" t="s">
        <v>115</v>
      </c>
      <c r="E11" s="191" t="str">
        <f t="shared" si="0"/>
        <v>SEKAB3S27M_Quote</v>
      </c>
      <c r="F11" s="191" t="str">
        <f>_xll.qlSimpleQuote(E11,,RateTickValue,Permanent,Trigger,ObjectOverwrite)</f>
        <v>SEKAB3S27M_Quote#0001</v>
      </c>
      <c r="G11" s="186" t="str">
        <f>_xll.ohRangeRetrieveError(F11)</f>
        <v/>
      </c>
      <c r="H11" s="164" t="s">
        <v>111</v>
      </c>
      <c r="J11" s="163"/>
      <c r="K11" s="80" t="s">
        <v>60</v>
      </c>
      <c r="L11" s="80" t="s">
        <v>114</v>
      </c>
      <c r="M11" s="80" t="s">
        <v>115</v>
      </c>
      <c r="N11" s="84" t="str">
        <f t="shared" si="1"/>
        <v>SEKAB3S27M</v>
      </c>
      <c r="O11" s="84" t="str">
        <v>SEKAB3S27M=ICAP</v>
      </c>
      <c r="P11" s="253" t="s">
        <v>110</v>
      </c>
      <c r="Q11" s="253" t="s">
        <v>110</v>
      </c>
      <c r="R11" s="19" t="e">
        <f t="shared" si="2"/>
        <v>#NUM!</v>
      </c>
      <c r="S11" s="19" t="e">
        <f t="shared" si="3"/>
        <v>#NUM!</v>
      </c>
      <c r="T11" s="87"/>
      <c r="U11" s="89" t="e">
        <v>#NUM!</v>
      </c>
      <c r="V11" s="87"/>
      <c r="W11" s="19" t="e">
        <v>#NUM!</v>
      </c>
      <c r="X11" s="21">
        <f>_xll.qlSimpleQuoteSetValue(F11,W11/100,Trigger)</f>
        <v>0</v>
      </c>
      <c r="Y11" s="166"/>
    </row>
    <row r="12" spans="1:25" x14ac:dyDescent="0.2">
      <c r="A12" s="163"/>
      <c r="B12" s="190" t="s">
        <v>59</v>
      </c>
      <c r="C12" s="190" t="s">
        <v>114</v>
      </c>
      <c r="D12" s="190" t="s">
        <v>115</v>
      </c>
      <c r="E12" s="191" t="str">
        <f t="shared" si="0"/>
        <v>SEKAB3S30M_Quote</v>
      </c>
      <c r="F12" s="191" t="str">
        <f>_xll.qlSimpleQuote(E12,,RateTickValue,Permanent,Trigger,ObjectOverwrite)</f>
        <v>SEKAB3S30M_Quote#0001</v>
      </c>
      <c r="G12" s="186" t="str">
        <f>_xll.ohRangeRetrieveError(F12)</f>
        <v/>
      </c>
      <c r="H12" s="164" t="s">
        <v>111</v>
      </c>
      <c r="J12" s="163"/>
      <c r="K12" s="80" t="s">
        <v>59</v>
      </c>
      <c r="L12" s="80" t="s">
        <v>114</v>
      </c>
      <c r="M12" s="80" t="s">
        <v>115</v>
      </c>
      <c r="N12" s="84" t="str">
        <f t="shared" si="1"/>
        <v>SEKAB3S30M</v>
      </c>
      <c r="O12" s="84" t="str">
        <v>SEKAB3S30M=ICAP</v>
      </c>
      <c r="P12" s="253" t="s">
        <v>110</v>
      </c>
      <c r="Q12" s="253" t="s">
        <v>110</v>
      </c>
      <c r="R12" s="19" t="e">
        <f t="shared" si="2"/>
        <v>#NUM!</v>
      </c>
      <c r="S12" s="19" t="e">
        <f t="shared" si="3"/>
        <v>#NUM!</v>
      </c>
      <c r="T12" s="87"/>
      <c r="U12" s="89" t="e">
        <v>#NUM!</v>
      </c>
      <c r="V12" s="87"/>
      <c r="W12" s="19" t="e">
        <v>#NUM!</v>
      </c>
      <c r="X12" s="21">
        <f>_xll.qlSimpleQuoteSetValue(F12,W12/100,Trigger)</f>
        <v>0</v>
      </c>
      <c r="Y12" s="166"/>
    </row>
    <row r="13" spans="1:25" x14ac:dyDescent="0.2">
      <c r="A13" s="163"/>
      <c r="B13" s="190" t="s">
        <v>58</v>
      </c>
      <c r="C13" s="190" t="s">
        <v>114</v>
      </c>
      <c r="D13" s="190" t="s">
        <v>115</v>
      </c>
      <c r="E13" s="191" t="str">
        <f t="shared" si="0"/>
        <v>SEKAB3S33M_Quote</v>
      </c>
      <c r="F13" s="191" t="str">
        <f>_xll.qlSimpleQuote(E13,,RateTickValue,Permanent,Trigger,ObjectOverwrite)</f>
        <v>SEKAB3S33M_Quote#0001</v>
      </c>
      <c r="G13" s="186" t="str">
        <f>_xll.ohRangeRetrieveError(F13)</f>
        <v/>
      </c>
      <c r="H13" s="164" t="s">
        <v>111</v>
      </c>
      <c r="J13" s="163"/>
      <c r="K13" s="80" t="s">
        <v>58</v>
      </c>
      <c r="L13" s="80" t="s">
        <v>114</v>
      </c>
      <c r="M13" s="80" t="s">
        <v>115</v>
      </c>
      <c r="N13" s="84" t="str">
        <f t="shared" si="1"/>
        <v>SEKAB3S33M</v>
      </c>
      <c r="O13" s="84" t="str">
        <v>SEKAB3S33M=ICAP</v>
      </c>
      <c r="P13" s="253" t="s">
        <v>110</v>
      </c>
      <c r="Q13" s="253" t="s">
        <v>110</v>
      </c>
      <c r="R13" s="19" t="e">
        <f t="shared" si="2"/>
        <v>#NUM!</v>
      </c>
      <c r="S13" s="19" t="e">
        <f t="shared" si="3"/>
        <v>#NUM!</v>
      </c>
      <c r="T13" s="87"/>
      <c r="U13" s="89" t="e">
        <v>#NUM!</v>
      </c>
      <c r="V13" s="87"/>
      <c r="W13" s="19" t="e">
        <v>#NUM!</v>
      </c>
      <c r="X13" s="21">
        <f>_xll.qlSimpleQuoteSetValue(F13,W13/100,Trigger)</f>
        <v>0</v>
      </c>
      <c r="Y13" s="166"/>
    </row>
    <row r="14" spans="1:25" x14ac:dyDescent="0.2">
      <c r="A14" s="163"/>
      <c r="B14" s="190" t="s">
        <v>39</v>
      </c>
      <c r="C14" s="190" t="s">
        <v>114</v>
      </c>
      <c r="D14" s="190" t="s">
        <v>115</v>
      </c>
      <c r="E14" s="191" t="str">
        <f t="shared" si="0"/>
        <v>SEKAB3S3Y_Quote</v>
      </c>
      <c r="F14" s="191" t="str">
        <f>_xll.qlSimpleQuote(E14,,RateTickValue,Permanent,Trigger,ObjectOverwrite)</f>
        <v>SEKAB3S3Y_Quote#0001</v>
      </c>
      <c r="G14" s="186" t="str">
        <f>_xll.ohRangeRetrieveError(F14)</f>
        <v/>
      </c>
      <c r="H14" s="164" t="s">
        <v>111</v>
      </c>
      <c r="J14" s="163"/>
      <c r="K14" s="80" t="s">
        <v>39</v>
      </c>
      <c r="L14" s="80" t="s">
        <v>114</v>
      </c>
      <c r="M14" s="80" t="s">
        <v>115</v>
      </c>
      <c r="N14" s="84" t="str">
        <f t="shared" si="1"/>
        <v>SEKAB3S3Y</v>
      </c>
      <c r="O14" s="84" t="str">
        <v>SEKAB3S3Y=ICAP</v>
      </c>
      <c r="P14" s="253">
        <v>-0.35000000000000003</v>
      </c>
      <c r="Q14" s="253">
        <v>-0.3</v>
      </c>
      <c r="R14" s="19">
        <f t="shared" si="2"/>
        <v>-0.32500000000000001</v>
      </c>
      <c r="S14" s="19">
        <f t="shared" si="3"/>
        <v>5.0000000000000044E-2</v>
      </c>
      <c r="T14" s="87"/>
      <c r="U14" s="89">
        <v>2.2499999999999999E-2</v>
      </c>
      <c r="V14" s="87"/>
      <c r="W14" s="19">
        <v>-0.32500000000000001</v>
      </c>
      <c r="X14" s="21" t="e">
        <f>_xll.qlSimpleQuoteSetValue(F14,W14/100,Trigger)</f>
        <v>#N/A</v>
      </c>
      <c r="Y14" s="166"/>
    </row>
    <row r="15" spans="1:25" x14ac:dyDescent="0.2">
      <c r="A15" s="163"/>
      <c r="B15" s="190" t="s">
        <v>38</v>
      </c>
      <c r="C15" s="190" t="s">
        <v>114</v>
      </c>
      <c r="D15" s="190" t="s">
        <v>115</v>
      </c>
      <c r="E15" s="191" t="str">
        <f t="shared" ref="E15:E31" si="4">Currency&amp;$C15&amp;$D15&amp;$B15&amp;QuoteSuffix</f>
        <v>SEKAB3S4Y_Quote</v>
      </c>
      <c r="F15" s="191" t="str">
        <f>_xll.qlSimpleQuote(E15,,RateTickValue,Permanent,Trigger,ObjectOverwrite)</f>
        <v>SEKAB3S4Y_Quote#0001</v>
      </c>
      <c r="G15" s="186" t="str">
        <f>_xll.ohRangeRetrieveError(F15)</f>
        <v/>
      </c>
      <c r="H15" s="164" t="s">
        <v>111</v>
      </c>
      <c r="J15" s="163"/>
      <c r="K15" s="80" t="s">
        <v>38</v>
      </c>
      <c r="L15" s="80" t="s">
        <v>114</v>
      </c>
      <c r="M15" s="80" t="s">
        <v>115</v>
      </c>
      <c r="N15" s="84" t="str">
        <f t="shared" si="1"/>
        <v>SEKAB3S4Y</v>
      </c>
      <c r="O15" s="84" t="str">
        <v>SEKAB3S4Y=ICAP</v>
      </c>
      <c r="P15" s="253">
        <v>-0.21000000000000002</v>
      </c>
      <c r="Q15" s="253">
        <v>-0.16</v>
      </c>
      <c r="R15" s="19">
        <f t="shared" si="2"/>
        <v>-0.185</v>
      </c>
      <c r="S15" s="19">
        <f t="shared" si="3"/>
        <v>5.0000000000000044E-2</v>
      </c>
      <c r="T15" s="87"/>
      <c r="U15" s="89">
        <v>0.2475</v>
      </c>
      <c r="V15" s="87"/>
      <c r="W15" s="19">
        <v>-0.185</v>
      </c>
      <c r="X15" s="21" t="e">
        <f>_xll.qlSimpleQuoteSetValue(F15,W15/100,Trigger)</f>
        <v>#N/A</v>
      </c>
      <c r="Y15" s="166"/>
    </row>
    <row r="16" spans="1:25" x14ac:dyDescent="0.2">
      <c r="A16" s="163"/>
      <c r="B16" s="190" t="s">
        <v>37</v>
      </c>
      <c r="C16" s="190" t="s">
        <v>114</v>
      </c>
      <c r="D16" s="190" t="s">
        <v>115</v>
      </c>
      <c r="E16" s="191" t="str">
        <f t="shared" si="4"/>
        <v>SEKAB3S5Y_Quote</v>
      </c>
      <c r="F16" s="191" t="str">
        <f>_xll.qlSimpleQuote(E16,,RateTickValue,Permanent,Trigger,ObjectOverwrite)</f>
        <v>SEKAB3S5Y_Quote#0001</v>
      </c>
      <c r="G16" s="186" t="str">
        <f>_xll.ohRangeRetrieveError(F16)</f>
        <v/>
      </c>
      <c r="H16" s="164" t="s">
        <v>111</v>
      </c>
      <c r="J16" s="163"/>
      <c r="K16" s="80" t="s">
        <v>37</v>
      </c>
      <c r="L16" s="80" t="s">
        <v>114</v>
      </c>
      <c r="M16" s="80" t="s">
        <v>115</v>
      </c>
      <c r="N16" s="84" t="str">
        <f t="shared" si="1"/>
        <v>SEKAB3S5Y</v>
      </c>
      <c r="O16" s="84" t="str">
        <v>SEKAB3S5Y=ICAP</v>
      </c>
      <c r="P16" s="253">
        <v>-5.5E-2</v>
      </c>
      <c r="Q16" s="253">
        <v>-5.0000000000000001E-3</v>
      </c>
      <c r="R16" s="19">
        <f t="shared" si="2"/>
        <v>-0.03</v>
      </c>
      <c r="S16" s="19">
        <f t="shared" si="3"/>
        <v>0.05</v>
      </c>
      <c r="T16" s="87"/>
      <c r="U16" s="89">
        <v>0.48499999999999999</v>
      </c>
      <c r="V16" s="87"/>
      <c r="W16" s="19">
        <v>-0.03</v>
      </c>
      <c r="X16" s="21" t="e">
        <f>_xll.qlSimpleQuoteSetValue(F16,W16/100,Trigger)</f>
        <v>#N/A</v>
      </c>
      <c r="Y16" s="166"/>
    </row>
    <row r="17" spans="1:25" x14ac:dyDescent="0.2">
      <c r="A17" s="163"/>
      <c r="B17" s="190" t="s">
        <v>36</v>
      </c>
      <c r="C17" s="190" t="s">
        <v>114</v>
      </c>
      <c r="D17" s="190" t="s">
        <v>115</v>
      </c>
      <c r="E17" s="191" t="str">
        <f t="shared" si="4"/>
        <v>SEKAB3S6Y_Quote</v>
      </c>
      <c r="F17" s="191" t="str">
        <f>_xll.qlSimpleQuote(E17,,RateTickValue,Permanent,Trigger,ObjectOverwrite)</f>
        <v>SEKAB3S6Y_Quote#0001</v>
      </c>
      <c r="G17" s="186" t="str">
        <f>_xll.ohRangeRetrieveError(F17)</f>
        <v/>
      </c>
      <c r="H17" s="164" t="s">
        <v>111</v>
      </c>
      <c r="J17" s="163"/>
      <c r="K17" s="80" t="s">
        <v>36</v>
      </c>
      <c r="L17" s="80" t="s">
        <v>114</v>
      </c>
      <c r="M17" s="80" t="s">
        <v>115</v>
      </c>
      <c r="N17" s="84" t="str">
        <f t="shared" si="1"/>
        <v>SEKAB3S6Y</v>
      </c>
      <c r="O17" s="84" t="str">
        <v>SEKAB3S6Y=ICAP</v>
      </c>
      <c r="P17" s="253">
        <v>0.11</v>
      </c>
      <c r="Q17" s="253">
        <v>0.16</v>
      </c>
      <c r="R17" s="19">
        <f t="shared" si="2"/>
        <v>0.13500000000000001</v>
      </c>
      <c r="S17" s="19">
        <f t="shared" si="3"/>
        <v>5.0000000000000017E-2</v>
      </c>
      <c r="T17" s="87"/>
      <c r="U17" s="89">
        <v>0.70750000000000002</v>
      </c>
      <c r="V17" s="87"/>
      <c r="W17" s="19">
        <v>0.13500000000000001</v>
      </c>
      <c r="X17" s="21" t="e">
        <f>_xll.qlSimpleQuoteSetValue(F17,W17/100,Trigger)</f>
        <v>#N/A</v>
      </c>
      <c r="Y17" s="166"/>
    </row>
    <row r="18" spans="1:25" x14ac:dyDescent="0.2">
      <c r="A18" s="163"/>
      <c r="B18" s="190" t="s">
        <v>35</v>
      </c>
      <c r="C18" s="190" t="s">
        <v>114</v>
      </c>
      <c r="D18" s="190" t="s">
        <v>115</v>
      </c>
      <c r="E18" s="191" t="str">
        <f t="shared" si="4"/>
        <v>SEKAB3S7Y_Quote</v>
      </c>
      <c r="F18" s="191" t="str">
        <f>_xll.qlSimpleQuote(E18,,RateTickValue,Permanent,Trigger,ObjectOverwrite)</f>
        <v>SEKAB3S7Y_Quote#0001</v>
      </c>
      <c r="G18" s="186" t="str">
        <f>_xll.ohRangeRetrieveError(F18)</f>
        <v/>
      </c>
      <c r="H18" s="164" t="s">
        <v>111</v>
      </c>
      <c r="J18" s="163"/>
      <c r="K18" s="80" t="s">
        <v>35</v>
      </c>
      <c r="L18" s="80" t="s">
        <v>114</v>
      </c>
      <c r="M18" s="80" t="s">
        <v>115</v>
      </c>
      <c r="N18" s="84" t="str">
        <f t="shared" si="1"/>
        <v>SEKAB3S7Y</v>
      </c>
      <c r="O18" s="84" t="str">
        <v>SEKAB3S7Y=ICAP</v>
      </c>
      <c r="P18" s="253">
        <v>0.27</v>
      </c>
      <c r="Q18" s="253">
        <v>0.32</v>
      </c>
      <c r="R18" s="19">
        <f t="shared" si="2"/>
        <v>0.29500000000000004</v>
      </c>
      <c r="S18" s="19">
        <f t="shared" si="3"/>
        <v>5.0000000000000044E-2</v>
      </c>
      <c r="T18" s="87"/>
      <c r="U18" s="89">
        <v>0.90999999999999992</v>
      </c>
      <c r="V18" s="87"/>
      <c r="W18" s="19">
        <v>0.29500000000000004</v>
      </c>
      <c r="X18" s="21" t="e">
        <f>_xll.qlSimpleQuoteSetValue(F18,W18/100,Trigger)</f>
        <v>#N/A</v>
      </c>
      <c r="Y18" s="166"/>
    </row>
    <row r="19" spans="1:25" x14ac:dyDescent="0.2">
      <c r="A19" s="163"/>
      <c r="B19" s="190" t="s">
        <v>34</v>
      </c>
      <c r="C19" s="190" t="s">
        <v>114</v>
      </c>
      <c r="D19" s="190" t="s">
        <v>115</v>
      </c>
      <c r="E19" s="191" t="str">
        <f t="shared" si="4"/>
        <v>SEKAB3S8Y_Quote</v>
      </c>
      <c r="F19" s="191" t="str">
        <f>_xll.qlSimpleQuote(E19,,RateTickValue,Permanent,Trigger,ObjectOverwrite)</f>
        <v>SEKAB3S8Y_Quote#0001</v>
      </c>
      <c r="G19" s="186" t="str">
        <f>_xll.ohRangeRetrieveError(F19)</f>
        <v/>
      </c>
      <c r="H19" s="164" t="s">
        <v>111</v>
      </c>
      <c r="J19" s="163"/>
      <c r="K19" s="80" t="s">
        <v>34</v>
      </c>
      <c r="L19" s="80" t="s">
        <v>114</v>
      </c>
      <c r="M19" s="80" t="s">
        <v>115</v>
      </c>
      <c r="N19" s="84" t="str">
        <f t="shared" si="1"/>
        <v>SEKAB3S8Y</v>
      </c>
      <c r="O19" s="84" t="str">
        <v>SEKAB3S8Y=ICAP</v>
      </c>
      <c r="P19" s="253">
        <v>0.41750000000000004</v>
      </c>
      <c r="Q19" s="253">
        <v>0.46750000000000003</v>
      </c>
      <c r="R19" s="19">
        <f t="shared" si="2"/>
        <v>0.4425</v>
      </c>
      <c r="S19" s="19">
        <f t="shared" si="3"/>
        <v>4.9999999999999933E-2</v>
      </c>
      <c r="T19" s="87"/>
      <c r="U19" s="89">
        <v>1.085</v>
      </c>
      <c r="V19" s="87"/>
      <c r="W19" s="19">
        <v>0.4425</v>
      </c>
      <c r="X19" s="21" t="e">
        <f>_xll.qlSimpleQuoteSetValue(F19,W19/100,Trigger)</f>
        <v>#N/A</v>
      </c>
      <c r="Y19" s="166"/>
    </row>
    <row r="20" spans="1:25" x14ac:dyDescent="0.2">
      <c r="A20" s="163"/>
      <c r="B20" s="190" t="s">
        <v>33</v>
      </c>
      <c r="C20" s="190" t="s">
        <v>114</v>
      </c>
      <c r="D20" s="190" t="s">
        <v>115</v>
      </c>
      <c r="E20" s="191" t="str">
        <f t="shared" si="4"/>
        <v>SEKAB3S9Y_Quote</v>
      </c>
      <c r="F20" s="191" t="str">
        <f>_xll.qlSimpleQuote(E20,,RateTickValue,Permanent,Trigger,ObjectOverwrite)</f>
        <v>SEKAB3S9Y_Quote#0001</v>
      </c>
      <c r="G20" s="186" t="str">
        <f>_xll.ohRangeRetrieveError(F20)</f>
        <v/>
      </c>
      <c r="H20" s="164" t="s">
        <v>111</v>
      </c>
      <c r="J20" s="163"/>
      <c r="K20" s="80" t="s">
        <v>33</v>
      </c>
      <c r="L20" s="80" t="s">
        <v>114</v>
      </c>
      <c r="M20" s="80" t="s">
        <v>115</v>
      </c>
      <c r="N20" s="84" t="str">
        <f t="shared" si="1"/>
        <v>SEKAB3S9Y</v>
      </c>
      <c r="O20" s="84" t="str">
        <v>SEKAB3S9Y=ICAP</v>
      </c>
      <c r="P20" s="253">
        <v>0.54749999999999999</v>
      </c>
      <c r="Q20" s="253">
        <v>0.59750000000000003</v>
      </c>
      <c r="R20" s="19">
        <f t="shared" si="2"/>
        <v>0.57250000000000001</v>
      </c>
      <c r="S20" s="19">
        <f t="shared" si="3"/>
        <v>5.0000000000000044E-2</v>
      </c>
      <c r="T20" s="87"/>
      <c r="U20" s="89">
        <v>1.2324999999999999</v>
      </c>
      <c r="V20" s="87"/>
      <c r="W20" s="19">
        <v>0.57250000000000001</v>
      </c>
      <c r="X20" s="21" t="e">
        <f>_xll.qlSimpleQuoteSetValue(F20,W20/100,Trigger)</f>
        <v>#N/A</v>
      </c>
      <c r="Y20" s="166"/>
    </row>
    <row r="21" spans="1:25" x14ac:dyDescent="0.2">
      <c r="A21" s="163"/>
      <c r="B21" s="190" t="s">
        <v>32</v>
      </c>
      <c r="C21" s="190" t="s">
        <v>114</v>
      </c>
      <c r="D21" s="190" t="s">
        <v>115</v>
      </c>
      <c r="E21" s="191" t="str">
        <f t="shared" si="4"/>
        <v>SEKAB3S10Y_Quote</v>
      </c>
      <c r="F21" s="191" t="str">
        <f>_xll.qlSimpleQuote(E21,,RateTickValue,Permanent,Trigger,ObjectOverwrite)</f>
        <v>SEKAB3S10Y_Quote#0001</v>
      </c>
      <c r="G21" s="186" t="str">
        <f>_xll.ohRangeRetrieveError(F21)</f>
        <v/>
      </c>
      <c r="H21" s="164" t="s">
        <v>111</v>
      </c>
      <c r="J21" s="163"/>
      <c r="K21" s="80" t="s">
        <v>32</v>
      </c>
      <c r="L21" s="80" t="s">
        <v>114</v>
      </c>
      <c r="M21" s="80" t="s">
        <v>115</v>
      </c>
      <c r="N21" s="84" t="str">
        <f t="shared" si="1"/>
        <v>SEKAB3S10Y</v>
      </c>
      <c r="O21" s="84" t="str">
        <v>SEKAB3S10Y=ICAP</v>
      </c>
      <c r="P21" s="253">
        <v>0.66249999999999998</v>
      </c>
      <c r="Q21" s="253">
        <v>0.71250000000000002</v>
      </c>
      <c r="R21" s="19">
        <f t="shared" si="2"/>
        <v>0.6875</v>
      </c>
      <c r="S21" s="19">
        <f t="shared" si="3"/>
        <v>5.0000000000000044E-2</v>
      </c>
      <c r="T21" s="87"/>
      <c r="U21" s="89">
        <v>1.355</v>
      </c>
      <c r="V21" s="87"/>
      <c r="W21" s="19">
        <v>0.6875</v>
      </c>
      <c r="X21" s="21" t="e">
        <f>_xll.qlSimpleQuoteSetValue(F21,W21/100,Trigger)</f>
        <v>#N/A</v>
      </c>
      <c r="Y21" s="166"/>
    </row>
    <row r="22" spans="1:25" x14ac:dyDescent="0.2">
      <c r="A22" s="163"/>
      <c r="B22" s="190" t="s">
        <v>31</v>
      </c>
      <c r="C22" s="190" t="s">
        <v>114</v>
      </c>
      <c r="D22" s="190" t="s">
        <v>115</v>
      </c>
      <c r="E22" s="191" t="str">
        <f t="shared" si="4"/>
        <v>SEKAB3S12Y_Quote</v>
      </c>
      <c r="F22" s="191" t="str">
        <f>_xll.qlSimpleQuote(E22,,RateTickValue,Permanent,Trigger,ObjectOverwrite)</f>
        <v>SEKAB3S12Y_Quote#0001</v>
      </c>
      <c r="G22" s="186" t="str">
        <f>_xll.ohRangeRetrieveError(F22)</f>
        <v/>
      </c>
      <c r="H22" s="164" t="s">
        <v>111</v>
      </c>
      <c r="J22" s="163"/>
      <c r="K22" s="80" t="s">
        <v>31</v>
      </c>
      <c r="L22" s="80" t="s">
        <v>114</v>
      </c>
      <c r="M22" s="80" t="s">
        <v>115</v>
      </c>
      <c r="N22" s="84" t="str">
        <f t="shared" si="1"/>
        <v>SEKAB3S12Y</v>
      </c>
      <c r="O22" s="84" t="str">
        <v>SEKAB3S12Y=ICAP</v>
      </c>
      <c r="P22" s="253">
        <v>0.85250000000000004</v>
      </c>
      <c r="Q22" s="253">
        <v>0.91250000000000009</v>
      </c>
      <c r="R22" s="19">
        <f t="shared" si="2"/>
        <v>0.88250000000000006</v>
      </c>
      <c r="S22" s="19">
        <f t="shared" si="3"/>
        <v>6.0000000000000053E-2</v>
      </c>
      <c r="T22" s="87"/>
      <c r="U22" s="89">
        <v>1.5625</v>
      </c>
      <c r="V22" s="87"/>
      <c r="W22" s="19">
        <v>0.88250000000000006</v>
      </c>
      <c r="X22" s="21" t="e">
        <f>_xll.qlSimpleQuoteSetValue(F22,W22/100,Trigger)</f>
        <v>#N/A</v>
      </c>
      <c r="Y22" s="166"/>
    </row>
    <row r="23" spans="1:25" x14ac:dyDescent="0.2">
      <c r="A23" s="163"/>
      <c r="B23" s="190" t="s">
        <v>30</v>
      </c>
      <c r="C23" s="190" t="s">
        <v>114</v>
      </c>
      <c r="D23" s="190" t="s">
        <v>115</v>
      </c>
      <c r="E23" s="191" t="str">
        <f t="shared" si="4"/>
        <v>SEKAB3S15Y_Quote</v>
      </c>
      <c r="F23" s="191" t="str">
        <f>_xll.qlSimpleQuote(E23,,RateTickValue,Permanent,Trigger,ObjectOverwrite)</f>
        <v>SEKAB3S15Y_Quote#0001</v>
      </c>
      <c r="G23" s="186" t="str">
        <f>_xll.ohRangeRetrieveError(F23)</f>
        <v/>
      </c>
      <c r="H23" s="164" t="s">
        <v>111</v>
      </c>
      <c r="J23" s="163"/>
      <c r="K23" s="80" t="s">
        <v>30</v>
      </c>
      <c r="L23" s="80" t="s">
        <v>114</v>
      </c>
      <c r="M23" s="80" t="s">
        <v>115</v>
      </c>
      <c r="N23" s="84" t="str">
        <f t="shared" si="1"/>
        <v>SEKAB3S15Y</v>
      </c>
      <c r="O23" s="84" t="str">
        <v>SEKAB3S15Y=ICAP</v>
      </c>
      <c r="P23" s="253">
        <v>1.0775000000000001</v>
      </c>
      <c r="Q23" s="253">
        <v>1.1375</v>
      </c>
      <c r="R23" s="19">
        <f t="shared" si="2"/>
        <v>1.1074999999999999</v>
      </c>
      <c r="S23" s="19">
        <f t="shared" si="3"/>
        <v>5.9999999999999609E-2</v>
      </c>
      <c r="T23" s="87"/>
      <c r="U23" s="89">
        <v>1.7949999999999999</v>
      </c>
      <c r="V23" s="87"/>
      <c r="W23" s="19">
        <v>1.1074999999999999</v>
      </c>
      <c r="X23" s="21" t="e">
        <f>_xll.qlSimpleQuoteSetValue(F23,W23/100,Trigger)</f>
        <v>#N/A</v>
      </c>
      <c r="Y23" s="166"/>
    </row>
    <row r="24" spans="1:25" x14ac:dyDescent="0.2">
      <c r="A24" s="163"/>
      <c r="B24" s="190" t="s">
        <v>29</v>
      </c>
      <c r="C24" s="190" t="s">
        <v>114</v>
      </c>
      <c r="D24" s="190" t="s">
        <v>115</v>
      </c>
      <c r="E24" s="191" t="str">
        <f t="shared" si="4"/>
        <v>SEKAB3S20Y_Quote</v>
      </c>
      <c r="F24" s="191" t="str">
        <f>_xll.qlSimpleQuote(E24,,RateTickValue,Permanent,Trigger,ObjectOverwrite)</f>
        <v>SEKAB3S20Y_Quote#0001</v>
      </c>
      <c r="G24" s="186" t="str">
        <f>_xll.ohRangeRetrieveError(F24)</f>
        <v/>
      </c>
      <c r="H24" s="164" t="s">
        <v>111</v>
      </c>
      <c r="J24" s="163"/>
      <c r="K24" s="80" t="s">
        <v>29</v>
      </c>
      <c r="L24" s="80" t="s">
        <v>114</v>
      </c>
      <c r="M24" s="80" t="s">
        <v>115</v>
      </c>
      <c r="N24" s="84" t="str">
        <f t="shared" si="1"/>
        <v>SEKAB3S20Y</v>
      </c>
      <c r="O24" s="84" t="str">
        <v>SEKAB3S20Y=ICAP</v>
      </c>
      <c r="P24" s="253">
        <v>1.2975000000000001</v>
      </c>
      <c r="Q24" s="253">
        <v>1.3775000000000002</v>
      </c>
      <c r="R24" s="19">
        <f t="shared" si="2"/>
        <v>1.3375000000000001</v>
      </c>
      <c r="S24" s="19">
        <f t="shared" si="3"/>
        <v>8.0000000000000071E-2</v>
      </c>
      <c r="T24" s="87"/>
      <c r="U24" s="89">
        <v>2.0074999999999998</v>
      </c>
      <c r="V24" s="87"/>
      <c r="W24" s="19">
        <v>1.3375000000000001</v>
      </c>
      <c r="X24" s="21" t="e">
        <f>_xll.qlSimpleQuoteSetValue(F24,W24/100,Trigger)</f>
        <v>#N/A</v>
      </c>
      <c r="Y24" s="166"/>
    </row>
    <row r="25" spans="1:25" x14ac:dyDescent="0.2">
      <c r="A25" s="163"/>
      <c r="B25" s="190" t="s">
        <v>28</v>
      </c>
      <c r="C25" s="190" t="s">
        <v>114</v>
      </c>
      <c r="D25" s="190" t="s">
        <v>115</v>
      </c>
      <c r="E25" s="191" t="str">
        <f t="shared" si="4"/>
        <v>SEKAB3S25Y_Quote</v>
      </c>
      <c r="F25" s="191" t="str">
        <f>_xll.qlSimpleQuote(E25,,RateTickValue,Permanent,Trigger,ObjectOverwrite)</f>
        <v>SEKAB3S25Y_Quote#0001</v>
      </c>
      <c r="G25" s="186" t="str">
        <f>_xll.ohRangeRetrieveError(F25)</f>
        <v/>
      </c>
      <c r="H25" s="164" t="s">
        <v>111</v>
      </c>
      <c r="J25" s="163"/>
      <c r="K25" s="80" t="s">
        <v>28</v>
      </c>
      <c r="L25" s="80" t="s">
        <v>114</v>
      </c>
      <c r="M25" s="80" t="s">
        <v>115</v>
      </c>
      <c r="N25" s="84" t="str">
        <f t="shared" si="1"/>
        <v>SEKAB3S25Y</v>
      </c>
      <c r="O25" s="84" t="str">
        <v>SEKAB3S25Y=ICAP</v>
      </c>
      <c r="P25" s="253">
        <v>1.4125000000000001</v>
      </c>
      <c r="Q25" s="253">
        <v>1.4925000000000002</v>
      </c>
      <c r="R25" s="19">
        <f t="shared" si="2"/>
        <v>1.4525000000000001</v>
      </c>
      <c r="S25" s="19">
        <f t="shared" si="3"/>
        <v>8.0000000000000071E-2</v>
      </c>
      <c r="T25" s="87"/>
      <c r="U25" s="89">
        <v>2.0949999999999998</v>
      </c>
      <c r="V25" s="87"/>
      <c r="W25" s="19">
        <v>1.4525000000000001</v>
      </c>
      <c r="X25" s="21" t="e">
        <f>_xll.qlSimpleQuoteSetValue(F25,W25/100,Trigger)</f>
        <v>#N/A</v>
      </c>
      <c r="Y25" s="166"/>
    </row>
    <row r="26" spans="1:25" x14ac:dyDescent="0.2">
      <c r="A26" s="163"/>
      <c r="B26" s="190" t="s">
        <v>27</v>
      </c>
      <c r="C26" s="190" t="s">
        <v>114</v>
      </c>
      <c r="D26" s="190" t="s">
        <v>115</v>
      </c>
      <c r="E26" s="191" t="str">
        <f t="shared" si="4"/>
        <v>SEKAB3S27Y_Quote</v>
      </c>
      <c r="F26" s="191" t="str">
        <f>_xll.qlSimpleQuote(E26,,RateTickValue,Permanent,Trigger,ObjectOverwrite)</f>
        <v>SEKAB3S27Y_Quote#0001</v>
      </c>
      <c r="G26" s="186" t="str">
        <f>_xll.ohRangeRetrieveError(F26)</f>
        <v/>
      </c>
      <c r="H26" s="164" t="s">
        <v>111</v>
      </c>
      <c r="J26" s="163"/>
      <c r="K26" s="80" t="s">
        <v>27</v>
      </c>
      <c r="L26" s="80" t="s">
        <v>114</v>
      </c>
      <c r="M26" s="80" t="s">
        <v>115</v>
      </c>
      <c r="N26" s="84" t="str">
        <f t="shared" si="1"/>
        <v>SEKAB3S27Y</v>
      </c>
      <c r="O26" s="84" t="str">
        <v>SEKAB3S27Y=ICAP</v>
      </c>
      <c r="P26" s="253" t="s">
        <v>110</v>
      </c>
      <c r="Q26" s="253" t="s">
        <v>110</v>
      </c>
      <c r="R26" s="19" t="e">
        <f t="shared" si="2"/>
        <v>#NUM!</v>
      </c>
      <c r="S26" s="19" t="e">
        <f t="shared" si="3"/>
        <v>#NUM!</v>
      </c>
      <c r="T26" s="87"/>
      <c r="U26" s="89" t="e">
        <v>#NUM!</v>
      </c>
      <c r="V26" s="87"/>
      <c r="W26" s="19" t="e">
        <v>#NUM!</v>
      </c>
      <c r="X26" s="21">
        <f>_xll.qlSimpleQuoteSetValue(F26,W26/100,Trigger)</f>
        <v>0</v>
      </c>
      <c r="Y26" s="166"/>
    </row>
    <row r="27" spans="1:25" x14ac:dyDescent="0.2">
      <c r="A27" s="163"/>
      <c r="B27" s="190" t="s">
        <v>26</v>
      </c>
      <c r="C27" s="190" t="s">
        <v>114</v>
      </c>
      <c r="D27" s="190" t="s">
        <v>115</v>
      </c>
      <c r="E27" s="191" t="str">
        <f t="shared" si="4"/>
        <v>SEKAB3S30Y_Quote</v>
      </c>
      <c r="F27" s="191" t="str">
        <f>_xll.qlSimpleQuote(E27,,RateTickValue,Permanent,Trigger,ObjectOverwrite)</f>
        <v>SEKAB3S30Y_Quote#0001</v>
      </c>
      <c r="G27" s="186" t="str">
        <f>_xll.ohRangeRetrieveError(F27)</f>
        <v/>
      </c>
      <c r="H27" s="164" t="s">
        <v>111</v>
      </c>
      <c r="J27" s="163"/>
      <c r="K27" s="80" t="s">
        <v>26</v>
      </c>
      <c r="L27" s="80" t="s">
        <v>114</v>
      </c>
      <c r="M27" s="80" t="s">
        <v>115</v>
      </c>
      <c r="N27" s="84" t="str">
        <f t="shared" si="1"/>
        <v>SEKAB3S30Y</v>
      </c>
      <c r="O27" s="84" t="str">
        <v>SEKAB3S30Y=ICAP</v>
      </c>
      <c r="P27" s="253">
        <v>1.4475</v>
      </c>
      <c r="Q27" s="253">
        <v>1.5475000000000001</v>
      </c>
      <c r="R27" s="19">
        <f t="shared" si="2"/>
        <v>1.4975000000000001</v>
      </c>
      <c r="S27" s="19">
        <f t="shared" si="3"/>
        <v>0.10000000000000009</v>
      </c>
      <c r="T27" s="87"/>
      <c r="U27" s="89">
        <v>2.125</v>
      </c>
      <c r="V27" s="87"/>
      <c r="W27" s="19">
        <v>1.4975000000000001</v>
      </c>
      <c r="X27" s="21" t="e">
        <f>_xll.qlSimpleQuoteSetValue(F27,W27/100,Trigger)</f>
        <v>#N/A</v>
      </c>
      <c r="Y27" s="166"/>
    </row>
    <row r="28" spans="1:25" x14ac:dyDescent="0.2">
      <c r="A28" s="163"/>
      <c r="B28" s="190" t="s">
        <v>25</v>
      </c>
      <c r="C28" s="190" t="s">
        <v>114</v>
      </c>
      <c r="D28" s="190" t="s">
        <v>115</v>
      </c>
      <c r="E28" s="191" t="str">
        <f t="shared" si="4"/>
        <v>SEKAB3S35Y_Quote</v>
      </c>
      <c r="F28" s="191" t="str">
        <f>_xll.qlSimpleQuote(E28,,RateTickValue,Permanent,Trigger,ObjectOverwrite)</f>
        <v>SEKAB3S35Y_Quote#0001</v>
      </c>
      <c r="G28" s="186" t="str">
        <f>_xll.ohRangeRetrieveError(F28)</f>
        <v/>
      </c>
      <c r="H28" s="164" t="s">
        <v>111</v>
      </c>
      <c r="J28" s="163"/>
      <c r="K28" s="80" t="s">
        <v>25</v>
      </c>
      <c r="L28" s="80" t="s">
        <v>114</v>
      </c>
      <c r="M28" s="80" t="s">
        <v>115</v>
      </c>
      <c r="N28" s="84" t="str">
        <f t="shared" si="1"/>
        <v>SEKAB3S35Y</v>
      </c>
      <c r="O28" s="84" t="str">
        <v>SEKAB3S35Y=ICAP</v>
      </c>
      <c r="P28" s="253" t="s">
        <v>110</v>
      </c>
      <c r="Q28" s="253" t="s">
        <v>110</v>
      </c>
      <c r="R28" s="19" t="e">
        <f t="shared" si="2"/>
        <v>#NUM!</v>
      </c>
      <c r="S28" s="19" t="e">
        <f t="shared" si="3"/>
        <v>#NUM!</v>
      </c>
      <c r="T28" s="87"/>
      <c r="U28" s="89" t="e">
        <v>#NUM!</v>
      </c>
      <c r="V28" s="87"/>
      <c r="W28" s="19" t="e">
        <v>#NUM!</v>
      </c>
      <c r="X28" s="21">
        <f>_xll.qlSimpleQuoteSetValue(F28,W28/100,Trigger)</f>
        <v>0</v>
      </c>
      <c r="Y28" s="166"/>
    </row>
    <row r="29" spans="1:25" x14ac:dyDescent="0.2">
      <c r="A29" s="163"/>
      <c r="B29" s="190" t="s">
        <v>24</v>
      </c>
      <c r="C29" s="190" t="s">
        <v>114</v>
      </c>
      <c r="D29" s="190" t="s">
        <v>115</v>
      </c>
      <c r="E29" s="191" t="str">
        <f t="shared" si="4"/>
        <v>SEKAB3S40Y_Quote</v>
      </c>
      <c r="F29" s="191" t="str">
        <f>_xll.qlSimpleQuote(E29,,RateTickValue,Permanent,Trigger,ObjectOverwrite)</f>
        <v>SEKAB3S40Y_Quote#0001</v>
      </c>
      <c r="G29" s="186" t="str">
        <f>_xll.ohRangeRetrieveError(F29)</f>
        <v/>
      </c>
      <c r="H29" s="164" t="s">
        <v>111</v>
      </c>
      <c r="J29" s="163"/>
      <c r="K29" s="80" t="s">
        <v>24</v>
      </c>
      <c r="L29" s="80" t="s">
        <v>114</v>
      </c>
      <c r="M29" s="80" t="s">
        <v>115</v>
      </c>
      <c r="N29" s="84" t="str">
        <f t="shared" si="1"/>
        <v>SEKAB3S40Y</v>
      </c>
      <c r="O29" s="84" t="str">
        <v>SEKAB3S40Y=ICAP</v>
      </c>
      <c r="P29" s="253" t="s">
        <v>110</v>
      </c>
      <c r="Q29" s="253" t="s">
        <v>110</v>
      </c>
      <c r="R29" s="19" t="e">
        <f t="shared" si="2"/>
        <v>#NUM!</v>
      </c>
      <c r="S29" s="19" t="e">
        <f t="shared" si="3"/>
        <v>#NUM!</v>
      </c>
      <c r="T29" s="87"/>
      <c r="U29" s="89" t="e">
        <v>#NUM!</v>
      </c>
      <c r="V29" s="87"/>
      <c r="W29" s="19" t="e">
        <v>#NUM!</v>
      </c>
      <c r="X29" s="21">
        <f>_xll.qlSimpleQuoteSetValue(F29,W29/100,Trigger)</f>
        <v>0</v>
      </c>
      <c r="Y29" s="166"/>
    </row>
    <row r="30" spans="1:25" x14ac:dyDescent="0.2">
      <c r="A30" s="163"/>
      <c r="B30" s="190" t="s">
        <v>23</v>
      </c>
      <c r="C30" s="190" t="s">
        <v>114</v>
      </c>
      <c r="D30" s="190" t="s">
        <v>115</v>
      </c>
      <c r="E30" s="191" t="str">
        <f t="shared" si="4"/>
        <v>SEKAB3S45Y_Quote</v>
      </c>
      <c r="F30" s="191" t="str">
        <f>_xll.qlSimpleQuote(E30,,RateTickValue,Permanent,Trigger,ObjectOverwrite)</f>
        <v>SEKAB3S45Y_Quote#0001</v>
      </c>
      <c r="G30" s="186" t="str">
        <f>_xll.ohRangeRetrieveError(F30)</f>
        <v/>
      </c>
      <c r="H30" s="164" t="s">
        <v>111</v>
      </c>
      <c r="J30" s="163"/>
      <c r="K30" s="80" t="s">
        <v>23</v>
      </c>
      <c r="L30" s="80" t="s">
        <v>114</v>
      </c>
      <c r="M30" s="80" t="s">
        <v>115</v>
      </c>
      <c r="N30" s="84" t="str">
        <f t="shared" si="1"/>
        <v>SEKAB3S45Y</v>
      </c>
      <c r="O30" s="84" t="str">
        <v>SEKAB3S45Y=ICAP</v>
      </c>
      <c r="P30" s="253" t="s">
        <v>110</v>
      </c>
      <c r="Q30" s="253" t="s">
        <v>110</v>
      </c>
      <c r="R30" s="19" t="e">
        <f t="shared" si="2"/>
        <v>#NUM!</v>
      </c>
      <c r="S30" s="19" t="e">
        <f t="shared" si="3"/>
        <v>#NUM!</v>
      </c>
      <c r="T30" s="87"/>
      <c r="U30" s="89" t="e">
        <v>#NUM!</v>
      </c>
      <c r="V30" s="87"/>
      <c r="W30" s="19" t="e">
        <v>#NUM!</v>
      </c>
      <c r="X30" s="21">
        <f>_xll.qlSimpleQuoteSetValue(F30,W30/100,Trigger)</f>
        <v>0</v>
      </c>
      <c r="Y30" s="166"/>
    </row>
    <row r="31" spans="1:25" x14ac:dyDescent="0.2">
      <c r="A31" s="163"/>
      <c r="B31" s="192" t="s">
        <v>22</v>
      </c>
      <c r="C31" s="192" t="s">
        <v>114</v>
      </c>
      <c r="D31" s="192" t="s">
        <v>115</v>
      </c>
      <c r="E31" s="193" t="str">
        <f t="shared" si="4"/>
        <v>SEKAB3S50Y_Quote</v>
      </c>
      <c r="F31" s="193" t="str">
        <f>_xll.qlSimpleQuote(E31,,RateTickValue,Permanent,Trigger,ObjectOverwrite)</f>
        <v>SEKAB3S50Y_Quote#0001</v>
      </c>
      <c r="G31" s="187" t="str">
        <f>_xll.ohRangeRetrieveError(F31)</f>
        <v/>
      </c>
      <c r="H31" s="164" t="s">
        <v>111</v>
      </c>
      <c r="J31" s="163"/>
      <c r="K31" s="81" t="s">
        <v>22</v>
      </c>
      <c r="L31" s="81" t="s">
        <v>114</v>
      </c>
      <c r="M31" s="81" t="s">
        <v>115</v>
      </c>
      <c r="N31" s="85" t="str">
        <f t="shared" si="1"/>
        <v>SEKAB3S50Y</v>
      </c>
      <c r="O31" s="85" t="str">
        <v>SEKAB3S50Y=ICAP</v>
      </c>
      <c r="P31" s="254" t="s">
        <v>110</v>
      </c>
      <c r="Q31" s="254" t="s">
        <v>110</v>
      </c>
      <c r="R31" s="25" t="e">
        <f t="shared" si="2"/>
        <v>#NUM!</v>
      </c>
      <c r="S31" s="25" t="e">
        <f t="shared" si="3"/>
        <v>#NUM!</v>
      </c>
      <c r="T31" s="87"/>
      <c r="U31" s="89" t="e">
        <v>#NUM!</v>
      </c>
      <c r="V31" s="87"/>
      <c r="W31" s="25" t="e">
        <v>#NUM!</v>
      </c>
      <c r="X31" s="27">
        <f>_xll.qlSimpleQuoteSetValue(F31,W31/100,Trigger)</f>
        <v>0</v>
      </c>
      <c r="Y31" s="166"/>
    </row>
    <row r="32" spans="1:25" x14ac:dyDescent="0.2">
      <c r="A32" s="177"/>
      <c r="B32" s="178"/>
      <c r="C32" s="179"/>
      <c r="D32" s="179"/>
      <c r="E32" s="180"/>
      <c r="F32" s="180"/>
      <c r="G32" s="181"/>
      <c r="H32" s="141"/>
      <c r="J32" s="177"/>
      <c r="K32" s="178"/>
      <c r="L32" s="179"/>
      <c r="M32" s="179"/>
      <c r="N32" s="180"/>
      <c r="O32" s="180"/>
      <c r="P32" s="181"/>
      <c r="Q32" s="79"/>
      <c r="R32" s="179"/>
      <c r="S32" s="179"/>
      <c r="T32" s="180"/>
      <c r="U32" s="183"/>
      <c r="V32" s="181"/>
      <c r="W32" s="79"/>
      <c r="X32" s="182"/>
      <c r="Y32" s="184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  <row r="68" spans="6:6" x14ac:dyDescent="0.2">
      <c r="F68" s="69"/>
    </row>
    <row r="69" spans="6:6" x14ac:dyDescent="0.2">
      <c r="F69" s="69"/>
    </row>
  </sheetData>
  <conditionalFormatting sqref="X5:X31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69" hidden="1" customWidth="1" outlineLevel="1"/>
    <col min="2" max="2" width="4" style="69" hidden="1" customWidth="1" outlineLevel="1"/>
    <col min="3" max="4" width="3" style="69" hidden="1" customWidth="1" outlineLevel="1"/>
    <col min="5" max="5" width="17.28515625" style="69" hidden="1" customWidth="1" outlineLevel="1"/>
    <col min="6" max="6" width="22.42578125" style="92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69"/>
      <c r="B1" s="5"/>
      <c r="C1" s="5"/>
      <c r="D1" s="5"/>
      <c r="E1" s="5"/>
      <c r="F1" s="5"/>
      <c r="G1" s="5"/>
      <c r="H1" s="162"/>
      <c r="J1" s="127" t="s">
        <v>145</v>
      </c>
      <c r="K1" s="5"/>
      <c r="L1" s="5"/>
      <c r="M1" s="5"/>
      <c r="N1" s="5"/>
      <c r="O1" s="5"/>
      <c r="P1" s="5"/>
      <c r="Q1" s="5"/>
      <c r="R1" s="5"/>
      <c r="S1" s="224"/>
      <c r="T1" s="5"/>
      <c r="U1" s="5"/>
      <c r="V1" s="5"/>
      <c r="W1" s="5"/>
      <c r="X1" s="5"/>
      <c r="Y1" s="162"/>
    </row>
    <row r="2" spans="1:25" x14ac:dyDescent="0.2">
      <c r="A2" s="165"/>
      <c r="B2" s="2"/>
      <c r="C2" s="2"/>
      <c r="D2" s="2"/>
      <c r="E2" s="2"/>
      <c r="F2" s="2"/>
      <c r="G2" s="2"/>
      <c r="H2" s="164"/>
      <c r="J2" s="138"/>
      <c r="K2" s="2"/>
      <c r="L2" s="2"/>
      <c r="M2" s="2"/>
      <c r="N2" s="2"/>
      <c r="O2" s="206" t="str">
        <f>VLOOKUP(J1,AreaTable,2,FALSE)</f>
        <v>ICAP</v>
      </c>
      <c r="P2" s="2"/>
      <c r="Q2" s="256" t="s">
        <v>158</v>
      </c>
      <c r="R2" s="223" t="b">
        <f t="array" ref="R2">AND(_xll.ohFilter($Q$5:$Q$29,ISNUMBER($Q$5:$Q$29))=0)</f>
        <v>1</v>
      </c>
      <c r="S2" s="205"/>
      <c r="T2" s="9"/>
      <c r="U2" s="9"/>
      <c r="V2" s="9"/>
      <c r="W2" s="9"/>
      <c r="X2" s="220">
        <f>_xll.ohTrigger(X5:X29)</f>
        <v>4</v>
      </c>
      <c r="Y2" s="164"/>
    </row>
    <row r="3" spans="1:25" x14ac:dyDescent="0.2">
      <c r="A3" s="165"/>
      <c r="B3" s="2"/>
      <c r="C3" s="2"/>
      <c r="D3" s="2"/>
      <c r="E3" s="79"/>
      <c r="F3" s="79"/>
      <c r="G3" s="79"/>
      <c r="H3" s="164"/>
      <c r="J3" s="163"/>
      <c r="K3" s="9"/>
      <c r="L3" s="2"/>
      <c r="M3" s="2"/>
      <c r="N3" s="2"/>
      <c r="O3" s="2"/>
      <c r="P3" s="2"/>
      <c r="Q3" s="2"/>
      <c r="R3" s="2"/>
      <c r="S3" s="205"/>
      <c r="T3" s="9"/>
      <c r="U3" s="9"/>
      <c r="V3" s="9"/>
      <c r="W3" s="2"/>
      <c r="X3" s="205"/>
      <c r="Y3" s="166"/>
    </row>
    <row r="4" spans="1:25" ht="22.5" x14ac:dyDescent="0.2">
      <c r="A4" s="163"/>
      <c r="B4" s="82"/>
      <c r="C4" s="77"/>
      <c r="D4" s="77"/>
      <c r="E4" s="57" t="s">
        <v>130</v>
      </c>
      <c r="F4" s="57" t="s">
        <v>131</v>
      </c>
      <c r="G4" s="57" t="s">
        <v>153</v>
      </c>
      <c r="H4" s="164"/>
      <c r="J4" s="163"/>
      <c r="K4" s="219"/>
      <c r="L4" s="215"/>
      <c r="M4" s="215"/>
      <c r="N4" s="215"/>
      <c r="O4" s="61" t="str">
        <f>_xll.RData(O5:O29,P4:Q4,"RTFEED:IDN",ReutersRtMode,,P5)</f>
        <v>Updated at 10:54:52</v>
      </c>
      <c r="P4" s="59" t="s">
        <v>71</v>
      </c>
      <c r="Q4" s="59" t="s">
        <v>70</v>
      </c>
      <c r="R4" s="58" t="s">
        <v>133</v>
      </c>
      <c r="S4" s="58" t="s">
        <v>155</v>
      </c>
      <c r="T4" s="9"/>
      <c r="U4" s="59" t="s">
        <v>85</v>
      </c>
      <c r="V4" s="9"/>
      <c r="W4" s="60" t="s">
        <v>84</v>
      </c>
      <c r="X4" s="78" t="s">
        <v>83</v>
      </c>
      <c r="Y4" s="166"/>
    </row>
    <row r="5" spans="1:25" x14ac:dyDescent="0.2">
      <c r="A5" s="163"/>
      <c r="B5" s="190" t="s">
        <v>11</v>
      </c>
      <c r="C5" s="190" t="s">
        <v>115</v>
      </c>
      <c r="D5" s="190" t="s">
        <v>117</v>
      </c>
      <c r="E5" s="191" t="str">
        <f t="shared" ref="E5:E10" si="0">Currency&amp;$C5&amp;$D5&amp;$B5&amp;QuoteSuffix</f>
        <v>SEK3S6S6M_Quote</v>
      </c>
      <c r="F5" s="191" t="str">
        <f>_xll.qlSimpleQuote(E5,,RateTickValue,Permanent,Trigger,TRUE)</f>
        <v>SEK3S6S6M_Quote#0001</v>
      </c>
      <c r="G5" s="186" t="str">
        <f>_xll.ohRangeRetrieveError(F5)</f>
        <v/>
      </c>
      <c r="H5" s="164" t="s">
        <v>111</v>
      </c>
      <c r="J5" s="163"/>
      <c r="K5" s="80" t="s">
        <v>11</v>
      </c>
      <c r="L5" s="80" t="s">
        <v>115</v>
      </c>
      <c r="M5" s="80" t="s">
        <v>117</v>
      </c>
      <c r="N5" s="84" t="str">
        <f t="shared" ref="N5:N29" si="1">Currency&amp;L5&amp;M5&amp;K5</f>
        <v>SEK3S6S6M</v>
      </c>
      <c r="O5" s="84" t="str">
        <f t="array" ref="O5:O29">Instruments&amp;"="&amp;VLOOKUP(Contributor,ContributorTable,2,FALSE)</f>
        <v>SEK3S6S6M=ICAP</v>
      </c>
      <c r="P5" s="253" t="s">
        <v>110</v>
      </c>
      <c r="Q5" s="253" t="s">
        <v>110</v>
      </c>
      <c r="R5" s="19" t="e">
        <f>IF($R$2,IF(ISNUMBER(P5),P5,#NUM!),IFERROR(AVERAGE(P5:Q5),#NUM!))</f>
        <v>#NUM!</v>
      </c>
      <c r="S5" s="19" t="e">
        <f>(R5-P5)*2</f>
        <v>#NUM!</v>
      </c>
      <c r="T5" s="87"/>
      <c r="U5" s="89" t="e">
        <v>#NUM!</v>
      </c>
      <c r="V5" s="87"/>
      <c r="W5" s="19" t="e">
        <f t="array" ref="W5:W29">QuoteLive</f>
        <v>#NUM!</v>
      </c>
      <c r="X5" s="21">
        <f>_xll.qlSimpleQuoteSetValue(F5,W5/10000,Trigger)</f>
        <v>0</v>
      </c>
      <c r="Y5" s="166"/>
    </row>
    <row r="6" spans="1:25" x14ac:dyDescent="0.2">
      <c r="A6" s="163"/>
      <c r="B6" s="190" t="s">
        <v>5</v>
      </c>
      <c r="C6" s="190" t="s">
        <v>115</v>
      </c>
      <c r="D6" s="190" t="s">
        <v>117</v>
      </c>
      <c r="E6" s="191" t="str">
        <f t="shared" si="0"/>
        <v>SEK3S6S1Y_Quote</v>
      </c>
      <c r="F6" s="191" t="str">
        <f>_xll.qlSimpleQuote(E6,,RateTickValue,Permanent,Trigger,TRUE)</f>
        <v>SEK3S6S1Y_Quote#0001</v>
      </c>
      <c r="G6" s="186" t="str">
        <f>_xll.ohRangeRetrieveError(F6)</f>
        <v/>
      </c>
      <c r="H6" s="164" t="s">
        <v>111</v>
      </c>
      <c r="J6" s="163"/>
      <c r="K6" s="80" t="s">
        <v>5</v>
      </c>
      <c r="L6" s="80" t="s">
        <v>115</v>
      </c>
      <c r="M6" s="80" t="s">
        <v>117</v>
      </c>
      <c r="N6" s="84" t="str">
        <f t="shared" si="1"/>
        <v>SEK3S6S1Y</v>
      </c>
      <c r="O6" s="84" t="str">
        <v>SEK3S6S1Y=ICAP</v>
      </c>
      <c r="P6" s="253">
        <v>11.290000000000001</v>
      </c>
      <c r="Q6" s="253">
        <v>0</v>
      </c>
      <c r="R6" s="19">
        <f t="shared" ref="R6:R29" si="2">IF($R$2,IF(ISNUMBER(P6),P6,#NUM!),IFERROR(AVERAGE(P6:Q6),#NUM!))</f>
        <v>11.290000000000001</v>
      </c>
      <c r="S6" s="19">
        <f t="shared" ref="S6:S29" si="3">(R6-P6)*2</f>
        <v>0</v>
      </c>
      <c r="T6" s="87"/>
      <c r="U6" s="89">
        <v>10.71</v>
      </c>
      <c r="V6" s="87"/>
      <c r="W6" s="19">
        <v>11.290000000000001</v>
      </c>
      <c r="X6" s="21" t="e">
        <f>_xll.qlSimpleQuoteSetValue(F6,W6/10000,Trigger)</f>
        <v>#N/A</v>
      </c>
      <c r="Y6" s="166"/>
    </row>
    <row r="7" spans="1:25" x14ac:dyDescent="0.2">
      <c r="A7" s="163"/>
      <c r="B7" s="190" t="s">
        <v>45</v>
      </c>
      <c r="C7" s="190" t="s">
        <v>115</v>
      </c>
      <c r="D7" s="190" t="s">
        <v>117</v>
      </c>
      <c r="E7" s="191" t="str">
        <f t="shared" si="0"/>
        <v>SEK3S6S18M_Quote</v>
      </c>
      <c r="F7" s="191" t="str">
        <f>_xll.qlSimpleQuote(E7,,RateTickValue,Permanent,Trigger,TRUE)</f>
        <v>SEK3S6S18M_Quote#0001</v>
      </c>
      <c r="G7" s="186" t="str">
        <f>_xll.ohRangeRetrieveError(F7)</f>
        <v/>
      </c>
      <c r="H7" s="164" t="s">
        <v>111</v>
      </c>
      <c r="J7" s="163"/>
      <c r="K7" s="80" t="s">
        <v>45</v>
      </c>
      <c r="L7" s="80" t="s">
        <v>115</v>
      </c>
      <c r="M7" s="80" t="s">
        <v>117</v>
      </c>
      <c r="N7" s="84" t="str">
        <f t="shared" si="1"/>
        <v>SEK3S6S18M</v>
      </c>
      <c r="O7" s="84" t="str">
        <v>SEK3S6S18M=ICAP</v>
      </c>
      <c r="P7" s="253" t="s">
        <v>110</v>
      </c>
      <c r="Q7" s="253" t="s">
        <v>110</v>
      </c>
      <c r="R7" s="19" t="e">
        <f t="shared" si="2"/>
        <v>#NUM!</v>
      </c>
      <c r="S7" s="19" t="e">
        <f t="shared" si="3"/>
        <v>#NUM!</v>
      </c>
      <c r="T7" s="87"/>
      <c r="U7" s="89" t="e">
        <v>#NUM!</v>
      </c>
      <c r="V7" s="87"/>
      <c r="W7" s="19" t="e">
        <v>#NUM!</v>
      </c>
      <c r="X7" s="21">
        <f>_xll.qlSimpleQuoteSetValue(F7,W7/10000,Trigger)</f>
        <v>0</v>
      </c>
      <c r="Y7" s="166"/>
    </row>
    <row r="8" spans="1:25" x14ac:dyDescent="0.2">
      <c r="A8" s="163"/>
      <c r="B8" s="190" t="s">
        <v>40</v>
      </c>
      <c r="C8" s="190" t="s">
        <v>115</v>
      </c>
      <c r="D8" s="190" t="s">
        <v>117</v>
      </c>
      <c r="E8" s="191" t="str">
        <f t="shared" si="0"/>
        <v>SEK3S6S2Y_Quote</v>
      </c>
      <c r="F8" s="191" t="str">
        <f>_xll.qlSimpleQuote(E8,,RateTickValue,Permanent,Trigger,TRUE)</f>
        <v>SEK3S6S2Y_Quote#0001</v>
      </c>
      <c r="G8" s="186" t="str">
        <f>_xll.ohRangeRetrieveError(F8)</f>
        <v/>
      </c>
      <c r="H8" s="164" t="s">
        <v>111</v>
      </c>
      <c r="J8" s="163"/>
      <c r="K8" s="80" t="s">
        <v>40</v>
      </c>
      <c r="L8" s="80" t="s">
        <v>115</v>
      </c>
      <c r="M8" s="80" t="s">
        <v>117</v>
      </c>
      <c r="N8" s="84" t="str">
        <f t="shared" si="1"/>
        <v>SEK3S6S2Y</v>
      </c>
      <c r="O8" s="84" t="str">
        <v>SEK3S6S2Y=ICAP</v>
      </c>
      <c r="P8" s="253">
        <v>10.64</v>
      </c>
      <c r="Q8" s="253">
        <v>0</v>
      </c>
      <c r="R8" s="19">
        <f t="shared" si="2"/>
        <v>10.64</v>
      </c>
      <c r="S8" s="19">
        <f t="shared" si="3"/>
        <v>0</v>
      </c>
      <c r="T8" s="87"/>
      <c r="U8" s="89">
        <v>10.35</v>
      </c>
      <c r="V8" s="87"/>
      <c r="W8" s="19">
        <v>10.64</v>
      </c>
      <c r="X8" s="21" t="e">
        <f>_xll.qlSimpleQuoteSetValue(F8,W8/10000,Trigger)</f>
        <v>#N/A</v>
      </c>
      <c r="Y8" s="166"/>
    </row>
    <row r="9" spans="1:25" x14ac:dyDescent="0.2">
      <c r="A9" s="163"/>
      <c r="B9" s="190" t="s">
        <v>59</v>
      </c>
      <c r="C9" s="190" t="s">
        <v>115</v>
      </c>
      <c r="D9" s="190" t="s">
        <v>117</v>
      </c>
      <c r="E9" s="191" t="str">
        <f t="shared" si="0"/>
        <v>SEK3S6S30M_Quote</v>
      </c>
      <c r="F9" s="191" t="str">
        <f>_xll.qlSimpleQuote(E9,,RateTickValue,Permanent,Trigger,TRUE)</f>
        <v>SEK3S6S30M_Quote#0001</v>
      </c>
      <c r="G9" s="186" t="str">
        <f>_xll.ohRangeRetrieveError(F9)</f>
        <v/>
      </c>
      <c r="H9" s="164" t="s">
        <v>111</v>
      </c>
      <c r="J9" s="163"/>
      <c r="K9" s="80" t="s">
        <v>59</v>
      </c>
      <c r="L9" s="80" t="s">
        <v>115</v>
      </c>
      <c r="M9" s="80" t="s">
        <v>117</v>
      </c>
      <c r="N9" s="84" t="str">
        <f t="shared" si="1"/>
        <v>SEK3S6S30M</v>
      </c>
      <c r="O9" s="84" t="str">
        <v>SEK3S6S30M=ICAP</v>
      </c>
      <c r="P9" s="253" t="s">
        <v>110</v>
      </c>
      <c r="Q9" s="253" t="s">
        <v>110</v>
      </c>
      <c r="R9" s="19" t="e">
        <f t="shared" si="2"/>
        <v>#NUM!</v>
      </c>
      <c r="S9" s="19" t="e">
        <f t="shared" si="3"/>
        <v>#NUM!</v>
      </c>
      <c r="T9" s="87"/>
      <c r="U9" s="89" t="e">
        <v>#NUM!</v>
      </c>
      <c r="V9" s="87"/>
      <c r="W9" s="19" t="e">
        <v>#NUM!</v>
      </c>
      <c r="X9" s="21">
        <f>_xll.qlSimpleQuoteSetValue(F9,W9/10000,Trigger)</f>
        <v>0</v>
      </c>
      <c r="Y9" s="166"/>
    </row>
    <row r="10" spans="1:25" x14ac:dyDescent="0.2">
      <c r="A10" s="163"/>
      <c r="B10" s="190" t="s">
        <v>39</v>
      </c>
      <c r="C10" s="190" t="s">
        <v>115</v>
      </c>
      <c r="D10" s="190" t="s">
        <v>117</v>
      </c>
      <c r="E10" s="191" t="str">
        <f t="shared" si="0"/>
        <v>SEK3S6S3Y_Quote</v>
      </c>
      <c r="F10" s="191" t="str">
        <f>_xll.qlSimpleQuote(E10,,RateTickValue,Permanent,Trigger,TRUE)</f>
        <v>SEK3S6S3Y_Quote#0001</v>
      </c>
      <c r="G10" s="186" t="str">
        <f>_xll.ohRangeRetrieveError(F10)</f>
        <v/>
      </c>
      <c r="H10" s="164" t="s">
        <v>111</v>
      </c>
      <c r="J10" s="163"/>
      <c r="K10" s="80" t="s">
        <v>39</v>
      </c>
      <c r="L10" s="80" t="s">
        <v>115</v>
      </c>
      <c r="M10" s="80" t="s">
        <v>117</v>
      </c>
      <c r="N10" s="84" t="str">
        <f t="shared" si="1"/>
        <v>SEK3S6S3Y</v>
      </c>
      <c r="O10" s="84" t="str">
        <v>SEK3S6S3Y=ICAP</v>
      </c>
      <c r="P10" s="253">
        <v>10.41</v>
      </c>
      <c r="Q10" s="253">
        <v>0</v>
      </c>
      <c r="R10" s="19">
        <f t="shared" si="2"/>
        <v>10.41</v>
      </c>
      <c r="S10" s="19">
        <f t="shared" si="3"/>
        <v>0</v>
      </c>
      <c r="T10" s="87"/>
      <c r="U10" s="89">
        <v>10.220000000000001</v>
      </c>
      <c r="V10" s="87"/>
      <c r="W10" s="19">
        <v>10.41</v>
      </c>
      <c r="X10" s="21" t="e">
        <f>_xll.qlSimpleQuoteSetValue(F10,W10/10000,Trigger)</f>
        <v>#N/A</v>
      </c>
      <c r="Y10" s="166"/>
    </row>
    <row r="11" spans="1:25" x14ac:dyDescent="0.2">
      <c r="A11" s="163"/>
      <c r="B11" s="190" t="s">
        <v>56</v>
      </c>
      <c r="C11" s="190" t="s">
        <v>115</v>
      </c>
      <c r="D11" s="190" t="s">
        <v>117</v>
      </c>
      <c r="E11" s="191" t="str">
        <f t="shared" ref="E11:E29" si="4">Currency&amp;$C11&amp;$D11&amp;$B11&amp;QuoteSuffix</f>
        <v>SEK3S6S42M_Quote</v>
      </c>
      <c r="F11" s="191" t="str">
        <f>_xll.qlSimpleQuote(E11,,RateTickValue,Permanent,Trigger,TRUE)</f>
        <v>SEK3S6S42M_Quote#0001</v>
      </c>
      <c r="G11" s="186" t="str">
        <f>_xll.ohRangeRetrieveError(F11)</f>
        <v/>
      </c>
      <c r="H11" s="164" t="s">
        <v>111</v>
      </c>
      <c r="J11" s="163"/>
      <c r="K11" s="80" t="s">
        <v>56</v>
      </c>
      <c r="L11" s="80" t="s">
        <v>115</v>
      </c>
      <c r="M11" s="80" t="s">
        <v>117</v>
      </c>
      <c r="N11" s="84" t="str">
        <f t="shared" si="1"/>
        <v>SEK3S6S42M</v>
      </c>
      <c r="O11" s="84" t="str">
        <v>SEK3S6S42M=ICAP</v>
      </c>
      <c r="P11" s="253" t="s">
        <v>110</v>
      </c>
      <c r="Q11" s="253" t="s">
        <v>110</v>
      </c>
      <c r="R11" s="19" t="e">
        <f t="shared" si="2"/>
        <v>#NUM!</v>
      </c>
      <c r="S11" s="19" t="e">
        <f t="shared" si="3"/>
        <v>#NUM!</v>
      </c>
      <c r="T11" s="87"/>
      <c r="U11" s="89" t="e">
        <v>#NUM!</v>
      </c>
      <c r="V11" s="87"/>
      <c r="W11" s="19" t="e">
        <v>#NUM!</v>
      </c>
      <c r="X11" s="21">
        <f>_xll.qlSimpleQuoteSetValue(F11,W11/10000,Trigger)</f>
        <v>0</v>
      </c>
      <c r="Y11" s="166"/>
    </row>
    <row r="12" spans="1:25" x14ac:dyDescent="0.2">
      <c r="A12" s="163"/>
      <c r="B12" s="190" t="s">
        <v>38</v>
      </c>
      <c r="C12" s="190" t="s">
        <v>115</v>
      </c>
      <c r="D12" s="190" t="s">
        <v>117</v>
      </c>
      <c r="E12" s="191" t="str">
        <f t="shared" si="4"/>
        <v>SEK3S6S4Y_Quote</v>
      </c>
      <c r="F12" s="191" t="str">
        <f>_xll.qlSimpleQuote(E12,,RateTickValue,Permanent,Trigger,TRUE)</f>
        <v>SEK3S6S4Y_Quote#0001</v>
      </c>
      <c r="G12" s="186" t="str">
        <f>_xll.ohRangeRetrieveError(F12)</f>
        <v/>
      </c>
      <c r="H12" s="164" t="s">
        <v>111</v>
      </c>
      <c r="J12" s="163"/>
      <c r="K12" s="80" t="s">
        <v>38</v>
      </c>
      <c r="L12" s="80" t="s">
        <v>115</v>
      </c>
      <c r="M12" s="80" t="s">
        <v>117</v>
      </c>
      <c r="N12" s="84" t="str">
        <f t="shared" si="1"/>
        <v>SEK3S6S4Y</v>
      </c>
      <c r="O12" s="84" t="str">
        <v>SEK3S6S4Y=ICAP</v>
      </c>
      <c r="P12" s="253">
        <v>10.290000000000001</v>
      </c>
      <c r="Q12" s="253">
        <v>0</v>
      </c>
      <c r="R12" s="19">
        <f t="shared" si="2"/>
        <v>10.290000000000001</v>
      </c>
      <c r="S12" s="19">
        <f t="shared" si="3"/>
        <v>0</v>
      </c>
      <c r="T12" s="87"/>
      <c r="U12" s="89">
        <v>10.130000000000001</v>
      </c>
      <c r="V12" s="87"/>
      <c r="W12" s="19">
        <v>10.290000000000001</v>
      </c>
      <c r="X12" s="21" t="e">
        <f>_xll.qlSimpleQuoteSetValue(F12,W12/10000,Trigger)</f>
        <v>#N/A</v>
      </c>
      <c r="Y12" s="166"/>
    </row>
    <row r="13" spans="1:25" x14ac:dyDescent="0.2">
      <c r="A13" s="163"/>
      <c r="B13" s="190" t="s">
        <v>53</v>
      </c>
      <c r="C13" s="190" t="s">
        <v>115</v>
      </c>
      <c r="D13" s="190" t="s">
        <v>117</v>
      </c>
      <c r="E13" s="191" t="str">
        <f t="shared" si="4"/>
        <v>SEK3S6S54M_Quote</v>
      </c>
      <c r="F13" s="191" t="str">
        <f>_xll.qlSimpleQuote(E13,,RateTickValue,Permanent,Trigger,TRUE)</f>
        <v>SEK3S6S54M_Quote#0001</v>
      </c>
      <c r="G13" s="186" t="str">
        <f>_xll.ohRangeRetrieveError(F13)</f>
        <v/>
      </c>
      <c r="H13" s="164" t="s">
        <v>111</v>
      </c>
      <c r="J13" s="163"/>
      <c r="K13" s="80" t="s">
        <v>53</v>
      </c>
      <c r="L13" s="80" t="s">
        <v>115</v>
      </c>
      <c r="M13" s="80" t="s">
        <v>117</v>
      </c>
      <c r="N13" s="84" t="str">
        <f t="shared" si="1"/>
        <v>SEK3S6S54M</v>
      </c>
      <c r="O13" s="84" t="str">
        <v>SEK3S6S54M=ICAP</v>
      </c>
      <c r="P13" s="253" t="s">
        <v>110</v>
      </c>
      <c r="Q13" s="253" t="s">
        <v>110</v>
      </c>
      <c r="R13" s="19" t="e">
        <f t="shared" si="2"/>
        <v>#NUM!</v>
      </c>
      <c r="S13" s="19" t="e">
        <f t="shared" si="3"/>
        <v>#NUM!</v>
      </c>
      <c r="T13" s="87"/>
      <c r="U13" s="89" t="e">
        <v>#NUM!</v>
      </c>
      <c r="V13" s="87"/>
      <c r="W13" s="19" t="e">
        <v>#NUM!</v>
      </c>
      <c r="X13" s="21">
        <f>_xll.qlSimpleQuoteSetValue(F13,W13/10000,Trigger)</f>
        <v>0</v>
      </c>
      <c r="Y13" s="166"/>
    </row>
    <row r="14" spans="1:25" x14ac:dyDescent="0.2">
      <c r="A14" s="163"/>
      <c r="B14" s="190" t="s">
        <v>37</v>
      </c>
      <c r="C14" s="190" t="s">
        <v>115</v>
      </c>
      <c r="D14" s="190" t="s">
        <v>117</v>
      </c>
      <c r="E14" s="191" t="str">
        <f t="shared" si="4"/>
        <v>SEK3S6S5Y_Quote</v>
      </c>
      <c r="F14" s="191" t="str">
        <f>_xll.qlSimpleQuote(E14,,RateTickValue,Permanent,Trigger,TRUE)</f>
        <v>SEK3S6S5Y_Quote#0001</v>
      </c>
      <c r="G14" s="186" t="str">
        <f>_xll.ohRangeRetrieveError(F14)</f>
        <v/>
      </c>
      <c r="H14" s="164" t="s">
        <v>111</v>
      </c>
      <c r="J14" s="163"/>
      <c r="K14" s="80" t="s">
        <v>37</v>
      </c>
      <c r="L14" s="80" t="s">
        <v>115</v>
      </c>
      <c r="M14" s="80" t="s">
        <v>117</v>
      </c>
      <c r="N14" s="84" t="str">
        <f t="shared" si="1"/>
        <v>SEK3S6S5Y</v>
      </c>
      <c r="O14" s="84" t="str">
        <v>SEK3S6S5Y=ICAP</v>
      </c>
      <c r="P14" s="253">
        <v>10.200000000000001</v>
      </c>
      <c r="Q14" s="253">
        <v>0</v>
      </c>
      <c r="R14" s="19">
        <f t="shared" si="2"/>
        <v>10.200000000000001</v>
      </c>
      <c r="S14" s="19">
        <f t="shared" si="3"/>
        <v>0</v>
      </c>
      <c r="T14" s="87"/>
      <c r="U14" s="89">
        <v>10.06</v>
      </c>
      <c r="V14" s="87"/>
      <c r="W14" s="19">
        <v>10.200000000000001</v>
      </c>
      <c r="X14" s="21" t="e">
        <f>_xll.qlSimpleQuoteSetValue(F14,W14/10000,Trigger)</f>
        <v>#N/A</v>
      </c>
      <c r="Y14" s="166"/>
    </row>
    <row r="15" spans="1:25" x14ac:dyDescent="0.2">
      <c r="A15" s="163"/>
      <c r="B15" s="190" t="s">
        <v>36</v>
      </c>
      <c r="C15" s="190" t="s">
        <v>115</v>
      </c>
      <c r="D15" s="190" t="s">
        <v>117</v>
      </c>
      <c r="E15" s="191" t="str">
        <f t="shared" si="4"/>
        <v>SEK3S6S6Y_Quote</v>
      </c>
      <c r="F15" s="191" t="str">
        <f>_xll.qlSimpleQuote(E15,,RateTickValue,Permanent,Trigger,TRUE)</f>
        <v>SEK3S6S6Y_Quote#0001</v>
      </c>
      <c r="G15" s="186" t="str">
        <f>_xll.ohRangeRetrieveError(F15)</f>
        <v/>
      </c>
      <c r="H15" s="164" t="s">
        <v>111</v>
      </c>
      <c r="J15" s="163"/>
      <c r="K15" s="80" t="s">
        <v>36</v>
      </c>
      <c r="L15" s="80" t="s">
        <v>115</v>
      </c>
      <c r="M15" s="80" t="s">
        <v>117</v>
      </c>
      <c r="N15" s="84" t="str">
        <f t="shared" si="1"/>
        <v>SEK3S6S6Y</v>
      </c>
      <c r="O15" s="84" t="str">
        <v>SEK3S6S6Y=ICAP</v>
      </c>
      <c r="P15" s="253">
        <v>10.130000000000001</v>
      </c>
      <c r="Q15" s="253">
        <v>0</v>
      </c>
      <c r="R15" s="19">
        <f t="shared" si="2"/>
        <v>10.130000000000001</v>
      </c>
      <c r="S15" s="19">
        <f t="shared" si="3"/>
        <v>0</v>
      </c>
      <c r="T15" s="87"/>
      <c r="U15" s="89">
        <v>9.99</v>
      </c>
      <c r="V15" s="87"/>
      <c r="W15" s="19">
        <v>10.130000000000001</v>
      </c>
      <c r="X15" s="21" t="e">
        <f>_xll.qlSimpleQuoteSetValue(F15,W15/10000,Trigger)</f>
        <v>#N/A</v>
      </c>
      <c r="Y15" s="166"/>
    </row>
    <row r="16" spans="1:25" x14ac:dyDescent="0.2">
      <c r="A16" s="163"/>
      <c r="B16" s="190" t="s">
        <v>35</v>
      </c>
      <c r="C16" s="190" t="s">
        <v>115</v>
      </c>
      <c r="D16" s="190" t="s">
        <v>117</v>
      </c>
      <c r="E16" s="191" t="str">
        <f t="shared" si="4"/>
        <v>SEK3S6S7Y_Quote</v>
      </c>
      <c r="F16" s="191" t="str">
        <f>_xll.qlSimpleQuote(E16,,RateTickValue,Permanent,Trigger,TRUE)</f>
        <v>SEK3S6S7Y_Quote#0001</v>
      </c>
      <c r="G16" s="186" t="str">
        <f>_xll.ohRangeRetrieveError(F16)</f>
        <v/>
      </c>
      <c r="H16" s="164" t="s">
        <v>111</v>
      </c>
      <c r="J16" s="163"/>
      <c r="K16" s="80" t="s">
        <v>35</v>
      </c>
      <c r="L16" s="80" t="s">
        <v>115</v>
      </c>
      <c r="M16" s="80" t="s">
        <v>117</v>
      </c>
      <c r="N16" s="84" t="str">
        <f t="shared" si="1"/>
        <v>SEK3S6S7Y</v>
      </c>
      <c r="O16" s="84" t="str">
        <v>SEK3S6S7Y=ICAP</v>
      </c>
      <c r="P16" s="253">
        <v>10.06</v>
      </c>
      <c r="Q16" s="253">
        <v>0</v>
      </c>
      <c r="R16" s="19">
        <f t="shared" si="2"/>
        <v>10.06</v>
      </c>
      <c r="S16" s="19">
        <f t="shared" si="3"/>
        <v>0</v>
      </c>
      <c r="T16" s="87"/>
      <c r="U16" s="89">
        <v>9.93</v>
      </c>
      <c r="V16" s="87"/>
      <c r="W16" s="19">
        <v>10.06</v>
      </c>
      <c r="X16" s="21" t="e">
        <f>_xll.qlSimpleQuoteSetValue(F16,W16/10000,Trigger)</f>
        <v>#N/A</v>
      </c>
      <c r="Y16" s="166"/>
    </row>
    <row r="17" spans="1:25" x14ac:dyDescent="0.2">
      <c r="A17" s="163"/>
      <c r="B17" s="190" t="s">
        <v>34</v>
      </c>
      <c r="C17" s="190" t="s">
        <v>115</v>
      </c>
      <c r="D17" s="190" t="s">
        <v>117</v>
      </c>
      <c r="E17" s="191" t="str">
        <f t="shared" si="4"/>
        <v>SEK3S6S8Y_Quote</v>
      </c>
      <c r="F17" s="191" t="str">
        <f>_xll.qlSimpleQuote(E17,,RateTickValue,Permanent,Trigger,TRUE)</f>
        <v>SEK3S6S8Y_Quote#0001</v>
      </c>
      <c r="G17" s="186" t="str">
        <f>_xll.ohRangeRetrieveError(F17)</f>
        <v/>
      </c>
      <c r="H17" s="164" t="s">
        <v>111</v>
      </c>
      <c r="J17" s="163"/>
      <c r="K17" s="80" t="s">
        <v>34</v>
      </c>
      <c r="L17" s="80" t="s">
        <v>115</v>
      </c>
      <c r="M17" s="80" t="s">
        <v>117</v>
      </c>
      <c r="N17" s="84" t="str">
        <f t="shared" si="1"/>
        <v>SEK3S6S8Y</v>
      </c>
      <c r="O17" s="84" t="str">
        <v>SEK3S6S8Y=ICAP</v>
      </c>
      <c r="P17" s="253">
        <v>10</v>
      </c>
      <c r="Q17" s="253">
        <v>0</v>
      </c>
      <c r="R17" s="19">
        <f t="shared" si="2"/>
        <v>10</v>
      </c>
      <c r="S17" s="19">
        <f t="shared" si="3"/>
        <v>0</v>
      </c>
      <c r="T17" s="87"/>
      <c r="U17" s="89">
        <v>9.8800000000000008</v>
      </c>
      <c r="V17" s="87"/>
      <c r="W17" s="19">
        <v>10</v>
      </c>
      <c r="X17" s="21" t="e">
        <f>_xll.qlSimpleQuoteSetValue(F17,W17/10000,Trigger)</f>
        <v>#N/A</v>
      </c>
      <c r="Y17" s="166"/>
    </row>
    <row r="18" spans="1:25" x14ac:dyDescent="0.2">
      <c r="A18" s="163"/>
      <c r="B18" s="190" t="s">
        <v>33</v>
      </c>
      <c r="C18" s="190" t="s">
        <v>115</v>
      </c>
      <c r="D18" s="190" t="s">
        <v>117</v>
      </c>
      <c r="E18" s="191" t="str">
        <f t="shared" si="4"/>
        <v>SEK3S6S9Y_Quote</v>
      </c>
      <c r="F18" s="191" t="str">
        <f>_xll.qlSimpleQuote(E18,,RateTickValue,Permanent,Trigger,TRUE)</f>
        <v>SEK3S6S9Y_Quote#0001</v>
      </c>
      <c r="G18" s="186" t="str">
        <f>_xll.ohRangeRetrieveError(F18)</f>
        <v/>
      </c>
      <c r="H18" s="164" t="s">
        <v>111</v>
      </c>
      <c r="J18" s="163"/>
      <c r="K18" s="80" t="s">
        <v>33</v>
      </c>
      <c r="L18" s="80" t="s">
        <v>115</v>
      </c>
      <c r="M18" s="80" t="s">
        <v>117</v>
      </c>
      <c r="N18" s="84" t="str">
        <f t="shared" si="1"/>
        <v>SEK3S6S9Y</v>
      </c>
      <c r="O18" s="84" t="str">
        <v>SEK3S6S9Y=ICAP</v>
      </c>
      <c r="P18" s="253">
        <v>9.9500000000000011</v>
      </c>
      <c r="Q18" s="253">
        <v>0</v>
      </c>
      <c r="R18" s="19">
        <f t="shared" si="2"/>
        <v>9.9500000000000011</v>
      </c>
      <c r="S18" s="19">
        <f t="shared" si="3"/>
        <v>0</v>
      </c>
      <c r="T18" s="87"/>
      <c r="U18" s="89">
        <v>9.83</v>
      </c>
      <c r="V18" s="87"/>
      <c r="W18" s="19">
        <v>9.9500000000000011</v>
      </c>
      <c r="X18" s="21" t="e">
        <f>_xll.qlSimpleQuoteSetValue(F18,W18/10000,Trigger)</f>
        <v>#N/A</v>
      </c>
      <c r="Y18" s="166"/>
    </row>
    <row r="19" spans="1:25" x14ac:dyDescent="0.2">
      <c r="A19" s="163"/>
      <c r="B19" s="190" t="s">
        <v>32</v>
      </c>
      <c r="C19" s="190" t="s">
        <v>115</v>
      </c>
      <c r="D19" s="190" t="s">
        <v>117</v>
      </c>
      <c r="E19" s="191" t="str">
        <f t="shared" si="4"/>
        <v>SEK3S6S10Y_Quote</v>
      </c>
      <c r="F19" s="191" t="str">
        <f>_xll.qlSimpleQuote(E19,,RateTickValue,Permanent,Trigger,TRUE)</f>
        <v>SEK3S6S10Y_Quote#0001</v>
      </c>
      <c r="G19" s="186" t="str">
        <f>_xll.ohRangeRetrieveError(F19)</f>
        <v/>
      </c>
      <c r="H19" s="164" t="s">
        <v>111</v>
      </c>
      <c r="J19" s="163"/>
      <c r="K19" s="80" t="s">
        <v>32</v>
      </c>
      <c r="L19" s="80" t="s">
        <v>115</v>
      </c>
      <c r="M19" s="80" t="s">
        <v>117</v>
      </c>
      <c r="N19" s="84" t="str">
        <f t="shared" si="1"/>
        <v>SEK3S6S10Y</v>
      </c>
      <c r="O19" s="84" t="str">
        <v>SEK3S6S10Y=ICAP</v>
      </c>
      <c r="P19" s="253">
        <v>9.86</v>
      </c>
      <c r="Q19" s="253">
        <v>0</v>
      </c>
      <c r="R19" s="19">
        <f t="shared" si="2"/>
        <v>9.86</v>
      </c>
      <c r="S19" s="19">
        <f t="shared" si="3"/>
        <v>0</v>
      </c>
      <c r="T19" s="87"/>
      <c r="U19" s="89">
        <v>9.75</v>
      </c>
      <c r="V19" s="87"/>
      <c r="W19" s="19">
        <v>9.86</v>
      </c>
      <c r="X19" s="21" t="e">
        <f>_xll.qlSimpleQuoteSetValue(F19,W19/10000,Trigger)</f>
        <v>#N/A</v>
      </c>
      <c r="Y19" s="166"/>
    </row>
    <row r="20" spans="1:25" x14ac:dyDescent="0.2">
      <c r="A20" s="163"/>
      <c r="B20" s="190" t="s">
        <v>31</v>
      </c>
      <c r="C20" s="190" t="s">
        <v>115</v>
      </c>
      <c r="D20" s="190" t="s">
        <v>117</v>
      </c>
      <c r="E20" s="191" t="str">
        <f t="shared" si="4"/>
        <v>SEK3S6S12Y_Quote</v>
      </c>
      <c r="F20" s="191" t="str">
        <f>_xll.qlSimpleQuote(E20,,RateTickValue,Permanent,Trigger,TRUE)</f>
        <v>SEK3S6S12Y_Quote#0001</v>
      </c>
      <c r="G20" s="186" t="str">
        <f>_xll.ohRangeRetrieveError(F20)</f>
        <v/>
      </c>
      <c r="H20" s="164" t="s">
        <v>111</v>
      </c>
      <c r="J20" s="163"/>
      <c r="K20" s="80" t="s">
        <v>31</v>
      </c>
      <c r="L20" s="80" t="s">
        <v>115</v>
      </c>
      <c r="M20" s="80" t="s">
        <v>117</v>
      </c>
      <c r="N20" s="84" t="str">
        <f t="shared" si="1"/>
        <v>SEK3S6S12Y</v>
      </c>
      <c r="O20" s="84" t="str">
        <v>SEK3S6S12Y=ICAP</v>
      </c>
      <c r="P20" s="253">
        <v>9.5299999999999994</v>
      </c>
      <c r="Q20" s="253">
        <v>0</v>
      </c>
      <c r="R20" s="19">
        <f t="shared" si="2"/>
        <v>9.5299999999999994</v>
      </c>
      <c r="S20" s="19">
        <f t="shared" si="3"/>
        <v>0</v>
      </c>
      <c r="T20" s="87"/>
      <c r="U20" s="89">
        <v>9.44</v>
      </c>
      <c r="V20" s="87"/>
      <c r="W20" s="19">
        <v>9.5299999999999994</v>
      </c>
      <c r="X20" s="21" t="e">
        <f>_xll.qlSimpleQuoteSetValue(F20,W20/10000,Trigger)</f>
        <v>#N/A</v>
      </c>
      <c r="Y20" s="166"/>
    </row>
    <row r="21" spans="1:25" x14ac:dyDescent="0.2">
      <c r="A21" s="163"/>
      <c r="B21" s="190" t="s">
        <v>30</v>
      </c>
      <c r="C21" s="190" t="s">
        <v>115</v>
      </c>
      <c r="D21" s="190" t="s">
        <v>117</v>
      </c>
      <c r="E21" s="191" t="str">
        <f t="shared" si="4"/>
        <v>SEK3S6S15Y_Quote</v>
      </c>
      <c r="F21" s="191" t="str">
        <f>_xll.qlSimpleQuote(E21,,RateTickValue,Permanent,Trigger,TRUE)</f>
        <v>SEK3S6S15Y_Quote#0001</v>
      </c>
      <c r="G21" s="186" t="str">
        <f>_xll.ohRangeRetrieveError(F21)</f>
        <v/>
      </c>
      <c r="H21" s="164" t="s">
        <v>111</v>
      </c>
      <c r="J21" s="163"/>
      <c r="K21" s="80" t="s">
        <v>30</v>
      </c>
      <c r="L21" s="80" t="s">
        <v>115</v>
      </c>
      <c r="M21" s="80" t="s">
        <v>117</v>
      </c>
      <c r="N21" s="84" t="str">
        <f t="shared" si="1"/>
        <v>SEK3S6S15Y</v>
      </c>
      <c r="O21" s="84" t="str">
        <v>SEK3S6S15Y=ICAP</v>
      </c>
      <c r="P21" s="253">
        <v>8.7799999999999994</v>
      </c>
      <c r="Q21" s="253">
        <v>0</v>
      </c>
      <c r="R21" s="19">
        <f t="shared" si="2"/>
        <v>8.7799999999999994</v>
      </c>
      <c r="S21" s="19">
        <f t="shared" si="3"/>
        <v>0</v>
      </c>
      <c r="T21" s="87"/>
      <c r="U21" s="89">
        <v>8.73</v>
      </c>
      <c r="V21" s="87"/>
      <c r="W21" s="19">
        <v>8.7799999999999994</v>
      </c>
      <c r="X21" s="21" t="e">
        <f>_xll.qlSimpleQuoteSetValue(F21,W21/10000,Trigger)</f>
        <v>#N/A</v>
      </c>
      <c r="Y21" s="166"/>
    </row>
    <row r="22" spans="1:25" x14ac:dyDescent="0.2">
      <c r="A22" s="163"/>
      <c r="B22" s="190" t="s">
        <v>29</v>
      </c>
      <c r="C22" s="190" t="s">
        <v>115</v>
      </c>
      <c r="D22" s="190" t="s">
        <v>117</v>
      </c>
      <c r="E22" s="191" t="str">
        <f t="shared" si="4"/>
        <v>SEK3S6S20Y_Quote</v>
      </c>
      <c r="F22" s="191" t="str">
        <f>_xll.qlSimpleQuote(E22,,RateTickValue,Permanent,Trigger,TRUE)</f>
        <v>SEK3S6S20Y_Quote#0001</v>
      </c>
      <c r="G22" s="186" t="str">
        <f>_xll.ohRangeRetrieveError(F22)</f>
        <v/>
      </c>
      <c r="H22" s="164" t="s">
        <v>111</v>
      </c>
      <c r="J22" s="163"/>
      <c r="K22" s="80" t="s">
        <v>29</v>
      </c>
      <c r="L22" s="80" t="s">
        <v>115</v>
      </c>
      <c r="M22" s="80" t="s">
        <v>117</v>
      </c>
      <c r="N22" s="84" t="str">
        <f t="shared" si="1"/>
        <v>SEK3S6S20Y</v>
      </c>
      <c r="O22" s="84" t="str">
        <v>SEK3S6S20Y=ICAP</v>
      </c>
      <c r="P22" s="253">
        <v>7.7</v>
      </c>
      <c r="Q22" s="253">
        <v>0</v>
      </c>
      <c r="R22" s="19">
        <f t="shared" si="2"/>
        <v>7.7</v>
      </c>
      <c r="S22" s="19">
        <f t="shared" si="3"/>
        <v>0</v>
      </c>
      <c r="T22" s="87"/>
      <c r="U22" s="89">
        <v>7.73</v>
      </c>
      <c r="V22" s="87"/>
      <c r="W22" s="19">
        <v>7.7</v>
      </c>
      <c r="X22" s="21" t="e">
        <f>_xll.qlSimpleQuoteSetValue(F22,W22/10000,Trigger)</f>
        <v>#N/A</v>
      </c>
      <c r="Y22" s="166"/>
    </row>
    <row r="23" spans="1:25" x14ac:dyDescent="0.2">
      <c r="A23" s="163"/>
      <c r="B23" s="190" t="s">
        <v>28</v>
      </c>
      <c r="C23" s="190" t="s">
        <v>115</v>
      </c>
      <c r="D23" s="190" t="s">
        <v>117</v>
      </c>
      <c r="E23" s="191" t="str">
        <f t="shared" si="4"/>
        <v>SEK3S6S25Y_Quote</v>
      </c>
      <c r="F23" s="191" t="str">
        <f>_xll.qlSimpleQuote(E23,,RateTickValue,Permanent,Trigger,TRUE)</f>
        <v>SEK3S6S25Y_Quote#0001</v>
      </c>
      <c r="G23" s="186" t="str">
        <f>_xll.ohRangeRetrieveError(F23)</f>
        <v/>
      </c>
      <c r="H23" s="164" t="s">
        <v>111</v>
      </c>
      <c r="J23" s="163"/>
      <c r="K23" s="80" t="s">
        <v>28</v>
      </c>
      <c r="L23" s="80" t="s">
        <v>115</v>
      </c>
      <c r="M23" s="80" t="s">
        <v>117</v>
      </c>
      <c r="N23" s="84" t="str">
        <f t="shared" si="1"/>
        <v>SEK3S6S25Y</v>
      </c>
      <c r="O23" s="84" t="str">
        <v>SEK3S6S25Y=ICAP</v>
      </c>
      <c r="P23" s="253">
        <v>6.93</v>
      </c>
      <c r="Q23" s="253">
        <v>0</v>
      </c>
      <c r="R23" s="19">
        <f t="shared" si="2"/>
        <v>6.93</v>
      </c>
      <c r="S23" s="19">
        <f t="shared" si="3"/>
        <v>0</v>
      </c>
      <c r="T23" s="87"/>
      <c r="U23" s="89">
        <v>7.02</v>
      </c>
      <c r="V23" s="87"/>
      <c r="W23" s="19">
        <v>6.93</v>
      </c>
      <c r="X23" s="21" t="e">
        <f>_xll.qlSimpleQuoteSetValue(F23,W23/10000,Trigger)</f>
        <v>#N/A</v>
      </c>
      <c r="Y23" s="166"/>
    </row>
    <row r="24" spans="1:25" x14ac:dyDescent="0.2">
      <c r="A24" s="163"/>
      <c r="B24" s="190" t="s">
        <v>27</v>
      </c>
      <c r="C24" s="190" t="s">
        <v>115</v>
      </c>
      <c r="D24" s="190" t="s">
        <v>117</v>
      </c>
      <c r="E24" s="191" t="str">
        <f t="shared" si="4"/>
        <v>SEK3S6S27Y_Quote</v>
      </c>
      <c r="F24" s="191" t="str">
        <f>_xll.qlSimpleQuote(E24,,RateTickValue,Permanent,Trigger,TRUE)</f>
        <v>SEK3S6S27Y_Quote#0001</v>
      </c>
      <c r="G24" s="186" t="str">
        <f>_xll.ohRangeRetrieveError(F24)</f>
        <v/>
      </c>
      <c r="H24" s="164" t="s">
        <v>111</v>
      </c>
      <c r="J24" s="163"/>
      <c r="K24" s="80" t="s">
        <v>27</v>
      </c>
      <c r="L24" s="80" t="s">
        <v>115</v>
      </c>
      <c r="M24" s="80" t="s">
        <v>117</v>
      </c>
      <c r="N24" s="84" t="str">
        <f t="shared" si="1"/>
        <v>SEK3S6S27Y</v>
      </c>
      <c r="O24" s="84" t="str">
        <v>SEK3S6S27Y=ICAP</v>
      </c>
      <c r="P24" s="253" t="s">
        <v>110</v>
      </c>
      <c r="Q24" s="253" t="s">
        <v>110</v>
      </c>
      <c r="R24" s="19" t="e">
        <f t="shared" si="2"/>
        <v>#NUM!</v>
      </c>
      <c r="S24" s="19" t="e">
        <f t="shared" si="3"/>
        <v>#NUM!</v>
      </c>
      <c r="T24" s="87"/>
      <c r="U24" s="89" t="e">
        <v>#NUM!</v>
      </c>
      <c r="V24" s="87"/>
      <c r="W24" s="19" t="e">
        <v>#NUM!</v>
      </c>
      <c r="X24" s="21">
        <f>_xll.qlSimpleQuoteSetValue(F24,W24/10000,Trigger)</f>
        <v>0</v>
      </c>
      <c r="Y24" s="166"/>
    </row>
    <row r="25" spans="1:25" x14ac:dyDescent="0.2">
      <c r="A25" s="163"/>
      <c r="B25" s="190" t="s">
        <v>26</v>
      </c>
      <c r="C25" s="190" t="s">
        <v>115</v>
      </c>
      <c r="D25" s="190" t="s">
        <v>117</v>
      </c>
      <c r="E25" s="191" t="str">
        <f t="shared" si="4"/>
        <v>SEK3S6S30Y_Quote</v>
      </c>
      <c r="F25" s="191" t="str">
        <f>_xll.qlSimpleQuote(E25,,RateTickValue,Permanent,Trigger,TRUE)</f>
        <v>SEK3S6S30Y_Quote#0001</v>
      </c>
      <c r="G25" s="186" t="str">
        <f>_xll.ohRangeRetrieveError(F25)</f>
        <v/>
      </c>
      <c r="H25" s="164" t="s">
        <v>111</v>
      </c>
      <c r="J25" s="163"/>
      <c r="K25" s="80" t="s">
        <v>26</v>
      </c>
      <c r="L25" s="80" t="s">
        <v>115</v>
      </c>
      <c r="M25" s="80" t="s">
        <v>117</v>
      </c>
      <c r="N25" s="84" t="str">
        <f t="shared" si="1"/>
        <v>SEK3S6S30Y</v>
      </c>
      <c r="O25" s="84" t="str">
        <v>SEK3S6S30Y=ICAP</v>
      </c>
      <c r="P25" s="253">
        <v>6.32</v>
      </c>
      <c r="Q25" s="253">
        <v>0</v>
      </c>
      <c r="R25" s="19">
        <f t="shared" si="2"/>
        <v>6.32</v>
      </c>
      <c r="S25" s="19">
        <f t="shared" si="3"/>
        <v>0</v>
      </c>
      <c r="T25" s="87"/>
      <c r="U25" s="89">
        <v>6.46</v>
      </c>
      <c r="V25" s="87"/>
      <c r="W25" s="19">
        <v>6.32</v>
      </c>
      <c r="X25" s="21" t="e">
        <f>_xll.qlSimpleQuoteSetValue(F25,W25/10000,Trigger)</f>
        <v>#N/A</v>
      </c>
      <c r="Y25" s="166"/>
    </row>
    <row r="26" spans="1:25" x14ac:dyDescent="0.2">
      <c r="A26" s="163"/>
      <c r="B26" s="190" t="s">
        <v>25</v>
      </c>
      <c r="C26" s="190" t="s">
        <v>115</v>
      </c>
      <c r="D26" s="190" t="s">
        <v>117</v>
      </c>
      <c r="E26" s="191" t="str">
        <f t="shared" si="4"/>
        <v>SEK3S6S35Y_Quote</v>
      </c>
      <c r="F26" s="191" t="str">
        <f>_xll.qlSimpleQuote(E26,,RateTickValue,Permanent,Trigger,TRUE)</f>
        <v>SEK3S6S35Y_Quote#0001</v>
      </c>
      <c r="G26" s="186" t="str">
        <f>_xll.ohRangeRetrieveError(F26)</f>
        <v/>
      </c>
      <c r="H26" s="164" t="s">
        <v>111</v>
      </c>
      <c r="J26" s="163"/>
      <c r="K26" s="80" t="s">
        <v>25</v>
      </c>
      <c r="L26" s="80" t="s">
        <v>115</v>
      </c>
      <c r="M26" s="80" t="s">
        <v>117</v>
      </c>
      <c r="N26" s="84" t="str">
        <f t="shared" si="1"/>
        <v>SEK3S6S35Y</v>
      </c>
      <c r="O26" s="84" t="str">
        <v>SEK3S6S35Y=ICAP</v>
      </c>
      <c r="P26" s="253" t="s">
        <v>110</v>
      </c>
      <c r="Q26" s="253" t="s">
        <v>110</v>
      </c>
      <c r="R26" s="19" t="e">
        <f t="shared" si="2"/>
        <v>#NUM!</v>
      </c>
      <c r="S26" s="19" t="e">
        <f t="shared" si="3"/>
        <v>#NUM!</v>
      </c>
      <c r="T26" s="87"/>
      <c r="U26" s="89" t="e">
        <v>#NUM!</v>
      </c>
      <c r="V26" s="87"/>
      <c r="W26" s="19" t="e">
        <v>#NUM!</v>
      </c>
      <c r="X26" s="21">
        <f>_xll.qlSimpleQuoteSetValue(F26,W26/10000,Trigger)</f>
        <v>0</v>
      </c>
      <c r="Y26" s="166"/>
    </row>
    <row r="27" spans="1:25" x14ac:dyDescent="0.2">
      <c r="A27" s="163"/>
      <c r="B27" s="190" t="s">
        <v>24</v>
      </c>
      <c r="C27" s="190" t="s">
        <v>115</v>
      </c>
      <c r="D27" s="190" t="s">
        <v>117</v>
      </c>
      <c r="E27" s="191" t="str">
        <f t="shared" si="4"/>
        <v>SEK3S6S40Y_Quote</v>
      </c>
      <c r="F27" s="191" t="str">
        <f>_xll.qlSimpleQuote(E27,,RateTickValue,Permanent,Trigger,TRUE)</f>
        <v>SEK3S6S40Y_Quote#0001</v>
      </c>
      <c r="G27" s="186" t="str">
        <f>_xll.ohRangeRetrieveError(F27)</f>
        <v/>
      </c>
      <c r="H27" s="164" t="s">
        <v>111</v>
      </c>
      <c r="J27" s="163"/>
      <c r="K27" s="80" t="s">
        <v>24</v>
      </c>
      <c r="L27" s="80" t="s">
        <v>115</v>
      </c>
      <c r="M27" s="80" t="s">
        <v>117</v>
      </c>
      <c r="N27" s="84" t="str">
        <f t="shared" si="1"/>
        <v>SEK3S6S40Y</v>
      </c>
      <c r="O27" s="84" t="str">
        <v>SEK3S6S40Y=ICAP</v>
      </c>
      <c r="P27" s="253" t="s">
        <v>110</v>
      </c>
      <c r="Q27" s="253" t="s">
        <v>110</v>
      </c>
      <c r="R27" s="19" t="e">
        <f t="shared" si="2"/>
        <v>#NUM!</v>
      </c>
      <c r="S27" s="19" t="e">
        <f t="shared" si="3"/>
        <v>#NUM!</v>
      </c>
      <c r="T27" s="87"/>
      <c r="U27" s="89" t="e">
        <v>#NUM!</v>
      </c>
      <c r="V27" s="87"/>
      <c r="W27" s="19" t="e">
        <v>#NUM!</v>
      </c>
      <c r="X27" s="21">
        <f>_xll.qlSimpleQuoteSetValue(F27,W27/10000,Trigger)</f>
        <v>0</v>
      </c>
      <c r="Y27" s="166"/>
    </row>
    <row r="28" spans="1:25" x14ac:dyDescent="0.2">
      <c r="A28" s="163"/>
      <c r="B28" s="190" t="s">
        <v>23</v>
      </c>
      <c r="C28" s="190" t="s">
        <v>115</v>
      </c>
      <c r="D28" s="190" t="s">
        <v>117</v>
      </c>
      <c r="E28" s="191" t="str">
        <f t="shared" si="4"/>
        <v>SEK3S6S45Y_Quote</v>
      </c>
      <c r="F28" s="191" t="str">
        <f>_xll.qlSimpleQuote(E28,,RateTickValue,Permanent,Trigger,TRUE)</f>
        <v>SEK3S6S45Y_Quote#0001</v>
      </c>
      <c r="G28" s="186" t="str">
        <f>_xll.ohRangeRetrieveError(F28)</f>
        <v/>
      </c>
      <c r="H28" s="164" t="s">
        <v>111</v>
      </c>
      <c r="J28" s="163"/>
      <c r="K28" s="80" t="s">
        <v>23</v>
      </c>
      <c r="L28" s="80" t="s">
        <v>115</v>
      </c>
      <c r="M28" s="80" t="s">
        <v>117</v>
      </c>
      <c r="N28" s="84" t="str">
        <f t="shared" si="1"/>
        <v>SEK3S6S45Y</v>
      </c>
      <c r="O28" s="84" t="str">
        <v>SEK3S6S45Y=ICAP</v>
      </c>
      <c r="P28" s="253" t="s">
        <v>110</v>
      </c>
      <c r="Q28" s="253" t="s">
        <v>110</v>
      </c>
      <c r="R28" s="19" t="e">
        <f t="shared" si="2"/>
        <v>#NUM!</v>
      </c>
      <c r="S28" s="19" t="e">
        <f t="shared" si="3"/>
        <v>#NUM!</v>
      </c>
      <c r="T28" s="87"/>
      <c r="U28" s="89" t="e">
        <v>#NUM!</v>
      </c>
      <c r="V28" s="87"/>
      <c r="W28" s="19" t="e">
        <v>#NUM!</v>
      </c>
      <c r="X28" s="21">
        <f>_xll.qlSimpleQuoteSetValue(F28,W28/10000,Trigger)</f>
        <v>0</v>
      </c>
      <c r="Y28" s="166"/>
    </row>
    <row r="29" spans="1:25" x14ac:dyDescent="0.2">
      <c r="A29" s="163"/>
      <c r="B29" s="192" t="s">
        <v>22</v>
      </c>
      <c r="C29" s="192" t="s">
        <v>115</v>
      </c>
      <c r="D29" s="192" t="s">
        <v>117</v>
      </c>
      <c r="E29" s="193" t="str">
        <f t="shared" si="4"/>
        <v>SEK3S6S50Y_Quote</v>
      </c>
      <c r="F29" s="193" t="str">
        <f>_xll.qlSimpleQuote(E29,,RateTickValue,Permanent,Trigger,TRUE)</f>
        <v>SEK3S6S50Y_Quote#0001</v>
      </c>
      <c r="G29" s="187" t="str">
        <f>_xll.ohRangeRetrieveError(F29)</f>
        <v/>
      </c>
      <c r="H29" s="164" t="s">
        <v>111</v>
      </c>
      <c r="J29" s="163"/>
      <c r="K29" s="81" t="s">
        <v>22</v>
      </c>
      <c r="L29" s="81" t="s">
        <v>115</v>
      </c>
      <c r="M29" s="81" t="s">
        <v>117</v>
      </c>
      <c r="N29" s="85" t="str">
        <f t="shared" si="1"/>
        <v>SEK3S6S50Y</v>
      </c>
      <c r="O29" s="85" t="str">
        <v>SEK3S6S50Y=ICAP</v>
      </c>
      <c r="P29" s="254" t="s">
        <v>110</v>
      </c>
      <c r="Q29" s="254" t="s">
        <v>110</v>
      </c>
      <c r="R29" s="25" t="e">
        <f t="shared" si="2"/>
        <v>#NUM!</v>
      </c>
      <c r="S29" s="19" t="e">
        <f t="shared" si="3"/>
        <v>#NUM!</v>
      </c>
      <c r="T29" s="87"/>
      <c r="U29" s="89" t="e">
        <v>#NUM!</v>
      </c>
      <c r="V29" s="87"/>
      <c r="W29" s="25" t="e">
        <v>#NUM!</v>
      </c>
      <c r="X29" s="27">
        <f>_xll.qlSimpleQuoteSetValue(F29,W29/10000,Trigger)</f>
        <v>0</v>
      </c>
      <c r="Y29" s="166"/>
    </row>
    <row r="30" spans="1:25" x14ac:dyDescent="0.2">
      <c r="A30" s="177"/>
      <c r="B30" s="178"/>
      <c r="C30" s="179"/>
      <c r="D30" s="179"/>
      <c r="E30" s="180"/>
      <c r="F30" s="180"/>
      <c r="G30" s="181"/>
      <c r="H30" s="141"/>
      <c r="J30" s="177"/>
      <c r="K30" s="178"/>
      <c r="L30" s="179"/>
      <c r="M30" s="179"/>
      <c r="N30" s="180"/>
      <c r="O30" s="180"/>
      <c r="P30" s="181"/>
      <c r="Q30" s="79"/>
      <c r="R30" s="179"/>
      <c r="S30" s="252"/>
      <c r="T30" s="180"/>
      <c r="U30" s="183"/>
      <c r="V30" s="181"/>
      <c r="W30" s="79"/>
      <c r="X30" s="182"/>
      <c r="Y30" s="184"/>
    </row>
    <row r="31" spans="1:25" x14ac:dyDescent="0.2">
      <c r="F31" s="69"/>
    </row>
    <row r="32" spans="1:25" x14ac:dyDescent="0.2">
      <c r="F32" s="69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</sheetData>
  <conditionalFormatting sqref="X5:X2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69" hidden="1" customWidth="1" outlineLevel="1"/>
    <col min="2" max="2" width="4" style="69" hidden="1" customWidth="1" outlineLevel="1"/>
    <col min="3" max="4" width="3" style="69" hidden="1" customWidth="1" outlineLevel="1"/>
    <col min="5" max="5" width="17.28515625" style="69" hidden="1" customWidth="1" outlineLevel="1"/>
    <col min="6" max="6" width="22.42578125" style="92" hidden="1" customWidth="1" outlineLevel="1"/>
    <col min="7" max="7" width="25.7109375" style="69" hidden="1" customWidth="1" outlineLevel="1"/>
    <col min="8" max="8" width="2.7109375" style="69" hidden="1" customWidth="1" outlineLevel="1"/>
    <col min="9" max="9" width="2.7109375" style="69" customWidth="1" collapsed="1"/>
    <col min="10" max="10" width="2.7109375" style="69" customWidth="1"/>
    <col min="11" max="13" width="4.28515625" style="69" customWidth="1"/>
    <col min="14" max="14" width="12.42578125" style="69" bestFit="1" customWidth="1"/>
    <col min="15" max="15" width="18.7109375" style="69" customWidth="1"/>
    <col min="16" max="19" width="10.7109375" style="69" customWidth="1"/>
    <col min="20" max="20" width="2.7109375" style="69" customWidth="1"/>
    <col min="21" max="21" width="10.7109375" style="69" customWidth="1"/>
    <col min="22" max="22" width="2.7109375" style="69" customWidth="1"/>
    <col min="23" max="24" width="10.7109375" style="69" customWidth="1"/>
    <col min="25" max="26" width="2.7109375" style="69" customWidth="1"/>
    <col min="27" max="27" width="9.140625" style="69"/>
    <col min="28" max="28" width="15.28515625" style="69" bestFit="1" customWidth="1"/>
    <col min="29" max="16384" width="9.140625" style="69"/>
  </cols>
  <sheetData>
    <row r="1" spans="1:25" x14ac:dyDescent="0.2">
      <c r="A1" s="169"/>
      <c r="B1" s="5"/>
      <c r="C1" s="5"/>
      <c r="D1" s="5"/>
      <c r="E1" s="5"/>
      <c r="F1" s="5"/>
      <c r="G1" s="5"/>
      <c r="H1" s="162"/>
      <c r="J1" s="127" t="s">
        <v>146</v>
      </c>
      <c r="K1" s="5"/>
      <c r="L1" s="5"/>
      <c r="M1" s="5"/>
      <c r="N1" s="5"/>
      <c r="O1" s="5"/>
      <c r="P1" s="5"/>
      <c r="Q1" s="5"/>
      <c r="R1" s="5"/>
      <c r="S1" s="224"/>
      <c r="T1" s="5"/>
      <c r="U1" s="5"/>
      <c r="V1" s="5"/>
      <c r="W1" s="5"/>
      <c r="X1" s="5"/>
      <c r="Y1" s="162"/>
    </row>
    <row r="2" spans="1:25" x14ac:dyDescent="0.2">
      <c r="A2" s="165"/>
      <c r="B2" s="2"/>
      <c r="C2" s="2"/>
      <c r="D2" s="2"/>
      <c r="E2" s="2"/>
      <c r="F2" s="2"/>
      <c r="G2" s="2"/>
      <c r="H2" s="164"/>
      <c r="J2" s="138"/>
      <c r="K2" s="2"/>
      <c r="L2" s="2"/>
      <c r="M2" s="2"/>
      <c r="N2" s="2"/>
      <c r="O2" s="206" t="str">
        <f>VLOOKUP(J1,AreaTable,2,FALSE)</f>
        <v>ICAP</v>
      </c>
      <c r="P2" s="2"/>
      <c r="Q2" s="256" t="s">
        <v>158</v>
      </c>
      <c r="R2" s="223" t="b">
        <f t="array" ref="R2">AND(_xll.ohFilter($Q$5:$Q$29,ISNUMBER($Q$5:$Q$29))=0)</f>
        <v>1</v>
      </c>
      <c r="S2" s="205"/>
      <c r="T2" s="9"/>
      <c r="U2" s="9"/>
      <c r="V2" s="9"/>
      <c r="W2" s="9"/>
      <c r="X2" s="223">
        <f>_xll.ohTrigger(X5:X29)</f>
        <v>5</v>
      </c>
      <c r="Y2" s="164"/>
    </row>
    <row r="3" spans="1:25" x14ac:dyDescent="0.2">
      <c r="A3" s="165"/>
      <c r="B3" s="2"/>
      <c r="C3" s="2"/>
      <c r="D3" s="2"/>
      <c r="E3" s="79"/>
      <c r="F3" s="79"/>
      <c r="G3" s="79"/>
      <c r="H3" s="164"/>
      <c r="J3" s="163"/>
      <c r="K3" s="9"/>
      <c r="L3" s="2"/>
      <c r="M3" s="2"/>
      <c r="N3" s="2"/>
      <c r="O3" s="2"/>
      <c r="P3" s="2"/>
      <c r="Q3" s="2"/>
      <c r="R3" s="2"/>
      <c r="S3" s="205"/>
      <c r="T3" s="9"/>
      <c r="U3" s="9"/>
      <c r="V3" s="9"/>
      <c r="W3" s="2"/>
      <c r="X3" s="205"/>
      <c r="Y3" s="166"/>
    </row>
    <row r="4" spans="1:25" ht="22.5" x14ac:dyDescent="0.2">
      <c r="A4" s="163"/>
      <c r="B4" s="82"/>
      <c r="C4" s="77"/>
      <c r="D4" s="77"/>
      <c r="E4" s="57" t="s">
        <v>130</v>
      </c>
      <c r="F4" s="57" t="s">
        <v>131</v>
      </c>
      <c r="G4" s="57" t="s">
        <v>153</v>
      </c>
      <c r="H4" s="164"/>
      <c r="J4" s="163"/>
      <c r="K4" s="219"/>
      <c r="L4" s="215"/>
      <c r="M4" s="215"/>
      <c r="N4" s="215"/>
      <c r="O4" s="61" t="str">
        <f>_xll.RData(O5:O29,P4:Q4,"RTFEED:IDN",ReutersRtMode,,P5)</f>
        <v>Updated at 10:54:52</v>
      </c>
      <c r="P4" s="59" t="s">
        <v>71</v>
      </c>
      <c r="Q4" s="59" t="s">
        <v>70</v>
      </c>
      <c r="R4" s="277" t="s">
        <v>166</v>
      </c>
      <c r="S4" s="58" t="s">
        <v>155</v>
      </c>
      <c r="T4" s="9"/>
      <c r="U4" s="59" t="s">
        <v>85</v>
      </c>
      <c r="V4" s="9"/>
      <c r="W4" s="60" t="s">
        <v>84</v>
      </c>
      <c r="X4" s="78" t="s">
        <v>83</v>
      </c>
      <c r="Y4" s="166"/>
    </row>
    <row r="5" spans="1:25" x14ac:dyDescent="0.2">
      <c r="A5" s="163"/>
      <c r="B5" s="190" t="s">
        <v>11</v>
      </c>
      <c r="C5" s="190" t="s">
        <v>137</v>
      </c>
      <c r="D5" s="190" t="s">
        <v>115</v>
      </c>
      <c r="E5" s="191" t="str">
        <f t="shared" ref="E5:E29" si="0">Currency&amp;$C5&amp;$D5&amp;$B5&amp;QuoteSuffix</f>
        <v>SEK1S3S6M_Quote</v>
      </c>
      <c r="F5" s="191" t="str">
        <f>_xll.qlSimpleQuote(E5,,RateTickValue,Permanent,Trigger,TRUE)</f>
        <v>SEK1S3S6M_Quote#0001</v>
      </c>
      <c r="G5" s="186" t="str">
        <f>_xll.ohRangeRetrieveError(F5)</f>
        <v/>
      </c>
      <c r="H5" s="164" t="s">
        <v>111</v>
      </c>
      <c r="J5" s="163"/>
      <c r="K5" s="80" t="s">
        <v>11</v>
      </c>
      <c r="L5" s="80" t="s">
        <v>137</v>
      </c>
      <c r="M5" s="80" t="s">
        <v>115</v>
      </c>
      <c r="N5" s="84" t="str">
        <f t="shared" ref="N5:N29" si="1">Currency&amp;L5&amp;M5&amp;K5</f>
        <v>SEK1S3S6M</v>
      </c>
      <c r="O5" s="84" t="str">
        <f t="array" ref="O5:O29">Instruments&amp;"="&amp;VLOOKUP(Contributor,ContributorTable,2,FALSE)</f>
        <v>SEK1S3S6M=ICAP</v>
      </c>
      <c r="P5" s="253" t="s">
        <v>110</v>
      </c>
      <c r="Q5" s="253" t="s">
        <v>110</v>
      </c>
      <c r="R5" s="19" t="e">
        <v>#NUM!</v>
      </c>
      <c r="S5" s="19" t="e">
        <f>(R5-P5)*2</f>
        <v>#NUM!</v>
      </c>
      <c r="T5" s="87"/>
      <c r="U5" s="89" t="e">
        <v>#NUM!</v>
      </c>
      <c r="V5" s="87"/>
      <c r="W5" s="19" t="e">
        <f t="array" ref="W5:W29">QuoteLive</f>
        <v>#NUM!</v>
      </c>
      <c r="X5" s="21">
        <f>_xll.qlSimpleQuoteSetValue(F5,W5/10000,Trigger)</f>
        <v>0</v>
      </c>
      <c r="Y5" s="166"/>
    </row>
    <row r="6" spans="1:25" x14ac:dyDescent="0.2">
      <c r="A6" s="163"/>
      <c r="B6" s="190" t="s">
        <v>5</v>
      </c>
      <c r="C6" s="190" t="s">
        <v>137</v>
      </c>
      <c r="D6" s="190" t="s">
        <v>115</v>
      </c>
      <c r="E6" s="191" t="str">
        <f t="shared" si="0"/>
        <v>SEK1S3S1Y_Quote</v>
      </c>
      <c r="F6" s="191" t="str">
        <f>_xll.qlSimpleQuote(E6,,RateTickValue,Permanent,Trigger,TRUE)</f>
        <v>SEK1S3S1Y_Quote#0001</v>
      </c>
      <c r="G6" s="186" t="str">
        <f>_xll.ohRangeRetrieveError(F6)</f>
        <v/>
      </c>
      <c r="H6" s="164" t="s">
        <v>111</v>
      </c>
      <c r="J6" s="163"/>
      <c r="K6" s="80" t="s">
        <v>5</v>
      </c>
      <c r="L6" s="80" t="s">
        <v>137</v>
      </c>
      <c r="M6" s="80" t="s">
        <v>115</v>
      </c>
      <c r="N6" s="84" t="str">
        <f t="shared" si="1"/>
        <v>SEK1S3S1Y</v>
      </c>
      <c r="O6" s="84" t="str">
        <v>SEK1S3S1Y=ICAP</v>
      </c>
      <c r="P6" s="253" t="s">
        <v>110</v>
      </c>
      <c r="Q6" s="253" t="s">
        <v>110</v>
      </c>
      <c r="R6" s="278">
        <v>7.5594000000000001</v>
      </c>
      <c r="S6" s="19" t="e">
        <f>(R6-P6)*2</f>
        <v>#VALUE!</v>
      </c>
      <c r="T6" s="87"/>
      <c r="U6" s="89">
        <v>7.99</v>
      </c>
      <c r="V6" s="87"/>
      <c r="W6" s="19">
        <v>7.5594000000000001</v>
      </c>
      <c r="X6" s="21" t="e">
        <f>_xll.qlSimpleQuoteSetValue(F6,W6/10000,Trigger)</f>
        <v>#N/A</v>
      </c>
      <c r="Y6" s="166"/>
    </row>
    <row r="7" spans="1:25" x14ac:dyDescent="0.2">
      <c r="A7" s="163"/>
      <c r="B7" s="190" t="s">
        <v>45</v>
      </c>
      <c r="C7" s="190" t="s">
        <v>137</v>
      </c>
      <c r="D7" s="190" t="s">
        <v>115</v>
      </c>
      <c r="E7" s="191" t="str">
        <f t="shared" si="0"/>
        <v>SEK1S3S18M_Quote</v>
      </c>
      <c r="F7" s="191" t="str">
        <f>_xll.qlSimpleQuote(E7,,RateTickValue,Permanent,Trigger,TRUE)</f>
        <v>SEK1S3S18M_Quote#0001</v>
      </c>
      <c r="G7" s="186" t="str">
        <f>_xll.ohRangeRetrieveError(F7)</f>
        <v/>
      </c>
      <c r="H7" s="164" t="s">
        <v>111</v>
      </c>
      <c r="J7" s="163"/>
      <c r="K7" s="80" t="s">
        <v>45</v>
      </c>
      <c r="L7" s="80" t="s">
        <v>137</v>
      </c>
      <c r="M7" s="80" t="s">
        <v>115</v>
      </c>
      <c r="N7" s="84" t="str">
        <f t="shared" si="1"/>
        <v>SEK1S3S18M</v>
      </c>
      <c r="O7" s="84" t="str">
        <v>SEK1S3S18M=ICAP</v>
      </c>
      <c r="P7" s="253" t="s">
        <v>110</v>
      </c>
      <c r="Q7" s="253" t="s">
        <v>110</v>
      </c>
      <c r="R7" s="19" t="e">
        <v>#NUM!</v>
      </c>
      <c r="S7" s="19" t="e">
        <f t="shared" ref="S7:S29" si="2">(R7-P7)*2</f>
        <v>#NUM!</v>
      </c>
      <c r="T7" s="87"/>
      <c r="U7" s="89" t="e">
        <v>#NUM!</v>
      </c>
      <c r="V7" s="87"/>
      <c r="W7" s="19" t="e">
        <v>#NUM!</v>
      </c>
      <c r="X7" s="21">
        <f>_xll.qlSimpleQuoteSetValue(F7,W7/10000,Trigger)</f>
        <v>0</v>
      </c>
      <c r="Y7" s="166"/>
    </row>
    <row r="8" spans="1:25" x14ac:dyDescent="0.2">
      <c r="A8" s="163"/>
      <c r="B8" s="190" t="s">
        <v>40</v>
      </c>
      <c r="C8" s="190" t="s">
        <v>137</v>
      </c>
      <c r="D8" s="190" t="s">
        <v>115</v>
      </c>
      <c r="E8" s="191" t="str">
        <f t="shared" si="0"/>
        <v>SEK1S3S2Y_Quote</v>
      </c>
      <c r="F8" s="191" t="str">
        <f>_xll.qlSimpleQuote(E8,,RateTickValue,Permanent,Trigger,TRUE)</f>
        <v>SEK1S3S2Y_Quote#0001</v>
      </c>
      <c r="G8" s="186" t="str">
        <f>_xll.ohRangeRetrieveError(F8)</f>
        <v/>
      </c>
      <c r="H8" s="164" t="s">
        <v>111</v>
      </c>
      <c r="J8" s="163"/>
      <c r="K8" s="80" t="s">
        <v>40</v>
      </c>
      <c r="L8" s="80" t="s">
        <v>137</v>
      </c>
      <c r="M8" s="80" t="s">
        <v>115</v>
      </c>
      <c r="N8" s="84" t="str">
        <f t="shared" si="1"/>
        <v>SEK1S3S2Y</v>
      </c>
      <c r="O8" s="84" t="str">
        <v>SEK1S3S2Y=ICAP</v>
      </c>
      <c r="P8" s="253" t="s">
        <v>110</v>
      </c>
      <c r="Q8" s="253" t="s">
        <v>110</v>
      </c>
      <c r="R8" s="278">
        <v>9.3421000000000003</v>
      </c>
      <c r="S8" s="19" t="e">
        <f t="shared" si="2"/>
        <v>#VALUE!</v>
      </c>
      <c r="T8" s="87"/>
      <c r="U8" s="89">
        <v>9.24</v>
      </c>
      <c r="V8" s="87"/>
      <c r="W8" s="19">
        <v>9.3421000000000003</v>
      </c>
      <c r="X8" s="21" t="e">
        <f>_xll.qlSimpleQuoteSetValue(F8,W8/10000,Trigger)</f>
        <v>#N/A</v>
      </c>
      <c r="Y8" s="166"/>
    </row>
    <row r="9" spans="1:25" x14ac:dyDescent="0.2">
      <c r="A9" s="163"/>
      <c r="B9" s="190" t="s">
        <v>59</v>
      </c>
      <c r="C9" s="190" t="s">
        <v>137</v>
      </c>
      <c r="D9" s="190" t="s">
        <v>115</v>
      </c>
      <c r="E9" s="191" t="str">
        <f t="shared" si="0"/>
        <v>SEK1S3S30M_Quote</v>
      </c>
      <c r="F9" s="191" t="str">
        <f>_xll.qlSimpleQuote(E9,,RateTickValue,Permanent,Trigger,TRUE)</f>
        <v>SEK1S3S30M_Quote#0001</v>
      </c>
      <c r="G9" s="186" t="str">
        <f>_xll.ohRangeRetrieveError(F9)</f>
        <v/>
      </c>
      <c r="H9" s="164" t="s">
        <v>111</v>
      </c>
      <c r="J9" s="163"/>
      <c r="K9" s="80" t="s">
        <v>59</v>
      </c>
      <c r="L9" s="80" t="s">
        <v>137</v>
      </c>
      <c r="M9" s="80" t="s">
        <v>115</v>
      </c>
      <c r="N9" s="84" t="str">
        <f t="shared" si="1"/>
        <v>SEK1S3S30M</v>
      </c>
      <c r="O9" s="84" t="str">
        <v>SEK1S3S30M=ICAP</v>
      </c>
      <c r="P9" s="253" t="s">
        <v>110</v>
      </c>
      <c r="Q9" s="253" t="s">
        <v>110</v>
      </c>
      <c r="R9" s="19" t="e">
        <v>#NUM!</v>
      </c>
      <c r="S9" s="19" t="e">
        <f t="shared" si="2"/>
        <v>#NUM!</v>
      </c>
      <c r="T9" s="87"/>
      <c r="U9" s="89" t="e">
        <v>#NUM!</v>
      </c>
      <c r="V9" s="87"/>
      <c r="W9" s="19" t="e">
        <v>#NUM!</v>
      </c>
      <c r="X9" s="21">
        <f>_xll.qlSimpleQuoteSetValue(F9,W9/10000,Trigger)</f>
        <v>0</v>
      </c>
      <c r="Y9" s="166"/>
    </row>
    <row r="10" spans="1:25" x14ac:dyDescent="0.2">
      <c r="A10" s="163"/>
      <c r="B10" s="190" t="s">
        <v>39</v>
      </c>
      <c r="C10" s="190" t="s">
        <v>137</v>
      </c>
      <c r="D10" s="190" t="s">
        <v>115</v>
      </c>
      <c r="E10" s="191" t="str">
        <f t="shared" si="0"/>
        <v>SEK1S3S3Y_Quote</v>
      </c>
      <c r="F10" s="191" t="str">
        <f>_xll.qlSimpleQuote(E10,,RateTickValue,Permanent,Trigger,TRUE)</f>
        <v>SEK1S3S3Y_Quote#0001</v>
      </c>
      <c r="G10" s="186" t="str">
        <f>_xll.ohRangeRetrieveError(F10)</f>
        <v/>
      </c>
      <c r="H10" s="164" t="s">
        <v>111</v>
      </c>
      <c r="J10" s="163"/>
      <c r="K10" s="80" t="s">
        <v>39</v>
      </c>
      <c r="L10" s="80" t="s">
        <v>137</v>
      </c>
      <c r="M10" s="80" t="s">
        <v>115</v>
      </c>
      <c r="N10" s="84" t="str">
        <f t="shared" si="1"/>
        <v>SEK1S3S3Y</v>
      </c>
      <c r="O10" s="84" t="str">
        <v>SEK1S3S3Y=ICAP</v>
      </c>
      <c r="P10" s="253" t="s">
        <v>110</v>
      </c>
      <c r="Q10" s="253" t="s">
        <v>110</v>
      </c>
      <c r="R10" s="278">
        <v>9.9282000000000004</v>
      </c>
      <c r="S10" s="19" t="e">
        <f t="shared" si="2"/>
        <v>#VALUE!</v>
      </c>
      <c r="T10" s="87"/>
      <c r="U10" s="89">
        <v>9.8000000000000007</v>
      </c>
      <c r="V10" s="87"/>
      <c r="W10" s="19">
        <v>9.9282000000000004</v>
      </c>
      <c r="X10" s="21" t="e">
        <f>_xll.qlSimpleQuoteSetValue(F10,W10/10000,Trigger)</f>
        <v>#N/A</v>
      </c>
      <c r="Y10" s="166"/>
    </row>
    <row r="11" spans="1:25" x14ac:dyDescent="0.2">
      <c r="A11" s="163"/>
      <c r="B11" s="190" t="s">
        <v>56</v>
      </c>
      <c r="C11" s="190" t="s">
        <v>137</v>
      </c>
      <c r="D11" s="190" t="s">
        <v>115</v>
      </c>
      <c r="E11" s="191" t="str">
        <f t="shared" si="0"/>
        <v>SEK1S3S42M_Quote</v>
      </c>
      <c r="F11" s="191" t="str">
        <f>_xll.qlSimpleQuote(E11,,RateTickValue,Permanent,Trigger,TRUE)</f>
        <v>SEK1S3S42M_Quote#0001</v>
      </c>
      <c r="G11" s="186" t="str">
        <f>_xll.ohRangeRetrieveError(F11)</f>
        <v/>
      </c>
      <c r="H11" s="164" t="s">
        <v>111</v>
      </c>
      <c r="J11" s="163"/>
      <c r="K11" s="80" t="s">
        <v>56</v>
      </c>
      <c r="L11" s="80" t="s">
        <v>137</v>
      </c>
      <c r="M11" s="80" t="s">
        <v>115</v>
      </c>
      <c r="N11" s="84" t="str">
        <f t="shared" si="1"/>
        <v>SEK1S3S42M</v>
      </c>
      <c r="O11" s="84" t="str">
        <v>SEK1S3S42M=ICAP</v>
      </c>
      <c r="P11" s="253" t="s">
        <v>110</v>
      </c>
      <c r="Q11" s="253" t="s">
        <v>110</v>
      </c>
      <c r="R11" s="19" t="e">
        <v>#NUM!</v>
      </c>
      <c r="S11" s="19" t="e">
        <f t="shared" si="2"/>
        <v>#NUM!</v>
      </c>
      <c r="T11" s="87"/>
      <c r="U11" s="89" t="e">
        <v>#NUM!</v>
      </c>
      <c r="V11" s="87"/>
      <c r="W11" s="19" t="e">
        <v>#NUM!</v>
      </c>
      <c r="X11" s="21">
        <f>_xll.qlSimpleQuoteSetValue(F11,W11/10000,Trigger)</f>
        <v>0</v>
      </c>
      <c r="Y11" s="166"/>
    </row>
    <row r="12" spans="1:25" x14ac:dyDescent="0.2">
      <c r="A12" s="163"/>
      <c r="B12" s="190" t="s">
        <v>38</v>
      </c>
      <c r="C12" s="190" t="s">
        <v>137</v>
      </c>
      <c r="D12" s="190" t="s">
        <v>115</v>
      </c>
      <c r="E12" s="191" t="str">
        <f t="shared" si="0"/>
        <v>SEK1S3S4Y_Quote</v>
      </c>
      <c r="F12" s="191" t="str">
        <f>_xll.qlSimpleQuote(E12,,RateTickValue,Permanent,Trigger,TRUE)</f>
        <v>SEK1S3S4Y_Quote#0001</v>
      </c>
      <c r="G12" s="186" t="str">
        <f>_xll.ohRangeRetrieveError(F12)</f>
        <v/>
      </c>
      <c r="H12" s="164" t="s">
        <v>111</v>
      </c>
      <c r="J12" s="163"/>
      <c r="K12" s="80" t="s">
        <v>38</v>
      </c>
      <c r="L12" s="80" t="s">
        <v>137</v>
      </c>
      <c r="M12" s="80" t="s">
        <v>115</v>
      </c>
      <c r="N12" s="84" t="str">
        <f t="shared" si="1"/>
        <v>SEK1S3S4Y</v>
      </c>
      <c r="O12" s="84" t="str">
        <v>SEK1S3S4Y=ICAP</v>
      </c>
      <c r="P12" s="253" t="s">
        <v>110</v>
      </c>
      <c r="Q12" s="253" t="s">
        <v>110</v>
      </c>
      <c r="R12" s="278">
        <v>10.2095</v>
      </c>
      <c r="S12" s="19" t="e">
        <f t="shared" si="2"/>
        <v>#VALUE!</v>
      </c>
      <c r="T12" s="87"/>
      <c r="U12" s="89">
        <v>10.06</v>
      </c>
      <c r="V12" s="87"/>
      <c r="W12" s="19">
        <v>10.2095</v>
      </c>
      <c r="X12" s="21" t="e">
        <f>_xll.qlSimpleQuoteSetValue(F12,W12/10000,Trigger)</f>
        <v>#N/A</v>
      </c>
      <c r="Y12" s="166"/>
    </row>
    <row r="13" spans="1:25" x14ac:dyDescent="0.2">
      <c r="A13" s="163"/>
      <c r="B13" s="190" t="s">
        <v>53</v>
      </c>
      <c r="C13" s="190" t="s">
        <v>137</v>
      </c>
      <c r="D13" s="190" t="s">
        <v>115</v>
      </c>
      <c r="E13" s="191" t="str">
        <f t="shared" si="0"/>
        <v>SEK1S3S54M_Quote</v>
      </c>
      <c r="F13" s="191" t="str">
        <f>_xll.qlSimpleQuote(E13,,RateTickValue,Permanent,Trigger,TRUE)</f>
        <v>SEK1S3S54M_Quote#0001</v>
      </c>
      <c r="G13" s="186" t="str">
        <f>_xll.ohRangeRetrieveError(F13)</f>
        <v/>
      </c>
      <c r="H13" s="164" t="s">
        <v>111</v>
      </c>
      <c r="J13" s="163"/>
      <c r="K13" s="80" t="s">
        <v>53</v>
      </c>
      <c r="L13" s="80" t="s">
        <v>137</v>
      </c>
      <c r="M13" s="80" t="s">
        <v>115</v>
      </c>
      <c r="N13" s="84" t="str">
        <f t="shared" si="1"/>
        <v>SEK1S3S54M</v>
      </c>
      <c r="O13" s="84" t="str">
        <v>SEK1S3S54M=ICAP</v>
      </c>
      <c r="P13" s="253" t="s">
        <v>110</v>
      </c>
      <c r="Q13" s="253" t="s">
        <v>110</v>
      </c>
      <c r="R13" s="19" t="e">
        <v>#NUM!</v>
      </c>
      <c r="S13" s="19" t="e">
        <f t="shared" si="2"/>
        <v>#NUM!</v>
      </c>
      <c r="T13" s="87"/>
      <c r="U13" s="89" t="e">
        <v>#NUM!</v>
      </c>
      <c r="V13" s="87"/>
      <c r="W13" s="19" t="e">
        <v>#NUM!</v>
      </c>
      <c r="X13" s="21">
        <f>_xll.qlSimpleQuoteSetValue(F13,W13/10000,Trigger)</f>
        <v>0</v>
      </c>
      <c r="Y13" s="166"/>
    </row>
    <row r="14" spans="1:25" x14ac:dyDescent="0.2">
      <c r="A14" s="163"/>
      <c r="B14" s="190" t="s">
        <v>37</v>
      </c>
      <c r="C14" s="190" t="s">
        <v>137</v>
      </c>
      <c r="D14" s="190" t="s">
        <v>115</v>
      </c>
      <c r="E14" s="191" t="str">
        <f t="shared" si="0"/>
        <v>SEK1S3S5Y_Quote</v>
      </c>
      <c r="F14" s="191" t="str">
        <f>_xll.qlSimpleQuote(E14,,RateTickValue,Permanent,Trigger,TRUE)</f>
        <v>SEK1S3S5Y_Quote#0001</v>
      </c>
      <c r="G14" s="186" t="str">
        <f>_xll.ohRangeRetrieveError(F14)</f>
        <v/>
      </c>
      <c r="H14" s="164" t="s">
        <v>111</v>
      </c>
      <c r="J14" s="163"/>
      <c r="K14" s="80" t="s">
        <v>37</v>
      </c>
      <c r="L14" s="80" t="s">
        <v>137</v>
      </c>
      <c r="M14" s="80" t="s">
        <v>115</v>
      </c>
      <c r="N14" s="84" t="str">
        <f t="shared" si="1"/>
        <v>SEK1S3S5Y</v>
      </c>
      <c r="O14" s="84" t="str">
        <v>SEK1S3S5Y=ICAP</v>
      </c>
      <c r="P14" s="253" t="s">
        <v>110</v>
      </c>
      <c r="Q14" s="253" t="s">
        <v>110</v>
      </c>
      <c r="R14" s="278">
        <v>10.260199999999999</v>
      </c>
      <c r="S14" s="19" t="e">
        <f t="shared" si="2"/>
        <v>#VALUE!</v>
      </c>
      <c r="T14" s="87"/>
      <c r="U14" s="89">
        <v>10.1</v>
      </c>
      <c r="V14" s="87"/>
      <c r="W14" s="19">
        <v>10.260199999999999</v>
      </c>
      <c r="X14" s="21" t="e">
        <f>_xll.qlSimpleQuoteSetValue(F14,W14/10000,Trigger)</f>
        <v>#N/A</v>
      </c>
      <c r="Y14" s="166"/>
    </row>
    <row r="15" spans="1:25" x14ac:dyDescent="0.2">
      <c r="A15" s="163"/>
      <c r="B15" s="190" t="s">
        <v>36</v>
      </c>
      <c r="C15" s="190" t="s">
        <v>137</v>
      </c>
      <c r="D15" s="190" t="s">
        <v>115</v>
      </c>
      <c r="E15" s="191" t="str">
        <f t="shared" si="0"/>
        <v>SEK1S3S6Y_Quote</v>
      </c>
      <c r="F15" s="191" t="str">
        <f>_xll.qlSimpleQuote(E15,,RateTickValue,Permanent,Trigger,TRUE)</f>
        <v>SEK1S3S6Y_Quote#0001</v>
      </c>
      <c r="G15" s="186" t="str">
        <f>_xll.ohRangeRetrieveError(F15)</f>
        <v/>
      </c>
      <c r="H15" s="164" t="s">
        <v>111</v>
      </c>
      <c r="J15" s="163"/>
      <c r="K15" s="80" t="s">
        <v>36</v>
      </c>
      <c r="L15" s="80" t="s">
        <v>137</v>
      </c>
      <c r="M15" s="80" t="s">
        <v>115</v>
      </c>
      <c r="N15" s="84" t="str">
        <f t="shared" si="1"/>
        <v>SEK1S3S6Y</v>
      </c>
      <c r="O15" s="84" t="str">
        <v>SEK1S3S6Y=ICAP</v>
      </c>
      <c r="P15" s="253" t="s">
        <v>110</v>
      </c>
      <c r="Q15" s="253" t="s">
        <v>110</v>
      </c>
      <c r="R15" s="278">
        <v>10.2699</v>
      </c>
      <c r="S15" s="19" t="e">
        <f t="shared" si="2"/>
        <v>#VALUE!</v>
      </c>
      <c r="T15" s="87"/>
      <c r="U15" s="89">
        <v>10.1</v>
      </c>
      <c r="V15" s="87"/>
      <c r="W15" s="19">
        <v>10.2699</v>
      </c>
      <c r="X15" s="21" t="e">
        <f>_xll.qlSimpleQuoteSetValue(F15,W15/10000,Trigger)</f>
        <v>#N/A</v>
      </c>
      <c r="Y15" s="166"/>
    </row>
    <row r="16" spans="1:25" x14ac:dyDescent="0.2">
      <c r="A16" s="163"/>
      <c r="B16" s="190" t="s">
        <v>35</v>
      </c>
      <c r="C16" s="190" t="s">
        <v>137</v>
      </c>
      <c r="D16" s="190" t="s">
        <v>115</v>
      </c>
      <c r="E16" s="191" t="str">
        <f t="shared" si="0"/>
        <v>SEK1S3S7Y_Quote</v>
      </c>
      <c r="F16" s="191" t="str">
        <f>_xll.qlSimpleQuote(E16,,RateTickValue,Permanent,Trigger,TRUE)</f>
        <v>SEK1S3S7Y_Quote#0001</v>
      </c>
      <c r="G16" s="186" t="str">
        <f>_xll.ohRangeRetrieveError(F16)</f>
        <v/>
      </c>
      <c r="H16" s="164" t="s">
        <v>111</v>
      </c>
      <c r="J16" s="163"/>
      <c r="K16" s="80" t="s">
        <v>35</v>
      </c>
      <c r="L16" s="80" t="s">
        <v>137</v>
      </c>
      <c r="M16" s="80" t="s">
        <v>115</v>
      </c>
      <c r="N16" s="84" t="str">
        <f t="shared" si="1"/>
        <v>SEK1S3S7Y</v>
      </c>
      <c r="O16" s="84" t="str">
        <v>SEK1S3S7Y=ICAP</v>
      </c>
      <c r="P16" s="253" t="s">
        <v>110</v>
      </c>
      <c r="Q16" s="253" t="s">
        <v>110</v>
      </c>
      <c r="R16" s="278">
        <v>10.278700000000001</v>
      </c>
      <c r="S16" s="19" t="e">
        <f t="shared" si="2"/>
        <v>#VALUE!</v>
      </c>
      <c r="T16" s="87"/>
      <c r="U16" s="89">
        <v>10.09</v>
      </c>
      <c r="V16" s="87"/>
      <c r="W16" s="19">
        <v>10.278700000000001</v>
      </c>
      <c r="X16" s="21" t="e">
        <f>_xll.qlSimpleQuoteSetValue(F16,W16/10000,Trigger)</f>
        <v>#N/A</v>
      </c>
      <c r="Y16" s="166"/>
    </row>
    <row r="17" spans="1:25" x14ac:dyDescent="0.2">
      <c r="A17" s="163"/>
      <c r="B17" s="190" t="s">
        <v>34</v>
      </c>
      <c r="C17" s="190" t="s">
        <v>137</v>
      </c>
      <c r="D17" s="190" t="s">
        <v>115</v>
      </c>
      <c r="E17" s="191" t="str">
        <f t="shared" si="0"/>
        <v>SEK1S3S8Y_Quote</v>
      </c>
      <c r="F17" s="191" t="str">
        <f>_xll.qlSimpleQuote(E17,,RateTickValue,Permanent,Trigger,TRUE)</f>
        <v>SEK1S3S8Y_Quote#0001</v>
      </c>
      <c r="G17" s="186" t="str">
        <f>_xll.ohRangeRetrieveError(F17)</f>
        <v/>
      </c>
      <c r="H17" s="164" t="s">
        <v>111</v>
      </c>
      <c r="J17" s="163"/>
      <c r="K17" s="80" t="s">
        <v>34</v>
      </c>
      <c r="L17" s="80" t="s">
        <v>137</v>
      </c>
      <c r="M17" s="80" t="s">
        <v>115</v>
      </c>
      <c r="N17" s="84" t="str">
        <f t="shared" si="1"/>
        <v>SEK1S3S8Y</v>
      </c>
      <c r="O17" s="84" t="str">
        <v>SEK1S3S8Y=ICAP</v>
      </c>
      <c r="P17" s="253" t="s">
        <v>110</v>
      </c>
      <c r="Q17" s="253" t="s">
        <v>110</v>
      </c>
      <c r="R17" s="278">
        <v>10.269399999999999</v>
      </c>
      <c r="S17" s="19" t="e">
        <f t="shared" si="2"/>
        <v>#VALUE!</v>
      </c>
      <c r="T17" s="87"/>
      <c r="U17" s="89">
        <v>10.08</v>
      </c>
      <c r="V17" s="87"/>
      <c r="W17" s="19">
        <v>10.269399999999999</v>
      </c>
      <c r="X17" s="21" t="e">
        <f>_xll.qlSimpleQuoteSetValue(F17,W17/10000,Trigger)</f>
        <v>#N/A</v>
      </c>
      <c r="Y17" s="166"/>
    </row>
    <row r="18" spans="1:25" x14ac:dyDescent="0.2">
      <c r="A18" s="163"/>
      <c r="B18" s="190" t="s">
        <v>33</v>
      </c>
      <c r="C18" s="190" t="s">
        <v>137</v>
      </c>
      <c r="D18" s="190" t="s">
        <v>115</v>
      </c>
      <c r="E18" s="191" t="str">
        <f t="shared" si="0"/>
        <v>SEK1S3S9Y_Quote</v>
      </c>
      <c r="F18" s="191" t="str">
        <f>_xll.qlSimpleQuote(E18,,RateTickValue,Permanent,Trigger,TRUE)</f>
        <v>SEK1S3S9Y_Quote#0001</v>
      </c>
      <c r="G18" s="186" t="str">
        <f>_xll.ohRangeRetrieveError(F18)</f>
        <v/>
      </c>
      <c r="H18" s="164" t="s">
        <v>111</v>
      </c>
      <c r="J18" s="163"/>
      <c r="K18" s="80" t="s">
        <v>33</v>
      </c>
      <c r="L18" s="80" t="s">
        <v>137</v>
      </c>
      <c r="M18" s="80" t="s">
        <v>115</v>
      </c>
      <c r="N18" s="84" t="str">
        <f t="shared" si="1"/>
        <v>SEK1S3S9Y</v>
      </c>
      <c r="O18" s="84" t="str">
        <v>SEK1S3S9Y=ICAP</v>
      </c>
      <c r="P18" s="253" t="s">
        <v>110</v>
      </c>
      <c r="Q18" s="253" t="s">
        <v>110</v>
      </c>
      <c r="R18" s="278">
        <v>10.255100000000001</v>
      </c>
      <c r="S18" s="19" t="e">
        <f t="shared" si="2"/>
        <v>#VALUE!</v>
      </c>
      <c r="T18" s="87"/>
      <c r="U18" s="89">
        <v>10.06</v>
      </c>
      <c r="V18" s="87"/>
      <c r="W18" s="19">
        <v>10.255100000000001</v>
      </c>
      <c r="X18" s="21" t="e">
        <f>_xll.qlSimpleQuoteSetValue(F18,W18/10000,Trigger)</f>
        <v>#N/A</v>
      </c>
      <c r="Y18" s="166"/>
    </row>
    <row r="19" spans="1:25" x14ac:dyDescent="0.2">
      <c r="A19" s="163"/>
      <c r="B19" s="190" t="s">
        <v>32</v>
      </c>
      <c r="C19" s="190" t="s">
        <v>137</v>
      </c>
      <c r="D19" s="190" t="s">
        <v>115</v>
      </c>
      <c r="E19" s="191" t="str">
        <f t="shared" si="0"/>
        <v>SEK1S3S10Y_Quote</v>
      </c>
      <c r="F19" s="191" t="str">
        <f>_xll.qlSimpleQuote(E19,,RateTickValue,Permanent,Trigger,TRUE)</f>
        <v>SEK1S3S10Y_Quote#0001</v>
      </c>
      <c r="G19" s="186" t="str">
        <f>_xll.ohRangeRetrieveError(F19)</f>
        <v/>
      </c>
      <c r="H19" s="164" t="s">
        <v>111</v>
      </c>
      <c r="J19" s="163"/>
      <c r="K19" s="80" t="s">
        <v>32</v>
      </c>
      <c r="L19" s="80" t="s">
        <v>137</v>
      </c>
      <c r="M19" s="80" t="s">
        <v>115</v>
      </c>
      <c r="N19" s="84" t="str">
        <f t="shared" si="1"/>
        <v>SEK1S3S10Y</v>
      </c>
      <c r="O19" s="84" t="str">
        <v>SEK1S3S10Y=ICAP</v>
      </c>
      <c r="P19" s="253" t="s">
        <v>110</v>
      </c>
      <c r="Q19" s="253" t="s">
        <v>110</v>
      </c>
      <c r="R19" s="278">
        <v>10.2402</v>
      </c>
      <c r="S19" s="19" t="e">
        <f t="shared" si="2"/>
        <v>#VALUE!</v>
      </c>
      <c r="T19" s="87"/>
      <c r="U19" s="89">
        <v>10.039999999999999</v>
      </c>
      <c r="V19" s="87"/>
      <c r="W19" s="19">
        <v>10.2402</v>
      </c>
      <c r="X19" s="21" t="e">
        <f>_xll.qlSimpleQuoteSetValue(F19,W19/10000,Trigger)</f>
        <v>#N/A</v>
      </c>
      <c r="Y19" s="166"/>
    </row>
    <row r="20" spans="1:25" x14ac:dyDescent="0.2">
      <c r="A20" s="163"/>
      <c r="B20" s="190" t="s">
        <v>31</v>
      </c>
      <c r="C20" s="190" t="s">
        <v>137</v>
      </c>
      <c r="D20" s="190" t="s">
        <v>115</v>
      </c>
      <c r="E20" s="191" t="str">
        <f t="shared" si="0"/>
        <v>SEK1S3S12Y_Quote</v>
      </c>
      <c r="F20" s="191" t="str">
        <f>_xll.qlSimpleQuote(E20,,RateTickValue,Permanent,Trigger,TRUE)</f>
        <v>SEK1S3S12Y_Quote#0001</v>
      </c>
      <c r="G20" s="186" t="str">
        <f>_xll.ohRangeRetrieveError(F20)</f>
        <v/>
      </c>
      <c r="H20" s="164" t="s">
        <v>111</v>
      </c>
      <c r="J20" s="163"/>
      <c r="K20" s="80" t="s">
        <v>31</v>
      </c>
      <c r="L20" s="80" t="s">
        <v>137</v>
      </c>
      <c r="M20" s="80" t="s">
        <v>115</v>
      </c>
      <c r="N20" s="84" t="str">
        <f t="shared" si="1"/>
        <v>SEK1S3S12Y</v>
      </c>
      <c r="O20" s="84" t="str">
        <v>SEK1S3S12Y=ICAP</v>
      </c>
      <c r="P20" s="253" t="s">
        <v>110</v>
      </c>
      <c r="Q20" s="253" t="s">
        <v>110</v>
      </c>
      <c r="R20" s="278">
        <v>10.2103</v>
      </c>
      <c r="S20" s="19" t="e">
        <f t="shared" si="2"/>
        <v>#VALUE!</v>
      </c>
      <c r="T20" s="87"/>
      <c r="U20" s="89">
        <v>10</v>
      </c>
      <c r="V20" s="87"/>
      <c r="W20" s="19">
        <v>10.2103</v>
      </c>
      <c r="X20" s="21" t="e">
        <f>_xll.qlSimpleQuoteSetValue(F20,W20/10000,Trigger)</f>
        <v>#N/A</v>
      </c>
      <c r="Y20" s="166"/>
    </row>
    <row r="21" spans="1:25" x14ac:dyDescent="0.2">
      <c r="A21" s="163"/>
      <c r="B21" s="190" t="s">
        <v>30</v>
      </c>
      <c r="C21" s="190" t="s">
        <v>137</v>
      </c>
      <c r="D21" s="190" t="s">
        <v>115</v>
      </c>
      <c r="E21" s="191" t="str">
        <f t="shared" si="0"/>
        <v>SEK1S3S15Y_Quote</v>
      </c>
      <c r="F21" s="191" t="str">
        <f>_xll.qlSimpleQuote(E21,,RateTickValue,Permanent,Trigger,TRUE)</f>
        <v>SEK1S3S15Y_Quote#0001</v>
      </c>
      <c r="G21" s="186" t="str">
        <f>_xll.ohRangeRetrieveError(F21)</f>
        <v/>
      </c>
      <c r="H21" s="164" t="s">
        <v>111</v>
      </c>
      <c r="J21" s="163"/>
      <c r="K21" s="80" t="s">
        <v>30</v>
      </c>
      <c r="L21" s="80" t="s">
        <v>137</v>
      </c>
      <c r="M21" s="80" t="s">
        <v>115</v>
      </c>
      <c r="N21" s="84" t="str">
        <f t="shared" si="1"/>
        <v>SEK1S3S15Y</v>
      </c>
      <c r="O21" s="84" t="str">
        <v>SEK1S3S15Y=ICAP</v>
      </c>
      <c r="P21" s="253" t="s">
        <v>110</v>
      </c>
      <c r="Q21" s="253" t="s">
        <v>110</v>
      </c>
      <c r="R21" s="278">
        <v>9.9648000000000003</v>
      </c>
      <c r="S21" s="19" t="e">
        <f t="shared" si="2"/>
        <v>#VALUE!</v>
      </c>
      <c r="T21" s="87"/>
      <c r="U21" s="89">
        <v>9.76</v>
      </c>
      <c r="V21" s="87"/>
      <c r="W21" s="19">
        <v>9.9648000000000003</v>
      </c>
      <c r="X21" s="21" t="e">
        <f>_xll.qlSimpleQuoteSetValue(F21,W21/10000,Trigger)</f>
        <v>#N/A</v>
      </c>
      <c r="Y21" s="166"/>
    </row>
    <row r="22" spans="1:25" x14ac:dyDescent="0.2">
      <c r="A22" s="163"/>
      <c r="B22" s="190" t="s">
        <v>29</v>
      </c>
      <c r="C22" s="190" t="s">
        <v>137</v>
      </c>
      <c r="D22" s="190" t="s">
        <v>115</v>
      </c>
      <c r="E22" s="191" t="str">
        <f t="shared" si="0"/>
        <v>SEK1S3S20Y_Quote</v>
      </c>
      <c r="F22" s="191" t="str">
        <f>_xll.qlSimpleQuote(E22,,RateTickValue,Permanent,Trigger,TRUE)</f>
        <v>SEK1S3S20Y_Quote#0001</v>
      </c>
      <c r="G22" s="186" t="str">
        <f>_xll.ohRangeRetrieveError(F22)</f>
        <v/>
      </c>
      <c r="H22" s="164" t="s">
        <v>111</v>
      </c>
      <c r="J22" s="163"/>
      <c r="K22" s="80" t="s">
        <v>29</v>
      </c>
      <c r="L22" s="80" t="s">
        <v>137</v>
      </c>
      <c r="M22" s="80" t="s">
        <v>115</v>
      </c>
      <c r="N22" s="84" t="str">
        <f t="shared" si="1"/>
        <v>SEK1S3S20Y</v>
      </c>
      <c r="O22" s="84" t="str">
        <v>SEK1S3S20Y=ICAP</v>
      </c>
      <c r="P22" s="253" t="s">
        <v>110</v>
      </c>
      <c r="Q22" s="253" t="s">
        <v>110</v>
      </c>
      <c r="R22" s="278">
        <v>9.4449000000000005</v>
      </c>
      <c r="S22" s="19" t="e">
        <f t="shared" si="2"/>
        <v>#VALUE!</v>
      </c>
      <c r="T22" s="87"/>
      <c r="U22" s="89">
        <v>9.26</v>
      </c>
      <c r="V22" s="87"/>
      <c r="W22" s="19">
        <v>9.4449000000000005</v>
      </c>
      <c r="X22" s="21" t="e">
        <f>_xll.qlSimpleQuoteSetValue(F22,W22/10000,Trigger)</f>
        <v>#N/A</v>
      </c>
      <c r="Y22" s="166"/>
    </row>
    <row r="23" spans="1:25" x14ac:dyDescent="0.2">
      <c r="A23" s="163"/>
      <c r="B23" s="190" t="s">
        <v>28</v>
      </c>
      <c r="C23" s="190" t="s">
        <v>137</v>
      </c>
      <c r="D23" s="190" t="s">
        <v>115</v>
      </c>
      <c r="E23" s="191" t="str">
        <f t="shared" si="0"/>
        <v>SEK1S3S25Y_Quote</v>
      </c>
      <c r="F23" s="191" t="str">
        <f>_xll.qlSimpleQuote(E23,,RateTickValue,Permanent,Trigger,TRUE)</f>
        <v>SEK1S3S25Y_Quote#0001</v>
      </c>
      <c r="G23" s="186" t="str">
        <f>_xll.ohRangeRetrieveError(F23)</f>
        <v/>
      </c>
      <c r="H23" s="164" t="s">
        <v>111</v>
      </c>
      <c r="J23" s="163"/>
      <c r="K23" s="80" t="s">
        <v>28</v>
      </c>
      <c r="L23" s="80" t="s">
        <v>137</v>
      </c>
      <c r="M23" s="80" t="s">
        <v>115</v>
      </c>
      <c r="N23" s="84" t="str">
        <f t="shared" si="1"/>
        <v>SEK1S3S25Y</v>
      </c>
      <c r="O23" s="84" t="str">
        <v>SEK1S3S25Y=ICAP</v>
      </c>
      <c r="P23" s="253" t="s">
        <v>110</v>
      </c>
      <c r="Q23" s="253" t="s">
        <v>110</v>
      </c>
      <c r="R23" s="278">
        <v>8.9804999999999993</v>
      </c>
      <c r="S23" s="19" t="e">
        <f t="shared" si="2"/>
        <v>#VALUE!</v>
      </c>
      <c r="T23" s="87"/>
      <c r="U23" s="89">
        <v>8.86</v>
      </c>
      <c r="V23" s="87"/>
      <c r="W23" s="19">
        <v>8.9804999999999993</v>
      </c>
      <c r="X23" s="21" t="e">
        <f>_xll.qlSimpleQuoteSetValue(F23,W23/10000,Trigger)</f>
        <v>#N/A</v>
      </c>
      <c r="Y23" s="166"/>
    </row>
    <row r="24" spans="1:25" x14ac:dyDescent="0.2">
      <c r="A24" s="163"/>
      <c r="B24" s="190" t="s">
        <v>27</v>
      </c>
      <c r="C24" s="190" t="s">
        <v>137</v>
      </c>
      <c r="D24" s="190" t="s">
        <v>115</v>
      </c>
      <c r="E24" s="191" t="str">
        <f t="shared" si="0"/>
        <v>SEK1S3S27Y_Quote</v>
      </c>
      <c r="F24" s="191" t="str">
        <f>_xll.qlSimpleQuote(E24,,RateTickValue,Permanent,Trigger,TRUE)</f>
        <v>SEK1S3S27Y_Quote#0001</v>
      </c>
      <c r="G24" s="186" t="str">
        <f>_xll.ohRangeRetrieveError(F24)</f>
        <v/>
      </c>
      <c r="H24" s="164" t="s">
        <v>111</v>
      </c>
      <c r="J24" s="163"/>
      <c r="K24" s="80" t="s">
        <v>27</v>
      </c>
      <c r="L24" s="80" t="s">
        <v>137</v>
      </c>
      <c r="M24" s="80" t="s">
        <v>115</v>
      </c>
      <c r="N24" s="84" t="str">
        <f t="shared" si="1"/>
        <v>SEK1S3S27Y</v>
      </c>
      <c r="O24" s="84" t="str">
        <v>SEK1S3S27Y=ICAP</v>
      </c>
      <c r="P24" s="253" t="s">
        <v>110</v>
      </c>
      <c r="Q24" s="253" t="s">
        <v>110</v>
      </c>
      <c r="R24" s="19" t="e">
        <v>#NUM!</v>
      </c>
      <c r="S24" s="19" t="e">
        <f t="shared" si="2"/>
        <v>#NUM!</v>
      </c>
      <c r="T24" s="87"/>
      <c r="U24" s="89" t="e">
        <v>#NUM!</v>
      </c>
      <c r="V24" s="87"/>
      <c r="W24" s="19" t="e">
        <v>#NUM!</v>
      </c>
      <c r="X24" s="21">
        <f>_xll.qlSimpleQuoteSetValue(F24,W24/10000,Trigger)</f>
        <v>0</v>
      </c>
      <c r="Y24" s="166"/>
    </row>
    <row r="25" spans="1:25" x14ac:dyDescent="0.2">
      <c r="A25" s="163"/>
      <c r="B25" s="190" t="s">
        <v>26</v>
      </c>
      <c r="C25" s="190" t="s">
        <v>137</v>
      </c>
      <c r="D25" s="190" t="s">
        <v>115</v>
      </c>
      <c r="E25" s="191" t="str">
        <f t="shared" si="0"/>
        <v>SEK1S3S30Y_Quote</v>
      </c>
      <c r="F25" s="191" t="str">
        <f>_xll.qlSimpleQuote(E25,,RateTickValue,Permanent,Trigger,TRUE)</f>
        <v>SEK1S3S30Y_Quote#0001</v>
      </c>
      <c r="G25" s="186" t="str">
        <f>_xll.ohRangeRetrieveError(F25)</f>
        <v/>
      </c>
      <c r="H25" s="164" t="s">
        <v>111</v>
      </c>
      <c r="J25" s="163"/>
      <c r="K25" s="80" t="s">
        <v>26</v>
      </c>
      <c r="L25" s="80" t="s">
        <v>137</v>
      </c>
      <c r="M25" s="80" t="s">
        <v>115</v>
      </c>
      <c r="N25" s="84" t="str">
        <f t="shared" si="1"/>
        <v>SEK1S3S30Y</v>
      </c>
      <c r="O25" s="84" t="str">
        <v>SEK1S3S30Y=ICAP</v>
      </c>
      <c r="P25" s="253" t="s">
        <v>110</v>
      </c>
      <c r="Q25" s="253" t="s">
        <v>110</v>
      </c>
      <c r="R25" s="278">
        <v>8.7262000000000004</v>
      </c>
      <c r="S25" s="19" t="e">
        <f t="shared" si="2"/>
        <v>#VALUE!</v>
      </c>
      <c r="T25" s="87"/>
      <c r="U25" s="89">
        <v>8.6</v>
      </c>
      <c r="V25" s="87"/>
      <c r="W25" s="19">
        <v>8.7262000000000004</v>
      </c>
      <c r="X25" s="21" t="e">
        <f>_xll.qlSimpleQuoteSetValue(F25,W25/10000,Trigger)</f>
        <v>#N/A</v>
      </c>
      <c r="Y25" s="166"/>
    </row>
    <row r="26" spans="1:25" x14ac:dyDescent="0.2">
      <c r="A26" s="163"/>
      <c r="B26" s="190" t="s">
        <v>25</v>
      </c>
      <c r="C26" s="190" t="s">
        <v>137</v>
      </c>
      <c r="D26" s="190" t="s">
        <v>115</v>
      </c>
      <c r="E26" s="191" t="str">
        <f t="shared" si="0"/>
        <v>SEK1S3S35Y_Quote</v>
      </c>
      <c r="F26" s="191" t="str">
        <f>_xll.qlSimpleQuote(E26,,RateTickValue,Permanent,Trigger,TRUE)</f>
        <v>SEK1S3S35Y_Quote#0001</v>
      </c>
      <c r="G26" s="186" t="str">
        <f>_xll.ohRangeRetrieveError(F26)</f>
        <v/>
      </c>
      <c r="H26" s="164" t="s">
        <v>111</v>
      </c>
      <c r="J26" s="163"/>
      <c r="K26" s="80" t="s">
        <v>25</v>
      </c>
      <c r="L26" s="80" t="s">
        <v>137</v>
      </c>
      <c r="M26" s="80" t="s">
        <v>115</v>
      </c>
      <c r="N26" s="84" t="str">
        <f t="shared" si="1"/>
        <v>SEK1S3S35Y</v>
      </c>
      <c r="O26" s="84" t="str">
        <v>SEK1S3S35Y=ICAP</v>
      </c>
      <c r="P26" s="253" t="s">
        <v>110</v>
      </c>
      <c r="Q26" s="253" t="s">
        <v>110</v>
      </c>
      <c r="R26" s="19" t="e">
        <v>#NUM!</v>
      </c>
      <c r="S26" s="19" t="e">
        <f t="shared" si="2"/>
        <v>#NUM!</v>
      </c>
      <c r="T26" s="87"/>
      <c r="U26" s="89" t="e">
        <v>#NUM!</v>
      </c>
      <c r="V26" s="87"/>
      <c r="W26" s="19" t="e">
        <v>#NUM!</v>
      </c>
      <c r="X26" s="21">
        <f>_xll.qlSimpleQuoteSetValue(F26,W26/10000,Trigger)</f>
        <v>0</v>
      </c>
      <c r="Y26" s="166"/>
    </row>
    <row r="27" spans="1:25" x14ac:dyDescent="0.2">
      <c r="A27" s="163"/>
      <c r="B27" s="190" t="s">
        <v>24</v>
      </c>
      <c r="C27" s="190" t="s">
        <v>137</v>
      </c>
      <c r="D27" s="190" t="s">
        <v>115</v>
      </c>
      <c r="E27" s="191" t="str">
        <f t="shared" si="0"/>
        <v>SEK1S3S40Y_Quote</v>
      </c>
      <c r="F27" s="191" t="str">
        <f>_xll.qlSimpleQuote(E27,,RateTickValue,Permanent,Trigger,TRUE)</f>
        <v>SEK1S3S40Y_Quote#0001</v>
      </c>
      <c r="G27" s="186" t="str">
        <f>_xll.ohRangeRetrieveError(F27)</f>
        <v/>
      </c>
      <c r="H27" s="164" t="s">
        <v>111</v>
      </c>
      <c r="J27" s="163"/>
      <c r="K27" s="80" t="s">
        <v>24</v>
      </c>
      <c r="L27" s="80" t="s">
        <v>137</v>
      </c>
      <c r="M27" s="80" t="s">
        <v>115</v>
      </c>
      <c r="N27" s="84" t="str">
        <f t="shared" si="1"/>
        <v>SEK1S3S40Y</v>
      </c>
      <c r="O27" s="84" t="str">
        <v>SEK1S3S40Y=ICAP</v>
      </c>
      <c r="P27" s="253" t="s">
        <v>110</v>
      </c>
      <c r="Q27" s="253" t="s">
        <v>110</v>
      </c>
      <c r="R27" s="19" t="e">
        <v>#NUM!</v>
      </c>
      <c r="S27" s="19" t="e">
        <f t="shared" si="2"/>
        <v>#NUM!</v>
      </c>
      <c r="T27" s="87"/>
      <c r="U27" s="89" t="e">
        <v>#NUM!</v>
      </c>
      <c r="V27" s="87"/>
      <c r="W27" s="19" t="e">
        <v>#NUM!</v>
      </c>
      <c r="X27" s="21">
        <f>_xll.qlSimpleQuoteSetValue(F27,W27/10000,Trigger)</f>
        <v>0</v>
      </c>
      <c r="Y27" s="166"/>
    </row>
    <row r="28" spans="1:25" x14ac:dyDescent="0.2">
      <c r="A28" s="163"/>
      <c r="B28" s="190" t="s">
        <v>23</v>
      </c>
      <c r="C28" s="190" t="s">
        <v>137</v>
      </c>
      <c r="D28" s="190" t="s">
        <v>115</v>
      </c>
      <c r="E28" s="191" t="str">
        <f t="shared" si="0"/>
        <v>SEK1S3S45Y_Quote</v>
      </c>
      <c r="F28" s="191" t="str">
        <f>_xll.qlSimpleQuote(E28,,RateTickValue,Permanent,Trigger,TRUE)</f>
        <v>SEK1S3S45Y_Quote#0001</v>
      </c>
      <c r="G28" s="186" t="str">
        <f>_xll.ohRangeRetrieveError(F28)</f>
        <v/>
      </c>
      <c r="H28" s="164" t="s">
        <v>111</v>
      </c>
      <c r="J28" s="163"/>
      <c r="K28" s="80" t="s">
        <v>23</v>
      </c>
      <c r="L28" s="80" t="s">
        <v>137</v>
      </c>
      <c r="M28" s="80" t="s">
        <v>115</v>
      </c>
      <c r="N28" s="84" t="str">
        <f t="shared" si="1"/>
        <v>SEK1S3S45Y</v>
      </c>
      <c r="O28" s="84" t="str">
        <v>SEK1S3S45Y=ICAP</v>
      </c>
      <c r="P28" s="253" t="s">
        <v>110</v>
      </c>
      <c r="Q28" s="253" t="s">
        <v>110</v>
      </c>
      <c r="R28" s="19" t="e">
        <v>#NUM!</v>
      </c>
      <c r="S28" s="19" t="e">
        <f t="shared" si="2"/>
        <v>#NUM!</v>
      </c>
      <c r="T28" s="87"/>
      <c r="U28" s="89" t="e">
        <v>#NUM!</v>
      </c>
      <c r="V28" s="87"/>
      <c r="W28" s="19" t="e">
        <v>#NUM!</v>
      </c>
      <c r="X28" s="21">
        <f>_xll.qlSimpleQuoteSetValue(F28,W28/10000,Trigger)</f>
        <v>0</v>
      </c>
      <c r="Y28" s="166"/>
    </row>
    <row r="29" spans="1:25" x14ac:dyDescent="0.2">
      <c r="A29" s="163"/>
      <c r="B29" s="192" t="s">
        <v>22</v>
      </c>
      <c r="C29" s="192" t="s">
        <v>137</v>
      </c>
      <c r="D29" s="192" t="s">
        <v>115</v>
      </c>
      <c r="E29" s="193" t="str">
        <f t="shared" si="0"/>
        <v>SEK1S3S50Y_Quote</v>
      </c>
      <c r="F29" s="193" t="str">
        <f>_xll.qlSimpleQuote(E29,,RateTickValue,Permanent,Trigger,TRUE)</f>
        <v>SEK1S3S50Y_Quote#0001</v>
      </c>
      <c r="G29" s="187" t="str">
        <f>_xll.ohRangeRetrieveError(F29)</f>
        <v/>
      </c>
      <c r="H29" s="164" t="s">
        <v>111</v>
      </c>
      <c r="J29" s="163"/>
      <c r="K29" s="81" t="s">
        <v>22</v>
      </c>
      <c r="L29" s="81" t="s">
        <v>137</v>
      </c>
      <c r="M29" s="81" t="s">
        <v>115</v>
      </c>
      <c r="N29" s="85" t="str">
        <f t="shared" si="1"/>
        <v>SEK1S3S50Y</v>
      </c>
      <c r="O29" s="85" t="str">
        <v>SEK1S3S50Y=ICAP</v>
      </c>
      <c r="P29" s="254" t="s">
        <v>110</v>
      </c>
      <c r="Q29" s="254" t="s">
        <v>110</v>
      </c>
      <c r="R29" s="25" t="e">
        <v>#NUM!</v>
      </c>
      <c r="S29" s="25" t="e">
        <f t="shared" si="2"/>
        <v>#NUM!</v>
      </c>
      <c r="T29" s="87"/>
      <c r="U29" s="89" t="e">
        <v>#NUM!</v>
      </c>
      <c r="V29" s="87"/>
      <c r="W29" s="25" t="e">
        <v>#NUM!</v>
      </c>
      <c r="X29" s="27">
        <f>_xll.qlSimpleQuoteSetValue(F29,W29/10000,Trigger)</f>
        <v>0</v>
      </c>
      <c r="Y29" s="166"/>
    </row>
    <row r="30" spans="1:25" x14ac:dyDescent="0.2">
      <c r="A30" s="177"/>
      <c r="B30" s="178"/>
      <c r="C30" s="179"/>
      <c r="D30" s="179"/>
      <c r="E30" s="180"/>
      <c r="F30" s="180"/>
      <c r="G30" s="181"/>
      <c r="H30" s="141"/>
      <c r="J30" s="177"/>
      <c r="K30" s="178"/>
      <c r="L30" s="179"/>
      <c r="M30" s="179"/>
      <c r="N30" s="180"/>
      <c r="O30" s="180"/>
      <c r="P30" s="181"/>
      <c r="Q30" s="79"/>
      <c r="R30" s="179"/>
      <c r="S30" s="179"/>
      <c r="T30" s="180"/>
      <c r="U30" s="183"/>
      <c r="V30" s="181"/>
      <c r="W30" s="79"/>
      <c r="X30" s="182"/>
      <c r="Y30" s="184"/>
    </row>
    <row r="31" spans="1:25" x14ac:dyDescent="0.2">
      <c r="F31" s="69"/>
    </row>
    <row r="32" spans="1:25" x14ac:dyDescent="0.2">
      <c r="F32" s="69"/>
    </row>
    <row r="33" spans="6:6" x14ac:dyDescent="0.2">
      <c r="F33" s="69"/>
    </row>
    <row r="34" spans="6:6" x14ac:dyDescent="0.2">
      <c r="F34" s="69"/>
    </row>
    <row r="35" spans="6:6" x14ac:dyDescent="0.2">
      <c r="F35" s="69"/>
    </row>
    <row r="36" spans="6:6" x14ac:dyDescent="0.2">
      <c r="F36" s="69"/>
    </row>
    <row r="37" spans="6:6" x14ac:dyDescent="0.2">
      <c r="F37" s="69"/>
    </row>
    <row r="38" spans="6:6" x14ac:dyDescent="0.2">
      <c r="F38" s="69"/>
    </row>
    <row r="39" spans="6:6" x14ac:dyDescent="0.2">
      <c r="F39" s="69"/>
    </row>
    <row r="40" spans="6:6" x14ac:dyDescent="0.2">
      <c r="F40" s="69"/>
    </row>
    <row r="41" spans="6:6" x14ac:dyDescent="0.2">
      <c r="F41" s="69"/>
    </row>
    <row r="42" spans="6:6" x14ac:dyDescent="0.2">
      <c r="F42" s="69"/>
    </row>
    <row r="43" spans="6:6" x14ac:dyDescent="0.2">
      <c r="F43" s="69"/>
    </row>
    <row r="44" spans="6:6" x14ac:dyDescent="0.2">
      <c r="F44" s="69"/>
    </row>
    <row r="45" spans="6:6" x14ac:dyDescent="0.2">
      <c r="F45" s="69"/>
    </row>
    <row r="46" spans="6:6" x14ac:dyDescent="0.2">
      <c r="F46" s="69"/>
    </row>
    <row r="47" spans="6:6" x14ac:dyDescent="0.2">
      <c r="F47" s="69"/>
    </row>
    <row r="48" spans="6:6" x14ac:dyDescent="0.2">
      <c r="F48" s="69"/>
    </row>
    <row r="49" spans="6:6" x14ac:dyDescent="0.2">
      <c r="F49" s="69"/>
    </row>
    <row r="50" spans="6:6" x14ac:dyDescent="0.2">
      <c r="F50" s="69"/>
    </row>
    <row r="51" spans="6:6" x14ac:dyDescent="0.2">
      <c r="F51" s="69"/>
    </row>
    <row r="52" spans="6:6" x14ac:dyDescent="0.2">
      <c r="F52" s="69"/>
    </row>
    <row r="53" spans="6:6" x14ac:dyDescent="0.2">
      <c r="F53" s="69"/>
    </row>
    <row r="54" spans="6:6" x14ac:dyDescent="0.2">
      <c r="F54" s="69"/>
    </row>
    <row r="55" spans="6:6" x14ac:dyDescent="0.2">
      <c r="F55" s="69"/>
    </row>
    <row r="56" spans="6:6" x14ac:dyDescent="0.2">
      <c r="F56" s="69"/>
    </row>
    <row r="57" spans="6:6" x14ac:dyDescent="0.2">
      <c r="F57" s="69"/>
    </row>
    <row r="58" spans="6:6" x14ac:dyDescent="0.2">
      <c r="F58" s="69"/>
    </row>
    <row r="59" spans="6:6" x14ac:dyDescent="0.2">
      <c r="F59" s="69"/>
    </row>
    <row r="60" spans="6:6" x14ac:dyDescent="0.2">
      <c r="F60" s="69"/>
    </row>
    <row r="61" spans="6:6" x14ac:dyDescent="0.2">
      <c r="F61" s="69"/>
    </row>
    <row r="62" spans="6:6" x14ac:dyDescent="0.2">
      <c r="F62" s="69"/>
    </row>
    <row r="63" spans="6:6" x14ac:dyDescent="0.2">
      <c r="F63" s="69"/>
    </row>
    <row r="64" spans="6:6" x14ac:dyDescent="0.2">
      <c r="F64" s="69"/>
    </row>
    <row r="65" spans="6:6" x14ac:dyDescent="0.2">
      <c r="F65" s="69"/>
    </row>
    <row r="66" spans="6:6" x14ac:dyDescent="0.2">
      <c r="F66" s="69"/>
    </row>
    <row r="67" spans="6:6" x14ac:dyDescent="0.2">
      <c r="F67" s="69"/>
    </row>
  </sheetData>
  <conditionalFormatting sqref="X5:X2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disablePrompts="1" count="1">
    <dataValidation showInputMessage="1" showErrorMessage="1" sqref="O2"/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54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 Short</vt:lpstr>
      <vt:lpstr>OIS</vt:lpstr>
      <vt:lpstr>Swaps3M</vt:lpstr>
      <vt:lpstr>BasisSwap3M6M</vt:lpstr>
      <vt:lpstr>BasisSwap1M3M</vt:lpstr>
      <vt:lpstr>AreaTable</vt:lpstr>
      <vt:lpstr>Calendar</vt:lpstr>
      <vt:lpstr>BasisSwap1M3M!Contributor</vt:lpstr>
      <vt:lpstr>BasisSwap3M6M!Contributor</vt:lpstr>
      <vt:lpstr>Swaps3M!Contributor</vt:lpstr>
      <vt:lpstr>'OIS Short'!Contributor1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FixingType</vt:lpstr>
      <vt:lpstr>BasisSwap1M3M!Instruments</vt:lpstr>
      <vt:lpstr>BasisSwap3M6M!Instruments</vt:lpstr>
      <vt:lpstr>FRA3M!Instruments</vt:lpstr>
      <vt:lpstr>Swaps3M!Instruments</vt:lpstr>
      <vt:lpstr>'OIS Short'!Instruments1</vt:lpstr>
      <vt:lpstr>OIS!Instruments2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'OIS Short'!Quote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'OIS Short'!QuoteLive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'OIS Short'!QuoteStatic</vt:lpstr>
      <vt:lpstr>Swaps3M!QuoteStatic</vt:lpstr>
      <vt:lpstr>QuoteSuffix</vt:lpstr>
      <vt:lpstr>RateTickValue</vt:lpstr>
      <vt:lpstr>ReutersRtMode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FONDI STEFANO</cp:lastModifiedBy>
  <dcterms:created xsi:type="dcterms:W3CDTF">2013-12-12T21:53:52Z</dcterms:created>
  <dcterms:modified xsi:type="dcterms:W3CDTF">2016-07-19T08:59:18Z</dcterms:modified>
</cp:coreProperties>
</file>