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EUR6M!$P$3:$P$391</definedName>
    <definedName name="IncludeFlag" localSheetId="1">EURON!$P$3:$P$57</definedName>
    <definedName name="JumpDates_1M">EUR1M!$AG$11:$AG$23</definedName>
    <definedName name="JumpDates_3M">EUR3M!$AG$11:$AG$23</definedName>
    <definedName name="JumpDates_6M">EUR6M!$AG$11:$AG$23</definedName>
    <definedName name="JumpDates_ON">EURON!$AG$11:$AG$23</definedName>
    <definedName name="JumpQuotes_1M">EUR1M!$AM$11:$AM$23</definedName>
    <definedName name="JumpQuotes_3M">EUR3M!$AM$11:$AM$23</definedName>
    <definedName name="JumpQuotes_6M">EUR6M!$AM$11:$AM$23</definedName>
    <definedName name="JumpQuotes_ON">EURON!$AM$11:$AM$23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EUR6M!$R$3:$R$391</definedName>
    <definedName name="MinDistance" localSheetId="1">EURON!$R$3:$R$57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EUR6M!$Q$3:$Q$391</definedName>
    <definedName name="Priority" localSheetId="1">EURON!$Q$3:$Q$57</definedName>
    <definedName name="QuoteSuffix">GeneralSettings!$I$8</definedName>
    <definedName name="RateHelpers" localSheetId="4">EUR1M!$S$3:$S$92</definedName>
    <definedName name="RateHelpers" localSheetId="5">EUR1Y!$S$3:$S$79</definedName>
    <definedName name="RateHelpers" localSheetId="2">EUR3M!$S$3:$S$124</definedName>
    <definedName name="RateHelpers" localSheetId="3">EUR6M!$S$3:$S$391</definedName>
    <definedName name="RateHelpers" localSheetId="1">EURON!$S$3:$S$57</definedName>
    <definedName name="RateHelpers1M">EUR1M!$X$3:$X$92</definedName>
    <definedName name="RateHelpers1Y">EUR1Y!$X$3:$X$79</definedName>
    <definedName name="RateHelpers3M">EUR3M!$X$3:$X$124</definedName>
    <definedName name="RateHelpers6M">EUR6M!$X$3:$X$391</definedName>
    <definedName name="RateHelpersON">EURON!$X$3:$X$57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GeneralSettings!$I$29</definedName>
    <definedName name="YieldCurve_1Y">GeneralSettings!$D$45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H20" i="17" l="1"/>
  <c r="H19" i="17"/>
  <c r="H18" i="17"/>
  <c r="H17" i="17"/>
  <c r="H16" i="17"/>
  <c r="H15" i="17"/>
  <c r="H14" i="17"/>
  <c r="H13" i="17"/>
  <c r="H12" i="17"/>
  <c r="H11" i="17"/>
  <c r="H10" i="17"/>
  <c r="J3" i="15" l="1"/>
  <c r="J95" i="15"/>
  <c r="J94" i="15"/>
  <c r="J93" i="15"/>
  <c r="J92" i="15"/>
  <c r="J91" i="15"/>
  <c r="J90" i="15"/>
  <c r="J89" i="15"/>
  <c r="G5" i="14"/>
  <c r="G4" i="14"/>
  <c r="G16" i="18"/>
  <c r="G6" i="18"/>
  <c r="G3" i="16"/>
  <c r="G3" i="18"/>
  <c r="G14" i="18"/>
  <c r="G6" i="17"/>
  <c r="G3" i="15"/>
  <c r="G17" i="18"/>
  <c r="G13" i="18"/>
  <c r="G3" i="17"/>
  <c r="G11" i="18"/>
  <c r="G6" i="15"/>
  <c r="G10" i="18"/>
  <c r="O79" i="18" l="1"/>
  <c r="O78" i="18"/>
  <c r="O77" i="18"/>
  <c r="O76" i="18"/>
  <c r="O75" i="18"/>
  <c r="O74" i="18"/>
  <c r="O73" i="18"/>
  <c r="O72" i="18"/>
  <c r="O71" i="18"/>
  <c r="O70" i="18"/>
  <c r="O69" i="18"/>
  <c r="O68" i="18"/>
  <c r="O67" i="18"/>
  <c r="O66" i="18"/>
  <c r="O65" i="18"/>
  <c r="O64" i="18"/>
  <c r="O63" i="18"/>
  <c r="O62" i="18"/>
  <c r="O61" i="18"/>
  <c r="O60" i="18"/>
  <c r="O59" i="18"/>
  <c r="O58" i="18"/>
  <c r="O57" i="18"/>
  <c r="O56" i="18"/>
  <c r="O55" i="18"/>
  <c r="O54" i="18"/>
  <c r="O53" i="18"/>
  <c r="O52" i="18"/>
  <c r="O51" i="18"/>
  <c r="O50" i="18"/>
  <c r="O49" i="18"/>
  <c r="O48" i="18"/>
  <c r="O47" i="18"/>
  <c r="O46" i="18"/>
  <c r="O45" i="18"/>
  <c r="O44" i="18"/>
  <c r="O43" i="18"/>
  <c r="J80" i="18"/>
  <c r="S76" i="18" s="1"/>
  <c r="J78" i="18"/>
  <c r="S74" i="18" s="1"/>
  <c r="J77" i="18"/>
  <c r="S73" i="18" s="1"/>
  <c r="J76" i="18"/>
  <c r="S72" i="18" s="1"/>
  <c r="J75" i="18"/>
  <c r="S71" i="18" s="1"/>
  <c r="J73" i="18"/>
  <c r="S69" i="18" s="1"/>
  <c r="J72" i="18"/>
  <c r="S68" i="18" s="1"/>
  <c r="J71" i="18"/>
  <c r="S67" i="18" s="1"/>
  <c r="J70" i="18"/>
  <c r="S66" i="18" s="1"/>
  <c r="J68" i="18"/>
  <c r="S64" i="18" s="1"/>
  <c r="J67" i="18"/>
  <c r="S63" i="18" s="1"/>
  <c r="J66" i="18"/>
  <c r="S62" i="18" s="1"/>
  <c r="J65" i="18"/>
  <c r="S61" i="18" s="1"/>
  <c r="J63" i="18"/>
  <c r="S59" i="18" s="1"/>
  <c r="J62" i="18"/>
  <c r="S58" i="18" s="1"/>
  <c r="J60" i="18"/>
  <c r="S56" i="18" s="1"/>
  <c r="J51" i="18"/>
  <c r="S47" i="18" s="1"/>
  <c r="J50" i="18"/>
  <c r="S46" i="18" s="1"/>
  <c r="J49" i="18"/>
  <c r="S45" i="18" s="1"/>
  <c r="J48" i="18"/>
  <c r="S44" i="18" s="1"/>
  <c r="J47" i="18"/>
  <c r="S43" i="18" s="1"/>
  <c r="J44" i="18"/>
  <c r="S42" i="18" s="1"/>
  <c r="J43" i="18"/>
  <c r="S41" i="18" s="1"/>
  <c r="J42" i="18"/>
  <c r="S40" i="18" s="1"/>
  <c r="J41" i="18"/>
  <c r="S39" i="18" s="1"/>
  <c r="J38" i="18"/>
  <c r="S36" i="18" s="1"/>
  <c r="J37" i="18"/>
  <c r="S35" i="18" s="1"/>
  <c r="J36" i="18"/>
  <c r="S34" i="18" s="1"/>
  <c r="J35" i="18"/>
  <c r="S33" i="18" s="1"/>
  <c r="J34" i="18"/>
  <c r="S32" i="18" s="1"/>
  <c r="J33" i="18"/>
  <c r="S31" i="18" s="1"/>
  <c r="J17" i="18"/>
  <c r="S17" i="18" s="1"/>
  <c r="J16" i="18"/>
  <c r="S16" i="18" s="1"/>
  <c r="J14" i="18"/>
  <c r="S14" i="18" s="1"/>
  <c r="J13" i="18"/>
  <c r="S13" i="18" s="1"/>
  <c r="J11" i="18"/>
  <c r="S11" i="18" s="1"/>
  <c r="J10" i="18"/>
  <c r="S10" i="18" s="1"/>
  <c r="J8" i="18"/>
  <c r="S8" i="18" s="1"/>
  <c r="J7" i="18"/>
  <c r="S7" i="18" s="1"/>
  <c r="J6" i="18"/>
  <c r="S6" i="18" s="1"/>
  <c r="J5" i="18"/>
  <c r="S5" i="18" s="1"/>
  <c r="J4" i="18"/>
  <c r="S4" i="18" s="1"/>
  <c r="J3" i="18"/>
  <c r="S3" i="18" s="1"/>
  <c r="O92" i="17"/>
  <c r="O91" i="17"/>
  <c r="O90" i="17"/>
  <c r="O89" i="17"/>
  <c r="O88" i="17"/>
  <c r="O87" i="17"/>
  <c r="O86" i="17"/>
  <c r="O85" i="17"/>
  <c r="O84" i="17"/>
  <c r="O83" i="17"/>
  <c r="O82" i="17"/>
  <c r="O81" i="17"/>
  <c r="O80" i="17"/>
  <c r="O79" i="17"/>
  <c r="O78" i="17"/>
  <c r="O77" i="17"/>
  <c r="O76" i="17"/>
  <c r="O75" i="17"/>
  <c r="O74" i="17"/>
  <c r="O73" i="17"/>
  <c r="O72" i="17"/>
  <c r="O71" i="17"/>
  <c r="O70" i="17"/>
  <c r="O69" i="17"/>
  <c r="O68" i="17"/>
  <c r="O67" i="17"/>
  <c r="O66" i="17"/>
  <c r="O65" i="17"/>
  <c r="O64" i="17"/>
  <c r="O63" i="17"/>
  <c r="O62" i="17"/>
  <c r="O61" i="17"/>
  <c r="O60" i="17"/>
  <c r="O59" i="17"/>
  <c r="O58" i="17"/>
  <c r="O57" i="17"/>
  <c r="O56" i="17"/>
  <c r="O55" i="17"/>
  <c r="O54" i="17"/>
  <c r="O53" i="17"/>
  <c r="O52" i="17"/>
  <c r="O51" i="17"/>
  <c r="O50" i="17"/>
  <c r="O49" i="17"/>
  <c r="O48" i="17"/>
  <c r="O47" i="17"/>
  <c r="O46" i="17"/>
  <c r="O45" i="17"/>
  <c r="O44" i="17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S22" i="17"/>
  <c r="J98" i="17"/>
  <c r="S92" i="17" s="1"/>
  <c r="J97" i="17"/>
  <c r="S91" i="17" s="1"/>
  <c r="J96" i="17"/>
  <c r="S90" i="17" s="1"/>
  <c r="J95" i="17"/>
  <c r="S89" i="17" s="1"/>
  <c r="J94" i="17"/>
  <c r="S88" i="17" s="1"/>
  <c r="J93" i="17"/>
  <c r="S87" i="17" s="1"/>
  <c r="J92" i="17"/>
  <c r="S86" i="17" s="1"/>
  <c r="J91" i="17"/>
  <c r="S85" i="17" s="1"/>
  <c r="J90" i="17"/>
  <c r="S84" i="17" s="1"/>
  <c r="J89" i="17"/>
  <c r="S83" i="17" s="1"/>
  <c r="J88" i="17"/>
  <c r="S82" i="17" s="1"/>
  <c r="J87" i="17"/>
  <c r="S81" i="17" s="1"/>
  <c r="J86" i="17"/>
  <c r="S80" i="17" s="1"/>
  <c r="J85" i="17"/>
  <c r="S79" i="17" s="1"/>
  <c r="J84" i="17"/>
  <c r="S78" i="17" s="1"/>
  <c r="J83" i="17"/>
  <c r="S77" i="17" s="1"/>
  <c r="J82" i="17"/>
  <c r="S76" i="17" s="1"/>
  <c r="J81" i="17"/>
  <c r="S75" i="17" s="1"/>
  <c r="J80" i="17"/>
  <c r="S74" i="17" s="1"/>
  <c r="J78" i="17"/>
  <c r="S72" i="17" s="1"/>
  <c r="J77" i="17"/>
  <c r="S71" i="17" s="1"/>
  <c r="J76" i="17"/>
  <c r="S70" i="17" s="1"/>
  <c r="J75" i="17"/>
  <c r="S69" i="17" s="1"/>
  <c r="J74" i="17"/>
  <c r="S68" i="17" s="1"/>
  <c r="J73" i="17"/>
  <c r="S67" i="17" s="1"/>
  <c r="J72" i="17"/>
  <c r="S66" i="17" s="1"/>
  <c r="J71" i="17"/>
  <c r="S65" i="17" s="1"/>
  <c r="J70" i="17"/>
  <c r="S64" i="17" s="1"/>
  <c r="J69" i="17"/>
  <c r="S63" i="17" s="1"/>
  <c r="J68" i="17"/>
  <c r="S62" i="17" s="1"/>
  <c r="J67" i="17"/>
  <c r="S61" i="17" s="1"/>
  <c r="J66" i="17"/>
  <c r="S60" i="17" s="1"/>
  <c r="J65" i="17"/>
  <c r="S59" i="17" s="1"/>
  <c r="J64" i="17"/>
  <c r="S58" i="17" s="1"/>
  <c r="J63" i="17"/>
  <c r="S57" i="17" s="1"/>
  <c r="J62" i="17"/>
  <c r="S56" i="17" s="1"/>
  <c r="J56" i="17"/>
  <c r="S52" i="17" s="1"/>
  <c r="J54" i="17"/>
  <c r="S50" i="17" s="1"/>
  <c r="J52" i="17"/>
  <c r="S48" i="17" s="1"/>
  <c r="J51" i="17"/>
  <c r="S47" i="17" s="1"/>
  <c r="J49" i="17"/>
  <c r="S45" i="17" s="1"/>
  <c r="J48" i="17"/>
  <c r="S44" i="17" s="1"/>
  <c r="J47" i="17"/>
  <c r="S43" i="17" s="1"/>
  <c r="J46" i="17"/>
  <c r="S42" i="17" s="1"/>
  <c r="J44" i="17"/>
  <c r="S40" i="17" s="1"/>
  <c r="J43" i="17"/>
  <c r="S39" i="17" s="1"/>
  <c r="J42" i="17"/>
  <c r="S38" i="17" s="1"/>
  <c r="J41" i="17"/>
  <c r="S37" i="17" s="1"/>
  <c r="J39" i="17"/>
  <c r="S35" i="17" s="1"/>
  <c r="J38" i="17"/>
  <c r="S34" i="17" s="1"/>
  <c r="J36" i="17"/>
  <c r="S32" i="17" s="1"/>
  <c r="J26" i="17"/>
  <c r="J25" i="17"/>
  <c r="S21" i="17" s="1"/>
  <c r="J24" i="17"/>
  <c r="S20" i="17" s="1"/>
  <c r="J3" i="17"/>
  <c r="S3" i="17" s="1"/>
  <c r="J39" i="18"/>
  <c r="J40" i="18"/>
  <c r="J79" i="17"/>
  <c r="J53" i="17"/>
  <c r="J23" i="17"/>
  <c r="S38" i="18" l="1"/>
  <c r="S37" i="18"/>
  <c r="S73" i="17"/>
  <c r="S49" i="17"/>
  <c r="S19" i="17"/>
  <c r="O391" i="16" l="1"/>
  <c r="O390" i="16"/>
  <c r="O389" i="16"/>
  <c r="O388" i="16"/>
  <c r="O387" i="16"/>
  <c r="O386" i="16"/>
  <c r="O385" i="16"/>
  <c r="O384" i="16"/>
  <c r="O383" i="16"/>
  <c r="O382" i="16"/>
  <c r="O381" i="16"/>
  <c r="O380" i="16"/>
  <c r="O379" i="16"/>
  <c r="O378" i="16"/>
  <c r="O377" i="16"/>
  <c r="O376" i="16"/>
  <c r="O375" i="16"/>
  <c r="O374" i="16"/>
  <c r="O373" i="16"/>
  <c r="O372" i="16"/>
  <c r="O371" i="16"/>
  <c r="O370" i="16"/>
  <c r="O369" i="16"/>
  <c r="O368" i="16"/>
  <c r="O367" i="16"/>
  <c r="O366" i="16"/>
  <c r="O365" i="16"/>
  <c r="O364" i="16"/>
  <c r="O363" i="16"/>
  <c r="O362" i="16"/>
  <c r="O361" i="16"/>
  <c r="O360" i="16"/>
  <c r="O359" i="16"/>
  <c r="O358" i="16"/>
  <c r="O357" i="16"/>
  <c r="O356" i="16"/>
  <c r="O355" i="16"/>
  <c r="O354" i="16"/>
  <c r="O353" i="16"/>
  <c r="O352" i="16"/>
  <c r="O351" i="16"/>
  <c r="O350" i="16"/>
  <c r="O349" i="16"/>
  <c r="O348" i="16"/>
  <c r="O347" i="16"/>
  <c r="O346" i="16"/>
  <c r="O345" i="16"/>
  <c r="O344" i="16"/>
  <c r="O343" i="16"/>
  <c r="O342" i="16"/>
  <c r="O341" i="16"/>
  <c r="O340" i="16"/>
  <c r="O339" i="16"/>
  <c r="O338" i="16"/>
  <c r="O337" i="16"/>
  <c r="O336" i="16"/>
  <c r="O335" i="16"/>
  <c r="O334" i="16"/>
  <c r="O333" i="16"/>
  <c r="O332" i="16"/>
  <c r="O331" i="16"/>
  <c r="O330" i="16"/>
  <c r="O329" i="16"/>
  <c r="O328" i="16"/>
  <c r="O327" i="16"/>
  <c r="O326" i="16"/>
  <c r="O325" i="16"/>
  <c r="O324" i="16"/>
  <c r="O323" i="16"/>
  <c r="O322" i="16"/>
  <c r="O321" i="16"/>
  <c r="O320" i="16"/>
  <c r="O319" i="16"/>
  <c r="O318" i="16"/>
  <c r="O317" i="16"/>
  <c r="O316" i="16"/>
  <c r="O315" i="16"/>
  <c r="O314" i="16"/>
  <c r="O313" i="16"/>
  <c r="O312" i="16"/>
  <c r="O311" i="16"/>
  <c r="O310" i="16"/>
  <c r="O309" i="16"/>
  <c r="O308" i="16"/>
  <c r="O307" i="16"/>
  <c r="O306" i="16"/>
  <c r="O305" i="16"/>
  <c r="O304" i="16"/>
  <c r="O303" i="16"/>
  <c r="O302" i="16"/>
  <c r="O301" i="16"/>
  <c r="O300" i="16"/>
  <c r="O299" i="16"/>
  <c r="O298" i="16"/>
  <c r="O297" i="16"/>
  <c r="O296" i="16"/>
  <c r="O295" i="16"/>
  <c r="O294" i="16"/>
  <c r="O293" i="16"/>
  <c r="O292" i="16"/>
  <c r="O291" i="16"/>
  <c r="O290" i="16"/>
  <c r="O289" i="16"/>
  <c r="O288" i="16"/>
  <c r="O287" i="16"/>
  <c r="O286" i="16"/>
  <c r="O285" i="16"/>
  <c r="O284" i="16"/>
  <c r="O283" i="16"/>
  <c r="O282" i="16"/>
  <c r="O281" i="16"/>
  <c r="O280" i="16"/>
  <c r="O279" i="16"/>
  <c r="O278" i="16"/>
  <c r="O277" i="16"/>
  <c r="O276" i="16"/>
  <c r="O275" i="16"/>
  <c r="O274" i="16"/>
  <c r="O273" i="16"/>
  <c r="O272" i="16"/>
  <c r="O271" i="16"/>
  <c r="O270" i="16"/>
  <c r="O269" i="16"/>
  <c r="O268" i="16"/>
  <c r="O267" i="16"/>
  <c r="O266" i="16"/>
  <c r="O265" i="16"/>
  <c r="O264" i="16"/>
  <c r="O263" i="16"/>
  <c r="O262" i="16"/>
  <c r="O261" i="16"/>
  <c r="O260" i="16"/>
  <c r="O259" i="16"/>
  <c r="O258" i="16"/>
  <c r="O257" i="16"/>
  <c r="O256" i="16"/>
  <c r="O255" i="16"/>
  <c r="O254" i="16"/>
  <c r="O253" i="16"/>
  <c r="O252" i="16"/>
  <c r="O251" i="16"/>
  <c r="O250" i="16"/>
  <c r="O249" i="16"/>
  <c r="O248" i="16"/>
  <c r="O247" i="16"/>
  <c r="O246" i="16"/>
  <c r="O245" i="16"/>
  <c r="O244" i="16"/>
  <c r="O243" i="16"/>
  <c r="O242" i="16"/>
  <c r="O241" i="16"/>
  <c r="O240" i="16"/>
  <c r="O239" i="16"/>
  <c r="O238" i="16"/>
  <c r="O237" i="16"/>
  <c r="O236" i="16"/>
  <c r="O235" i="16"/>
  <c r="O234" i="16"/>
  <c r="O233" i="16"/>
  <c r="O232" i="16"/>
  <c r="O231" i="16"/>
  <c r="O230" i="16"/>
  <c r="O229" i="16"/>
  <c r="O228" i="16"/>
  <c r="O227" i="16"/>
  <c r="O226" i="16"/>
  <c r="O225" i="16"/>
  <c r="O224" i="16"/>
  <c r="O223" i="16"/>
  <c r="O222" i="16"/>
  <c r="O221" i="16"/>
  <c r="O220" i="16"/>
  <c r="O219" i="16"/>
  <c r="O218" i="16"/>
  <c r="O217" i="16"/>
  <c r="O216" i="16"/>
  <c r="O215" i="16"/>
  <c r="O214" i="16"/>
  <c r="O213" i="16"/>
  <c r="O212" i="16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4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2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J397" i="16"/>
  <c r="S391" i="16" s="1"/>
  <c r="J396" i="16"/>
  <c r="S390" i="16" s="1"/>
  <c r="J395" i="16"/>
  <c r="S389" i="16" s="1"/>
  <c r="J394" i="16"/>
  <c r="S388" i="16" s="1"/>
  <c r="J393" i="16"/>
  <c r="S387" i="16" s="1"/>
  <c r="J392" i="16"/>
  <c r="S386" i="16" s="1"/>
  <c r="J391" i="16"/>
  <c r="S385" i="16" s="1"/>
  <c r="J390" i="16"/>
  <c r="S384" i="16" s="1"/>
  <c r="J389" i="16"/>
  <c r="S383" i="16" s="1"/>
  <c r="J388" i="16"/>
  <c r="S382" i="16" s="1"/>
  <c r="J387" i="16"/>
  <c r="S381" i="16" s="1"/>
  <c r="J386" i="16"/>
  <c r="S380" i="16" s="1"/>
  <c r="J385" i="16"/>
  <c r="S379" i="16" s="1"/>
  <c r="J384" i="16"/>
  <c r="S378" i="16" s="1"/>
  <c r="J383" i="16"/>
  <c r="S377" i="16" s="1"/>
  <c r="J382" i="16"/>
  <c r="S376" i="16" s="1"/>
  <c r="J381" i="16"/>
  <c r="S375" i="16" s="1"/>
  <c r="J380" i="16"/>
  <c r="S374" i="16" s="1"/>
  <c r="J378" i="16"/>
  <c r="S372" i="16" s="1"/>
  <c r="J377" i="16"/>
  <c r="S371" i="16" s="1"/>
  <c r="J376" i="16"/>
  <c r="S370" i="16" s="1"/>
  <c r="J375" i="16"/>
  <c r="S369" i="16" s="1"/>
  <c r="J374" i="16"/>
  <c r="S368" i="16" s="1"/>
  <c r="J373" i="16"/>
  <c r="S367" i="16" s="1"/>
  <c r="J372" i="16"/>
  <c r="S366" i="16" s="1"/>
  <c r="J371" i="16"/>
  <c r="S365" i="16" s="1"/>
  <c r="J370" i="16"/>
  <c r="S364" i="16" s="1"/>
  <c r="J369" i="16"/>
  <c r="S363" i="16" s="1"/>
  <c r="J368" i="16"/>
  <c r="S362" i="16" s="1"/>
  <c r="J367" i="16"/>
  <c r="S361" i="16" s="1"/>
  <c r="J366" i="16"/>
  <c r="S360" i="16" s="1"/>
  <c r="J365" i="16"/>
  <c r="S359" i="16" s="1"/>
  <c r="J364" i="16"/>
  <c r="S358" i="16" s="1"/>
  <c r="J363" i="16"/>
  <c r="S357" i="16" s="1"/>
  <c r="J362" i="16"/>
  <c r="S356" i="16" s="1"/>
  <c r="J361" i="16"/>
  <c r="S355" i="16" s="1"/>
  <c r="J360" i="16"/>
  <c r="S354" i="16" s="1"/>
  <c r="J359" i="16"/>
  <c r="S353" i="16" s="1"/>
  <c r="J358" i="16"/>
  <c r="S352" i="16" s="1"/>
  <c r="J357" i="16"/>
  <c r="S351" i="16" s="1"/>
  <c r="J356" i="16"/>
  <c r="S350" i="16" s="1"/>
  <c r="J355" i="16"/>
  <c r="S349" i="16" s="1"/>
  <c r="J354" i="16"/>
  <c r="S348" i="16" s="1"/>
  <c r="J353" i="16"/>
  <c r="S347" i="16" s="1"/>
  <c r="J352" i="16"/>
  <c r="S346" i="16" s="1"/>
  <c r="J351" i="16"/>
  <c r="S345" i="16" s="1"/>
  <c r="J350" i="16"/>
  <c r="S344" i="16" s="1"/>
  <c r="J349" i="16"/>
  <c r="S343" i="16" s="1"/>
  <c r="J348" i="16"/>
  <c r="S342" i="16" s="1"/>
  <c r="J347" i="16"/>
  <c r="S341" i="16" s="1"/>
  <c r="J346" i="16"/>
  <c r="S340" i="16" s="1"/>
  <c r="J345" i="16"/>
  <c r="S339" i="16" s="1"/>
  <c r="J344" i="16"/>
  <c r="S338" i="16" s="1"/>
  <c r="J342" i="16"/>
  <c r="S336" i="16" s="1"/>
  <c r="J341" i="16"/>
  <c r="S335" i="16" s="1"/>
  <c r="J340" i="16"/>
  <c r="S334" i="16" s="1"/>
  <c r="J339" i="16"/>
  <c r="S333" i="16" s="1"/>
  <c r="J338" i="16"/>
  <c r="S332" i="16" s="1"/>
  <c r="J337" i="16"/>
  <c r="S331" i="16" s="1"/>
  <c r="J336" i="16"/>
  <c r="S330" i="16" s="1"/>
  <c r="J335" i="16"/>
  <c r="S329" i="16" s="1"/>
  <c r="J334" i="16"/>
  <c r="S328" i="16" s="1"/>
  <c r="J333" i="16"/>
  <c r="S327" i="16" s="1"/>
  <c r="J332" i="16"/>
  <c r="S326" i="16" s="1"/>
  <c r="J331" i="16"/>
  <c r="S325" i="16" s="1"/>
  <c r="J330" i="16"/>
  <c r="S324" i="16" s="1"/>
  <c r="J329" i="16"/>
  <c r="S323" i="16" s="1"/>
  <c r="J328" i="16"/>
  <c r="S322" i="16" s="1"/>
  <c r="J327" i="16"/>
  <c r="S321" i="16" s="1"/>
  <c r="J326" i="16"/>
  <c r="S320" i="16" s="1"/>
  <c r="J325" i="16"/>
  <c r="S319" i="16" s="1"/>
  <c r="J324" i="16"/>
  <c r="S318" i="16" s="1"/>
  <c r="J323" i="16"/>
  <c r="S317" i="16" s="1"/>
  <c r="J322" i="16"/>
  <c r="S316" i="16" s="1"/>
  <c r="J321" i="16"/>
  <c r="S315" i="16" s="1"/>
  <c r="J320" i="16"/>
  <c r="S314" i="16" s="1"/>
  <c r="J319" i="16"/>
  <c r="S313" i="16" s="1"/>
  <c r="J318" i="16"/>
  <c r="S312" i="16" s="1"/>
  <c r="J317" i="16"/>
  <c r="S311" i="16" s="1"/>
  <c r="J316" i="16"/>
  <c r="S310" i="16" s="1"/>
  <c r="J315" i="16"/>
  <c r="S309" i="16" s="1"/>
  <c r="J314" i="16"/>
  <c r="S308" i="16" s="1"/>
  <c r="J313" i="16"/>
  <c r="S307" i="16" s="1"/>
  <c r="J312" i="16"/>
  <c r="S306" i="16" s="1"/>
  <c r="J311" i="16"/>
  <c r="S305" i="16" s="1"/>
  <c r="J310" i="16"/>
  <c r="S304" i="16" s="1"/>
  <c r="J309" i="16"/>
  <c r="S303" i="16" s="1"/>
  <c r="J308" i="16"/>
  <c r="S302" i="16" s="1"/>
  <c r="J307" i="16"/>
  <c r="S301" i="16" s="1"/>
  <c r="J306" i="16"/>
  <c r="S300" i="16" s="1"/>
  <c r="J305" i="16"/>
  <c r="S299" i="16" s="1"/>
  <c r="J304" i="16"/>
  <c r="S298" i="16" s="1"/>
  <c r="J303" i="16"/>
  <c r="S297" i="16" s="1"/>
  <c r="J302" i="16"/>
  <c r="S296" i="16" s="1"/>
  <c r="J301" i="16"/>
  <c r="S295" i="16" s="1"/>
  <c r="J300" i="16"/>
  <c r="S294" i="16" s="1"/>
  <c r="J299" i="16"/>
  <c r="S293" i="16" s="1"/>
  <c r="J298" i="16"/>
  <c r="S292" i="16" s="1"/>
  <c r="J297" i="16"/>
  <c r="S291" i="16" s="1"/>
  <c r="J296" i="16"/>
  <c r="S290" i="16" s="1"/>
  <c r="J295" i="16"/>
  <c r="S289" i="16" s="1"/>
  <c r="J294" i="16"/>
  <c r="S288" i="16" s="1"/>
  <c r="J293" i="16"/>
  <c r="S287" i="16" s="1"/>
  <c r="J292" i="16"/>
  <c r="S286" i="16" s="1"/>
  <c r="J291" i="16"/>
  <c r="S285" i="16" s="1"/>
  <c r="J290" i="16"/>
  <c r="S284" i="16" s="1"/>
  <c r="J289" i="16"/>
  <c r="S283" i="16" s="1"/>
  <c r="J288" i="16"/>
  <c r="S282" i="16" s="1"/>
  <c r="J287" i="16"/>
  <c r="S281" i="16" s="1"/>
  <c r="J286" i="16"/>
  <c r="S280" i="16" s="1"/>
  <c r="J285" i="16"/>
  <c r="S279" i="16" s="1"/>
  <c r="J284" i="16"/>
  <c r="S278" i="16" s="1"/>
  <c r="J283" i="16"/>
  <c r="S277" i="16" s="1"/>
  <c r="J282" i="16"/>
  <c r="S276" i="16" s="1"/>
  <c r="J281" i="16"/>
  <c r="S275" i="16" s="1"/>
  <c r="J280" i="16"/>
  <c r="S274" i="16" s="1"/>
  <c r="J279" i="16"/>
  <c r="S273" i="16" s="1"/>
  <c r="J278" i="16"/>
  <c r="S272" i="16" s="1"/>
  <c r="J277" i="16"/>
  <c r="S271" i="16" s="1"/>
  <c r="J276" i="16"/>
  <c r="S270" i="16" s="1"/>
  <c r="J275" i="16"/>
  <c r="S269" i="16" s="1"/>
  <c r="J274" i="16"/>
  <c r="S268" i="16" s="1"/>
  <c r="J273" i="16"/>
  <c r="S267" i="16" s="1"/>
  <c r="J272" i="16"/>
  <c r="S266" i="16" s="1"/>
  <c r="J271" i="16"/>
  <c r="S265" i="16" s="1"/>
  <c r="J270" i="16"/>
  <c r="S264" i="16" s="1"/>
  <c r="J269" i="16"/>
  <c r="S263" i="16" s="1"/>
  <c r="J268" i="16"/>
  <c r="S262" i="16" s="1"/>
  <c r="J267" i="16"/>
  <c r="S261" i="16" s="1"/>
  <c r="J266" i="16"/>
  <c r="S260" i="16" s="1"/>
  <c r="J265" i="16"/>
  <c r="S259" i="16" s="1"/>
  <c r="J264" i="16"/>
  <c r="S258" i="16" s="1"/>
  <c r="J263" i="16"/>
  <c r="S257" i="16" s="1"/>
  <c r="J262" i="16"/>
  <c r="S256" i="16" s="1"/>
  <c r="J261" i="16"/>
  <c r="S255" i="16" s="1"/>
  <c r="J260" i="16"/>
  <c r="S254" i="16" s="1"/>
  <c r="J259" i="16"/>
  <c r="S253" i="16" s="1"/>
  <c r="J258" i="16"/>
  <c r="S252" i="16" s="1"/>
  <c r="J257" i="16"/>
  <c r="S251" i="16" s="1"/>
  <c r="J256" i="16"/>
  <c r="S250" i="16" s="1"/>
  <c r="J255" i="16"/>
  <c r="S249" i="16" s="1"/>
  <c r="J254" i="16"/>
  <c r="S248" i="16" s="1"/>
  <c r="J253" i="16"/>
  <c r="S247" i="16" s="1"/>
  <c r="J252" i="16"/>
  <c r="S246" i="16" s="1"/>
  <c r="J251" i="16"/>
  <c r="S245" i="16" s="1"/>
  <c r="J250" i="16"/>
  <c r="S244" i="16" s="1"/>
  <c r="J249" i="16"/>
  <c r="S243" i="16" s="1"/>
  <c r="J248" i="16"/>
  <c r="S242" i="16" s="1"/>
  <c r="J247" i="16"/>
  <c r="S241" i="16" s="1"/>
  <c r="J246" i="16"/>
  <c r="S240" i="16" s="1"/>
  <c r="J245" i="16"/>
  <c r="S239" i="16" s="1"/>
  <c r="J244" i="16"/>
  <c r="S238" i="16" s="1"/>
  <c r="J243" i="16"/>
  <c r="S237" i="16" s="1"/>
  <c r="J242" i="16"/>
  <c r="S236" i="16" s="1"/>
  <c r="J241" i="16"/>
  <c r="S235" i="16" s="1"/>
  <c r="J240" i="16"/>
  <c r="S234" i="16" s="1"/>
  <c r="J239" i="16"/>
  <c r="S233" i="16" s="1"/>
  <c r="J238" i="16"/>
  <c r="S232" i="16" s="1"/>
  <c r="J237" i="16"/>
  <c r="S231" i="16" s="1"/>
  <c r="J236" i="16"/>
  <c r="S230" i="16" s="1"/>
  <c r="J235" i="16"/>
  <c r="S229" i="16" s="1"/>
  <c r="J234" i="16"/>
  <c r="S228" i="16" s="1"/>
  <c r="J233" i="16"/>
  <c r="S227" i="16" s="1"/>
  <c r="J232" i="16"/>
  <c r="S226" i="16" s="1"/>
  <c r="J231" i="16"/>
  <c r="S225" i="16" s="1"/>
  <c r="J230" i="16"/>
  <c r="S224" i="16" s="1"/>
  <c r="J229" i="16"/>
  <c r="S223" i="16" s="1"/>
  <c r="J228" i="16"/>
  <c r="S222" i="16" s="1"/>
  <c r="J227" i="16"/>
  <c r="S221" i="16" s="1"/>
  <c r="J226" i="16"/>
  <c r="S220" i="16" s="1"/>
  <c r="J225" i="16"/>
  <c r="S219" i="16" s="1"/>
  <c r="J224" i="16"/>
  <c r="S218" i="16" s="1"/>
  <c r="J223" i="16"/>
  <c r="S217" i="16" s="1"/>
  <c r="J222" i="16"/>
  <c r="S216" i="16" s="1"/>
  <c r="J221" i="16"/>
  <c r="S215" i="16" s="1"/>
  <c r="J220" i="16"/>
  <c r="S214" i="16" s="1"/>
  <c r="J219" i="16"/>
  <c r="S213" i="16" s="1"/>
  <c r="J218" i="16"/>
  <c r="S212" i="16" s="1"/>
  <c r="J217" i="16"/>
  <c r="S211" i="16" s="1"/>
  <c r="J216" i="16"/>
  <c r="S210" i="16" s="1"/>
  <c r="J215" i="16"/>
  <c r="S209" i="16" s="1"/>
  <c r="J214" i="16"/>
  <c r="S208" i="16" s="1"/>
  <c r="J213" i="16"/>
  <c r="S207" i="16" s="1"/>
  <c r="J212" i="16"/>
  <c r="S206" i="16" s="1"/>
  <c r="J211" i="16"/>
  <c r="S205" i="16" s="1"/>
  <c r="J210" i="16"/>
  <c r="S204" i="16" s="1"/>
  <c r="J209" i="16"/>
  <c r="S203" i="16" s="1"/>
  <c r="J208" i="16"/>
  <c r="S202" i="16" s="1"/>
  <c r="J207" i="16"/>
  <c r="S201" i="16" s="1"/>
  <c r="J206" i="16"/>
  <c r="S200" i="16" s="1"/>
  <c r="J205" i="16"/>
  <c r="S199" i="16" s="1"/>
  <c r="J204" i="16"/>
  <c r="S198" i="16" s="1"/>
  <c r="J203" i="16"/>
  <c r="S197" i="16" s="1"/>
  <c r="J202" i="16"/>
  <c r="S196" i="16" s="1"/>
  <c r="J201" i="16"/>
  <c r="S195" i="16" s="1"/>
  <c r="J200" i="16"/>
  <c r="S194" i="16" s="1"/>
  <c r="J199" i="16"/>
  <c r="S193" i="16" s="1"/>
  <c r="J198" i="16"/>
  <c r="S192" i="16" s="1"/>
  <c r="J197" i="16"/>
  <c r="S191" i="16" s="1"/>
  <c r="J196" i="16"/>
  <c r="S190" i="16" s="1"/>
  <c r="J195" i="16"/>
  <c r="S189" i="16" s="1"/>
  <c r="J194" i="16"/>
  <c r="S188" i="16" s="1"/>
  <c r="J193" i="16"/>
  <c r="S187" i="16" s="1"/>
  <c r="J192" i="16"/>
  <c r="S186" i="16" s="1"/>
  <c r="J191" i="16"/>
  <c r="S185" i="16" s="1"/>
  <c r="J190" i="16"/>
  <c r="S184" i="16" s="1"/>
  <c r="J189" i="16"/>
  <c r="S183" i="16" s="1"/>
  <c r="J188" i="16"/>
  <c r="S182" i="16" s="1"/>
  <c r="J187" i="16"/>
  <c r="S181" i="16" s="1"/>
  <c r="J186" i="16"/>
  <c r="S180" i="16" s="1"/>
  <c r="J185" i="16"/>
  <c r="S179" i="16" s="1"/>
  <c r="J184" i="16"/>
  <c r="S178" i="16" s="1"/>
  <c r="J183" i="16"/>
  <c r="S177" i="16" s="1"/>
  <c r="J182" i="16"/>
  <c r="S176" i="16" s="1"/>
  <c r="J181" i="16"/>
  <c r="S175" i="16" s="1"/>
  <c r="J180" i="16"/>
  <c r="S174" i="16" s="1"/>
  <c r="J179" i="16"/>
  <c r="S173" i="16" s="1"/>
  <c r="J178" i="16"/>
  <c r="S172" i="16" s="1"/>
  <c r="J177" i="16"/>
  <c r="S171" i="16" s="1"/>
  <c r="J176" i="16"/>
  <c r="S170" i="16" s="1"/>
  <c r="J175" i="16"/>
  <c r="S169" i="16" s="1"/>
  <c r="J174" i="16"/>
  <c r="S168" i="16" s="1"/>
  <c r="J173" i="16"/>
  <c r="S167" i="16" s="1"/>
  <c r="J172" i="16"/>
  <c r="S166" i="16" s="1"/>
  <c r="J171" i="16"/>
  <c r="S165" i="16" s="1"/>
  <c r="J170" i="16"/>
  <c r="S164" i="16" s="1"/>
  <c r="J169" i="16"/>
  <c r="S163" i="16" s="1"/>
  <c r="J168" i="16"/>
  <c r="S162" i="16" s="1"/>
  <c r="J167" i="16"/>
  <c r="S161" i="16" s="1"/>
  <c r="J166" i="16"/>
  <c r="S160" i="16" s="1"/>
  <c r="J165" i="16"/>
  <c r="S159" i="16" s="1"/>
  <c r="J164" i="16"/>
  <c r="S158" i="16" s="1"/>
  <c r="J163" i="16"/>
  <c r="S157" i="16" s="1"/>
  <c r="J162" i="16"/>
  <c r="S156" i="16" s="1"/>
  <c r="J161" i="16"/>
  <c r="S155" i="16" s="1"/>
  <c r="J160" i="16"/>
  <c r="S154" i="16" s="1"/>
  <c r="J159" i="16"/>
  <c r="S153" i="16" s="1"/>
  <c r="J158" i="16"/>
  <c r="S152" i="16" s="1"/>
  <c r="J157" i="16"/>
  <c r="S151" i="16" s="1"/>
  <c r="J156" i="16"/>
  <c r="S150" i="16" s="1"/>
  <c r="J155" i="16"/>
  <c r="S149" i="16" s="1"/>
  <c r="J154" i="16"/>
  <c r="S148" i="16" s="1"/>
  <c r="J153" i="16"/>
  <c r="S147" i="16" s="1"/>
  <c r="J152" i="16"/>
  <c r="S146" i="16" s="1"/>
  <c r="J151" i="16"/>
  <c r="S145" i="16" s="1"/>
  <c r="J150" i="16"/>
  <c r="S144" i="16" s="1"/>
  <c r="J149" i="16"/>
  <c r="S143" i="16" s="1"/>
  <c r="J148" i="16"/>
  <c r="S142" i="16" s="1"/>
  <c r="J147" i="16"/>
  <c r="S141" i="16" s="1"/>
  <c r="J146" i="16"/>
  <c r="S140" i="16" s="1"/>
  <c r="J145" i="16"/>
  <c r="S139" i="16" s="1"/>
  <c r="J144" i="16"/>
  <c r="S138" i="16" s="1"/>
  <c r="J143" i="16"/>
  <c r="S137" i="16" s="1"/>
  <c r="J142" i="16"/>
  <c r="S136" i="16" s="1"/>
  <c r="J141" i="16"/>
  <c r="S135" i="16" s="1"/>
  <c r="J140" i="16"/>
  <c r="S134" i="16" s="1"/>
  <c r="J139" i="16"/>
  <c r="S133" i="16" s="1"/>
  <c r="J138" i="16"/>
  <c r="S132" i="16" s="1"/>
  <c r="J137" i="16"/>
  <c r="S131" i="16" s="1"/>
  <c r="J136" i="16"/>
  <c r="S130" i="16" s="1"/>
  <c r="J135" i="16"/>
  <c r="S129" i="16" s="1"/>
  <c r="J134" i="16"/>
  <c r="S128" i="16" s="1"/>
  <c r="J133" i="16"/>
  <c r="S127" i="16" s="1"/>
  <c r="J132" i="16"/>
  <c r="S126" i="16" s="1"/>
  <c r="J131" i="16"/>
  <c r="S125" i="16" s="1"/>
  <c r="J130" i="16"/>
  <c r="S124" i="16" s="1"/>
  <c r="J129" i="16"/>
  <c r="S123" i="16" s="1"/>
  <c r="J128" i="16"/>
  <c r="S122" i="16" s="1"/>
  <c r="J127" i="16"/>
  <c r="S121" i="16" s="1"/>
  <c r="J126" i="16"/>
  <c r="S120" i="16" s="1"/>
  <c r="J125" i="16"/>
  <c r="S119" i="16" s="1"/>
  <c r="J124" i="16"/>
  <c r="S118" i="16" s="1"/>
  <c r="J123" i="16"/>
  <c r="S117" i="16" s="1"/>
  <c r="J122" i="16"/>
  <c r="S116" i="16" s="1"/>
  <c r="J121" i="16"/>
  <c r="S115" i="16" s="1"/>
  <c r="J120" i="16"/>
  <c r="S114" i="16" s="1"/>
  <c r="J119" i="16"/>
  <c r="S113" i="16" s="1"/>
  <c r="J118" i="16"/>
  <c r="S112" i="16" s="1"/>
  <c r="J117" i="16"/>
  <c r="S111" i="16" s="1"/>
  <c r="J116" i="16"/>
  <c r="S110" i="16" s="1"/>
  <c r="J115" i="16"/>
  <c r="S109" i="16" s="1"/>
  <c r="J114" i="16"/>
  <c r="S108" i="16" s="1"/>
  <c r="J113" i="16"/>
  <c r="S107" i="16" s="1"/>
  <c r="J112" i="16"/>
  <c r="S106" i="16" s="1"/>
  <c r="J111" i="16"/>
  <c r="S105" i="16" s="1"/>
  <c r="J110" i="16"/>
  <c r="S104" i="16" s="1"/>
  <c r="J109" i="16"/>
  <c r="S103" i="16" s="1"/>
  <c r="J108" i="16"/>
  <c r="S102" i="16" s="1"/>
  <c r="J107" i="16"/>
  <c r="S101" i="16" s="1"/>
  <c r="J106" i="16"/>
  <c r="S100" i="16" s="1"/>
  <c r="J105" i="16"/>
  <c r="S99" i="16" s="1"/>
  <c r="J104" i="16"/>
  <c r="S98" i="16" s="1"/>
  <c r="J103" i="16"/>
  <c r="S97" i="16" s="1"/>
  <c r="J102" i="16"/>
  <c r="S96" i="16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79" i="16"/>
  <c r="S73" i="16" s="1"/>
  <c r="J78" i="16"/>
  <c r="S72" i="16" s="1"/>
  <c r="J77" i="16"/>
  <c r="S71" i="16" s="1"/>
  <c r="J76" i="16"/>
  <c r="S70" i="16" s="1"/>
  <c r="H397" i="16"/>
  <c r="M391" i="16" s="1"/>
  <c r="G397" i="16"/>
  <c r="H396" i="16"/>
  <c r="M390" i="16" s="1"/>
  <c r="G396" i="16"/>
  <c r="H395" i="16"/>
  <c r="M389" i="16" s="1"/>
  <c r="G395" i="16"/>
  <c r="H394" i="16"/>
  <c r="M388" i="16" s="1"/>
  <c r="G394" i="16"/>
  <c r="H393" i="16"/>
  <c r="M387" i="16" s="1"/>
  <c r="G393" i="16"/>
  <c r="H392" i="16"/>
  <c r="M386" i="16" s="1"/>
  <c r="G392" i="16"/>
  <c r="H391" i="16"/>
  <c r="M385" i="16" s="1"/>
  <c r="G391" i="16"/>
  <c r="H390" i="16"/>
  <c r="M384" i="16" s="1"/>
  <c r="G390" i="16"/>
  <c r="H389" i="16"/>
  <c r="M383" i="16" s="1"/>
  <c r="G389" i="16"/>
  <c r="H388" i="16"/>
  <c r="M382" i="16" s="1"/>
  <c r="G388" i="16"/>
  <c r="H387" i="16"/>
  <c r="M381" i="16" s="1"/>
  <c r="G387" i="16"/>
  <c r="H386" i="16"/>
  <c r="M380" i="16" s="1"/>
  <c r="G386" i="16"/>
  <c r="H385" i="16"/>
  <c r="M379" i="16" s="1"/>
  <c r="G385" i="16"/>
  <c r="H384" i="16"/>
  <c r="M378" i="16" s="1"/>
  <c r="G384" i="16"/>
  <c r="H383" i="16"/>
  <c r="M377" i="16" s="1"/>
  <c r="G383" i="16"/>
  <c r="H382" i="16"/>
  <c r="M376" i="16" s="1"/>
  <c r="G382" i="16"/>
  <c r="H381" i="16"/>
  <c r="M375" i="16" s="1"/>
  <c r="G381" i="16"/>
  <c r="H380" i="16"/>
  <c r="M374" i="16" s="1"/>
  <c r="G380" i="16"/>
  <c r="H378" i="16"/>
  <c r="M372" i="16" s="1"/>
  <c r="G378" i="16"/>
  <c r="H377" i="16"/>
  <c r="M371" i="16" s="1"/>
  <c r="G377" i="16"/>
  <c r="H376" i="16"/>
  <c r="M370" i="16" s="1"/>
  <c r="G376" i="16"/>
  <c r="H375" i="16"/>
  <c r="M369" i="16" s="1"/>
  <c r="G375" i="16"/>
  <c r="H374" i="16"/>
  <c r="M368" i="16" s="1"/>
  <c r="G374" i="16"/>
  <c r="H373" i="16"/>
  <c r="M367" i="16" s="1"/>
  <c r="G373" i="16"/>
  <c r="H372" i="16"/>
  <c r="M366" i="16" s="1"/>
  <c r="G372" i="16"/>
  <c r="H371" i="16"/>
  <c r="M365" i="16" s="1"/>
  <c r="G371" i="16"/>
  <c r="H370" i="16"/>
  <c r="M364" i="16" s="1"/>
  <c r="G370" i="16"/>
  <c r="H369" i="16"/>
  <c r="M363" i="16" s="1"/>
  <c r="G369" i="16"/>
  <c r="H368" i="16"/>
  <c r="M362" i="16" s="1"/>
  <c r="G368" i="16"/>
  <c r="H367" i="16"/>
  <c r="M361" i="16" s="1"/>
  <c r="G367" i="16"/>
  <c r="H366" i="16"/>
  <c r="M360" i="16" s="1"/>
  <c r="G366" i="16"/>
  <c r="H365" i="16"/>
  <c r="M359" i="16" s="1"/>
  <c r="G365" i="16"/>
  <c r="H364" i="16"/>
  <c r="M358" i="16" s="1"/>
  <c r="G364" i="16"/>
  <c r="H363" i="16"/>
  <c r="M357" i="16" s="1"/>
  <c r="G363" i="16"/>
  <c r="H362" i="16"/>
  <c r="M356" i="16" s="1"/>
  <c r="G362" i="16"/>
  <c r="H361" i="16"/>
  <c r="M355" i="16" s="1"/>
  <c r="G361" i="16"/>
  <c r="H360" i="16"/>
  <c r="M354" i="16" s="1"/>
  <c r="G360" i="16"/>
  <c r="H359" i="16"/>
  <c r="M353" i="16" s="1"/>
  <c r="G359" i="16"/>
  <c r="H358" i="16"/>
  <c r="M352" i="16" s="1"/>
  <c r="G358" i="16"/>
  <c r="H357" i="16"/>
  <c r="M351" i="16" s="1"/>
  <c r="G357" i="16"/>
  <c r="H356" i="16"/>
  <c r="M350" i="16" s="1"/>
  <c r="G356" i="16"/>
  <c r="H355" i="16"/>
  <c r="M349" i="16" s="1"/>
  <c r="G355" i="16"/>
  <c r="H354" i="16"/>
  <c r="M348" i="16" s="1"/>
  <c r="G354" i="16"/>
  <c r="H353" i="16"/>
  <c r="M347" i="16" s="1"/>
  <c r="G353" i="16"/>
  <c r="H352" i="16"/>
  <c r="M346" i="16" s="1"/>
  <c r="G352" i="16"/>
  <c r="H351" i="16"/>
  <c r="M345" i="16" s="1"/>
  <c r="G351" i="16"/>
  <c r="H350" i="16"/>
  <c r="M344" i="16" s="1"/>
  <c r="G350" i="16"/>
  <c r="H349" i="16"/>
  <c r="M343" i="16" s="1"/>
  <c r="G349" i="16"/>
  <c r="H348" i="16"/>
  <c r="M342" i="16" s="1"/>
  <c r="G348" i="16"/>
  <c r="H347" i="16"/>
  <c r="M341" i="16" s="1"/>
  <c r="G347" i="16"/>
  <c r="H346" i="16"/>
  <c r="M340" i="16" s="1"/>
  <c r="G346" i="16"/>
  <c r="H345" i="16"/>
  <c r="M339" i="16" s="1"/>
  <c r="G345" i="16"/>
  <c r="H344" i="16"/>
  <c r="M338" i="16" s="1"/>
  <c r="G344" i="16"/>
  <c r="H343" i="16"/>
  <c r="M337" i="16" s="1"/>
  <c r="G343" i="16"/>
  <c r="H342" i="16"/>
  <c r="M336" i="16" s="1"/>
  <c r="G342" i="16"/>
  <c r="H341" i="16"/>
  <c r="M335" i="16" s="1"/>
  <c r="G341" i="16"/>
  <c r="H340" i="16"/>
  <c r="M334" i="16" s="1"/>
  <c r="G340" i="16"/>
  <c r="H339" i="16"/>
  <c r="M333" i="16" s="1"/>
  <c r="G339" i="16"/>
  <c r="H338" i="16"/>
  <c r="M332" i="16" s="1"/>
  <c r="G338" i="16"/>
  <c r="H337" i="16"/>
  <c r="M331" i="16" s="1"/>
  <c r="G337" i="16"/>
  <c r="H336" i="16"/>
  <c r="M330" i="16" s="1"/>
  <c r="G336" i="16"/>
  <c r="H335" i="16"/>
  <c r="M329" i="16" s="1"/>
  <c r="G335" i="16"/>
  <c r="H334" i="16"/>
  <c r="M328" i="16" s="1"/>
  <c r="G334" i="16"/>
  <c r="H333" i="16"/>
  <c r="M327" i="16" s="1"/>
  <c r="G333" i="16"/>
  <c r="H332" i="16"/>
  <c r="M326" i="16" s="1"/>
  <c r="G332" i="16"/>
  <c r="H331" i="16"/>
  <c r="M325" i="16" s="1"/>
  <c r="G331" i="16"/>
  <c r="H330" i="16"/>
  <c r="M324" i="16" s="1"/>
  <c r="G330" i="16"/>
  <c r="H329" i="16"/>
  <c r="M323" i="16" s="1"/>
  <c r="G329" i="16"/>
  <c r="H328" i="16"/>
  <c r="M322" i="16" s="1"/>
  <c r="G328" i="16"/>
  <c r="H327" i="16"/>
  <c r="M321" i="16" s="1"/>
  <c r="G327" i="16"/>
  <c r="H326" i="16"/>
  <c r="M320" i="16" s="1"/>
  <c r="G326" i="16"/>
  <c r="H325" i="16"/>
  <c r="M319" i="16" s="1"/>
  <c r="G325" i="16"/>
  <c r="H324" i="16"/>
  <c r="M318" i="16" s="1"/>
  <c r="G324" i="16"/>
  <c r="H323" i="16"/>
  <c r="M317" i="16" s="1"/>
  <c r="G323" i="16"/>
  <c r="H322" i="16"/>
  <c r="M316" i="16" s="1"/>
  <c r="G322" i="16"/>
  <c r="H321" i="16"/>
  <c r="M315" i="16" s="1"/>
  <c r="G321" i="16"/>
  <c r="H320" i="16"/>
  <c r="M314" i="16" s="1"/>
  <c r="G320" i="16"/>
  <c r="H319" i="16"/>
  <c r="M313" i="16" s="1"/>
  <c r="G319" i="16"/>
  <c r="H318" i="16"/>
  <c r="M312" i="16" s="1"/>
  <c r="G318" i="16"/>
  <c r="H317" i="16"/>
  <c r="M311" i="16" s="1"/>
  <c r="G317" i="16"/>
  <c r="H316" i="16"/>
  <c r="M310" i="16" s="1"/>
  <c r="G316" i="16"/>
  <c r="H315" i="16"/>
  <c r="M309" i="16" s="1"/>
  <c r="G315" i="16"/>
  <c r="H314" i="16"/>
  <c r="M308" i="16" s="1"/>
  <c r="G314" i="16"/>
  <c r="H313" i="16"/>
  <c r="M307" i="16" s="1"/>
  <c r="G313" i="16"/>
  <c r="H312" i="16"/>
  <c r="M306" i="16" s="1"/>
  <c r="G312" i="16"/>
  <c r="H311" i="16"/>
  <c r="M305" i="16" s="1"/>
  <c r="G311" i="16"/>
  <c r="H310" i="16"/>
  <c r="M304" i="16" s="1"/>
  <c r="G310" i="16"/>
  <c r="H309" i="16"/>
  <c r="M303" i="16" s="1"/>
  <c r="G309" i="16"/>
  <c r="H308" i="16"/>
  <c r="M302" i="16" s="1"/>
  <c r="G308" i="16"/>
  <c r="H307" i="16"/>
  <c r="M301" i="16" s="1"/>
  <c r="G307" i="16"/>
  <c r="H306" i="16"/>
  <c r="M300" i="16" s="1"/>
  <c r="G306" i="16"/>
  <c r="H305" i="16"/>
  <c r="M299" i="16" s="1"/>
  <c r="G305" i="16"/>
  <c r="H304" i="16"/>
  <c r="M298" i="16" s="1"/>
  <c r="G304" i="16"/>
  <c r="H303" i="16"/>
  <c r="M297" i="16" s="1"/>
  <c r="G303" i="16"/>
  <c r="H302" i="16"/>
  <c r="M296" i="16" s="1"/>
  <c r="G302" i="16"/>
  <c r="H301" i="16"/>
  <c r="M295" i="16" s="1"/>
  <c r="G301" i="16"/>
  <c r="H300" i="16"/>
  <c r="M294" i="16" s="1"/>
  <c r="G300" i="16"/>
  <c r="H299" i="16"/>
  <c r="M293" i="16" s="1"/>
  <c r="G299" i="16"/>
  <c r="H298" i="16"/>
  <c r="M292" i="16" s="1"/>
  <c r="G298" i="16"/>
  <c r="H297" i="16"/>
  <c r="M291" i="16" s="1"/>
  <c r="G297" i="16"/>
  <c r="H296" i="16"/>
  <c r="M290" i="16" s="1"/>
  <c r="G296" i="16"/>
  <c r="H295" i="16"/>
  <c r="M289" i="16" s="1"/>
  <c r="G295" i="16"/>
  <c r="H294" i="16"/>
  <c r="M288" i="16" s="1"/>
  <c r="G294" i="16"/>
  <c r="H293" i="16"/>
  <c r="M287" i="16" s="1"/>
  <c r="G293" i="16"/>
  <c r="H292" i="16"/>
  <c r="M286" i="16" s="1"/>
  <c r="G292" i="16"/>
  <c r="H291" i="16"/>
  <c r="M285" i="16" s="1"/>
  <c r="G291" i="16"/>
  <c r="H290" i="16"/>
  <c r="M284" i="16" s="1"/>
  <c r="G290" i="16"/>
  <c r="H289" i="16"/>
  <c r="M283" i="16" s="1"/>
  <c r="G289" i="16"/>
  <c r="H288" i="16"/>
  <c r="M282" i="16" s="1"/>
  <c r="G288" i="16"/>
  <c r="H287" i="16"/>
  <c r="M281" i="16" s="1"/>
  <c r="G287" i="16"/>
  <c r="H286" i="16"/>
  <c r="M280" i="16" s="1"/>
  <c r="G286" i="16"/>
  <c r="H285" i="16"/>
  <c r="M279" i="16" s="1"/>
  <c r="G285" i="16"/>
  <c r="H284" i="16"/>
  <c r="M278" i="16" s="1"/>
  <c r="G284" i="16"/>
  <c r="H283" i="16"/>
  <c r="M277" i="16" s="1"/>
  <c r="G283" i="16"/>
  <c r="H282" i="16"/>
  <c r="M276" i="16" s="1"/>
  <c r="G282" i="16"/>
  <c r="H281" i="16"/>
  <c r="M275" i="16" s="1"/>
  <c r="G281" i="16"/>
  <c r="H280" i="16"/>
  <c r="M274" i="16" s="1"/>
  <c r="G280" i="16"/>
  <c r="H279" i="16"/>
  <c r="M273" i="16" s="1"/>
  <c r="G279" i="16"/>
  <c r="H278" i="16"/>
  <c r="M272" i="16" s="1"/>
  <c r="G278" i="16"/>
  <c r="H277" i="16"/>
  <c r="M271" i="16" s="1"/>
  <c r="G277" i="16"/>
  <c r="H276" i="16"/>
  <c r="M270" i="16" s="1"/>
  <c r="G276" i="16"/>
  <c r="H275" i="16"/>
  <c r="M269" i="16" s="1"/>
  <c r="G275" i="16"/>
  <c r="H274" i="16"/>
  <c r="M268" i="16" s="1"/>
  <c r="G274" i="16"/>
  <c r="H273" i="16"/>
  <c r="M267" i="16" s="1"/>
  <c r="G273" i="16"/>
  <c r="H272" i="16"/>
  <c r="M266" i="16" s="1"/>
  <c r="G272" i="16"/>
  <c r="H271" i="16"/>
  <c r="M265" i="16" s="1"/>
  <c r="G271" i="16"/>
  <c r="H270" i="16"/>
  <c r="M264" i="16" s="1"/>
  <c r="G270" i="16"/>
  <c r="H269" i="16"/>
  <c r="M263" i="16" s="1"/>
  <c r="G269" i="16"/>
  <c r="H268" i="16"/>
  <c r="M262" i="16" s="1"/>
  <c r="G268" i="16"/>
  <c r="H267" i="16"/>
  <c r="M261" i="16" s="1"/>
  <c r="G267" i="16"/>
  <c r="H266" i="16"/>
  <c r="M260" i="16" s="1"/>
  <c r="G266" i="16"/>
  <c r="H265" i="16"/>
  <c r="M259" i="16" s="1"/>
  <c r="G265" i="16"/>
  <c r="H264" i="16"/>
  <c r="M258" i="16" s="1"/>
  <c r="G264" i="16"/>
  <c r="H263" i="16"/>
  <c r="M257" i="16" s="1"/>
  <c r="G263" i="16"/>
  <c r="H262" i="16"/>
  <c r="M256" i="16" s="1"/>
  <c r="G262" i="16"/>
  <c r="H261" i="16"/>
  <c r="M255" i="16" s="1"/>
  <c r="G261" i="16"/>
  <c r="H260" i="16"/>
  <c r="M254" i="16" s="1"/>
  <c r="G260" i="16"/>
  <c r="H259" i="16"/>
  <c r="M253" i="16" s="1"/>
  <c r="G259" i="16"/>
  <c r="H258" i="16"/>
  <c r="M252" i="16" s="1"/>
  <c r="G258" i="16"/>
  <c r="H257" i="16"/>
  <c r="M251" i="16" s="1"/>
  <c r="G257" i="16"/>
  <c r="H256" i="16"/>
  <c r="M250" i="16" s="1"/>
  <c r="G256" i="16"/>
  <c r="H255" i="16"/>
  <c r="M249" i="16" s="1"/>
  <c r="G255" i="16"/>
  <c r="H254" i="16"/>
  <c r="M248" i="16" s="1"/>
  <c r="G254" i="16"/>
  <c r="H253" i="16"/>
  <c r="M247" i="16" s="1"/>
  <c r="G253" i="16"/>
  <c r="H252" i="16"/>
  <c r="M246" i="16" s="1"/>
  <c r="G252" i="16"/>
  <c r="H251" i="16"/>
  <c r="M245" i="16" s="1"/>
  <c r="G251" i="16"/>
  <c r="H250" i="16"/>
  <c r="M244" i="16" s="1"/>
  <c r="G250" i="16"/>
  <c r="H249" i="16"/>
  <c r="M243" i="16" s="1"/>
  <c r="G249" i="16"/>
  <c r="H248" i="16"/>
  <c r="M242" i="16" s="1"/>
  <c r="G248" i="16"/>
  <c r="H247" i="16"/>
  <c r="M241" i="16" s="1"/>
  <c r="G247" i="16"/>
  <c r="H246" i="16"/>
  <c r="M240" i="16" s="1"/>
  <c r="G246" i="16"/>
  <c r="H245" i="16"/>
  <c r="M239" i="16" s="1"/>
  <c r="G245" i="16"/>
  <c r="H244" i="16"/>
  <c r="M238" i="16" s="1"/>
  <c r="G244" i="16"/>
  <c r="H243" i="16"/>
  <c r="M237" i="16" s="1"/>
  <c r="G243" i="16"/>
  <c r="H242" i="16"/>
  <c r="M236" i="16" s="1"/>
  <c r="G242" i="16"/>
  <c r="H241" i="16"/>
  <c r="M235" i="16" s="1"/>
  <c r="G241" i="16"/>
  <c r="H240" i="16"/>
  <c r="M234" i="16" s="1"/>
  <c r="G240" i="16"/>
  <c r="H239" i="16"/>
  <c r="M233" i="16" s="1"/>
  <c r="G239" i="16"/>
  <c r="H238" i="16"/>
  <c r="M232" i="16" s="1"/>
  <c r="G238" i="16"/>
  <c r="H237" i="16"/>
  <c r="M231" i="16" s="1"/>
  <c r="G237" i="16"/>
  <c r="H236" i="16"/>
  <c r="M230" i="16" s="1"/>
  <c r="G236" i="16"/>
  <c r="H235" i="16"/>
  <c r="M229" i="16" s="1"/>
  <c r="G235" i="16"/>
  <c r="H234" i="16"/>
  <c r="M228" i="16" s="1"/>
  <c r="G234" i="16"/>
  <c r="H233" i="16"/>
  <c r="M227" i="16" s="1"/>
  <c r="G233" i="16"/>
  <c r="H232" i="16"/>
  <c r="M226" i="16" s="1"/>
  <c r="G232" i="16"/>
  <c r="H231" i="16"/>
  <c r="M225" i="16" s="1"/>
  <c r="G231" i="16"/>
  <c r="H230" i="16"/>
  <c r="M224" i="16" s="1"/>
  <c r="G230" i="16"/>
  <c r="H229" i="16"/>
  <c r="M223" i="16" s="1"/>
  <c r="G229" i="16"/>
  <c r="H228" i="16"/>
  <c r="M222" i="16" s="1"/>
  <c r="G228" i="16"/>
  <c r="H227" i="16"/>
  <c r="M221" i="16" s="1"/>
  <c r="G227" i="16"/>
  <c r="H226" i="16"/>
  <c r="M220" i="16" s="1"/>
  <c r="G226" i="16"/>
  <c r="H225" i="16"/>
  <c r="M219" i="16" s="1"/>
  <c r="G225" i="16"/>
  <c r="H224" i="16"/>
  <c r="M218" i="16" s="1"/>
  <c r="G224" i="16"/>
  <c r="H223" i="16"/>
  <c r="M217" i="16" s="1"/>
  <c r="G223" i="16"/>
  <c r="H222" i="16"/>
  <c r="M216" i="16" s="1"/>
  <c r="G222" i="16"/>
  <c r="H221" i="16"/>
  <c r="M215" i="16" s="1"/>
  <c r="G221" i="16"/>
  <c r="H220" i="16"/>
  <c r="M214" i="16" s="1"/>
  <c r="G220" i="16"/>
  <c r="H219" i="16"/>
  <c r="M213" i="16" s="1"/>
  <c r="G219" i="16"/>
  <c r="H218" i="16"/>
  <c r="M212" i="16" s="1"/>
  <c r="G218" i="16"/>
  <c r="H217" i="16"/>
  <c r="M211" i="16" s="1"/>
  <c r="G217" i="16"/>
  <c r="H216" i="16"/>
  <c r="M210" i="16" s="1"/>
  <c r="G216" i="16"/>
  <c r="H215" i="16"/>
  <c r="M209" i="16" s="1"/>
  <c r="G215" i="16"/>
  <c r="H214" i="16"/>
  <c r="M208" i="16" s="1"/>
  <c r="G214" i="16"/>
  <c r="H213" i="16"/>
  <c r="M207" i="16" s="1"/>
  <c r="G213" i="16"/>
  <c r="H212" i="16"/>
  <c r="M206" i="16" s="1"/>
  <c r="G212" i="16"/>
  <c r="H211" i="16"/>
  <c r="M205" i="16" s="1"/>
  <c r="G211" i="16"/>
  <c r="H210" i="16"/>
  <c r="M204" i="16" s="1"/>
  <c r="G210" i="16"/>
  <c r="H209" i="16"/>
  <c r="M203" i="16" s="1"/>
  <c r="G209" i="16"/>
  <c r="H208" i="16"/>
  <c r="M202" i="16" s="1"/>
  <c r="G208" i="16"/>
  <c r="H207" i="16"/>
  <c r="M201" i="16" s="1"/>
  <c r="G207" i="16"/>
  <c r="H206" i="16"/>
  <c r="M200" i="16" s="1"/>
  <c r="G206" i="16"/>
  <c r="H205" i="16"/>
  <c r="M199" i="16" s="1"/>
  <c r="G205" i="16"/>
  <c r="H204" i="16"/>
  <c r="M198" i="16" s="1"/>
  <c r="G204" i="16"/>
  <c r="H203" i="16"/>
  <c r="M197" i="16" s="1"/>
  <c r="G203" i="16"/>
  <c r="H202" i="16"/>
  <c r="M196" i="16" s="1"/>
  <c r="G202" i="16"/>
  <c r="H201" i="16"/>
  <c r="M195" i="16" s="1"/>
  <c r="G201" i="16"/>
  <c r="H200" i="16"/>
  <c r="M194" i="16" s="1"/>
  <c r="G200" i="16"/>
  <c r="H199" i="16"/>
  <c r="M193" i="16" s="1"/>
  <c r="G199" i="16"/>
  <c r="H198" i="16"/>
  <c r="M192" i="16" s="1"/>
  <c r="G198" i="16"/>
  <c r="H197" i="16"/>
  <c r="M191" i="16" s="1"/>
  <c r="G197" i="16"/>
  <c r="H196" i="16"/>
  <c r="M190" i="16" s="1"/>
  <c r="G196" i="16"/>
  <c r="H195" i="16"/>
  <c r="M189" i="16" s="1"/>
  <c r="G195" i="16"/>
  <c r="H194" i="16"/>
  <c r="M188" i="16" s="1"/>
  <c r="G194" i="16"/>
  <c r="H193" i="16"/>
  <c r="M187" i="16" s="1"/>
  <c r="G193" i="16"/>
  <c r="H192" i="16"/>
  <c r="M186" i="16" s="1"/>
  <c r="G192" i="16"/>
  <c r="H191" i="16"/>
  <c r="M185" i="16" s="1"/>
  <c r="G191" i="16"/>
  <c r="H190" i="16"/>
  <c r="M184" i="16" s="1"/>
  <c r="G190" i="16"/>
  <c r="H189" i="16"/>
  <c r="M183" i="16" s="1"/>
  <c r="G189" i="16"/>
  <c r="H188" i="16"/>
  <c r="M182" i="16" s="1"/>
  <c r="G188" i="16"/>
  <c r="H187" i="16"/>
  <c r="M181" i="16" s="1"/>
  <c r="G187" i="16"/>
  <c r="H186" i="16"/>
  <c r="M180" i="16" s="1"/>
  <c r="G186" i="16"/>
  <c r="H185" i="16"/>
  <c r="M179" i="16" s="1"/>
  <c r="G185" i="16"/>
  <c r="H184" i="16"/>
  <c r="M178" i="16" s="1"/>
  <c r="G184" i="16"/>
  <c r="H183" i="16"/>
  <c r="M177" i="16" s="1"/>
  <c r="G183" i="16"/>
  <c r="H182" i="16"/>
  <c r="M176" i="16" s="1"/>
  <c r="G182" i="16"/>
  <c r="H181" i="16"/>
  <c r="M175" i="16" s="1"/>
  <c r="G181" i="16"/>
  <c r="H180" i="16"/>
  <c r="M174" i="16" s="1"/>
  <c r="G180" i="16"/>
  <c r="H179" i="16"/>
  <c r="M173" i="16" s="1"/>
  <c r="G179" i="16"/>
  <c r="H178" i="16"/>
  <c r="M172" i="16" s="1"/>
  <c r="G178" i="16"/>
  <c r="H177" i="16"/>
  <c r="M171" i="16" s="1"/>
  <c r="G177" i="16"/>
  <c r="H176" i="16"/>
  <c r="M170" i="16" s="1"/>
  <c r="G176" i="16"/>
  <c r="H175" i="16"/>
  <c r="M169" i="16" s="1"/>
  <c r="G175" i="16"/>
  <c r="H174" i="16"/>
  <c r="M168" i="16" s="1"/>
  <c r="G174" i="16"/>
  <c r="H173" i="16"/>
  <c r="M167" i="16" s="1"/>
  <c r="G173" i="16"/>
  <c r="H172" i="16"/>
  <c r="M166" i="16" s="1"/>
  <c r="G172" i="16"/>
  <c r="H171" i="16"/>
  <c r="M165" i="16" s="1"/>
  <c r="G171" i="16"/>
  <c r="H170" i="16"/>
  <c r="M164" i="16" s="1"/>
  <c r="G170" i="16"/>
  <c r="H169" i="16"/>
  <c r="M163" i="16" s="1"/>
  <c r="G169" i="16"/>
  <c r="H168" i="16"/>
  <c r="M162" i="16" s="1"/>
  <c r="G168" i="16"/>
  <c r="H167" i="16"/>
  <c r="M161" i="16" s="1"/>
  <c r="G167" i="16"/>
  <c r="H166" i="16"/>
  <c r="M160" i="16" s="1"/>
  <c r="G166" i="16"/>
  <c r="H165" i="16"/>
  <c r="M159" i="16" s="1"/>
  <c r="G165" i="16"/>
  <c r="H164" i="16"/>
  <c r="M158" i="16" s="1"/>
  <c r="G164" i="16"/>
  <c r="H163" i="16"/>
  <c r="M157" i="16" s="1"/>
  <c r="G163" i="16"/>
  <c r="H162" i="16"/>
  <c r="M156" i="16" s="1"/>
  <c r="G162" i="16"/>
  <c r="H161" i="16"/>
  <c r="M155" i="16" s="1"/>
  <c r="G161" i="16"/>
  <c r="H160" i="16"/>
  <c r="M154" i="16" s="1"/>
  <c r="G160" i="16"/>
  <c r="H159" i="16"/>
  <c r="M153" i="16" s="1"/>
  <c r="G159" i="16"/>
  <c r="H158" i="16"/>
  <c r="M152" i="16" s="1"/>
  <c r="G158" i="16"/>
  <c r="H157" i="16"/>
  <c r="M151" i="16" s="1"/>
  <c r="G157" i="16"/>
  <c r="H156" i="16"/>
  <c r="M150" i="16" s="1"/>
  <c r="G156" i="16"/>
  <c r="H155" i="16"/>
  <c r="M149" i="16" s="1"/>
  <c r="G155" i="16"/>
  <c r="H154" i="16"/>
  <c r="M148" i="16" s="1"/>
  <c r="G154" i="16"/>
  <c r="H153" i="16"/>
  <c r="M147" i="16" s="1"/>
  <c r="G153" i="16"/>
  <c r="H152" i="16"/>
  <c r="M146" i="16" s="1"/>
  <c r="G152" i="16"/>
  <c r="H151" i="16"/>
  <c r="M145" i="16" s="1"/>
  <c r="G151" i="16"/>
  <c r="H150" i="16"/>
  <c r="M144" i="16" s="1"/>
  <c r="G150" i="16"/>
  <c r="H149" i="16"/>
  <c r="M143" i="16" s="1"/>
  <c r="G149" i="16"/>
  <c r="H148" i="16"/>
  <c r="M142" i="16" s="1"/>
  <c r="G148" i="16"/>
  <c r="H147" i="16"/>
  <c r="M141" i="16" s="1"/>
  <c r="G147" i="16"/>
  <c r="H146" i="16"/>
  <c r="M140" i="16" s="1"/>
  <c r="G146" i="16"/>
  <c r="H145" i="16"/>
  <c r="M139" i="16" s="1"/>
  <c r="G145" i="16"/>
  <c r="H144" i="16"/>
  <c r="M138" i="16" s="1"/>
  <c r="G144" i="16"/>
  <c r="H143" i="16"/>
  <c r="M137" i="16" s="1"/>
  <c r="G143" i="16"/>
  <c r="H142" i="16"/>
  <c r="M136" i="16" s="1"/>
  <c r="G142" i="16"/>
  <c r="H141" i="16"/>
  <c r="M135" i="16" s="1"/>
  <c r="G141" i="16"/>
  <c r="H140" i="16"/>
  <c r="M134" i="16" s="1"/>
  <c r="G140" i="16"/>
  <c r="H139" i="16"/>
  <c r="M133" i="16" s="1"/>
  <c r="G139" i="16"/>
  <c r="H138" i="16"/>
  <c r="M132" i="16" s="1"/>
  <c r="G138" i="16"/>
  <c r="H137" i="16"/>
  <c r="M131" i="16" s="1"/>
  <c r="G137" i="16"/>
  <c r="H136" i="16"/>
  <c r="M130" i="16" s="1"/>
  <c r="G136" i="16"/>
  <c r="H135" i="16"/>
  <c r="M129" i="16" s="1"/>
  <c r="G135" i="16"/>
  <c r="H134" i="16"/>
  <c r="M128" i="16" s="1"/>
  <c r="G134" i="16"/>
  <c r="H133" i="16"/>
  <c r="M127" i="16" s="1"/>
  <c r="G133" i="16"/>
  <c r="H132" i="16"/>
  <c r="M126" i="16" s="1"/>
  <c r="G132" i="16"/>
  <c r="H131" i="16"/>
  <c r="M125" i="16" s="1"/>
  <c r="G131" i="16"/>
  <c r="H130" i="16"/>
  <c r="M124" i="16" s="1"/>
  <c r="G130" i="16"/>
  <c r="H129" i="16"/>
  <c r="M123" i="16" s="1"/>
  <c r="G129" i="16"/>
  <c r="H128" i="16"/>
  <c r="M122" i="16" s="1"/>
  <c r="G128" i="16"/>
  <c r="H127" i="16"/>
  <c r="M121" i="16" s="1"/>
  <c r="G127" i="16"/>
  <c r="H126" i="16"/>
  <c r="M120" i="16" s="1"/>
  <c r="G126" i="16"/>
  <c r="H125" i="16"/>
  <c r="M119" i="16" s="1"/>
  <c r="G125" i="16"/>
  <c r="H124" i="16"/>
  <c r="M118" i="16" s="1"/>
  <c r="G124" i="16"/>
  <c r="H123" i="16"/>
  <c r="M117" i="16" s="1"/>
  <c r="G123" i="16"/>
  <c r="H122" i="16"/>
  <c r="M116" i="16" s="1"/>
  <c r="G122" i="16"/>
  <c r="H121" i="16"/>
  <c r="M115" i="16" s="1"/>
  <c r="G121" i="16"/>
  <c r="H120" i="16"/>
  <c r="M114" i="16" s="1"/>
  <c r="G120" i="16"/>
  <c r="H119" i="16"/>
  <c r="M113" i="16" s="1"/>
  <c r="G119" i="16"/>
  <c r="H118" i="16"/>
  <c r="M112" i="16" s="1"/>
  <c r="G118" i="16"/>
  <c r="H117" i="16"/>
  <c r="M111" i="16" s="1"/>
  <c r="G117" i="16"/>
  <c r="H116" i="16"/>
  <c r="M110" i="16" s="1"/>
  <c r="G116" i="16"/>
  <c r="H115" i="16"/>
  <c r="M109" i="16" s="1"/>
  <c r="G115" i="16"/>
  <c r="H114" i="16"/>
  <c r="M108" i="16" s="1"/>
  <c r="G114" i="16"/>
  <c r="H113" i="16"/>
  <c r="M107" i="16" s="1"/>
  <c r="G113" i="16"/>
  <c r="H112" i="16"/>
  <c r="M106" i="16" s="1"/>
  <c r="G112" i="16"/>
  <c r="H111" i="16"/>
  <c r="M105" i="16" s="1"/>
  <c r="G111" i="16"/>
  <c r="H110" i="16"/>
  <c r="M104" i="16" s="1"/>
  <c r="G110" i="16"/>
  <c r="H109" i="16"/>
  <c r="M103" i="16" s="1"/>
  <c r="G109" i="16"/>
  <c r="H108" i="16"/>
  <c r="M102" i="16" s="1"/>
  <c r="G108" i="16"/>
  <c r="H107" i="16"/>
  <c r="M101" i="16" s="1"/>
  <c r="G107" i="16"/>
  <c r="H106" i="16"/>
  <c r="M100" i="16" s="1"/>
  <c r="G106" i="16"/>
  <c r="H105" i="16"/>
  <c r="M99" i="16" s="1"/>
  <c r="G105" i="16"/>
  <c r="H104" i="16"/>
  <c r="M98" i="16" s="1"/>
  <c r="G104" i="16"/>
  <c r="H103" i="16"/>
  <c r="M97" i="16" s="1"/>
  <c r="G103" i="16"/>
  <c r="H102" i="16"/>
  <c r="M96" i="16" s="1"/>
  <c r="G102" i="16"/>
  <c r="H101" i="16"/>
  <c r="M95" i="16" s="1"/>
  <c r="G101" i="16"/>
  <c r="H100" i="16"/>
  <c r="M94" i="16" s="1"/>
  <c r="G100" i="16"/>
  <c r="H99" i="16"/>
  <c r="M93" i="16" s="1"/>
  <c r="G99" i="16"/>
  <c r="H98" i="16"/>
  <c r="M92" i="16" s="1"/>
  <c r="G98" i="16"/>
  <c r="H97" i="16"/>
  <c r="M91" i="16" s="1"/>
  <c r="G97" i="16"/>
  <c r="H96" i="16"/>
  <c r="M90" i="16" s="1"/>
  <c r="G96" i="16"/>
  <c r="H95" i="16"/>
  <c r="M89" i="16" s="1"/>
  <c r="G95" i="16"/>
  <c r="H94" i="16"/>
  <c r="M88" i="16" s="1"/>
  <c r="G94" i="16"/>
  <c r="H93" i="16"/>
  <c r="M87" i="16" s="1"/>
  <c r="G93" i="16"/>
  <c r="H92" i="16"/>
  <c r="M86" i="16" s="1"/>
  <c r="G92" i="16"/>
  <c r="H91" i="16"/>
  <c r="M85" i="16" s="1"/>
  <c r="G91" i="16"/>
  <c r="H90" i="16"/>
  <c r="M84" i="16" s="1"/>
  <c r="G90" i="16"/>
  <c r="H89" i="16"/>
  <c r="M83" i="16" s="1"/>
  <c r="G89" i="16"/>
  <c r="H88" i="16"/>
  <c r="M82" i="16" s="1"/>
  <c r="G88" i="16"/>
  <c r="H87" i="16"/>
  <c r="M81" i="16" s="1"/>
  <c r="G87" i="16"/>
  <c r="H86" i="16"/>
  <c r="M80" i="16" s="1"/>
  <c r="G86" i="16"/>
  <c r="H85" i="16"/>
  <c r="M79" i="16" s="1"/>
  <c r="G85" i="16"/>
  <c r="H84" i="16"/>
  <c r="M78" i="16" s="1"/>
  <c r="G84" i="16"/>
  <c r="H83" i="16"/>
  <c r="M77" i="16" s="1"/>
  <c r="G83" i="16"/>
  <c r="H82" i="16"/>
  <c r="M76" i="16" s="1"/>
  <c r="G82" i="16"/>
  <c r="H81" i="16"/>
  <c r="M75" i="16" s="1"/>
  <c r="G81" i="16"/>
  <c r="H80" i="16"/>
  <c r="M74" i="16" s="1"/>
  <c r="G80" i="16"/>
  <c r="H79" i="16"/>
  <c r="M73" i="16" s="1"/>
  <c r="G79" i="16"/>
  <c r="H78" i="16"/>
  <c r="M72" i="16" s="1"/>
  <c r="G78" i="16"/>
  <c r="H77" i="16"/>
  <c r="M71" i="16" s="1"/>
  <c r="G77" i="16"/>
  <c r="H76" i="16"/>
  <c r="M70" i="16" s="1"/>
  <c r="G76" i="16"/>
  <c r="H75" i="16"/>
  <c r="M69" i="16" s="1"/>
  <c r="G75" i="16"/>
  <c r="H74" i="16"/>
  <c r="M68" i="16" s="1"/>
  <c r="G74" i="16"/>
  <c r="G379" i="16"/>
  <c r="H379" i="16"/>
  <c r="M373" i="16" s="1"/>
  <c r="J80" i="16"/>
  <c r="J75" i="16"/>
  <c r="J74" i="16"/>
  <c r="N383" i="16"/>
  <c r="N319" i="16"/>
  <c r="N255" i="16"/>
  <c r="N191" i="16"/>
  <c r="N127" i="16"/>
  <c r="N378" i="16"/>
  <c r="N218" i="16"/>
  <c r="N90" i="16"/>
  <c r="N128" i="16"/>
  <c r="N350" i="16"/>
  <c r="N286" i="16"/>
  <c r="N222" i="16"/>
  <c r="N158" i="16"/>
  <c r="N94" i="16"/>
  <c r="N274" i="16"/>
  <c r="N146" i="16"/>
  <c r="N224" i="16"/>
  <c r="N373" i="16"/>
  <c r="N309" i="16"/>
  <c r="N245" i="16"/>
  <c r="N181" i="16"/>
  <c r="N117" i="16"/>
  <c r="N360" i="16"/>
  <c r="N332" i="16"/>
  <c r="N268" i="16"/>
  <c r="N204" i="16"/>
  <c r="N140" i="16"/>
  <c r="N76" i="16"/>
  <c r="N347" i="16"/>
  <c r="N283" i="16"/>
  <c r="N219" i="16"/>
  <c r="N155" i="16"/>
  <c r="N91" i="16"/>
  <c r="N385" i="16"/>
  <c r="N321" i="16"/>
  <c r="N257" i="16"/>
  <c r="N193" i="16"/>
  <c r="N129" i="16"/>
  <c r="N384" i="16"/>
  <c r="N280" i="16"/>
  <c r="N104" i="16"/>
  <c r="N167" i="16"/>
  <c r="N170" i="16"/>
  <c r="N326" i="16"/>
  <c r="N198" i="16"/>
  <c r="N375" i="16"/>
  <c r="N311" i="16"/>
  <c r="N247" i="16"/>
  <c r="N183" i="16"/>
  <c r="N119" i="16"/>
  <c r="N322" i="16"/>
  <c r="N202" i="16"/>
  <c r="N74" i="16"/>
  <c r="N112" i="16"/>
  <c r="N342" i="16"/>
  <c r="N278" i="16"/>
  <c r="N214" i="16"/>
  <c r="N150" i="16"/>
  <c r="N86" i="16"/>
  <c r="N258" i="16"/>
  <c r="N130" i="16"/>
  <c r="N200" i="16"/>
  <c r="N365" i="16"/>
  <c r="N301" i="16"/>
  <c r="N237" i="16"/>
  <c r="N173" i="16"/>
  <c r="N109" i="16"/>
  <c r="N388" i="16"/>
  <c r="N324" i="16"/>
  <c r="N260" i="16"/>
  <c r="N196" i="16"/>
  <c r="N132" i="16"/>
  <c r="N354" i="16"/>
  <c r="N339" i="16"/>
  <c r="N275" i="16"/>
  <c r="N211" i="16"/>
  <c r="N147" i="16"/>
  <c r="N83" i="16"/>
  <c r="N377" i="16"/>
  <c r="N313" i="16"/>
  <c r="N249" i="16"/>
  <c r="N185" i="16"/>
  <c r="N121" i="16"/>
  <c r="N336" i="16"/>
  <c r="N264" i="16"/>
  <c r="N88" i="16"/>
  <c r="N359" i="16"/>
  <c r="N231" i="16"/>
  <c r="N103" i="16"/>
  <c r="N256" i="16"/>
  <c r="N262" i="16"/>
  <c r="N367" i="16"/>
  <c r="N303" i="16"/>
  <c r="N239" i="16"/>
  <c r="N175" i="16"/>
  <c r="N111" i="16"/>
  <c r="N306" i="16"/>
  <c r="N186" i="16"/>
  <c r="N368" i="16"/>
  <c r="N80" i="16"/>
  <c r="N334" i="16"/>
  <c r="N270" i="16"/>
  <c r="N206" i="16"/>
  <c r="N142" i="16"/>
  <c r="N78" i="16"/>
  <c r="N242" i="16"/>
  <c r="N114" i="16"/>
  <c r="N168" i="16"/>
  <c r="N357" i="16"/>
  <c r="N293" i="16"/>
  <c r="N229" i="16"/>
  <c r="N165" i="16"/>
  <c r="N101" i="16"/>
  <c r="N380" i="16"/>
  <c r="N316" i="16"/>
  <c r="N252" i="16"/>
  <c r="N188" i="16"/>
  <c r="N124" i="16"/>
  <c r="N352" i="16"/>
  <c r="N331" i="16"/>
  <c r="N267" i="16"/>
  <c r="N203" i="16"/>
  <c r="N139" i="16"/>
  <c r="N75" i="16"/>
  <c r="N369" i="16"/>
  <c r="N305" i="16"/>
  <c r="N241" i="16"/>
  <c r="N177" i="16"/>
  <c r="N113" i="16"/>
  <c r="N328" i="16"/>
  <c r="N248" i="16"/>
  <c r="N68" i="16"/>
  <c r="N295" i="16"/>
  <c r="N298" i="16"/>
  <c r="N390" i="16"/>
  <c r="N279" i="16"/>
  <c r="N151" i="16"/>
  <c r="N266" i="16"/>
  <c r="N208" i="16"/>
  <c r="N310" i="16"/>
  <c r="N182" i="16"/>
  <c r="N70" i="16"/>
  <c r="N178" i="16"/>
  <c r="N120" i="16"/>
  <c r="N317" i="16"/>
  <c r="N205" i="16"/>
  <c r="N93" i="16"/>
  <c r="N348" i="16"/>
  <c r="N236" i="16"/>
  <c r="N148" i="16"/>
  <c r="N371" i="16"/>
  <c r="N259" i="16"/>
  <c r="N171" i="16"/>
  <c r="N344" i="16"/>
  <c r="N329" i="16"/>
  <c r="N217" i="16"/>
  <c r="N105" i="16"/>
  <c r="N296" i="16"/>
  <c r="N199" i="16"/>
  <c r="N358" i="16"/>
  <c r="N240" i="16"/>
  <c r="N133" i="16"/>
  <c r="N299" i="16"/>
  <c r="N345" i="16"/>
  <c r="N136" i="16"/>
  <c r="N271" i="16"/>
  <c r="N143" i="16"/>
  <c r="N250" i="16"/>
  <c r="N184" i="16"/>
  <c r="N302" i="16"/>
  <c r="N174" i="16"/>
  <c r="N370" i="16"/>
  <c r="N162" i="16"/>
  <c r="N96" i="16"/>
  <c r="N285" i="16"/>
  <c r="N197" i="16"/>
  <c r="N85" i="16"/>
  <c r="N340" i="16"/>
  <c r="N228" i="16"/>
  <c r="N116" i="16"/>
  <c r="N363" i="16"/>
  <c r="N251" i="16"/>
  <c r="N163" i="16"/>
  <c r="N72" i="16"/>
  <c r="N297" i="16"/>
  <c r="N209" i="16"/>
  <c r="N97" i="16"/>
  <c r="N288" i="16"/>
  <c r="N391" i="16"/>
  <c r="N263" i="16"/>
  <c r="N135" i="16"/>
  <c r="N234" i="16"/>
  <c r="N152" i="16"/>
  <c r="N294" i="16"/>
  <c r="N166" i="16"/>
  <c r="N330" i="16"/>
  <c r="N389" i="16"/>
  <c r="N277" i="16"/>
  <c r="N189" i="16"/>
  <c r="N77" i="16"/>
  <c r="N308" i="16"/>
  <c r="N108" i="16"/>
  <c r="N355" i="16"/>
  <c r="N131" i="16"/>
  <c r="N386" i="16"/>
  <c r="N201" i="16"/>
  <c r="N216" i="16"/>
  <c r="N215" i="16"/>
  <c r="N87" i="16"/>
  <c r="N138" i="16"/>
  <c r="N374" i="16"/>
  <c r="N246" i="16"/>
  <c r="N126" i="16"/>
  <c r="N290" i="16"/>
  <c r="N376" i="16"/>
  <c r="N261" i="16"/>
  <c r="N338" i="16"/>
  <c r="N292" i="16"/>
  <c r="N180" i="16"/>
  <c r="N92" i="16"/>
  <c r="N227" i="16"/>
  <c r="N115" i="16"/>
  <c r="N361" i="16"/>
  <c r="N273" i="16"/>
  <c r="N161" i="16"/>
  <c r="N73" i="16"/>
  <c r="N221" i="16"/>
  <c r="N99" i="16"/>
  <c r="N98" i="16"/>
  <c r="N220" i="16"/>
  <c r="N243" i="16"/>
  <c r="N289" i="16"/>
  <c r="N89" i="16"/>
  <c r="N315" i="16"/>
  <c r="N333" i="16"/>
  <c r="N187" i="16"/>
  <c r="N312" i="16"/>
  <c r="N351" i="16"/>
  <c r="N223" i="16"/>
  <c r="N95" i="16"/>
  <c r="N154" i="16"/>
  <c r="N382" i="16"/>
  <c r="N254" i="16"/>
  <c r="N134" i="16"/>
  <c r="N314" i="16"/>
  <c r="N82" i="16"/>
  <c r="N381" i="16"/>
  <c r="N269" i="16"/>
  <c r="N157" i="16"/>
  <c r="N69" i="16"/>
  <c r="N300" i="16"/>
  <c r="N212" i="16"/>
  <c r="N100" i="16"/>
  <c r="N323" i="16"/>
  <c r="N235" i="16"/>
  <c r="N123" i="16"/>
  <c r="N362" i="16"/>
  <c r="N281" i="16"/>
  <c r="N169" i="16"/>
  <c r="N81" i="16"/>
  <c r="N192" i="16"/>
  <c r="N149" i="16"/>
  <c r="N364" i="16"/>
  <c r="N343" i="16"/>
  <c r="N349" i="16"/>
  <c r="N176" i="16"/>
  <c r="N327" i="16"/>
  <c r="N71" i="16"/>
  <c r="N106" i="16"/>
  <c r="N110" i="16"/>
  <c r="N276" i="16"/>
  <c r="N335" i="16"/>
  <c r="N207" i="16"/>
  <c r="N79" i="16"/>
  <c r="N122" i="16"/>
  <c r="N366" i="16"/>
  <c r="N238" i="16"/>
  <c r="N118" i="16"/>
  <c r="N226" i="16"/>
  <c r="N272" i="16"/>
  <c r="N341" i="16"/>
  <c r="N253" i="16"/>
  <c r="N141" i="16"/>
  <c r="N372" i="16"/>
  <c r="N284" i="16"/>
  <c r="N172" i="16"/>
  <c r="N84" i="16"/>
  <c r="N307" i="16"/>
  <c r="N195" i="16"/>
  <c r="N107" i="16"/>
  <c r="N353" i="16"/>
  <c r="N265" i="16"/>
  <c r="N153" i="16"/>
  <c r="N320" i="16"/>
  <c r="N160" i="16"/>
  <c r="N230" i="16"/>
  <c r="N233" i="16"/>
  <c r="N164" i="16"/>
  <c r="N287" i="16"/>
  <c r="N159" i="16"/>
  <c r="N282" i="16"/>
  <c r="N232" i="16"/>
  <c r="N318" i="16"/>
  <c r="N190" i="16"/>
  <c r="N102" i="16"/>
  <c r="N194" i="16"/>
  <c r="N144" i="16"/>
  <c r="N325" i="16"/>
  <c r="N213" i="16"/>
  <c r="N125" i="16"/>
  <c r="N356" i="16"/>
  <c r="N244" i="16"/>
  <c r="N156" i="16"/>
  <c r="N379" i="16"/>
  <c r="N291" i="16"/>
  <c r="N179" i="16"/>
  <c r="N346" i="16"/>
  <c r="N337" i="16"/>
  <c r="N225" i="16"/>
  <c r="N137" i="16"/>
  <c r="N304" i="16"/>
  <c r="N210" i="16"/>
  <c r="N387" i="16"/>
  <c r="N145" i="16"/>
  <c r="S74" i="16" l="1"/>
  <c r="S68" i="16"/>
  <c r="S69" i="16"/>
  <c r="J66" i="16"/>
  <c r="S62" i="16" s="1"/>
  <c r="J65" i="16"/>
  <c r="S61" i="16" s="1"/>
  <c r="J64" i="16"/>
  <c r="S60" i="16" s="1"/>
  <c r="J63" i="16"/>
  <c r="S59" i="16" s="1"/>
  <c r="J61" i="16"/>
  <c r="S57" i="16" s="1"/>
  <c r="J60" i="16"/>
  <c r="S56" i="16" s="1"/>
  <c r="J59" i="16"/>
  <c r="S55" i="16" s="1"/>
  <c r="J58" i="16"/>
  <c r="S54" i="16" s="1"/>
  <c r="J56" i="16"/>
  <c r="S52" i="16" s="1"/>
  <c r="J55" i="16"/>
  <c r="S51" i="16" s="1"/>
  <c r="J54" i="16"/>
  <c r="S50" i="16" s="1"/>
  <c r="J53" i="16"/>
  <c r="S49" i="16" s="1"/>
  <c r="J51" i="16"/>
  <c r="S47" i="16" s="1"/>
  <c r="J50" i="16"/>
  <c r="S46" i="16" s="1"/>
  <c r="J48" i="16"/>
  <c r="S44" i="16" s="1"/>
  <c r="J39" i="16"/>
  <c r="S35" i="16" s="1"/>
  <c r="J38" i="16"/>
  <c r="S34" i="16" s="1"/>
  <c r="J36" i="16"/>
  <c r="S32" i="16" s="1"/>
  <c r="J35" i="16"/>
  <c r="S31" i="16" s="1"/>
  <c r="L35" i="16"/>
  <c r="L34" i="16"/>
  <c r="L33" i="16"/>
  <c r="L32" i="16"/>
  <c r="J6" i="16"/>
  <c r="S6" i="16" s="1"/>
  <c r="J5" i="16"/>
  <c r="S5" i="16" s="1"/>
  <c r="J4" i="16"/>
  <c r="S4" i="16" s="1"/>
  <c r="J3" i="16"/>
  <c r="S3" i="16" s="1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J98" i="15"/>
  <c r="S88" i="15" s="1"/>
  <c r="J134" i="15"/>
  <c r="S124" i="15" s="1"/>
  <c r="J133" i="15"/>
  <c r="S123" i="15" s="1"/>
  <c r="J132" i="15"/>
  <c r="S122" i="15" s="1"/>
  <c r="J131" i="15"/>
  <c r="S121" i="15" s="1"/>
  <c r="J130" i="15"/>
  <c r="S120" i="15" s="1"/>
  <c r="J129" i="15"/>
  <c r="S119" i="15" s="1"/>
  <c r="J128" i="15"/>
  <c r="S118" i="15" s="1"/>
  <c r="J127" i="15"/>
  <c r="S117" i="15" s="1"/>
  <c r="J126" i="15"/>
  <c r="S116" i="15" s="1"/>
  <c r="J125" i="15"/>
  <c r="S115" i="15" s="1"/>
  <c r="J124" i="15"/>
  <c r="S114" i="15" s="1"/>
  <c r="J123" i="15"/>
  <c r="S113" i="15" s="1"/>
  <c r="J122" i="15"/>
  <c r="S112" i="15" s="1"/>
  <c r="J121" i="15"/>
  <c r="S111" i="15" s="1"/>
  <c r="J120" i="15"/>
  <c r="S110" i="15" s="1"/>
  <c r="J119" i="15"/>
  <c r="S109" i="15" s="1"/>
  <c r="J118" i="15"/>
  <c r="S108" i="15" s="1"/>
  <c r="J117" i="15"/>
  <c r="S107" i="15" s="1"/>
  <c r="J116" i="15"/>
  <c r="S106" i="15" s="1"/>
  <c r="J115" i="15"/>
  <c r="S105" i="15" s="1"/>
  <c r="J114" i="15"/>
  <c r="S104" i="15" s="1"/>
  <c r="J113" i="15"/>
  <c r="S103" i="15" s="1"/>
  <c r="J112" i="15"/>
  <c r="S102" i="15" s="1"/>
  <c r="J111" i="15"/>
  <c r="S101" i="15" s="1"/>
  <c r="J110" i="15"/>
  <c r="S100" i="15" s="1"/>
  <c r="J108" i="15"/>
  <c r="S98" i="15" s="1"/>
  <c r="J107" i="15"/>
  <c r="S97" i="15" s="1"/>
  <c r="J106" i="15"/>
  <c r="S96" i="15" s="1"/>
  <c r="J105" i="15"/>
  <c r="S95" i="15" s="1"/>
  <c r="J104" i="15"/>
  <c r="S94" i="15" s="1"/>
  <c r="J103" i="15"/>
  <c r="S93" i="15" s="1"/>
  <c r="J102" i="15"/>
  <c r="S92" i="15" s="1"/>
  <c r="J101" i="15"/>
  <c r="S91" i="15" s="1"/>
  <c r="J100" i="15"/>
  <c r="S90" i="15" s="1"/>
  <c r="J99" i="15"/>
  <c r="S89" i="15" s="1"/>
  <c r="J83" i="15"/>
  <c r="S77" i="15" s="1"/>
  <c r="J81" i="15"/>
  <c r="S75" i="15" s="1"/>
  <c r="J80" i="15"/>
  <c r="S74" i="15" s="1"/>
  <c r="J79" i="15"/>
  <c r="S73" i="15" s="1"/>
  <c r="J78" i="15"/>
  <c r="S72" i="15" s="1"/>
  <c r="J76" i="15"/>
  <c r="S70" i="15" s="1"/>
  <c r="J75" i="15"/>
  <c r="S69" i="15" s="1"/>
  <c r="J74" i="15"/>
  <c r="S68" i="15" s="1"/>
  <c r="J73" i="15"/>
  <c r="S67" i="15" s="1"/>
  <c r="J71" i="15"/>
  <c r="S65" i="15" s="1"/>
  <c r="J70" i="15"/>
  <c r="S64" i="15" s="1"/>
  <c r="J69" i="15"/>
  <c r="S63" i="15" s="1"/>
  <c r="J68" i="15"/>
  <c r="S62" i="15" s="1"/>
  <c r="J66" i="15"/>
  <c r="S60" i="15" s="1"/>
  <c r="J65" i="15"/>
  <c r="S59" i="15" s="1"/>
  <c r="J63" i="15"/>
  <c r="S57" i="15" s="1"/>
  <c r="J54" i="15"/>
  <c r="S48" i="15" s="1"/>
  <c r="J53" i="15"/>
  <c r="S47" i="15" s="1"/>
  <c r="J51" i="15"/>
  <c r="S45" i="15" s="1"/>
  <c r="J50" i="15"/>
  <c r="S44" i="15" s="1"/>
  <c r="J6" i="15"/>
  <c r="S6" i="15" s="1"/>
  <c r="J5" i="15"/>
  <c r="S5" i="15" s="1"/>
  <c r="J4" i="15"/>
  <c r="S4" i="15" s="1"/>
  <c r="O21" i="14"/>
  <c r="O20" i="14"/>
  <c r="O19" i="14"/>
  <c r="O18" i="14"/>
  <c r="O17" i="14"/>
  <c r="J42" i="14"/>
  <c r="S36" i="14" s="1"/>
  <c r="J41" i="14"/>
  <c r="S35" i="14" s="1"/>
  <c r="J40" i="14"/>
  <c r="S34" i="14" s="1"/>
  <c r="J39" i="14"/>
  <c r="S33" i="14" s="1"/>
  <c r="J38" i="14"/>
  <c r="S32" i="14" s="1"/>
  <c r="J35" i="14"/>
  <c r="S29" i="14" s="1"/>
  <c r="J34" i="14"/>
  <c r="S28" i="14" s="1"/>
  <c r="J33" i="14"/>
  <c r="S27" i="14" s="1"/>
  <c r="J25" i="14"/>
  <c r="S21" i="14" s="1"/>
  <c r="J24" i="14"/>
  <c r="S20" i="14" s="1"/>
  <c r="J23" i="14"/>
  <c r="S19" i="14" s="1"/>
  <c r="J22" i="14"/>
  <c r="S18" i="14" s="1"/>
  <c r="J37" i="16"/>
  <c r="J109" i="15"/>
  <c r="J37" i="14"/>
  <c r="J36" i="14"/>
  <c r="J21" i="14"/>
  <c r="J52" i="15"/>
  <c r="T35" i="16"/>
  <c r="U34" i="16"/>
  <c r="T34" i="16"/>
  <c r="U35" i="16"/>
  <c r="T32" i="16"/>
  <c r="U32" i="16"/>
  <c r="S3" i="15" l="1"/>
  <c r="S46" i="15"/>
  <c r="S33" i="16"/>
  <c r="S82" i="15"/>
  <c r="S81" i="15"/>
  <c r="S83" i="15"/>
  <c r="S84" i="15"/>
  <c r="S85" i="15"/>
  <c r="S86" i="15"/>
  <c r="S87" i="15"/>
  <c r="S99" i="15"/>
  <c r="S31" i="14"/>
  <c r="S30" i="14"/>
  <c r="S17" i="14"/>
  <c r="U33" i="16"/>
  <c r="T33" i="16"/>
  <c r="L14" i="14" l="1"/>
  <c r="L15" i="14"/>
  <c r="L16" i="14"/>
  <c r="G18" i="14"/>
  <c r="G17" i="14"/>
  <c r="L79" i="18" l="1"/>
  <c r="H45" i="18"/>
  <c r="H77" i="18" s="1"/>
  <c r="H75" i="18"/>
  <c r="H74" i="18"/>
  <c r="H65" i="18"/>
  <c r="H57" i="18"/>
  <c r="H56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21" i="17"/>
  <c r="H59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G5" i="17"/>
  <c r="G4" i="17"/>
  <c r="N56" i="17"/>
  <c r="N7" i="17"/>
  <c r="N73" i="18"/>
  <c r="N71" i="18"/>
  <c r="N61" i="18"/>
  <c r="N3" i="18"/>
  <c r="N52" i="18"/>
  <c r="N55" i="17"/>
  <c r="N70" i="18"/>
  <c r="N53" i="18"/>
  <c r="N43" i="18"/>
  <c r="N16" i="17"/>
  <c r="J7" i="17"/>
  <c r="U74" i="17"/>
  <c r="T58" i="17"/>
  <c r="T85" i="17"/>
  <c r="U85" i="17"/>
  <c r="U77" i="17"/>
  <c r="U57" i="17"/>
  <c r="T84" i="17"/>
  <c r="U76" i="17"/>
  <c r="T56" i="17"/>
  <c r="U72" i="17"/>
  <c r="T80" i="17"/>
  <c r="U82" i="17"/>
  <c r="T86" i="17"/>
  <c r="T57" i="17"/>
  <c r="U69" i="17"/>
  <c r="T82" i="17"/>
  <c r="U89" i="17"/>
  <c r="U86" i="17"/>
  <c r="T59" i="17"/>
  <c r="T79" i="17"/>
  <c r="T75" i="17"/>
  <c r="U87" i="17"/>
  <c r="T89" i="17"/>
  <c r="U81" i="17"/>
  <c r="T81" i="17"/>
  <c r="U79" i="17"/>
  <c r="U56" i="17"/>
  <c r="U75" i="17"/>
  <c r="T87" i="17"/>
  <c r="U59" i="17"/>
  <c r="T71" i="17"/>
  <c r="U80" i="17"/>
  <c r="U58" i="17"/>
  <c r="U84" i="17"/>
  <c r="T72" i="17"/>
  <c r="T69" i="17"/>
  <c r="U71" i="17"/>
  <c r="T77" i="17"/>
  <c r="T76" i="17"/>
  <c r="T74" i="17"/>
  <c r="S7" i="17" l="1"/>
  <c r="M43" i="18"/>
  <c r="M53" i="18"/>
  <c r="M16" i="17"/>
  <c r="M70" i="18"/>
  <c r="M55" i="17"/>
  <c r="M52" i="18"/>
  <c r="M3" i="18"/>
  <c r="M61" i="18"/>
  <c r="M71" i="18"/>
  <c r="M73" i="18"/>
  <c r="M7" i="17"/>
  <c r="M56" i="17"/>
  <c r="H83" i="18"/>
  <c r="H48" i="18"/>
  <c r="H6" i="17"/>
  <c r="H37" i="17"/>
  <c r="H44" i="17"/>
  <c r="H45" i="17"/>
  <c r="H3" i="17"/>
  <c r="H29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34" i="17"/>
  <c r="H42" i="17"/>
  <c r="H50" i="17"/>
  <c r="H58" i="17"/>
  <c r="H63" i="17"/>
  <c r="H71" i="17"/>
  <c r="H79" i="17"/>
  <c r="H95" i="17"/>
  <c r="H27" i="17"/>
  <c r="H35" i="17"/>
  <c r="H43" i="17"/>
  <c r="H51" i="17"/>
  <c r="H64" i="17"/>
  <c r="H72" i="17"/>
  <c r="H80" i="17"/>
  <c r="H88" i="17"/>
  <c r="H96" i="17"/>
  <c r="AH23" i="16"/>
  <c r="AM23" i="16" s="1"/>
  <c r="AH22" i="16"/>
  <c r="AM22" i="16" s="1"/>
  <c r="AH21" i="16"/>
  <c r="AM21" i="16" s="1"/>
  <c r="AH20" i="16"/>
  <c r="AM20" i="16" s="1"/>
  <c r="AH19" i="16"/>
  <c r="AM19" i="16" s="1"/>
  <c r="AH18" i="16"/>
  <c r="AM18" i="16" s="1"/>
  <c r="AH17" i="16"/>
  <c r="AM17" i="16" s="1"/>
  <c r="AH16" i="16"/>
  <c r="AM16" i="16" s="1"/>
  <c r="AH15" i="16"/>
  <c r="AM15" i="16" s="1"/>
  <c r="AH14" i="16"/>
  <c r="AM14" i="16" s="1"/>
  <c r="AH13" i="16"/>
  <c r="AM13" i="16" s="1"/>
  <c r="AH12" i="16"/>
  <c r="AM12" i="16" s="1"/>
  <c r="AH11" i="16"/>
  <c r="AM11" i="16" s="1"/>
  <c r="G36" i="16"/>
  <c r="H36" i="16"/>
  <c r="G37" i="16"/>
  <c r="H37" i="16"/>
  <c r="G38" i="16"/>
  <c r="H38" i="16"/>
  <c r="L391" i="16"/>
  <c r="L390" i="16"/>
  <c r="L389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N6" i="17"/>
  <c r="N45" i="18"/>
  <c r="N74" i="18"/>
  <c r="N50" i="18"/>
  <c r="N5" i="17"/>
  <c r="N78" i="17"/>
  <c r="N59" i="17"/>
  <c r="N61" i="17"/>
  <c r="N35" i="17"/>
  <c r="N34" i="17"/>
  <c r="N44" i="17"/>
  <c r="N30" i="17"/>
  <c r="N82" i="17"/>
  <c r="N32" i="16"/>
  <c r="N64" i="16"/>
  <c r="N56" i="16"/>
  <c r="N48" i="16"/>
  <c r="N40" i="16"/>
  <c r="N55" i="16"/>
  <c r="N47" i="16"/>
  <c r="N68" i="18"/>
  <c r="N68" i="17"/>
  <c r="N21" i="17"/>
  <c r="N46" i="17"/>
  <c r="N62" i="16"/>
  <c r="N46" i="16"/>
  <c r="N66" i="18"/>
  <c r="N79" i="17"/>
  <c r="N49" i="18"/>
  <c r="N45" i="17"/>
  <c r="N53" i="16"/>
  <c r="N37" i="16"/>
  <c r="N3" i="16"/>
  <c r="N3" i="17"/>
  <c r="N51" i="18"/>
  <c r="N69" i="17"/>
  <c r="N60" i="17"/>
  <c r="N43" i="17"/>
  <c r="N47" i="17"/>
  <c r="N34" i="16"/>
  <c r="N44" i="16"/>
  <c r="N25" i="17"/>
  <c r="N60" i="18"/>
  <c r="N83" i="17"/>
  <c r="N80" i="17"/>
  <c r="N65" i="17"/>
  <c r="N43" i="16"/>
  <c r="N79" i="18"/>
  <c r="N85" i="17"/>
  <c r="N22" i="17"/>
  <c r="N73" i="17"/>
  <c r="N50" i="16"/>
  <c r="N42" i="16"/>
  <c r="N31" i="16"/>
  <c r="N62" i="18"/>
  <c r="N67" i="17"/>
  <c r="N81" i="17"/>
  <c r="N89" i="17"/>
  <c r="N65" i="16"/>
  <c r="N41" i="16"/>
  <c r="N33" i="17"/>
  <c r="N54" i="18"/>
  <c r="N47" i="18"/>
  <c r="N59" i="18"/>
  <c r="N62" i="17"/>
  <c r="N92" i="17"/>
  <c r="N70" i="17"/>
  <c r="N75" i="17"/>
  <c r="N28" i="17"/>
  <c r="N42" i="17"/>
  <c r="N52" i="17"/>
  <c r="N38" i="17"/>
  <c r="N23" i="17"/>
  <c r="N90" i="17"/>
  <c r="N63" i="16"/>
  <c r="N39" i="16"/>
  <c r="N63" i="18"/>
  <c r="N76" i="17"/>
  <c r="N86" i="17"/>
  <c r="N29" i="17"/>
  <c r="N54" i="16"/>
  <c r="N77" i="18"/>
  <c r="N87" i="17"/>
  <c r="N49" i="17"/>
  <c r="N37" i="17"/>
  <c r="N54" i="17"/>
  <c r="N45" i="16"/>
  <c r="N48" i="18"/>
  <c r="N63" i="17"/>
  <c r="N64" i="17"/>
  <c r="N57" i="17"/>
  <c r="N52" i="16"/>
  <c r="N71" i="17"/>
  <c r="N51" i="17"/>
  <c r="N58" i="17"/>
  <c r="N59" i="16"/>
  <c r="N35" i="16"/>
  <c r="N32" i="17"/>
  <c r="N69" i="18"/>
  <c r="N19" i="17"/>
  <c r="N20" i="17"/>
  <c r="N58" i="16"/>
  <c r="N78" i="18"/>
  <c r="N4" i="17"/>
  <c r="N40" i="17"/>
  <c r="N56" i="18"/>
  <c r="N84" i="17"/>
  <c r="N50" i="17"/>
  <c r="N31" i="17"/>
  <c r="N33" i="16"/>
  <c r="N38" i="16"/>
  <c r="N41" i="17"/>
  <c r="N27" i="17"/>
  <c r="N39" i="17"/>
  <c r="N61" i="16"/>
  <c r="N46" i="18"/>
  <c r="N57" i="18"/>
  <c r="N53" i="17"/>
  <c r="N36" i="16"/>
  <c r="N58" i="18"/>
  <c r="N77" i="17"/>
  <c r="N65" i="18"/>
  <c r="N72" i="17"/>
  <c r="N51" i="16"/>
  <c r="N67" i="18"/>
  <c r="N88" i="17"/>
  <c r="N66" i="16"/>
  <c r="N44" i="18"/>
  <c r="N24" i="17"/>
  <c r="N26" i="17"/>
  <c r="N36" i="17"/>
  <c r="N74" i="17"/>
  <c r="N57" i="16"/>
  <c r="N72" i="18"/>
  <c r="N64" i="18"/>
  <c r="N91" i="17"/>
  <c r="N55" i="18"/>
  <c r="N49" i="16"/>
  <c r="N60" i="16"/>
  <c r="N67" i="16"/>
  <c r="N75" i="18"/>
  <c r="N66" i="17"/>
  <c r="N76" i="18"/>
  <c r="N48" i="17"/>
  <c r="N13" i="17"/>
  <c r="N15" i="17"/>
  <c r="N17" i="17"/>
  <c r="N9" i="17"/>
  <c r="N10" i="17"/>
  <c r="N12" i="17"/>
  <c r="N14" i="17"/>
  <c r="N8" i="17"/>
  <c r="N11" i="17"/>
  <c r="N18" i="17"/>
  <c r="J5" i="17"/>
  <c r="G6" i="16"/>
  <c r="J4" i="17"/>
  <c r="J6" i="17"/>
  <c r="G10" i="16"/>
  <c r="G11" i="16"/>
  <c r="S4" i="17" l="1"/>
  <c r="S5" i="17"/>
  <c r="S6" i="17"/>
  <c r="M48" i="17"/>
  <c r="M76" i="18"/>
  <c r="M66" i="17"/>
  <c r="M75" i="18"/>
  <c r="M67" i="16"/>
  <c r="M60" i="16"/>
  <c r="M49" i="16"/>
  <c r="M55" i="18"/>
  <c r="M91" i="17"/>
  <c r="M64" i="18"/>
  <c r="M72" i="18"/>
  <c r="M57" i="16"/>
  <c r="M74" i="17"/>
  <c r="M36" i="17"/>
  <c r="M26" i="17"/>
  <c r="M24" i="17"/>
  <c r="M44" i="18"/>
  <c r="M66" i="16"/>
  <c r="M88" i="17"/>
  <c r="M18" i="17"/>
  <c r="M67" i="18"/>
  <c r="M51" i="16"/>
  <c r="M72" i="17"/>
  <c r="M65" i="18"/>
  <c r="M77" i="17"/>
  <c r="M58" i="18"/>
  <c r="M36" i="16"/>
  <c r="M53" i="17"/>
  <c r="M57" i="18"/>
  <c r="M14" i="17"/>
  <c r="M46" i="18"/>
  <c r="M61" i="16"/>
  <c r="M39" i="17"/>
  <c r="M27" i="17"/>
  <c r="M41" i="17"/>
  <c r="M38" i="16"/>
  <c r="M33" i="16"/>
  <c r="M31" i="17"/>
  <c r="M50" i="17"/>
  <c r="M84" i="17"/>
  <c r="M13" i="17"/>
  <c r="M56" i="18"/>
  <c r="M40" i="17"/>
  <c r="M15" i="17"/>
  <c r="M4" i="17"/>
  <c r="M78" i="18"/>
  <c r="M58" i="16"/>
  <c r="M20" i="17"/>
  <c r="M19" i="17"/>
  <c r="M69" i="18"/>
  <c r="M32" i="17"/>
  <c r="M35" i="16"/>
  <c r="M59" i="16"/>
  <c r="M58" i="17"/>
  <c r="M51" i="17"/>
  <c r="M71" i="17"/>
  <c r="M17" i="17"/>
  <c r="M52" i="16"/>
  <c r="M57" i="17"/>
  <c r="M64" i="17"/>
  <c r="M63" i="17"/>
  <c r="M48" i="18"/>
  <c r="M45" i="16"/>
  <c r="M54" i="17"/>
  <c r="M37" i="17"/>
  <c r="M49" i="17"/>
  <c r="M87" i="17"/>
  <c r="M77" i="18"/>
  <c r="M54" i="16"/>
  <c r="M29" i="17"/>
  <c r="M86" i="17"/>
  <c r="M76" i="17"/>
  <c r="M63" i="18"/>
  <c r="M39" i="16"/>
  <c r="M63" i="16"/>
  <c r="M90" i="17"/>
  <c r="M23" i="17"/>
  <c r="M38" i="17"/>
  <c r="M52" i="17"/>
  <c r="M42" i="17"/>
  <c r="M28" i="17"/>
  <c r="M75" i="17"/>
  <c r="M70" i="17"/>
  <c r="M92" i="17"/>
  <c r="M62" i="17"/>
  <c r="M12" i="17"/>
  <c r="M59" i="18"/>
  <c r="M47" i="18"/>
  <c r="M54" i="18"/>
  <c r="M33" i="17"/>
  <c r="M41" i="16"/>
  <c r="M65" i="16"/>
  <c r="M89" i="17"/>
  <c r="M81" i="17"/>
  <c r="M67" i="17"/>
  <c r="M62" i="18"/>
  <c r="M31" i="16"/>
  <c r="M42" i="16"/>
  <c r="M50" i="16"/>
  <c r="M73" i="17"/>
  <c r="M22" i="17"/>
  <c r="M85" i="17"/>
  <c r="M9" i="17"/>
  <c r="M79" i="18"/>
  <c r="M43" i="16"/>
  <c r="M65" i="17"/>
  <c r="M80" i="17"/>
  <c r="M83" i="17"/>
  <c r="M60" i="18"/>
  <c r="M25" i="17"/>
  <c r="M44" i="16"/>
  <c r="M34" i="16"/>
  <c r="M47" i="17"/>
  <c r="M43" i="17"/>
  <c r="M60" i="17"/>
  <c r="M69" i="17"/>
  <c r="M51" i="18"/>
  <c r="M3" i="17"/>
  <c r="M3" i="16"/>
  <c r="M37" i="16"/>
  <c r="M53" i="16"/>
  <c r="M45" i="17"/>
  <c r="M49" i="18"/>
  <c r="M79" i="17"/>
  <c r="M11" i="17"/>
  <c r="M66" i="18"/>
  <c r="M46" i="16"/>
  <c r="M62" i="16"/>
  <c r="M46" i="17"/>
  <c r="M21" i="17"/>
  <c r="M68" i="17"/>
  <c r="M68" i="18"/>
  <c r="M47" i="16"/>
  <c r="M55" i="16"/>
  <c r="M40" i="16"/>
  <c r="M48" i="16"/>
  <c r="M56" i="16"/>
  <c r="M64" i="16"/>
  <c r="M32" i="16"/>
  <c r="M82" i="17"/>
  <c r="M8" i="17"/>
  <c r="M30" i="17"/>
  <c r="M44" i="17"/>
  <c r="M34" i="17"/>
  <c r="M35" i="17"/>
  <c r="M61" i="17"/>
  <c r="M59" i="17"/>
  <c r="M78" i="17"/>
  <c r="M5" i="17"/>
  <c r="M10" i="17"/>
  <c r="M50" i="18"/>
  <c r="M74" i="18"/>
  <c r="M45" i="18"/>
  <c r="M6" i="17"/>
  <c r="AH23" i="15"/>
  <c r="AM23" i="15" s="1"/>
  <c r="AH22" i="15"/>
  <c r="AM22" i="15" s="1"/>
  <c r="AH21" i="15"/>
  <c r="AM21" i="15" s="1"/>
  <c r="AH20" i="15"/>
  <c r="AM20" i="15" s="1"/>
  <c r="AH19" i="15"/>
  <c r="AM19" i="15" s="1"/>
  <c r="AH18" i="15"/>
  <c r="AM18" i="15" s="1"/>
  <c r="AH17" i="15"/>
  <c r="AM17" i="15" s="1"/>
  <c r="AH16" i="15"/>
  <c r="AM16" i="15" s="1"/>
  <c r="AH15" i="15"/>
  <c r="AM15" i="15" s="1"/>
  <c r="AH14" i="15"/>
  <c r="AM14" i="15" s="1"/>
  <c r="AH13" i="15"/>
  <c r="AM13" i="15" s="1"/>
  <c r="AH12" i="15"/>
  <c r="AM12" i="15" s="1"/>
  <c r="AH11" i="15"/>
  <c r="AM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72" i="15"/>
  <c r="N45" i="15"/>
  <c r="N110" i="15"/>
  <c r="N124" i="15"/>
  <c r="N117" i="15"/>
  <c r="N100" i="15"/>
  <c r="N66" i="15"/>
  <c r="N114" i="15"/>
  <c r="N88" i="15"/>
  <c r="N86" i="15"/>
  <c r="N99" i="15"/>
  <c r="N102" i="15"/>
  <c r="N61" i="15"/>
  <c r="N69" i="15"/>
  <c r="N123" i="15"/>
  <c r="N51" i="15"/>
  <c r="N83" i="15"/>
  <c r="N98" i="15"/>
  <c r="N101" i="15"/>
  <c r="N105" i="15"/>
  <c r="N73" i="15"/>
  <c r="N119" i="15"/>
  <c r="N59" i="15"/>
  <c r="N79" i="15"/>
  <c r="N91" i="15"/>
  <c r="N113" i="15"/>
  <c r="N78" i="15"/>
  <c r="N120" i="15"/>
  <c r="N108" i="15"/>
  <c r="N62" i="15"/>
  <c r="N80" i="15"/>
  <c r="N118" i="15"/>
  <c r="N46" i="15"/>
  <c r="N81" i="15"/>
  <c r="N64" i="15"/>
  <c r="N109" i="15"/>
  <c r="N44" i="15"/>
  <c r="N56" i="15"/>
  <c r="N94" i="15"/>
  <c r="N76" i="15"/>
  <c r="N115" i="15"/>
  <c r="N85" i="15"/>
  <c r="N48" i="15"/>
  <c r="N68" i="15"/>
  <c r="N107" i="15"/>
  <c r="N84" i="15"/>
  <c r="N111" i="15"/>
  <c r="N71" i="15"/>
  <c r="N67" i="15"/>
  <c r="N49" i="15"/>
  <c r="N89" i="15"/>
  <c r="N97" i="15"/>
  <c r="N112" i="15"/>
  <c r="N50" i="15"/>
  <c r="N82" i="15"/>
  <c r="N77" i="15"/>
  <c r="N57" i="15"/>
  <c r="N106" i="15"/>
  <c r="N53" i="15"/>
  <c r="N93" i="15"/>
  <c r="N65" i="15"/>
  <c r="N90" i="15"/>
  <c r="N60" i="15"/>
  <c r="N103" i="15"/>
  <c r="N63" i="15"/>
  <c r="N122" i="15"/>
  <c r="N87" i="15"/>
  <c r="N92" i="15"/>
  <c r="N55" i="15"/>
  <c r="N75" i="15"/>
  <c r="N47" i="15"/>
  <c r="N96" i="15"/>
  <c r="N54" i="15"/>
  <c r="N70" i="15"/>
  <c r="N95" i="15"/>
  <c r="N52" i="15"/>
  <c r="N121" i="15"/>
  <c r="N116" i="15"/>
  <c r="N104" i="15"/>
  <c r="N58" i="15"/>
  <c r="N74" i="15"/>
  <c r="U61" i="17"/>
  <c r="U63" i="17"/>
  <c r="T62" i="17"/>
  <c r="T67" i="17"/>
  <c r="T70" i="17"/>
  <c r="T91" i="17"/>
  <c r="U73" i="17"/>
  <c r="T60" i="17"/>
  <c r="U62" i="17"/>
  <c r="U66" i="17"/>
  <c r="U65" i="17"/>
  <c r="T88" i="17"/>
  <c r="T66" i="17"/>
  <c r="U68" i="17"/>
  <c r="U67" i="17"/>
  <c r="T83" i="17"/>
  <c r="T65" i="17"/>
  <c r="T92" i="17"/>
  <c r="T78" i="17"/>
  <c r="T68" i="17"/>
  <c r="U92" i="17"/>
  <c r="U60" i="17"/>
  <c r="T64" i="17"/>
  <c r="T73" i="17"/>
  <c r="U78" i="17"/>
  <c r="U70" i="17"/>
  <c r="T63" i="17"/>
  <c r="U88" i="17"/>
  <c r="U91" i="17"/>
  <c r="U83" i="17"/>
  <c r="T61" i="17"/>
  <c r="U64" i="17"/>
  <c r="T90" i="17"/>
  <c r="U90" i="17"/>
  <c r="M49" i="15" l="1"/>
  <c r="M65" i="15"/>
  <c r="M73" i="15"/>
  <c r="M44" i="15"/>
  <c r="M88" i="15"/>
  <c r="M96" i="15"/>
  <c r="M104" i="15"/>
  <c r="M112" i="15"/>
  <c r="M120" i="15"/>
  <c r="M113" i="15"/>
  <c r="M105" i="15"/>
  <c r="M51" i="15"/>
  <c r="M114" i="15"/>
  <c r="M74" i="15"/>
  <c r="M75" i="15"/>
  <c r="M122" i="15"/>
  <c r="M60" i="15"/>
  <c r="M107" i="15"/>
  <c r="M115" i="15"/>
  <c r="M123" i="15"/>
  <c r="M66" i="15"/>
  <c r="M106" i="15"/>
  <c r="M52" i="15"/>
  <c r="M108" i="15"/>
  <c r="M67" i="15"/>
  <c r="M91" i="15"/>
  <c r="M53" i="15"/>
  <c r="M69" i="15"/>
  <c r="M100" i="15"/>
  <c r="M46" i="15"/>
  <c r="M62" i="15"/>
  <c r="M70" i="15"/>
  <c r="M78" i="15"/>
  <c r="M93" i="15"/>
  <c r="M101" i="15"/>
  <c r="M109" i="15"/>
  <c r="M117" i="15"/>
  <c r="M57" i="15"/>
  <c r="M50" i="15"/>
  <c r="M97" i="15"/>
  <c r="M90" i="15"/>
  <c r="M68" i="15"/>
  <c r="M76" i="15"/>
  <c r="M61" i="15"/>
  <c r="M124" i="15"/>
  <c r="M47" i="15"/>
  <c r="M55" i="15"/>
  <c r="M63" i="15"/>
  <c r="M71" i="15"/>
  <c r="M79" i="15"/>
  <c r="M94" i="15"/>
  <c r="M102" i="15"/>
  <c r="M110" i="15"/>
  <c r="M118" i="15"/>
  <c r="M58" i="15"/>
  <c r="M89" i="15"/>
  <c r="M121" i="15"/>
  <c r="M59" i="15"/>
  <c r="M98" i="15"/>
  <c r="M99" i="15"/>
  <c r="M45" i="15"/>
  <c r="M77" i="15"/>
  <c r="M92" i="15"/>
  <c r="M116" i="15"/>
  <c r="M54" i="15"/>
  <c r="M48" i="15"/>
  <c r="M56" i="15"/>
  <c r="M64" i="15"/>
  <c r="M72" i="15"/>
  <c r="M80" i="15"/>
  <c r="M95" i="15"/>
  <c r="M103" i="15"/>
  <c r="M111" i="15"/>
  <c r="M119" i="15"/>
  <c r="M84" i="15"/>
  <c r="M85" i="15"/>
  <c r="M83" i="15"/>
  <c r="M86" i="15"/>
  <c r="M81" i="15"/>
  <c r="M82" i="15"/>
  <c r="M87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D47" i="1" l="1"/>
  <c r="I31" i="1"/>
  <c r="D31" i="1"/>
  <c r="I15" i="1"/>
  <c r="AH23" i="14" l="1"/>
  <c r="AM23" i="14" s="1"/>
  <c r="AH22" i="14"/>
  <c r="AM22" i="14" s="1"/>
  <c r="AH21" i="14"/>
  <c r="AM21" i="14" s="1"/>
  <c r="AH20" i="14"/>
  <c r="AM20" i="14" s="1"/>
  <c r="AH19" i="14"/>
  <c r="AM19" i="14" s="1"/>
  <c r="AH18" i="14"/>
  <c r="AM18" i="14" s="1"/>
  <c r="AH17" i="14"/>
  <c r="AM17" i="14" s="1"/>
  <c r="AH16" i="14"/>
  <c r="AM16" i="14" s="1"/>
  <c r="AH15" i="14"/>
  <c r="AM15" i="14" s="1"/>
  <c r="AH14" i="14"/>
  <c r="AM14" i="14" s="1"/>
  <c r="AH13" i="14"/>
  <c r="AM13" i="14" s="1"/>
  <c r="AH12" i="14"/>
  <c r="AM12" i="14" s="1"/>
  <c r="AH11" i="14"/>
  <c r="AM11" i="14" s="1"/>
  <c r="W1" i="14"/>
  <c r="L52" i="14"/>
  <c r="L53" i="14"/>
  <c r="L54" i="14"/>
  <c r="L55" i="14"/>
  <c r="L56" i="14"/>
  <c r="L57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22" i="14"/>
  <c r="L18" i="14"/>
  <c r="L19" i="14"/>
  <c r="L20" i="14"/>
  <c r="L21" i="14"/>
  <c r="L17" i="14"/>
  <c r="L7" i="14"/>
  <c r="L8" i="14"/>
  <c r="L9" i="14"/>
  <c r="L10" i="14"/>
  <c r="L11" i="14"/>
  <c r="L12" i="14"/>
  <c r="L13" i="14"/>
  <c r="L6" i="14"/>
  <c r="G22" i="14"/>
  <c r="G23" i="14"/>
  <c r="G24" i="14"/>
  <c r="G25" i="14"/>
  <c r="G21" i="14"/>
  <c r="G16" i="14"/>
  <c r="G15" i="14"/>
  <c r="G14" i="14"/>
  <c r="G13" i="14"/>
  <c r="G12" i="14"/>
  <c r="G11" i="14"/>
  <c r="G10" i="14"/>
  <c r="G9" i="14"/>
  <c r="G8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28" i="14"/>
  <c r="G3" i="14"/>
  <c r="D15" i="1"/>
  <c r="N50" i="14"/>
  <c r="N25" i="14"/>
  <c r="N33" i="14"/>
  <c r="N53" i="14"/>
  <c r="N30" i="14"/>
  <c r="N51" i="14"/>
  <c r="N42" i="14"/>
  <c r="N34" i="14"/>
  <c r="N55" i="14"/>
  <c r="N38" i="14"/>
  <c r="N22" i="14"/>
  <c r="N35" i="14"/>
  <c r="N49" i="14"/>
  <c r="N36" i="14"/>
  <c r="N54" i="14"/>
  <c r="N32" i="14"/>
  <c r="N43" i="14"/>
  <c r="N23" i="14"/>
  <c r="N29" i="14"/>
  <c r="N41" i="14"/>
  <c r="N48" i="14"/>
  <c r="N37" i="14"/>
  <c r="N57" i="14"/>
  <c r="N39" i="14"/>
  <c r="N45" i="14"/>
  <c r="N28" i="14"/>
  <c r="N46" i="14"/>
  <c r="N24" i="14"/>
  <c r="N27" i="14"/>
  <c r="N26" i="14"/>
  <c r="N44" i="14"/>
  <c r="N52" i="14"/>
  <c r="N47" i="14"/>
  <c r="N40" i="14"/>
  <c r="N31" i="14"/>
  <c r="N56" i="14"/>
  <c r="M43" i="14" l="1"/>
  <c r="M26" i="14"/>
  <c r="M49" i="14"/>
  <c r="M55" i="14"/>
  <c r="M53" i="14"/>
  <c r="M45" i="14"/>
  <c r="M37" i="14"/>
  <c r="M29" i="14"/>
  <c r="M52" i="14"/>
  <c r="M27" i="14"/>
  <c r="M35" i="14"/>
  <c r="M34" i="14"/>
  <c r="M33" i="14"/>
  <c r="M56" i="14"/>
  <c r="M48" i="14"/>
  <c r="M40" i="14"/>
  <c r="M32" i="14"/>
  <c r="M24" i="14"/>
  <c r="M22" i="14"/>
  <c r="M42" i="14"/>
  <c r="M25" i="14"/>
  <c r="M39" i="14"/>
  <c r="M31" i="14"/>
  <c r="M23" i="14"/>
  <c r="M44" i="14"/>
  <c r="M36" i="14"/>
  <c r="M28" i="14"/>
  <c r="M51" i="14"/>
  <c r="M50" i="14"/>
  <c r="M57" i="14"/>
  <c r="M41" i="14"/>
  <c r="M47" i="14"/>
  <c r="M54" i="14"/>
  <c r="M46" i="14"/>
  <c r="M38" i="14"/>
  <c r="M30" i="14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L43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H22" i="18"/>
  <c r="L10" i="18"/>
  <c r="L9" i="18"/>
  <c r="L8" i="18"/>
  <c r="L7" i="18"/>
  <c r="L6" i="18"/>
  <c r="L5" i="18"/>
  <c r="L4" i="18"/>
  <c r="L3" i="18"/>
  <c r="W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L6" i="17"/>
  <c r="L5" i="17"/>
  <c r="L4" i="17"/>
  <c r="L3" i="17"/>
  <c r="W1" i="17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H24" i="16"/>
  <c r="H23" i="16"/>
  <c r="H22" i="16"/>
  <c r="H21" i="16"/>
  <c r="H20" i="16"/>
  <c r="H19" i="16"/>
  <c r="H18" i="16"/>
  <c r="H17" i="16"/>
  <c r="H16" i="16"/>
  <c r="H15" i="16"/>
  <c r="L9" i="16"/>
  <c r="L8" i="16"/>
  <c r="L7" i="16"/>
  <c r="L6" i="16"/>
  <c r="L5" i="16"/>
  <c r="L4" i="16"/>
  <c r="L3" i="16"/>
  <c r="W1" i="16"/>
  <c r="H8" i="16"/>
  <c r="N31" i="18"/>
  <c r="N38" i="18"/>
  <c r="N26" i="18"/>
  <c r="N34" i="18"/>
  <c r="N24" i="16"/>
  <c r="N16" i="16"/>
  <c r="N32" i="18"/>
  <c r="N37" i="18"/>
  <c r="N27" i="18"/>
  <c r="N35" i="18"/>
  <c r="N25" i="16"/>
  <c r="N15" i="16"/>
  <c r="N8" i="16"/>
  <c r="N39" i="18"/>
  <c r="N28" i="18"/>
  <c r="N36" i="18"/>
  <c r="N26" i="16"/>
  <c r="N14" i="16"/>
  <c r="N40" i="18"/>
  <c r="N29" i="18"/>
  <c r="N27" i="16"/>
  <c r="N13" i="16"/>
  <c r="N42" i="18"/>
  <c r="N30" i="18"/>
  <c r="N28" i="16"/>
  <c r="N20" i="16"/>
  <c r="N23" i="18"/>
  <c r="N19" i="16"/>
  <c r="N24" i="18"/>
  <c r="N18" i="16"/>
  <c r="N33" i="18"/>
  <c r="N17" i="16"/>
  <c r="N20" i="18"/>
  <c r="N22" i="16"/>
  <c r="N21" i="18"/>
  <c r="N19" i="18"/>
  <c r="N21" i="16"/>
  <c r="N22" i="18"/>
  <c r="N12" i="18"/>
  <c r="N41" i="18"/>
  <c r="N29" i="16"/>
  <c r="N25" i="18"/>
  <c r="N30" i="16"/>
  <c r="N23" i="16"/>
  <c r="J27" i="18"/>
  <c r="J29" i="16"/>
  <c r="J32" i="16"/>
  <c r="J26" i="16"/>
  <c r="J28" i="18"/>
  <c r="J21" i="18"/>
  <c r="J25" i="18"/>
  <c r="J19" i="16"/>
  <c r="J8" i="16"/>
  <c r="J21" i="16"/>
  <c r="J22" i="16"/>
  <c r="J20" i="16"/>
  <c r="J12" i="18"/>
  <c r="J28" i="16"/>
  <c r="J24" i="18"/>
  <c r="J27" i="16"/>
  <c r="J26" i="18"/>
  <c r="J25" i="16"/>
  <c r="J31" i="16"/>
  <c r="J29" i="18"/>
  <c r="J18" i="16"/>
  <c r="J32" i="18"/>
  <c r="J24" i="16"/>
  <c r="J23" i="18"/>
  <c r="J30" i="18"/>
  <c r="J30" i="16"/>
  <c r="J15" i="16"/>
  <c r="J23" i="16"/>
  <c r="J31" i="18"/>
  <c r="J17" i="16"/>
  <c r="J22" i="18"/>
  <c r="J16" i="16"/>
  <c r="S25" i="18" l="1"/>
  <c r="S12" i="18"/>
  <c r="S22" i="18"/>
  <c r="S19" i="18"/>
  <c r="S21" i="18"/>
  <c r="S20" i="18"/>
  <c r="S24" i="18"/>
  <c r="S23" i="18"/>
  <c r="S30" i="18"/>
  <c r="S29" i="18"/>
  <c r="S28" i="18"/>
  <c r="S27" i="18"/>
  <c r="S26" i="18"/>
  <c r="M23" i="16"/>
  <c r="M30" i="16"/>
  <c r="M25" i="18"/>
  <c r="M29" i="16"/>
  <c r="M41" i="18"/>
  <c r="M12" i="18"/>
  <c r="M22" i="18"/>
  <c r="M21" i="16"/>
  <c r="M19" i="18"/>
  <c r="M21" i="18"/>
  <c r="M22" i="16"/>
  <c r="M20" i="18"/>
  <c r="M17" i="16"/>
  <c r="M33" i="18"/>
  <c r="M18" i="16"/>
  <c r="M24" i="18"/>
  <c r="M19" i="16"/>
  <c r="M23" i="18"/>
  <c r="M20" i="16"/>
  <c r="M28" i="16"/>
  <c r="M30" i="18"/>
  <c r="M42" i="18"/>
  <c r="M13" i="16"/>
  <c r="M27" i="16"/>
  <c r="M29" i="18"/>
  <c r="M40" i="18"/>
  <c r="M14" i="16"/>
  <c r="M26" i="16"/>
  <c r="M36" i="18"/>
  <c r="M28" i="18"/>
  <c r="M39" i="18"/>
  <c r="M8" i="16"/>
  <c r="M15" i="16"/>
  <c r="M25" i="16"/>
  <c r="M35" i="18"/>
  <c r="M27" i="18"/>
  <c r="M37" i="18"/>
  <c r="M32" i="18"/>
  <c r="M16" i="16"/>
  <c r="M24" i="16"/>
  <c r="M34" i="18"/>
  <c r="M26" i="18"/>
  <c r="M38" i="18"/>
  <c r="M31" i="18"/>
  <c r="S18" i="16"/>
  <c r="S30" i="16"/>
  <c r="S19" i="16"/>
  <c r="S29" i="16"/>
  <c r="S20" i="16"/>
  <c r="S13" i="16"/>
  <c r="S24" i="16"/>
  <c r="S14" i="16"/>
  <c r="S28" i="16"/>
  <c r="S15" i="16"/>
  <c r="S22" i="16"/>
  <c r="S27" i="16"/>
  <c r="S17" i="16"/>
  <c r="S26" i="16"/>
  <c r="S21" i="16"/>
  <c r="S25" i="16"/>
  <c r="S16" i="16"/>
  <c r="S8" i="16"/>
  <c r="S23" i="16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W1" i="15"/>
  <c r="L3" i="15"/>
  <c r="L4" i="14"/>
  <c r="L5" i="14"/>
  <c r="L3" i="14"/>
  <c r="H5" i="14"/>
  <c r="H4" i="14"/>
  <c r="H3" i="14"/>
  <c r="N15" i="18"/>
  <c r="N10" i="18"/>
  <c r="N6" i="16"/>
  <c r="N10" i="15"/>
  <c r="N14" i="18"/>
  <c r="N11" i="18"/>
  <c r="N5" i="16"/>
  <c r="N17" i="15"/>
  <c r="N7" i="18"/>
  <c r="N13" i="15"/>
  <c r="N12" i="16"/>
  <c r="N20" i="15"/>
  <c r="N14" i="15"/>
  <c r="N17" i="18"/>
  <c r="N10" i="16"/>
  <c r="N12" i="15"/>
  <c r="N15" i="15"/>
  <c r="N9" i="18"/>
  <c r="N4" i="16"/>
  <c r="N19" i="15"/>
  <c r="N4" i="15"/>
  <c r="N18" i="18"/>
  <c r="N9" i="16"/>
  <c r="N11" i="15"/>
  <c r="N9" i="15"/>
  <c r="N16" i="18"/>
  <c r="N21" i="15"/>
  <c r="N11" i="16"/>
  <c r="N16" i="15"/>
  <c r="N6" i="18"/>
  <c r="N5" i="18"/>
  <c r="N13" i="18"/>
  <c r="N4" i="18"/>
  <c r="N8" i="18"/>
  <c r="N18" i="15"/>
  <c r="N7" i="16"/>
  <c r="N4" i="14"/>
  <c r="N5" i="14"/>
  <c r="N3" i="14"/>
  <c r="J5" i="14"/>
  <c r="J4" i="14"/>
  <c r="S5" i="14" l="1"/>
  <c r="M7" i="16"/>
  <c r="M8" i="18"/>
  <c r="M4" i="18"/>
  <c r="M13" i="18"/>
  <c r="M5" i="18"/>
  <c r="M6" i="18"/>
  <c r="M11" i="16"/>
  <c r="M16" i="18"/>
  <c r="M9" i="16"/>
  <c r="M18" i="18"/>
  <c r="M4" i="16"/>
  <c r="M9" i="18"/>
  <c r="M10" i="16"/>
  <c r="M17" i="18"/>
  <c r="M12" i="16"/>
  <c r="M7" i="18"/>
  <c r="M5" i="16"/>
  <c r="M11" i="18"/>
  <c r="M14" i="18"/>
  <c r="M6" i="16"/>
  <c r="M10" i="18"/>
  <c r="M15" i="18"/>
  <c r="M15" i="15"/>
  <c r="M14" i="15"/>
  <c r="M16" i="15"/>
  <c r="M17" i="15"/>
  <c r="M10" i="15"/>
  <c r="M18" i="15"/>
  <c r="M11" i="15"/>
  <c r="M19" i="15"/>
  <c r="M12" i="15"/>
  <c r="M20" i="15"/>
  <c r="M13" i="15"/>
  <c r="M21" i="15"/>
  <c r="M9" i="15"/>
  <c r="M4" i="15"/>
  <c r="M3" i="14"/>
  <c r="M4" i="14"/>
  <c r="M5" i="14"/>
  <c r="H8" i="15"/>
  <c r="H7" i="15"/>
  <c r="H5" i="15"/>
  <c r="H3" i="15"/>
  <c r="H6" i="15"/>
  <c r="N3" i="15"/>
  <c r="N6" i="15"/>
  <c r="N8" i="15"/>
  <c r="N5" i="15"/>
  <c r="N7" i="15"/>
  <c r="T278" i="16"/>
  <c r="AJ17" i="17"/>
  <c r="U69" i="16"/>
  <c r="T350" i="16"/>
  <c r="U176" i="16"/>
  <c r="T88" i="15"/>
  <c r="T118" i="15"/>
  <c r="U308" i="16"/>
  <c r="U6" i="18"/>
  <c r="T240" i="16"/>
  <c r="U98" i="15"/>
  <c r="T287" i="16"/>
  <c r="U191" i="16"/>
  <c r="U25" i="18"/>
  <c r="T5" i="16"/>
  <c r="T130" i="16"/>
  <c r="T69" i="16"/>
  <c r="U87" i="16"/>
  <c r="U254" i="16"/>
  <c r="U229" i="16"/>
  <c r="T316" i="16"/>
  <c r="T370" i="16"/>
  <c r="U115" i="15"/>
  <c r="AJ18" i="15"/>
  <c r="T246" i="16"/>
  <c r="T236" i="16"/>
  <c r="U118" i="15"/>
  <c r="T298" i="16"/>
  <c r="T68" i="16"/>
  <c r="U97" i="16"/>
  <c r="U315" i="16"/>
  <c r="U61" i="18"/>
  <c r="U105" i="16"/>
  <c r="AJ14" i="17"/>
  <c r="T292" i="16"/>
  <c r="T253" i="16"/>
  <c r="U302" i="16"/>
  <c r="U277" i="16"/>
  <c r="T238" i="16"/>
  <c r="T326" i="16"/>
  <c r="T355" i="16"/>
  <c r="T335" i="16"/>
  <c r="T181" i="16"/>
  <c r="U73" i="15"/>
  <c r="T44" i="15"/>
  <c r="T359" i="16"/>
  <c r="U215" i="16"/>
  <c r="T17" i="16"/>
  <c r="AJ15" i="17"/>
  <c r="T104" i="16"/>
  <c r="T235" i="16"/>
  <c r="T342" i="16"/>
  <c r="U72" i="16"/>
  <c r="U374" i="16"/>
  <c r="U77" i="16"/>
  <c r="U147" i="16"/>
  <c r="U198" i="16"/>
  <c r="AJ21" i="17"/>
  <c r="T388" i="16"/>
  <c r="T78" i="16"/>
  <c r="AJ23" i="14"/>
  <c r="T301" i="16"/>
  <c r="T17" i="18"/>
  <c r="U354" i="16"/>
  <c r="T50" i="16"/>
  <c r="U252" i="16"/>
  <c r="T258" i="16"/>
  <c r="T76" i="16"/>
  <c r="U239" i="16"/>
  <c r="T103" i="15"/>
  <c r="T243" i="16"/>
  <c r="T110" i="15"/>
  <c r="U100" i="16"/>
  <c r="T97" i="15"/>
  <c r="U121" i="16"/>
  <c r="T49" i="16"/>
  <c r="T296" i="16"/>
  <c r="U320" i="16"/>
  <c r="U250" i="16"/>
  <c r="U175" i="16"/>
  <c r="T27" i="18"/>
  <c r="U103" i="15"/>
  <c r="U127" i="16"/>
  <c r="T44" i="17"/>
  <c r="U357" i="16"/>
  <c r="U101" i="15"/>
  <c r="T294" i="16"/>
  <c r="T245" i="16"/>
  <c r="U129" i="16"/>
  <c r="U237" i="16"/>
  <c r="U303" i="16"/>
  <c r="T120" i="16"/>
  <c r="T362" i="16"/>
  <c r="T382" i="16"/>
  <c r="U257" i="16"/>
  <c r="U122" i="16"/>
  <c r="U172" i="16"/>
  <c r="U28" i="18"/>
  <c r="U383" i="16"/>
  <c r="U282" i="16"/>
  <c r="T122" i="15"/>
  <c r="U390" i="16"/>
  <c r="U125" i="16"/>
  <c r="U290" i="16"/>
  <c r="T175" i="16"/>
  <c r="U330" i="16"/>
  <c r="T139" i="16"/>
  <c r="U55" i="16"/>
  <c r="J17" i="15"/>
  <c r="T111" i="15"/>
  <c r="T119" i="15"/>
  <c r="T340" i="16"/>
  <c r="T89" i="15"/>
  <c r="U3" i="17"/>
  <c r="T364" i="16"/>
  <c r="U231" i="16"/>
  <c r="U3" i="18"/>
  <c r="U22" i="16"/>
  <c r="U68" i="15"/>
  <c r="U137" i="16"/>
  <c r="U75" i="16"/>
  <c r="T307" i="16"/>
  <c r="U62" i="15"/>
  <c r="T276" i="16"/>
  <c r="T88" i="16"/>
  <c r="U318" i="16"/>
  <c r="U5" i="18"/>
  <c r="T282" i="16"/>
  <c r="U190" i="16"/>
  <c r="U301" i="16"/>
  <c r="T374" i="16"/>
  <c r="T293" i="16"/>
  <c r="T289" i="16"/>
  <c r="U122" i="15"/>
  <c r="T21" i="17"/>
  <c r="U204" i="16"/>
  <c r="U220" i="16"/>
  <c r="U195" i="16"/>
  <c r="T391" i="16"/>
  <c r="U350" i="16"/>
  <c r="U27" i="18"/>
  <c r="T19" i="18"/>
  <c r="U153" i="16"/>
  <c r="T173" i="16"/>
  <c r="T207" i="16"/>
  <c r="T334" i="16"/>
  <c r="AJ15" i="15"/>
  <c r="U133" i="16"/>
  <c r="T208" i="16"/>
  <c r="T161" i="16"/>
  <c r="T137" i="16"/>
  <c r="T306" i="16"/>
  <c r="U160" i="16"/>
  <c r="J9" i="15"/>
  <c r="T169" i="16"/>
  <c r="U314" i="16"/>
  <c r="U285" i="16"/>
  <c r="U342" i="16"/>
  <c r="U216" i="16"/>
  <c r="U336" i="16"/>
  <c r="AJ23" i="15"/>
  <c r="U332" i="16"/>
  <c r="AJ18" i="16"/>
  <c r="U54" i="16"/>
  <c r="U356" i="16"/>
  <c r="AJ13" i="14"/>
  <c r="U203" i="16"/>
  <c r="T256" i="16"/>
  <c r="U371" i="16"/>
  <c r="U85" i="15"/>
  <c r="T159" i="16"/>
  <c r="U325" i="16"/>
  <c r="T231" i="16"/>
  <c r="T13" i="16"/>
  <c r="T3" i="16"/>
  <c r="T376" i="16"/>
  <c r="T219" i="16"/>
  <c r="T270" i="16"/>
  <c r="J12" i="16"/>
  <c r="U111" i="15"/>
  <c r="T218" i="16"/>
  <c r="U381" i="16"/>
  <c r="U43" i="18"/>
  <c r="U116" i="16"/>
  <c r="T213" i="16"/>
  <c r="J22" i="15"/>
  <c r="J16" i="15"/>
  <c r="T106" i="15"/>
  <c r="U224" i="16"/>
  <c r="U71" i="18"/>
  <c r="U87" i="15"/>
  <c r="J12" i="15"/>
  <c r="U263" i="16"/>
  <c r="T121" i="15"/>
  <c r="T117" i="16"/>
  <c r="U340" i="16"/>
  <c r="U128" i="16"/>
  <c r="T147" i="16"/>
  <c r="T97" i="16"/>
  <c r="T358" i="16"/>
  <c r="T336" i="16"/>
  <c r="U361" i="16"/>
  <c r="T132" i="16"/>
  <c r="U207" i="16"/>
  <c r="AJ12" i="14"/>
  <c r="U365" i="16"/>
  <c r="T361" i="16"/>
  <c r="U197" i="16"/>
  <c r="T221" i="16"/>
  <c r="AJ12" i="15"/>
  <c r="U261" i="16"/>
  <c r="T176" i="16"/>
  <c r="U15" i="16"/>
  <c r="T156" i="16"/>
  <c r="U21" i="17"/>
  <c r="T74" i="15"/>
  <c r="U107" i="15"/>
  <c r="U5" i="16"/>
  <c r="T92" i="16"/>
  <c r="U89" i="15"/>
  <c r="T264" i="16"/>
  <c r="U5" i="17"/>
  <c r="T226" i="16"/>
  <c r="AJ16" i="14"/>
  <c r="U185" i="16"/>
  <c r="T64" i="15"/>
  <c r="U158" i="16"/>
  <c r="T25" i="18"/>
  <c r="T57" i="16"/>
  <c r="U74" i="15"/>
  <c r="T63" i="18"/>
  <c r="T389" i="16"/>
  <c r="U156" i="16"/>
  <c r="U67" i="15"/>
  <c r="U88" i="16"/>
  <c r="U68" i="16"/>
  <c r="T113" i="15"/>
  <c r="T300" i="16"/>
  <c r="T52" i="17"/>
  <c r="T305" i="16"/>
  <c r="T368" i="16"/>
  <c r="T194" i="16"/>
  <c r="U149" i="16"/>
  <c r="U64" i="15"/>
  <c r="T275" i="16"/>
  <c r="U50" i="16"/>
  <c r="U83" i="15"/>
  <c r="T180" i="16"/>
  <c r="U238" i="16"/>
  <c r="U121" i="15"/>
  <c r="T25" i="16"/>
  <c r="T320" i="16"/>
  <c r="AJ19" i="15"/>
  <c r="T74" i="16"/>
  <c r="U281" i="16"/>
  <c r="U258" i="16"/>
  <c r="T31" i="16"/>
  <c r="U192" i="16"/>
  <c r="U44" i="17"/>
  <c r="T272" i="16"/>
  <c r="T291" i="16"/>
  <c r="T239" i="16"/>
  <c r="T260" i="16"/>
  <c r="T59" i="18"/>
  <c r="U274" i="16"/>
  <c r="T109" i="15"/>
  <c r="J7" i="16"/>
  <c r="T150" i="16"/>
  <c r="T6" i="18"/>
  <c r="T241" i="16"/>
  <c r="U166" i="16"/>
  <c r="U384" i="16"/>
  <c r="U85" i="16"/>
  <c r="T112" i="16"/>
  <c r="U99" i="16"/>
  <c r="U29" i="16"/>
  <c r="T23" i="16"/>
  <c r="U118" i="16"/>
  <c r="U59" i="15"/>
  <c r="U21" i="16"/>
  <c r="U161" i="16"/>
  <c r="AJ23" i="16"/>
  <c r="T102" i="15"/>
  <c r="T72" i="16"/>
  <c r="U341" i="16"/>
  <c r="J11" i="16"/>
  <c r="T229" i="16"/>
  <c r="T165" i="16"/>
  <c r="U313" i="16"/>
  <c r="T381" i="16"/>
  <c r="T285" i="16"/>
  <c r="T21" i="16"/>
  <c r="U223" i="16"/>
  <c r="U259" i="16"/>
  <c r="U222" i="16"/>
  <c r="T308" i="16"/>
  <c r="T242" i="16"/>
  <c r="T347" i="16"/>
  <c r="T314" i="16"/>
  <c r="U375" i="16"/>
  <c r="U103" i="16"/>
  <c r="T212" i="16"/>
  <c r="U179" i="16"/>
  <c r="U333" i="16"/>
  <c r="J15" i="15"/>
  <c r="AJ22" i="16"/>
  <c r="T115" i="16"/>
  <c r="U131" i="16"/>
  <c r="U242" i="16"/>
  <c r="U92" i="16"/>
  <c r="T185" i="16"/>
  <c r="U358" i="16"/>
  <c r="U326" i="16"/>
  <c r="U24" i="16"/>
  <c r="T106" i="16"/>
  <c r="T286" i="16"/>
  <c r="U112" i="16"/>
  <c r="U106" i="15"/>
  <c r="T154" i="16"/>
  <c r="U91" i="16"/>
  <c r="T184" i="16"/>
  <c r="T116" i="15"/>
  <c r="U388" i="16"/>
  <c r="U132" i="16"/>
  <c r="U113" i="16"/>
  <c r="T144" i="16"/>
  <c r="U94" i="15"/>
  <c r="T166" i="16"/>
  <c r="U110" i="15"/>
  <c r="U273" i="16"/>
  <c r="U167" i="16"/>
  <c r="U369" i="16"/>
  <c r="T47" i="16"/>
  <c r="U150" i="16"/>
  <c r="U80" i="16"/>
  <c r="T209" i="16"/>
  <c r="T158" i="16"/>
  <c r="J19" i="15"/>
  <c r="T267" i="16"/>
  <c r="T105" i="16"/>
  <c r="U136" i="16"/>
  <c r="T120" i="15"/>
  <c r="U73" i="16"/>
  <c r="U45" i="15"/>
  <c r="T29" i="18"/>
  <c r="T81" i="16"/>
  <c r="T369" i="16"/>
  <c r="U49" i="17"/>
  <c r="T133" i="16"/>
  <c r="T323" i="16"/>
  <c r="T251" i="16"/>
  <c r="U20" i="16"/>
  <c r="T111" i="16"/>
  <c r="T222" i="16"/>
  <c r="U171" i="16"/>
  <c r="T127" i="16"/>
  <c r="U151" i="16"/>
  <c r="AJ22" i="14"/>
  <c r="AJ13" i="15"/>
  <c r="U372" i="16"/>
  <c r="J21" i="15"/>
  <c r="U108" i="15"/>
  <c r="U109" i="15"/>
  <c r="U84" i="16"/>
  <c r="U59" i="18"/>
  <c r="U264" i="16"/>
  <c r="T383" i="16"/>
  <c r="AJ21" i="15"/>
  <c r="U240" i="16"/>
  <c r="T143" i="16"/>
  <c r="U377" i="16"/>
  <c r="U212" i="16"/>
  <c r="U348" i="16"/>
  <c r="U309" i="16"/>
  <c r="T5" i="18"/>
  <c r="T22" i="18"/>
  <c r="U82" i="15"/>
  <c r="T352" i="16"/>
  <c r="U346" i="16"/>
  <c r="T24" i="16"/>
  <c r="U89" i="16"/>
  <c r="T328" i="16"/>
  <c r="AJ13" i="17"/>
  <c r="T333" i="16"/>
  <c r="U260" i="16"/>
  <c r="U96" i="16"/>
  <c r="U6" i="17"/>
  <c r="T174" i="16"/>
  <c r="U95" i="16"/>
  <c r="U362" i="16"/>
  <c r="U63" i="15"/>
  <c r="U46" i="15"/>
  <c r="U321" i="16"/>
  <c r="U100" i="15"/>
  <c r="T263" i="16"/>
  <c r="T254" i="16"/>
  <c r="U68" i="18"/>
  <c r="U63" i="18"/>
  <c r="U48" i="17"/>
  <c r="U266" i="16"/>
  <c r="U154" i="16"/>
  <c r="T357" i="16"/>
  <c r="T380" i="16"/>
  <c r="U47" i="17"/>
  <c r="U249" i="16"/>
  <c r="U214" i="16"/>
  <c r="T131" i="16"/>
  <c r="T268" i="16"/>
  <c r="AJ12" i="17"/>
  <c r="T52" i="16"/>
  <c r="T62" i="16"/>
  <c r="T46" i="15"/>
  <c r="U117" i="15"/>
  <c r="T269" i="16"/>
  <c r="AJ16" i="17"/>
  <c r="T261" i="16"/>
  <c r="U253" i="16"/>
  <c r="T83" i="16"/>
  <c r="U202" i="16"/>
  <c r="T277" i="16"/>
  <c r="U120" i="15"/>
  <c r="T330" i="16"/>
  <c r="T225" i="16"/>
  <c r="U24" i="18"/>
  <c r="T94" i="15"/>
  <c r="T112" i="15"/>
  <c r="T92" i="15"/>
  <c r="T83" i="15"/>
  <c r="T107" i="16"/>
  <c r="U26" i="18"/>
  <c r="T3" i="17"/>
  <c r="U385" i="16"/>
  <c r="T86" i="15"/>
  <c r="U353" i="16"/>
  <c r="T82" i="16"/>
  <c r="J10" i="16"/>
  <c r="U13" i="18"/>
  <c r="U14" i="16"/>
  <c r="T317" i="16"/>
  <c r="U317" i="16"/>
  <c r="T126" i="16"/>
  <c r="T60" i="16"/>
  <c r="T232" i="16"/>
  <c r="T6" i="16"/>
  <c r="T155" i="16"/>
  <c r="U81" i="16"/>
  <c r="T187" i="16"/>
  <c r="U334" i="16"/>
  <c r="T119" i="16"/>
  <c r="T387" i="16"/>
  <c r="U135" i="16"/>
  <c r="U4" i="16"/>
  <c r="T124" i="15"/>
  <c r="J20" i="15"/>
  <c r="T375" i="16"/>
  <c r="U226" i="16"/>
  <c r="T149" i="16"/>
  <c r="U188" i="16"/>
  <c r="U108" i="16"/>
  <c r="T94" i="16"/>
  <c r="T16" i="18"/>
  <c r="AJ19" i="16"/>
  <c r="U211" i="16"/>
  <c r="U276" i="16"/>
  <c r="T47" i="17"/>
  <c r="T217" i="16"/>
  <c r="T205" i="16"/>
  <c r="T84" i="16"/>
  <c r="T79" i="16"/>
  <c r="T363" i="16"/>
  <c r="U124" i="16"/>
  <c r="AJ11" i="15"/>
  <c r="T100" i="16"/>
  <c r="U344" i="16"/>
  <c r="T30" i="18"/>
  <c r="T227" i="16"/>
  <c r="U28" i="16"/>
  <c r="T24" i="18"/>
  <c r="U124" i="15"/>
  <c r="T390" i="16"/>
  <c r="U52" i="17"/>
  <c r="T191" i="16"/>
  <c r="U225" i="16"/>
  <c r="T123" i="16"/>
  <c r="T214" i="16"/>
  <c r="T140" i="16"/>
  <c r="AJ16" i="15"/>
  <c r="U246" i="16"/>
  <c r="AJ19" i="14"/>
  <c r="T71" i="16"/>
  <c r="U235" i="16"/>
  <c r="T179" i="16"/>
  <c r="U327" i="16"/>
  <c r="U4" i="15"/>
  <c r="U355" i="16"/>
  <c r="U324" i="16"/>
  <c r="AJ14" i="16"/>
  <c r="U92" i="15"/>
  <c r="T200" i="16"/>
  <c r="T6" i="17"/>
  <c r="U267" i="16"/>
  <c r="T196" i="16"/>
  <c r="T201" i="16"/>
  <c r="T273" i="16"/>
  <c r="U243" i="16"/>
  <c r="U349" i="16"/>
  <c r="T249" i="16"/>
  <c r="T318" i="16"/>
  <c r="U256" i="16"/>
  <c r="T195" i="16"/>
  <c r="U218" i="16"/>
  <c r="U139" i="16"/>
  <c r="T315" i="16"/>
  <c r="U209" i="16"/>
  <c r="T136" i="16"/>
  <c r="U71" i="16"/>
  <c r="U69" i="15"/>
  <c r="U26" i="16"/>
  <c r="U280" i="16"/>
  <c r="U299" i="16"/>
  <c r="U14" i="18"/>
  <c r="T138" i="16"/>
  <c r="U278" i="16"/>
  <c r="U41" i="18"/>
  <c r="U106" i="16"/>
  <c r="J7" i="15"/>
  <c r="U230" i="16"/>
  <c r="T170" i="16"/>
  <c r="T31" i="18"/>
  <c r="J14" i="15"/>
  <c r="T171" i="16"/>
  <c r="U300" i="16"/>
  <c r="U159" i="16"/>
  <c r="T108" i="16"/>
  <c r="T21" i="18"/>
  <c r="T75" i="16"/>
  <c r="U86" i="15"/>
  <c r="T344" i="16"/>
  <c r="T250" i="16"/>
  <c r="U79" i="16"/>
  <c r="U294" i="16"/>
  <c r="T102" i="16"/>
  <c r="T332" i="16"/>
  <c r="U126" i="16"/>
  <c r="U295" i="16"/>
  <c r="U119" i="15"/>
  <c r="U367" i="16"/>
  <c r="T41" i="18"/>
  <c r="T129" i="16"/>
  <c r="U382" i="16"/>
  <c r="AJ15" i="16"/>
  <c r="T247" i="16"/>
  <c r="T58" i="18"/>
  <c r="AJ17" i="16"/>
  <c r="T233" i="16"/>
  <c r="U31" i="16"/>
  <c r="T297" i="16"/>
  <c r="U289" i="16"/>
  <c r="U379" i="16"/>
  <c r="T134" i="16"/>
  <c r="T16" i="16"/>
  <c r="T63" i="15"/>
  <c r="T93" i="16"/>
  <c r="T114" i="16"/>
  <c r="U59" i="16"/>
  <c r="U173" i="16"/>
  <c r="T202" i="16"/>
  <c r="T257" i="16"/>
  <c r="T172" i="16"/>
  <c r="T101" i="16"/>
  <c r="T145" i="16"/>
  <c r="U170" i="16"/>
  <c r="T98" i="15"/>
  <c r="T230" i="16"/>
  <c r="U146" i="16"/>
  <c r="U287" i="16"/>
  <c r="AJ14" i="14"/>
  <c r="T265" i="16"/>
  <c r="U112" i="15"/>
  <c r="U298" i="16"/>
  <c r="T304" i="16"/>
  <c r="T346" i="16"/>
  <c r="T290" i="16"/>
  <c r="T295" i="16"/>
  <c r="AJ11" i="17"/>
  <c r="U234" i="16"/>
  <c r="T110" i="16"/>
  <c r="J15" i="18"/>
  <c r="U114" i="15"/>
  <c r="T188" i="16"/>
  <c r="U194" i="16"/>
  <c r="T178" i="16"/>
  <c r="U84" i="15"/>
  <c r="T20" i="16"/>
  <c r="T124" i="16"/>
  <c r="U389" i="16"/>
  <c r="T331" i="16"/>
  <c r="T157" i="16"/>
  <c r="T353" i="16"/>
  <c r="T193" i="16"/>
  <c r="T117" i="15"/>
  <c r="T163" i="16"/>
  <c r="T367" i="16"/>
  <c r="T146" i="16"/>
  <c r="T77" i="16"/>
  <c r="U193" i="16"/>
  <c r="U22" i="18"/>
  <c r="T30" i="16"/>
  <c r="T151" i="16"/>
  <c r="T22" i="16"/>
  <c r="U6" i="16"/>
  <c r="U174" i="16"/>
  <c r="U200" i="16"/>
  <c r="U119" i="16"/>
  <c r="U130" i="16"/>
  <c r="T85" i="16"/>
  <c r="T271" i="16"/>
  <c r="T28" i="18"/>
  <c r="U4" i="18"/>
  <c r="T310" i="16"/>
  <c r="U64" i="18"/>
  <c r="AJ11" i="16"/>
  <c r="U178" i="16"/>
  <c r="T98" i="16"/>
  <c r="T281" i="16"/>
  <c r="U338" i="16"/>
  <c r="U297" i="16"/>
  <c r="T95" i="16"/>
  <c r="AJ20" i="16"/>
  <c r="U30" i="16"/>
  <c r="U3" i="16"/>
  <c r="U104" i="15"/>
  <c r="T345" i="16"/>
  <c r="U296" i="16"/>
  <c r="T386" i="16"/>
  <c r="T101" i="15"/>
  <c r="U181" i="16"/>
  <c r="U145" i="16"/>
  <c r="U104" i="16"/>
  <c r="U213" i="16"/>
  <c r="T313" i="16"/>
  <c r="T339" i="16"/>
  <c r="U16" i="18"/>
  <c r="U91" i="15"/>
  <c r="U115" i="16"/>
  <c r="U60" i="16"/>
  <c r="T309" i="16"/>
  <c r="U168" i="16"/>
  <c r="T190" i="16"/>
  <c r="U134" i="16"/>
  <c r="U305" i="16"/>
  <c r="T20" i="17"/>
  <c r="U366" i="16"/>
  <c r="U141" i="16"/>
  <c r="T19" i="16"/>
  <c r="U364" i="16"/>
  <c r="T82" i="15"/>
  <c r="T283" i="16"/>
  <c r="U196" i="16"/>
  <c r="T90" i="15"/>
  <c r="U221" i="16"/>
  <c r="U245" i="16"/>
  <c r="U255" i="16"/>
  <c r="T116" i="16"/>
  <c r="U352" i="16"/>
  <c r="T28" i="16"/>
  <c r="T121" i="16"/>
  <c r="U241" i="16"/>
  <c r="U52" i="16"/>
  <c r="U114" i="16"/>
  <c r="T148" i="16"/>
  <c r="AJ22" i="15"/>
  <c r="U148" i="16"/>
  <c r="T13" i="18"/>
  <c r="T54" i="16"/>
  <c r="T379" i="16"/>
  <c r="U97" i="15"/>
  <c r="J23" i="15"/>
  <c r="U120" i="16"/>
  <c r="T378" i="16"/>
  <c r="T312" i="16"/>
  <c r="U163" i="16"/>
  <c r="T69" i="18"/>
  <c r="U201" i="16"/>
  <c r="U13" i="16"/>
  <c r="U157" i="16"/>
  <c r="AJ18" i="14"/>
  <c r="T68" i="18"/>
  <c r="U16" i="16"/>
  <c r="T223" i="16"/>
  <c r="U83" i="16"/>
  <c r="T324" i="16"/>
  <c r="T248" i="16"/>
  <c r="T349" i="16"/>
  <c r="J18" i="18"/>
  <c r="U210" i="16"/>
  <c r="T274" i="16"/>
  <c r="T162" i="16"/>
  <c r="U288" i="16"/>
  <c r="T299" i="16"/>
  <c r="U123" i="16"/>
  <c r="U312" i="16"/>
  <c r="T4" i="16"/>
  <c r="T211" i="16"/>
  <c r="U292" i="16"/>
  <c r="T322" i="16"/>
  <c r="U328" i="16"/>
  <c r="T234" i="16"/>
  <c r="T153" i="16"/>
  <c r="T4" i="15"/>
  <c r="T377" i="16"/>
  <c r="U82" i="16"/>
  <c r="T59" i="16"/>
  <c r="U23" i="16"/>
  <c r="T14" i="18"/>
  <c r="U18" i="16"/>
  <c r="U116" i="15"/>
  <c r="T108" i="15"/>
  <c r="T84" i="15"/>
  <c r="T18" i="16"/>
  <c r="U162" i="16"/>
  <c r="U228" i="16"/>
  <c r="T329" i="16"/>
  <c r="AJ19" i="17"/>
  <c r="U363" i="16"/>
  <c r="U93" i="16"/>
  <c r="J9" i="16"/>
  <c r="U279" i="16"/>
  <c r="T152" i="16"/>
  <c r="U90" i="15"/>
  <c r="J9" i="18"/>
  <c r="T341" i="16"/>
  <c r="T183" i="16"/>
  <c r="T99" i="16"/>
  <c r="U86" i="16"/>
  <c r="U111" i="16"/>
  <c r="U20" i="17"/>
  <c r="T15" i="16"/>
  <c r="U304" i="16"/>
  <c r="T351" i="16"/>
  <c r="T87" i="15"/>
  <c r="U271" i="16"/>
  <c r="AJ15" i="14"/>
  <c r="T189" i="16"/>
  <c r="T5" i="17"/>
  <c r="U359" i="16"/>
  <c r="T216" i="16"/>
  <c r="T262" i="16"/>
  <c r="U199" i="16"/>
  <c r="T113" i="16"/>
  <c r="T89" i="16"/>
  <c r="U165" i="16"/>
  <c r="T109" i="16"/>
  <c r="U370" i="16"/>
  <c r="U47" i="15"/>
  <c r="T237" i="16"/>
  <c r="AJ20" i="17"/>
  <c r="U236" i="16"/>
  <c r="U143" i="16"/>
  <c r="U90" i="16"/>
  <c r="U113" i="15"/>
  <c r="U244" i="16"/>
  <c r="T167" i="16"/>
  <c r="T73" i="16"/>
  <c r="T26" i="18"/>
  <c r="U270" i="16"/>
  <c r="U102" i="16"/>
  <c r="U76" i="16"/>
  <c r="U93" i="15"/>
  <c r="T343" i="16"/>
  <c r="U306" i="16"/>
  <c r="T69" i="15"/>
  <c r="T122" i="16"/>
  <c r="U95" i="15"/>
  <c r="T203" i="16"/>
  <c r="T284" i="16"/>
  <c r="T100" i="15"/>
  <c r="AJ17" i="15"/>
  <c r="T197" i="16"/>
  <c r="AJ20" i="14"/>
  <c r="T384" i="16"/>
  <c r="T215" i="16"/>
  <c r="U343" i="16"/>
  <c r="T96" i="16"/>
  <c r="U69" i="18"/>
  <c r="T371" i="16"/>
  <c r="T338" i="16"/>
  <c r="T59" i="15"/>
  <c r="T160" i="16"/>
  <c r="U368" i="16"/>
  <c r="U123" i="15"/>
  <c r="AJ13" i="16"/>
  <c r="T85" i="15"/>
  <c r="U57" i="16"/>
  <c r="T327" i="16"/>
  <c r="T26" i="16"/>
  <c r="T123" i="15"/>
  <c r="J18" i="15"/>
  <c r="T192" i="16"/>
  <c r="U322" i="16"/>
  <c r="T93" i="15"/>
  <c r="AJ23" i="17"/>
  <c r="T356" i="16"/>
  <c r="T302" i="16"/>
  <c r="U247" i="16"/>
  <c r="T62" i="15"/>
  <c r="T252" i="16"/>
  <c r="AJ17" i="14"/>
  <c r="U335" i="16"/>
  <c r="T64" i="18"/>
  <c r="U376" i="16"/>
  <c r="U31" i="18"/>
  <c r="U347" i="16"/>
  <c r="U284" i="16"/>
  <c r="T206" i="16"/>
  <c r="T164" i="16"/>
  <c r="U49" i="16"/>
  <c r="U286" i="16"/>
  <c r="AJ21" i="16"/>
  <c r="U25" i="16"/>
  <c r="U386" i="16"/>
  <c r="T303" i="16"/>
  <c r="U387" i="16"/>
  <c r="T135" i="16"/>
  <c r="T27" i="16"/>
  <c r="U232" i="16"/>
  <c r="T80" i="16"/>
  <c r="T266" i="16"/>
  <c r="U360" i="16"/>
  <c r="U345" i="16"/>
  <c r="T55" i="16"/>
  <c r="U117" i="16"/>
  <c r="U17" i="18"/>
  <c r="T49" i="17"/>
  <c r="T141" i="16"/>
  <c r="U44" i="15"/>
  <c r="U23" i="18"/>
  <c r="U268" i="16"/>
  <c r="U30" i="18"/>
  <c r="T70" i="16"/>
  <c r="T366" i="16"/>
  <c r="U164" i="16"/>
  <c r="AJ18" i="17"/>
  <c r="T325" i="16"/>
  <c r="T105" i="15"/>
  <c r="T72" i="15"/>
  <c r="AJ11" i="14"/>
  <c r="U107" i="16"/>
  <c r="T47" i="15"/>
  <c r="T182" i="16"/>
  <c r="T4" i="18"/>
  <c r="T228" i="16"/>
  <c r="U17" i="16"/>
  <c r="U183" i="16"/>
  <c r="T348" i="16"/>
  <c r="T107" i="15"/>
  <c r="U109" i="16"/>
  <c r="T220" i="16"/>
  <c r="T91" i="15"/>
  <c r="U96" i="15"/>
  <c r="U283" i="16"/>
  <c r="T199" i="16"/>
  <c r="T311" i="16"/>
  <c r="J13" i="15"/>
  <c r="U351" i="16"/>
  <c r="T45" i="15"/>
  <c r="T279" i="16"/>
  <c r="T142" i="16"/>
  <c r="AJ12" i="16"/>
  <c r="T118" i="16"/>
  <c r="T372" i="16"/>
  <c r="U329" i="16"/>
  <c r="U316" i="16"/>
  <c r="T244" i="16"/>
  <c r="T23" i="18"/>
  <c r="U29" i="18"/>
  <c r="U70" i="16"/>
  <c r="U110" i="16"/>
  <c r="T177" i="16"/>
  <c r="T259" i="16"/>
  <c r="T210" i="16"/>
  <c r="U152" i="16"/>
  <c r="T99" i="15"/>
  <c r="U187" i="16"/>
  <c r="T224" i="16"/>
  <c r="U138" i="16"/>
  <c r="J8" i="15"/>
  <c r="AJ14" i="15"/>
  <c r="U378" i="16"/>
  <c r="T114" i="15"/>
  <c r="T168" i="16"/>
  <c r="T14" i="16"/>
  <c r="U20" i="18"/>
  <c r="T198" i="16"/>
  <c r="U98" i="16"/>
  <c r="U380" i="16"/>
  <c r="U47" i="16"/>
  <c r="U21" i="18"/>
  <c r="T66" i="18"/>
  <c r="U319" i="16"/>
  <c r="U251" i="16"/>
  <c r="U269" i="16"/>
  <c r="T3" i="18"/>
  <c r="U391" i="16"/>
  <c r="U94" i="16"/>
  <c r="U27" i="16"/>
  <c r="AJ21" i="14"/>
  <c r="T125" i="16"/>
  <c r="U19" i="18"/>
  <c r="U311" i="16"/>
  <c r="U206" i="16"/>
  <c r="U186" i="16"/>
  <c r="T71" i="18"/>
  <c r="AJ20" i="15"/>
  <c r="U155" i="16"/>
  <c r="T204" i="16"/>
  <c r="U265" i="16"/>
  <c r="T86" i="16"/>
  <c r="T68" i="15"/>
  <c r="U105" i="15"/>
  <c r="U74" i="16"/>
  <c r="U66" i="18"/>
  <c r="U262" i="16"/>
  <c r="T87" i="16"/>
  <c r="U169" i="16"/>
  <c r="T73" i="15"/>
  <c r="U19" i="16"/>
  <c r="T280" i="16"/>
  <c r="U62" i="16"/>
  <c r="T95" i="15"/>
  <c r="U144" i="16"/>
  <c r="T186" i="16"/>
  <c r="T29" i="16"/>
  <c r="T20" i="18"/>
  <c r="U248" i="16"/>
  <c r="U142" i="16"/>
  <c r="AJ16" i="16"/>
  <c r="J3" i="14"/>
  <c r="U307" i="16"/>
  <c r="U219" i="16"/>
  <c r="U101" i="16"/>
  <c r="T103" i="16"/>
  <c r="U72" i="15"/>
  <c r="T115" i="15"/>
  <c r="U205" i="16"/>
  <c r="T360" i="16"/>
  <c r="U233" i="16"/>
  <c r="U88" i="15"/>
  <c r="U339" i="16"/>
  <c r="T288" i="16"/>
  <c r="T365" i="16"/>
  <c r="U275" i="16"/>
  <c r="T96" i="15"/>
  <c r="U293" i="16"/>
  <c r="U291" i="16"/>
  <c r="U208" i="16"/>
  <c r="U272" i="16"/>
  <c r="T104" i="15"/>
  <c r="U177" i="16"/>
  <c r="T67" i="15"/>
  <c r="U140" i="16"/>
  <c r="T385" i="16"/>
  <c r="U182" i="16"/>
  <c r="U310" i="16"/>
  <c r="U78" i="16"/>
  <c r="T48" i="17"/>
  <c r="T128" i="16"/>
  <c r="T91" i="16"/>
  <c r="U331" i="16"/>
  <c r="T61" i="18"/>
  <c r="T321" i="16"/>
  <c r="AJ22" i="17"/>
  <c r="U189" i="16"/>
  <c r="T354" i="16"/>
  <c r="T43" i="18"/>
  <c r="U184" i="16"/>
  <c r="U180" i="16"/>
  <c r="U99" i="15"/>
  <c r="U102" i="15"/>
  <c r="U227" i="16"/>
  <c r="U58" i="18"/>
  <c r="U217" i="16"/>
  <c r="U323" i="16"/>
  <c r="T319" i="16"/>
  <c r="T90" i="16"/>
  <c r="T255" i="16"/>
  <c r="S9" i="18" l="1"/>
  <c r="S9" i="16"/>
  <c r="S14" i="15"/>
  <c r="S4" i="14"/>
  <c r="S16" i="15"/>
  <c r="S12" i="15"/>
  <c r="S20" i="15"/>
  <c r="S11" i="15"/>
  <c r="S12" i="16"/>
  <c r="S11" i="16"/>
  <c r="S18" i="18"/>
  <c r="S10" i="16"/>
  <c r="S13" i="15"/>
  <c r="S17" i="15"/>
  <c r="S3" i="14"/>
  <c r="S19" i="15"/>
  <c r="S15" i="15"/>
  <c r="S15" i="18"/>
  <c r="S18" i="15"/>
  <c r="S21" i="15"/>
  <c r="S10" i="15"/>
  <c r="S7" i="16"/>
  <c r="S9" i="15"/>
  <c r="S7" i="15"/>
  <c r="S8" i="15"/>
  <c r="M5" i="15"/>
  <c r="M7" i="15"/>
  <c r="M8" i="15"/>
  <c r="M6" i="15"/>
  <c r="M3" i="15"/>
  <c r="D7" i="1"/>
  <c r="J64" i="18"/>
  <c r="J47" i="16"/>
  <c r="T10" i="18"/>
  <c r="T11" i="16"/>
  <c r="U6" i="15"/>
  <c r="U7" i="16"/>
  <c r="J82" i="15"/>
  <c r="J56" i="15"/>
  <c r="J20" i="17"/>
  <c r="J72" i="15"/>
  <c r="J29" i="17"/>
  <c r="J71" i="16"/>
  <c r="J379" i="16"/>
  <c r="J57" i="15"/>
  <c r="U7" i="18"/>
  <c r="U7" i="15"/>
  <c r="U10" i="15"/>
  <c r="J13" i="17"/>
  <c r="J19" i="17"/>
  <c r="T9" i="15"/>
  <c r="U3" i="15"/>
  <c r="J57" i="18"/>
  <c r="T18" i="18"/>
  <c r="J58" i="17"/>
  <c r="U11" i="16"/>
  <c r="J84" i="15"/>
  <c r="J49" i="16"/>
  <c r="J68" i="16"/>
  <c r="J17" i="17"/>
  <c r="J55" i="18"/>
  <c r="J52" i="16"/>
  <c r="T19" i="15"/>
  <c r="T9" i="18"/>
  <c r="J30" i="17"/>
  <c r="T11" i="18"/>
  <c r="T21" i="15"/>
  <c r="T10" i="15"/>
  <c r="J62" i="15"/>
  <c r="T14" i="15"/>
  <c r="U5" i="15"/>
  <c r="T6" i="15"/>
  <c r="U18" i="15"/>
  <c r="T3" i="15"/>
  <c r="J79" i="18"/>
  <c r="J42" i="16"/>
  <c r="T8" i="16"/>
  <c r="T16" i="15"/>
  <c r="J64" i="15"/>
  <c r="J33" i="17"/>
  <c r="J69" i="16"/>
  <c r="T18" i="15"/>
  <c r="T12" i="16"/>
  <c r="U10" i="16"/>
  <c r="J15" i="17"/>
  <c r="J44" i="16"/>
  <c r="U17" i="15"/>
  <c r="J57" i="17"/>
  <c r="J83" i="18"/>
  <c r="J31" i="17"/>
  <c r="U12" i="16"/>
  <c r="J343" i="16"/>
  <c r="J77" i="15"/>
  <c r="U7" i="17"/>
  <c r="J86" i="15"/>
  <c r="J14" i="17"/>
  <c r="J59" i="15"/>
  <c r="J35" i="17"/>
  <c r="J59" i="17"/>
  <c r="T7" i="16"/>
  <c r="T7" i="15"/>
  <c r="J37" i="17"/>
  <c r="J67" i="15"/>
  <c r="U13" i="15"/>
  <c r="J69" i="18"/>
  <c r="J40" i="16"/>
  <c r="U15" i="18"/>
  <c r="T17" i="15"/>
  <c r="T12" i="18"/>
  <c r="U14" i="15"/>
  <c r="J85" i="15"/>
  <c r="J18" i="17"/>
  <c r="U12" i="15"/>
  <c r="J55" i="17"/>
  <c r="U8" i="15"/>
  <c r="T8" i="18"/>
  <c r="J45" i="17"/>
  <c r="U4" i="17"/>
  <c r="J81" i="18"/>
  <c r="J10" i="17"/>
  <c r="J54" i="18"/>
  <c r="T4" i="17"/>
  <c r="J82" i="18"/>
  <c r="T13" i="15"/>
  <c r="J62" i="16"/>
  <c r="J57" i="16"/>
  <c r="U12" i="18"/>
  <c r="J74" i="18"/>
  <c r="J61" i="18"/>
  <c r="U9" i="18"/>
  <c r="T9" i="16"/>
  <c r="U11" i="15"/>
  <c r="T7" i="18"/>
  <c r="J52" i="18"/>
  <c r="J53" i="18"/>
  <c r="U8" i="16"/>
  <c r="U21" i="15"/>
  <c r="U9" i="15"/>
  <c r="J55" i="15"/>
  <c r="J12" i="17"/>
  <c r="T11" i="15"/>
  <c r="J60" i="15"/>
  <c r="J45" i="16"/>
  <c r="J27" i="17"/>
  <c r="J56" i="18"/>
  <c r="U16" i="15"/>
  <c r="J59" i="18"/>
  <c r="J32" i="17"/>
  <c r="J67" i="16"/>
  <c r="J40" i="17"/>
  <c r="J41" i="16"/>
  <c r="U18" i="18"/>
  <c r="U10" i="18"/>
  <c r="J34" i="17"/>
  <c r="T15" i="15"/>
  <c r="T10" i="16"/>
  <c r="T7" i="17"/>
  <c r="J46" i="16"/>
  <c r="U19" i="15"/>
  <c r="T5" i="15"/>
  <c r="U20" i="15"/>
  <c r="T20" i="15"/>
  <c r="J16" i="17"/>
  <c r="J58" i="18"/>
  <c r="J70" i="16"/>
  <c r="J11" i="17"/>
  <c r="U8" i="18"/>
  <c r="J61" i="15"/>
  <c r="J28" i="17"/>
  <c r="U15" i="15"/>
  <c r="U9" i="16"/>
  <c r="J43" i="16"/>
  <c r="J50" i="17"/>
  <c r="U11" i="18"/>
  <c r="T8" i="15"/>
  <c r="T15" i="18"/>
  <c r="T12" i="15"/>
  <c r="J58" i="15"/>
  <c r="S373" i="16" l="1"/>
  <c r="S337" i="16"/>
  <c r="S52" i="18"/>
  <c r="S55" i="17"/>
  <c r="S70" i="18"/>
  <c r="S16" i="17"/>
  <c r="S53" i="18"/>
  <c r="S50" i="18"/>
  <c r="S10" i="17"/>
  <c r="S30" i="17"/>
  <c r="S8" i="17"/>
  <c r="S64" i="16"/>
  <c r="S48" i="16"/>
  <c r="S40" i="16"/>
  <c r="S46" i="17"/>
  <c r="S11" i="17"/>
  <c r="S49" i="18"/>
  <c r="S53" i="16"/>
  <c r="S37" i="16"/>
  <c r="S51" i="18"/>
  <c r="S25" i="17"/>
  <c r="S60" i="18"/>
  <c r="S43" i="16"/>
  <c r="S79" i="18"/>
  <c r="S9" i="17"/>
  <c r="S42" i="16"/>
  <c r="S65" i="16"/>
  <c r="S41" i="16"/>
  <c r="S33" i="17"/>
  <c r="S54" i="18"/>
  <c r="S12" i="17"/>
  <c r="S28" i="17"/>
  <c r="S23" i="17"/>
  <c r="S63" i="16"/>
  <c r="S39" i="16"/>
  <c r="S29" i="17"/>
  <c r="S77" i="18"/>
  <c r="S54" i="17"/>
  <c r="S45" i="16"/>
  <c r="S48" i="18"/>
  <c r="S17" i="17"/>
  <c r="S51" i="17"/>
  <c r="S58" i="16"/>
  <c r="S78" i="18"/>
  <c r="S15" i="17"/>
  <c r="S13" i="17"/>
  <c r="S31" i="17"/>
  <c r="S38" i="16"/>
  <c r="S41" i="17"/>
  <c r="S27" i="17"/>
  <c r="S14" i="17"/>
  <c r="S57" i="18"/>
  <c r="S53" i="17"/>
  <c r="S36" i="16"/>
  <c r="S65" i="18"/>
  <c r="S18" i="17"/>
  <c r="S66" i="16"/>
  <c r="S24" i="17"/>
  <c r="S26" i="17"/>
  <c r="S36" i="17"/>
  <c r="S55" i="18"/>
  <c r="S67" i="16"/>
  <c r="S75" i="18"/>
  <c r="S51" i="15"/>
  <c r="S71" i="15"/>
  <c r="S66" i="15"/>
  <c r="S55" i="15"/>
  <c r="S78" i="15"/>
  <c r="S50" i="15"/>
  <c r="S61" i="15"/>
  <c r="S53" i="15"/>
  <c r="S56" i="15"/>
  <c r="S58" i="15"/>
  <c r="S54" i="15"/>
  <c r="S49" i="15"/>
  <c r="S80" i="15"/>
  <c r="S76" i="15"/>
  <c r="S79" i="15"/>
  <c r="S52" i="15"/>
  <c r="T60" i="18"/>
  <c r="U56" i="15"/>
  <c r="U77" i="18"/>
  <c r="T8" i="17"/>
  <c r="T77" i="18"/>
  <c r="U58" i="15"/>
  <c r="X3" i="16" a="1"/>
  <c r="U76" i="15"/>
  <c r="T65" i="18"/>
  <c r="T76" i="15"/>
  <c r="U75" i="18"/>
  <c r="U60" i="18"/>
  <c r="T75" i="18"/>
  <c r="U337" i="16"/>
  <c r="T71" i="15"/>
  <c r="T66" i="15"/>
  <c r="U71" i="15"/>
  <c r="U8" i="17"/>
  <c r="T56" i="15"/>
  <c r="U66" i="15"/>
  <c r="U70" i="18"/>
  <c r="U78" i="15"/>
  <c r="T78" i="15"/>
  <c r="T58" i="15"/>
  <c r="T61" i="15"/>
  <c r="U79" i="18"/>
  <c r="T70" i="18"/>
  <c r="U65" i="18"/>
  <c r="U61" i="15"/>
  <c r="T373" i="16"/>
  <c r="T337" i="16"/>
  <c r="T79" i="18"/>
  <c r="U373" i="16"/>
  <c r="X13" i="16" l="1"/>
  <c r="X321" i="16"/>
  <c r="X169" i="16"/>
  <c r="X22" i="16"/>
  <c r="X390" i="16"/>
  <c r="X296" i="16"/>
  <c r="X175" i="16"/>
  <c r="X214" i="16"/>
  <c r="X224" i="16"/>
  <c r="X290" i="16"/>
  <c r="X33" i="16"/>
  <c r="X141" i="16"/>
  <c r="X226" i="16"/>
  <c r="X298" i="16"/>
  <c r="X309" i="16"/>
  <c r="X174" i="16"/>
  <c r="X216" i="16"/>
  <c r="X279" i="16"/>
  <c r="X137" i="16"/>
  <c r="X177" i="16"/>
  <c r="X102" i="16"/>
  <c r="X262" i="16"/>
  <c r="X234" i="16"/>
  <c r="X154" i="16"/>
  <c r="X299" i="16"/>
  <c r="X92" i="16"/>
  <c r="X194" i="16"/>
  <c r="X350" i="16"/>
  <c r="X176" i="16"/>
  <c r="X323" i="16"/>
  <c r="X363" i="16"/>
  <c r="X358" i="16"/>
  <c r="X311" i="16"/>
  <c r="X15" i="16"/>
  <c r="X52" i="16"/>
  <c r="X356" i="16"/>
  <c r="X26" i="16"/>
  <c r="X144" i="16"/>
  <c r="X70" i="16"/>
  <c r="X109" i="16"/>
  <c r="X280" i="16"/>
  <c r="X115" i="16"/>
  <c r="X184" i="16"/>
  <c r="X227" i="16"/>
  <c r="X291" i="16"/>
  <c r="X199" i="16"/>
  <c r="X156" i="16"/>
  <c r="X98" i="16"/>
  <c r="X305" i="16"/>
  <c r="X255" i="16"/>
  <c r="X352" i="16"/>
  <c r="X107" i="16"/>
  <c r="X65" i="16"/>
  <c r="X164" i="16"/>
  <c r="X130" i="16"/>
  <c r="X252" i="16"/>
  <c r="X197" i="16"/>
  <c r="X37" i="16"/>
  <c r="X88" i="16"/>
  <c r="X100" i="16"/>
  <c r="X131" i="16"/>
  <c r="X56" i="16"/>
  <c r="X198" i="16"/>
  <c r="X317" i="16"/>
  <c r="X116" i="16"/>
  <c r="X122" i="16"/>
  <c r="X86" i="16"/>
  <c r="X167" i="16"/>
  <c r="X108" i="16"/>
  <c r="X351" i="16"/>
  <c r="X288" i="16"/>
  <c r="X10" i="16"/>
  <c r="X53" i="16"/>
  <c r="X343" i="16"/>
  <c r="X285" i="16"/>
  <c r="X80" i="16"/>
  <c r="X221" i="16"/>
  <c r="X324" i="16"/>
  <c r="X172" i="16"/>
  <c r="X124" i="16"/>
  <c r="X263" i="16"/>
  <c r="X384" i="16"/>
  <c r="X67" i="16"/>
  <c r="X212" i="16"/>
  <c r="X162" i="16"/>
  <c r="X54" i="16"/>
  <c r="X134" i="16"/>
  <c r="X278" i="16"/>
  <c r="X5" i="16"/>
  <c r="X360" i="16"/>
  <c r="X377" i="16"/>
  <c r="X73" i="16"/>
  <c r="X165" i="16"/>
  <c r="X68" i="16"/>
  <c r="X8" i="16"/>
  <c r="X257" i="16"/>
  <c r="X334" i="16"/>
  <c r="X120" i="16"/>
  <c r="X272" i="16"/>
  <c r="X30" i="16"/>
  <c r="X387" i="16"/>
  <c r="X247" i="16"/>
  <c r="X31" i="16"/>
  <c r="X48" i="16"/>
  <c r="X91" i="16"/>
  <c r="X261" i="16"/>
  <c r="X151" i="16"/>
  <c r="X312" i="16"/>
  <c r="X364" i="16"/>
  <c r="X25" i="16"/>
  <c r="X196" i="16"/>
  <c r="X265" i="16"/>
  <c r="X110" i="16"/>
  <c r="X18" i="16"/>
  <c r="X264" i="16"/>
  <c r="X374" i="16"/>
  <c r="X89" i="16"/>
  <c r="X353" i="16"/>
  <c r="X229" i="16"/>
  <c r="X301" i="16"/>
  <c r="X327" i="16"/>
  <c r="X254" i="16"/>
  <c r="X148" i="16"/>
  <c r="X85" i="16"/>
  <c r="X32" i="16"/>
  <c r="X388" i="16"/>
  <c r="X246" i="16"/>
  <c r="X145" i="16"/>
  <c r="X373" i="16"/>
  <c r="X51" i="16"/>
  <c r="X268" i="16"/>
  <c r="X273" i="16"/>
  <c r="X326" i="16"/>
  <c r="X332" i="16"/>
  <c r="X208" i="16"/>
  <c r="X391" i="16"/>
  <c r="X385" i="16"/>
  <c r="X336" i="16"/>
  <c r="X179" i="16"/>
  <c r="X123" i="16"/>
  <c r="X42" i="16"/>
  <c r="X349" i="16"/>
  <c r="X78" i="16"/>
  <c r="X190" i="16"/>
  <c r="X181" i="16"/>
  <c r="X306" i="16"/>
  <c r="X66" i="16"/>
  <c r="X381" i="16"/>
  <c r="X243" i="16"/>
  <c r="X178" i="16"/>
  <c r="X375" i="16"/>
  <c r="X367" i="16"/>
  <c r="X6" i="16"/>
  <c r="X222" i="16"/>
  <c r="X161" i="16"/>
  <c r="X271" i="16"/>
  <c r="X157" i="16"/>
  <c r="X320" i="16"/>
  <c r="X69" i="16"/>
  <c r="X82" i="16"/>
  <c r="X270" i="16"/>
  <c r="X118" i="16"/>
  <c r="X230" i="16"/>
  <c r="X365" i="16"/>
  <c r="X147" i="16"/>
  <c r="X14" i="16"/>
  <c r="X150" i="16"/>
  <c r="X152" i="16"/>
  <c r="X163" i="16"/>
  <c r="X180" i="16"/>
  <c r="X191" i="16"/>
  <c r="X140" i="16"/>
  <c r="X87" i="16"/>
  <c r="X276" i="16"/>
  <c r="X337" i="16"/>
  <c r="X277" i="16"/>
  <c r="X294" i="16"/>
  <c r="X27" i="16"/>
  <c r="X386" i="16"/>
  <c r="X45" i="16"/>
  <c r="X233" i="16"/>
  <c r="X283" i="16"/>
  <c r="X259" i="16"/>
  <c r="X307" i="16"/>
  <c r="X171" i="16"/>
  <c r="X209" i="16"/>
  <c r="X46" i="16"/>
  <c r="X186" i="16"/>
  <c r="X248" i="16"/>
  <c r="X250" i="16"/>
  <c r="X236" i="16"/>
  <c r="X189" i="16"/>
  <c r="X173" i="16"/>
  <c r="X111" i="16"/>
  <c r="X36" i="16"/>
  <c r="X372" i="16"/>
  <c r="X267" i="16"/>
  <c r="X3" i="16"/>
  <c r="X389" i="16"/>
  <c r="X235" i="16"/>
  <c r="X200" i="16"/>
  <c r="X249" i="16"/>
  <c r="X58" i="16"/>
  <c r="X245" i="16"/>
  <c r="X303" i="16"/>
  <c r="X142" i="16"/>
  <c r="X240" i="16"/>
  <c r="X242" i="16"/>
  <c r="X316" i="16"/>
  <c r="X346" i="16"/>
  <c r="X128" i="16"/>
  <c r="X96" i="16"/>
  <c r="X94" i="16"/>
  <c r="X17" i="16"/>
  <c r="X239" i="16"/>
  <c r="X378" i="16"/>
  <c r="X40" i="16"/>
  <c r="X61" i="16"/>
  <c r="X50" i="16"/>
  <c r="X99" i="16"/>
  <c r="X119" i="16"/>
  <c r="X83" i="16"/>
  <c r="X203" i="16"/>
  <c r="X125" i="16"/>
  <c r="X4" i="16"/>
  <c r="X138" i="16"/>
  <c r="X217" i="16"/>
  <c r="X105" i="16"/>
  <c r="X325" i="16"/>
  <c r="X361" i="16"/>
  <c r="X192" i="16"/>
  <c r="X339" i="16"/>
  <c r="X348" i="16"/>
  <c r="X103" i="16"/>
  <c r="X57" i="16"/>
  <c r="X204" i="16"/>
  <c r="X322" i="16"/>
  <c r="X310" i="16"/>
  <c r="X28" i="16"/>
  <c r="X302" i="16"/>
  <c r="X228" i="16"/>
  <c r="X333" i="16"/>
  <c r="X182" i="16"/>
  <c r="X81" i="16"/>
  <c r="X218" i="16"/>
  <c r="X43" i="16"/>
  <c r="X340" i="16"/>
  <c r="X77" i="16"/>
  <c r="X34" i="16"/>
  <c r="X300" i="16"/>
  <c r="X368" i="16"/>
  <c r="X38" i="16"/>
  <c r="X225" i="16"/>
  <c r="X330" i="16"/>
  <c r="X376" i="16"/>
  <c r="X284" i="16"/>
  <c r="X24" i="16"/>
  <c r="X132" i="16"/>
  <c r="X308" i="16"/>
  <c r="X133" i="16"/>
  <c r="X160" i="16"/>
  <c r="X159" i="16"/>
  <c r="X314" i="16"/>
  <c r="X315" i="16"/>
  <c r="X183" i="16"/>
  <c r="X79" i="16"/>
  <c r="X256" i="16"/>
  <c r="X370" i="16"/>
  <c r="X21" i="16"/>
  <c r="X366" i="16"/>
  <c r="X379" i="16"/>
  <c r="X63" i="16"/>
  <c r="X193" i="16"/>
  <c r="X16" i="16"/>
  <c r="X185" i="16"/>
  <c r="X344" i="16"/>
  <c r="X9" i="16"/>
  <c r="X241" i="16"/>
  <c r="X295" i="16"/>
  <c r="X195" i="16"/>
  <c r="X238" i="16"/>
  <c r="X113" i="16"/>
  <c r="X258" i="16"/>
  <c r="X338" i="16"/>
  <c r="X211" i="16"/>
  <c r="X39" i="16"/>
  <c r="X127" i="16"/>
  <c r="X223" i="16"/>
  <c r="X158" i="16"/>
  <c r="X149" i="16"/>
  <c r="X210" i="16"/>
  <c r="X41" i="16"/>
  <c r="X213" i="16"/>
  <c r="X12" i="16"/>
  <c r="X205" i="16"/>
  <c r="X251" i="16"/>
  <c r="X274" i="16"/>
  <c r="X335" i="16"/>
  <c r="X112" i="16"/>
  <c r="X382" i="16"/>
  <c r="X313" i="16"/>
  <c r="X60" i="16"/>
  <c r="X201" i="16"/>
  <c r="X319" i="16"/>
  <c r="X292" i="16"/>
  <c r="X220" i="16"/>
  <c r="X383" i="16"/>
  <c r="X153" i="16"/>
  <c r="X143" i="16"/>
  <c r="X293" i="16"/>
  <c r="X231" i="16"/>
  <c r="X287" i="16"/>
  <c r="X114" i="16"/>
  <c r="X253" i="16"/>
  <c r="X342" i="16"/>
  <c r="X49" i="16"/>
  <c r="X380" i="16"/>
  <c r="X62" i="16"/>
  <c r="X11" i="16"/>
  <c r="X362" i="16"/>
  <c r="X106" i="16"/>
  <c r="X97" i="16"/>
  <c r="X331" i="16"/>
  <c r="X29" i="16"/>
  <c r="X93" i="16"/>
  <c r="X244" i="16"/>
  <c r="X341" i="16"/>
  <c r="X215" i="16"/>
  <c r="X136" i="16"/>
  <c r="X206" i="16"/>
  <c r="X289" i="16"/>
  <c r="X359" i="16"/>
  <c r="X237" i="16"/>
  <c r="X135" i="16"/>
  <c r="X90" i="16"/>
  <c r="X7" i="16"/>
  <c r="X219" i="16"/>
  <c r="X355" i="16"/>
  <c r="X232" i="16"/>
  <c r="X76" i="16"/>
  <c r="X275" i="16"/>
  <c r="X304" i="16"/>
  <c r="X260" i="16"/>
  <c r="X282" i="16"/>
  <c r="X297" i="16"/>
  <c r="X357" i="16"/>
  <c r="X71" i="16"/>
  <c r="X202" i="16"/>
  <c r="X129" i="16"/>
  <c r="X146" i="16"/>
  <c r="X74" i="16"/>
  <c r="X266" i="16"/>
  <c r="X35" i="16"/>
  <c r="X155" i="16"/>
  <c r="X345" i="16"/>
  <c r="X72" i="16"/>
  <c r="X44" i="16"/>
  <c r="X59" i="16"/>
  <c r="X64" i="16"/>
  <c r="X126" i="16"/>
  <c r="X329" i="16"/>
  <c r="X84" i="16"/>
  <c r="X269" i="16"/>
  <c r="X170" i="16"/>
  <c r="X20" i="16"/>
  <c r="X121" i="16"/>
  <c r="X139" i="16"/>
  <c r="X354" i="16"/>
  <c r="X75" i="16"/>
  <c r="X281" i="16"/>
  <c r="X328" i="16"/>
  <c r="X207" i="16"/>
  <c r="X188" i="16"/>
  <c r="X187" i="16"/>
  <c r="X104" i="16"/>
  <c r="X166" i="16"/>
  <c r="X286" i="16"/>
  <c r="X369" i="16"/>
  <c r="X347" i="16"/>
  <c r="X55" i="16"/>
  <c r="X318" i="16"/>
  <c r="X371" i="16"/>
  <c r="X19" i="16"/>
  <c r="X47" i="16"/>
  <c r="X23" i="16"/>
  <c r="X95" i="16"/>
  <c r="X101" i="16"/>
  <c r="X168" i="16"/>
  <c r="X117" i="16"/>
  <c r="C49" i="14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Y34" i="16"/>
  <c r="AC33" i="16"/>
  <c r="AC34" i="16"/>
  <c r="J46" i="14"/>
  <c r="AA33" i="16"/>
  <c r="J51" i="14"/>
  <c r="J57" i="14"/>
  <c r="J44" i="14"/>
  <c r="J47" i="14"/>
  <c r="Z33" i="16"/>
  <c r="J53" i="14"/>
  <c r="AC32" i="16"/>
  <c r="J60" i="14"/>
  <c r="AB33" i="16"/>
  <c r="AB34" i="16"/>
  <c r="J48" i="14"/>
  <c r="J56" i="14"/>
  <c r="J61" i="14"/>
  <c r="J52" i="14"/>
  <c r="J45" i="14"/>
  <c r="J54" i="14"/>
  <c r="AA34" i="16"/>
  <c r="J43" i="14"/>
  <c r="AB32" i="16"/>
  <c r="Y33" i="16"/>
  <c r="J58" i="14"/>
  <c r="J50" i="14"/>
  <c r="Z34" i="16"/>
  <c r="J55" i="14"/>
  <c r="AA32" i="16"/>
  <c r="J59" i="14"/>
  <c r="J63" i="14"/>
  <c r="Y32" i="16"/>
  <c r="J62" i="14"/>
  <c r="Z32" i="16"/>
  <c r="J49" i="14"/>
  <c r="W32" i="16" l="1"/>
  <c r="W33" i="16"/>
  <c r="W34" i="16"/>
  <c r="S38" i="14"/>
  <c r="S49" i="14"/>
  <c r="S50" i="14"/>
  <c r="S55" i="14"/>
  <c r="S42" i="14"/>
  <c r="S52" i="14"/>
  <c r="S51" i="14"/>
  <c r="S53" i="14"/>
  <c r="S47" i="14"/>
  <c r="S57" i="14"/>
  <c r="S46" i="14"/>
  <c r="S44" i="14"/>
  <c r="S37" i="14"/>
  <c r="S39" i="14"/>
  <c r="S41" i="14"/>
  <c r="S48" i="14"/>
  <c r="S56" i="14"/>
  <c r="S40" i="14"/>
  <c r="S45" i="14"/>
  <c r="S54" i="14"/>
  <c r="S43" i="14"/>
  <c r="C31" i="14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J29" i="14"/>
  <c r="J28" i="14"/>
  <c r="J31" i="14"/>
  <c r="J30" i="14"/>
  <c r="J32" i="14"/>
  <c r="S24" i="14" l="1"/>
  <c r="S25" i="14"/>
  <c r="S23" i="14"/>
  <c r="S26" i="14"/>
  <c r="S22" i="14"/>
  <c r="AA355" i="16"/>
  <c r="U24" i="17"/>
  <c r="T3" i="14"/>
  <c r="U25" i="17"/>
  <c r="AB29" i="16"/>
  <c r="T27" i="17"/>
  <c r="Z369" i="16"/>
  <c r="Y85" i="16"/>
  <c r="AC166" i="16"/>
  <c r="AB360" i="16"/>
  <c r="AC294" i="16"/>
  <c r="T48" i="14"/>
  <c r="AC280" i="16"/>
  <c r="AB270" i="16"/>
  <c r="Z381" i="16"/>
  <c r="Y220" i="16"/>
  <c r="Z66" i="16"/>
  <c r="AB124" i="16"/>
  <c r="AA381" i="16"/>
  <c r="AB5" i="16"/>
  <c r="AB149" i="16"/>
  <c r="AA360" i="16"/>
  <c r="Z47" i="16"/>
  <c r="Z16" i="16"/>
  <c r="Y303" i="16"/>
  <c r="Z213" i="16"/>
  <c r="AA293" i="16"/>
  <c r="AC20" i="16"/>
  <c r="AC184" i="16"/>
  <c r="Y114" i="16"/>
  <c r="Z335" i="16"/>
  <c r="Z71" i="16"/>
  <c r="AA316" i="16"/>
  <c r="Z152" i="16"/>
  <c r="AB129" i="16"/>
  <c r="AA153" i="16"/>
  <c r="Y231" i="16"/>
  <c r="Y299" i="16"/>
  <c r="U48" i="15"/>
  <c r="AB180" i="16"/>
  <c r="AB277" i="16"/>
  <c r="AB42" i="16"/>
  <c r="U34" i="17"/>
  <c r="U41" i="17"/>
  <c r="AB70" i="16"/>
  <c r="Z310" i="16"/>
  <c r="T36" i="14"/>
  <c r="AB20" i="16"/>
  <c r="T72" i="18"/>
  <c r="Y249" i="16"/>
  <c r="AA317" i="16"/>
  <c r="AA256" i="16"/>
  <c r="AC234" i="16"/>
  <c r="Z110" i="16"/>
  <c r="AB12" i="16"/>
  <c r="AB221" i="16"/>
  <c r="AA368" i="16"/>
  <c r="Y340" i="16"/>
  <c r="AC126" i="16"/>
  <c r="AC389" i="16"/>
  <c r="Z330" i="16"/>
  <c r="Y266" i="16"/>
  <c r="T38" i="18"/>
  <c r="Z205" i="16"/>
  <c r="T37" i="16"/>
  <c r="AA167" i="16"/>
  <c r="AC117" i="16"/>
  <c r="Z171" i="16"/>
  <c r="Z274" i="16"/>
  <c r="Y58" i="16"/>
  <c r="Y8" i="16"/>
  <c r="Z3" i="16"/>
  <c r="AC292" i="16"/>
  <c r="T33" i="17"/>
  <c r="AB329" i="16"/>
  <c r="Z193" i="16"/>
  <c r="Z190" i="16"/>
  <c r="AB189" i="16"/>
  <c r="Y135" i="16"/>
  <c r="AA214" i="16"/>
  <c r="AA291" i="16"/>
  <c r="T65" i="15"/>
  <c r="Y99" i="16"/>
  <c r="Z260" i="16"/>
  <c r="Y166" i="16"/>
  <c r="Z263" i="16"/>
  <c r="AA284" i="16"/>
  <c r="AA305" i="16"/>
  <c r="AB43" i="16"/>
  <c r="U37" i="18"/>
  <c r="AC45" i="16"/>
  <c r="Z115" i="16"/>
  <c r="Z239" i="16"/>
  <c r="AA212" i="16"/>
  <c r="AC279" i="16"/>
  <c r="T39" i="16"/>
  <c r="Z121" i="16"/>
  <c r="Z56" i="16"/>
  <c r="AB96" i="16"/>
  <c r="AC348" i="16"/>
  <c r="AB18" i="16"/>
  <c r="T42" i="16"/>
  <c r="AB27" i="16"/>
  <c r="AB261" i="16"/>
  <c r="T47" i="18"/>
  <c r="AC237" i="16"/>
  <c r="AB304" i="16"/>
  <c r="AA79" i="16"/>
  <c r="Z271" i="16"/>
  <c r="Y290" i="16"/>
  <c r="Y283" i="16"/>
  <c r="Y26" i="16"/>
  <c r="AC125" i="16"/>
  <c r="Y127" i="16"/>
  <c r="Z276" i="16"/>
  <c r="Z383" i="16"/>
  <c r="AA307" i="16"/>
  <c r="Y75" i="16"/>
  <c r="AA188" i="16"/>
  <c r="U30" i="14"/>
  <c r="AA73" i="16"/>
  <c r="AB296" i="16"/>
  <c r="AB170" i="16"/>
  <c r="AC380" i="16"/>
  <c r="AA57" i="16"/>
  <c r="U56" i="16"/>
  <c r="U43" i="17"/>
  <c r="Z104" i="16"/>
  <c r="T23" i="14"/>
  <c r="AB328" i="16"/>
  <c r="Z169" i="16"/>
  <c r="Y347" i="16"/>
  <c r="T34" i="17"/>
  <c r="T44" i="18"/>
  <c r="AC248" i="16"/>
  <c r="U38" i="18"/>
  <c r="AC9" i="16"/>
  <c r="AA90" i="16"/>
  <c r="Y265" i="16"/>
  <c r="Z156" i="16"/>
  <c r="T43" i="17"/>
  <c r="AB112" i="16"/>
  <c r="AB215" i="16"/>
  <c r="Z231" i="16"/>
  <c r="AA294" i="16"/>
  <c r="AB74" i="16"/>
  <c r="T55" i="17"/>
  <c r="Y112" i="16"/>
  <c r="Y280" i="16"/>
  <c r="AC19" i="16"/>
  <c r="AA254" i="16"/>
  <c r="Z346" i="16"/>
  <c r="AB242" i="16"/>
  <c r="AA146" i="16"/>
  <c r="Y225" i="16"/>
  <c r="Z28" i="16"/>
  <c r="AC193" i="16"/>
  <c r="Z339" i="16"/>
  <c r="Y3" i="16"/>
  <c r="Y317" i="16"/>
  <c r="AA142" i="16"/>
  <c r="U5" i="14"/>
  <c r="U74" i="18"/>
  <c r="Z72" i="16"/>
  <c r="AC357" i="16"/>
  <c r="AB186" i="16"/>
  <c r="AA172" i="16"/>
  <c r="Y22" i="16"/>
  <c r="AA169" i="16"/>
  <c r="U42" i="16"/>
  <c r="AC282" i="16"/>
  <c r="Z39" i="16"/>
  <c r="Z41" i="16"/>
  <c r="AA324" i="16"/>
  <c r="Z228" i="16"/>
  <c r="Y281" i="16"/>
  <c r="AC28" i="16"/>
  <c r="AC340" i="16"/>
  <c r="AA183" i="16"/>
  <c r="AC112" i="16"/>
  <c r="AA89" i="16"/>
  <c r="AA121" i="16"/>
  <c r="Z48" i="16"/>
  <c r="AB104" i="16"/>
  <c r="Z69" i="16"/>
  <c r="AC96" i="16"/>
  <c r="Z127" i="16"/>
  <c r="Y318" i="16"/>
  <c r="AA213" i="16"/>
  <c r="AC345" i="16"/>
  <c r="Y10" i="16"/>
  <c r="AA233" i="16"/>
  <c r="AB315" i="16"/>
  <c r="Z43" i="16"/>
  <c r="Z52" i="16"/>
  <c r="AB142" i="16"/>
  <c r="Y272" i="16"/>
  <c r="AC244" i="16"/>
  <c r="AB210" i="16"/>
  <c r="Y273" i="16"/>
  <c r="Y226" i="16"/>
  <c r="Y309" i="16"/>
  <c r="Y190" i="16"/>
  <c r="Y339" i="16"/>
  <c r="Y102" i="16"/>
  <c r="AB78" i="16"/>
  <c r="T13" i="17"/>
  <c r="AA215" i="16"/>
  <c r="Z285" i="16"/>
  <c r="Z297" i="16"/>
  <c r="AB190" i="16"/>
  <c r="AA176" i="16"/>
  <c r="Y151" i="16"/>
  <c r="Z293" i="16"/>
  <c r="Z277" i="16"/>
  <c r="AC127" i="16"/>
  <c r="AA128" i="16"/>
  <c r="AA380" i="16"/>
  <c r="Y82" i="16"/>
  <c r="AA149" i="16"/>
  <c r="AA132" i="16"/>
  <c r="Z187" i="16"/>
  <c r="U21" i="14"/>
  <c r="Z107" i="16"/>
  <c r="U38" i="17"/>
  <c r="Z195" i="16"/>
  <c r="Y5" i="16"/>
  <c r="AA92" i="16"/>
  <c r="U20" i="14"/>
  <c r="AA248" i="16"/>
  <c r="Z259" i="16"/>
  <c r="Z382" i="16"/>
  <c r="AA160" i="16"/>
  <c r="AA264" i="16"/>
  <c r="Y207" i="16"/>
  <c r="Z226" i="16"/>
  <c r="AB320" i="16"/>
  <c r="AA77" i="16"/>
  <c r="AB211" i="16"/>
  <c r="AC372" i="16"/>
  <c r="Z219" i="16"/>
  <c r="T48" i="15"/>
  <c r="AA107" i="16"/>
  <c r="Z269" i="16"/>
  <c r="AB327" i="16"/>
  <c r="Z85" i="16"/>
  <c r="AA311" i="16"/>
  <c r="AB267" i="16"/>
  <c r="AC181" i="16"/>
  <c r="AB321" i="16"/>
  <c r="AA241" i="16"/>
  <c r="AC328" i="16"/>
  <c r="U40" i="17"/>
  <c r="Z367" i="16"/>
  <c r="Z220" i="16"/>
  <c r="Y216" i="16"/>
  <c r="Z227" i="16"/>
  <c r="Y314" i="16"/>
  <c r="Y352" i="16"/>
  <c r="Z63" i="16"/>
  <c r="AA378" i="16"/>
  <c r="AA72" i="16"/>
  <c r="Z332" i="16"/>
  <c r="Y198" i="16"/>
  <c r="AB382" i="16"/>
  <c r="AA182" i="16"/>
  <c r="AB92" i="16"/>
  <c r="U56" i="18"/>
  <c r="U80" i="15"/>
  <c r="AB206" i="16"/>
  <c r="Z325" i="16"/>
  <c r="AA203" i="16"/>
  <c r="AC44" i="16"/>
  <c r="Z84" i="16"/>
  <c r="AA103" i="16"/>
  <c r="Z135" i="16"/>
  <c r="Y7" i="16"/>
  <c r="Y223" i="16"/>
  <c r="AC97" i="16"/>
  <c r="AA62" i="16"/>
  <c r="AA228" i="16"/>
  <c r="T28" i="17"/>
  <c r="T38" i="16"/>
  <c r="Y132" i="16"/>
  <c r="AC375" i="16"/>
  <c r="AB343" i="16"/>
  <c r="Z279" i="16"/>
  <c r="AA259" i="16"/>
  <c r="AB300" i="16"/>
  <c r="AC361" i="16"/>
  <c r="U17" i="14"/>
  <c r="AA230" i="16"/>
  <c r="AB11" i="16"/>
  <c r="AB259" i="16"/>
  <c r="Y297" i="16"/>
  <c r="AB283" i="16"/>
  <c r="AC297" i="16"/>
  <c r="Z170" i="16"/>
  <c r="AA328" i="16"/>
  <c r="AC300" i="16"/>
  <c r="AA268" i="16"/>
  <c r="AB169" i="16"/>
  <c r="AC29" i="16"/>
  <c r="Z298" i="16"/>
  <c r="AC89" i="16"/>
  <c r="AB143" i="16"/>
  <c r="AC333" i="16"/>
  <c r="U77" i="15"/>
  <c r="AA383" i="16"/>
  <c r="AC363" i="16"/>
  <c r="AC310" i="16"/>
  <c r="AB207" i="16"/>
  <c r="T12" i="17"/>
  <c r="Y95" i="16"/>
  <c r="AC114" i="16"/>
  <c r="AA3" i="16"/>
  <c r="AA319" i="16"/>
  <c r="Y52" i="16"/>
  <c r="Y53" i="16"/>
  <c r="Y333" i="16"/>
  <c r="U53" i="15"/>
  <c r="AA144" i="16"/>
  <c r="AB378" i="16"/>
  <c r="AC217" i="16"/>
  <c r="Y365" i="16"/>
  <c r="AC176" i="16"/>
  <c r="AC341" i="16"/>
  <c r="Y6" i="16"/>
  <c r="AB19" i="16"/>
  <c r="AA374" i="16"/>
  <c r="T51" i="18"/>
  <c r="AB243" i="16"/>
  <c r="AA174" i="16"/>
  <c r="AA41" i="16"/>
  <c r="AC301" i="16"/>
  <c r="Z389" i="16"/>
  <c r="T55" i="14"/>
  <c r="Y243" i="16"/>
  <c r="Z70" i="16"/>
  <c r="AC198" i="16"/>
  <c r="AC116" i="16"/>
  <c r="AB324" i="16"/>
  <c r="AA19" i="16"/>
  <c r="Y64" i="16"/>
  <c r="AC92" i="16"/>
  <c r="AB146" i="16"/>
  <c r="Z125" i="16"/>
  <c r="U39" i="18"/>
  <c r="AA262" i="16"/>
  <c r="AB372" i="16"/>
  <c r="Z167" i="16"/>
  <c r="Z31" i="16"/>
  <c r="AA7" i="16"/>
  <c r="Y267" i="16"/>
  <c r="AA252" i="16"/>
  <c r="U39" i="17"/>
  <c r="AC84" i="16"/>
  <c r="U32" i="17"/>
  <c r="AB334" i="16"/>
  <c r="AA64" i="16"/>
  <c r="AB87" i="16"/>
  <c r="AC153" i="16"/>
  <c r="AC381" i="16"/>
  <c r="Y260" i="16"/>
  <c r="AA168" i="16"/>
  <c r="Z307" i="16"/>
  <c r="Y229" i="16"/>
  <c r="AA350" i="16"/>
  <c r="T40" i="17"/>
  <c r="Z278" i="16"/>
  <c r="AC336" i="16"/>
  <c r="AB224" i="16"/>
  <c r="Y326" i="16"/>
  <c r="AA114" i="16"/>
  <c r="Y372" i="16"/>
  <c r="Z338" i="16"/>
  <c r="AB234" i="16"/>
  <c r="Y177" i="16"/>
  <c r="U37" i="16"/>
  <c r="U73" i="18"/>
  <c r="AA196" i="16"/>
  <c r="Y248" i="16"/>
  <c r="AB303" i="16"/>
  <c r="AA69" i="16"/>
  <c r="Y296" i="16"/>
  <c r="Y87" i="16"/>
  <c r="AB232" i="16"/>
  <c r="AA46" i="16"/>
  <c r="AB197" i="16"/>
  <c r="AC26" i="16"/>
  <c r="AB350" i="16"/>
  <c r="AB162" i="16"/>
  <c r="T45" i="18"/>
  <c r="AB274" i="16"/>
  <c r="AC115" i="16"/>
  <c r="AC50" i="16"/>
  <c r="U30" i="17"/>
  <c r="T50" i="17"/>
  <c r="AA370" i="16"/>
  <c r="T47" i="14"/>
  <c r="AA288" i="16"/>
  <c r="AC387" i="16"/>
  <c r="AB23" i="16"/>
  <c r="AA345" i="16"/>
  <c r="Z141" i="16"/>
  <c r="AC316" i="16"/>
  <c r="AB309" i="16"/>
  <c r="AA104" i="16"/>
  <c r="AB310" i="16"/>
  <c r="Y119" i="16"/>
  <c r="U50" i="17"/>
  <c r="AB127" i="16"/>
  <c r="AC351" i="16"/>
  <c r="AA289" i="16"/>
  <c r="AB134" i="16"/>
  <c r="Y68" i="16"/>
  <c r="AB145" i="16"/>
  <c r="Y306" i="16"/>
  <c r="AA192" i="16"/>
  <c r="AC40" i="16"/>
  <c r="AC331" i="16"/>
  <c r="AC78" i="16"/>
  <c r="Z244" i="16"/>
  <c r="AA152" i="16"/>
  <c r="AA105" i="16"/>
  <c r="Y391" i="16"/>
  <c r="AB363" i="16"/>
  <c r="AA130" i="16"/>
  <c r="AC332" i="16"/>
  <c r="Y56" i="16"/>
  <c r="Y209" i="16"/>
  <c r="U31" i="14"/>
  <c r="Z324" i="16"/>
  <c r="AB332" i="16"/>
  <c r="AB233" i="16"/>
  <c r="Y19" i="16"/>
  <c r="AB50" i="16"/>
  <c r="AB257" i="16"/>
  <c r="AC255" i="16"/>
  <c r="AC224" i="16"/>
  <c r="AB339" i="16"/>
  <c r="Y369" i="16"/>
  <c r="AA150" i="16"/>
  <c r="AA198" i="16"/>
  <c r="U36" i="17"/>
  <c r="Y238" i="16"/>
  <c r="Y294" i="16"/>
  <c r="AC326" i="16"/>
  <c r="AC145" i="16"/>
  <c r="Z243" i="16"/>
  <c r="Z130" i="16"/>
  <c r="Y378" i="16"/>
  <c r="U38" i="14"/>
  <c r="AC342" i="16"/>
  <c r="AC322" i="16"/>
  <c r="AB13" i="16"/>
  <c r="AB62" i="16"/>
  <c r="AC362" i="16"/>
  <c r="Z79" i="16"/>
  <c r="AA9" i="16"/>
  <c r="Y31" i="16"/>
  <c r="Y134" i="16"/>
  <c r="AB346" i="16"/>
  <c r="AB163" i="16"/>
  <c r="Z284" i="16"/>
  <c r="AC111" i="16"/>
  <c r="Y233" i="16"/>
  <c r="AC133" i="16"/>
  <c r="AA310" i="16"/>
  <c r="AB351" i="16"/>
  <c r="AC155" i="16"/>
  <c r="AC8" i="16"/>
  <c r="Y379" i="16"/>
  <c r="AA99" i="16"/>
  <c r="T42" i="18"/>
  <c r="Z280" i="16"/>
  <c r="AB375" i="16"/>
  <c r="AA134" i="16"/>
  <c r="AB160" i="16"/>
  <c r="Y157" i="16"/>
  <c r="AC39" i="16"/>
  <c r="AC196" i="16"/>
  <c r="Z365" i="16"/>
  <c r="AC249" i="16"/>
  <c r="AA88" i="16"/>
  <c r="T48" i="16"/>
  <c r="Y254" i="16"/>
  <c r="Y96" i="16"/>
  <c r="Z78" i="16"/>
  <c r="AC214" i="16"/>
  <c r="AA70" i="16"/>
  <c r="AA157" i="16"/>
  <c r="AA224" i="16"/>
  <c r="T52" i="15"/>
  <c r="AB192" i="16"/>
  <c r="AC31" i="16"/>
  <c r="U52" i="18"/>
  <c r="T51" i="14"/>
  <c r="AB285" i="16"/>
  <c r="Y241" i="16"/>
  <c r="Z145" i="16"/>
  <c r="AB174" i="16"/>
  <c r="AA82" i="16"/>
  <c r="AB141" i="16"/>
  <c r="Y117" i="16"/>
  <c r="Z76" i="16"/>
  <c r="Y93" i="16"/>
  <c r="AC274" i="16"/>
  <c r="AC16" i="16"/>
  <c r="Z139" i="16"/>
  <c r="AC168" i="16"/>
  <c r="AA173" i="16"/>
  <c r="AC195" i="16"/>
  <c r="T80" i="15"/>
  <c r="AB7" i="16"/>
  <c r="AA209" i="16"/>
  <c r="Z140" i="16"/>
  <c r="U57" i="18"/>
  <c r="Y148" i="16"/>
  <c r="AB77" i="16"/>
  <c r="Z318" i="16"/>
  <c r="Z380" i="16"/>
  <c r="AA330" i="16"/>
  <c r="Z255" i="16"/>
  <c r="AC63" i="16"/>
  <c r="AB265" i="16"/>
  <c r="AB44" i="16"/>
  <c r="AA358" i="16"/>
  <c r="AC108" i="16"/>
  <c r="Y118" i="16"/>
  <c r="AC154" i="16"/>
  <c r="AC162" i="16"/>
  <c r="AB322" i="16"/>
  <c r="Z124" i="16"/>
  <c r="AB165" i="16"/>
  <c r="AA197" i="16"/>
  <c r="U29" i="17"/>
  <c r="Z378" i="16"/>
  <c r="Z376" i="16"/>
  <c r="AA325" i="16"/>
  <c r="Z211" i="16"/>
  <c r="Y388" i="16"/>
  <c r="Z221" i="16"/>
  <c r="AA109" i="16"/>
  <c r="Y154" i="16"/>
  <c r="AC17" i="16"/>
  <c r="Y331" i="16"/>
  <c r="U78" i="18"/>
  <c r="Z68" i="16"/>
  <c r="T78" i="18"/>
  <c r="AC295" i="16"/>
  <c r="Z251" i="16"/>
  <c r="Y103" i="16"/>
  <c r="T46" i="18"/>
  <c r="T66" i="16"/>
  <c r="AA53" i="16"/>
  <c r="T67" i="16"/>
  <c r="AA255" i="16"/>
  <c r="Z261" i="16"/>
  <c r="U18" i="14"/>
  <c r="T30" i="14"/>
  <c r="T45" i="14"/>
  <c r="U49" i="15"/>
  <c r="T48" i="18"/>
  <c r="AC366" i="16"/>
  <c r="T33" i="14"/>
  <c r="AB52" i="16"/>
  <c r="Y218" i="16"/>
  <c r="Z118" i="16"/>
  <c r="Z328" i="16"/>
  <c r="Z97" i="16"/>
  <c r="AA185" i="16"/>
  <c r="AC171" i="16"/>
  <c r="AB152" i="16"/>
  <c r="Z265" i="16"/>
  <c r="AA201" i="16"/>
  <c r="U19" i="14"/>
  <c r="Y121" i="16"/>
  <c r="AC161" i="16"/>
  <c r="Y252" i="16"/>
  <c r="AB93" i="16"/>
  <c r="AA120" i="16"/>
  <c r="AA339" i="16"/>
  <c r="Z289" i="16"/>
  <c r="AA287" i="16"/>
  <c r="Y312" i="16"/>
  <c r="Y126" i="16"/>
  <c r="AB204" i="16"/>
  <c r="Y167" i="16"/>
  <c r="AB64" i="16"/>
  <c r="U33" i="17"/>
  <c r="U48" i="14"/>
  <c r="T16" i="17"/>
  <c r="AC164" i="16"/>
  <c r="AB293" i="16"/>
  <c r="Z345" i="16"/>
  <c r="AA76" i="16"/>
  <c r="AB59" i="16"/>
  <c r="AC204" i="16"/>
  <c r="AC128" i="16"/>
  <c r="AC339" i="16"/>
  <c r="Y373" i="16"/>
  <c r="T37" i="17"/>
  <c r="U62" i="18"/>
  <c r="T23" i="17"/>
  <c r="T53" i="17"/>
  <c r="Y270" i="16"/>
  <c r="Z306" i="16"/>
  <c r="Z223" i="16"/>
  <c r="AC210" i="16"/>
  <c r="AB214" i="16"/>
  <c r="Y360" i="16"/>
  <c r="Z155" i="16"/>
  <c r="U24" i="14"/>
  <c r="Z111" i="16"/>
  <c r="AB183" i="16"/>
  <c r="AA29" i="16"/>
  <c r="U46" i="18"/>
  <c r="T46" i="17"/>
  <c r="T28" i="14"/>
  <c r="Y73" i="16"/>
  <c r="AC21" i="16"/>
  <c r="Y136" i="16"/>
  <c r="Y145" i="16"/>
  <c r="AA237" i="16"/>
  <c r="Z128" i="16"/>
  <c r="AC81" i="16"/>
  <c r="AB178" i="16"/>
  <c r="AA125" i="16"/>
  <c r="Y80" i="16"/>
  <c r="AA226" i="16"/>
  <c r="AC254" i="16"/>
  <c r="Z363" i="16"/>
  <c r="T9" i="17"/>
  <c r="AA13" i="16"/>
  <c r="Z337" i="16"/>
  <c r="Z315" i="16"/>
  <c r="AA239" i="16"/>
  <c r="T44" i="16"/>
  <c r="Z199" i="16"/>
  <c r="AB312" i="16"/>
  <c r="AA170" i="16"/>
  <c r="U38" i="16"/>
  <c r="AA15" i="16"/>
  <c r="AA322" i="16"/>
  <c r="AC182" i="16"/>
  <c r="Y206" i="16"/>
  <c r="AC42" i="16"/>
  <c r="Y237" i="16"/>
  <c r="AB235" i="16"/>
  <c r="AC335" i="16"/>
  <c r="AA261" i="16"/>
  <c r="Z252" i="16"/>
  <c r="T29" i="17"/>
  <c r="AC289" i="16"/>
  <c r="AB325" i="16"/>
  <c r="Z373" i="16"/>
  <c r="AA270" i="16"/>
  <c r="AB391" i="16"/>
  <c r="Y155" i="16"/>
  <c r="T50" i="15"/>
  <c r="AB369" i="16"/>
  <c r="AA166" i="16"/>
  <c r="T18" i="17"/>
  <c r="Y208" i="16"/>
  <c r="AC179" i="16"/>
  <c r="U51" i="16"/>
  <c r="AB314" i="16"/>
  <c r="AC30" i="16"/>
  <c r="Y282" i="16"/>
  <c r="AC35" i="16"/>
  <c r="Z323" i="16"/>
  <c r="Z194" i="16"/>
  <c r="AC192" i="16"/>
  <c r="AB30" i="16"/>
  <c r="AB147" i="16"/>
  <c r="AA200" i="16"/>
  <c r="AC177" i="16"/>
  <c r="Y319" i="16"/>
  <c r="Y239" i="16"/>
  <c r="Z236" i="16"/>
  <c r="Z238" i="16"/>
  <c r="U14" i="17"/>
  <c r="AC25" i="16"/>
  <c r="Z342" i="16"/>
  <c r="AB156" i="16"/>
  <c r="Z24" i="16"/>
  <c r="AA199" i="16"/>
  <c r="AA78" i="16"/>
  <c r="AC228" i="16"/>
  <c r="Y162" i="16"/>
  <c r="AA299" i="16"/>
  <c r="Z54" i="16"/>
  <c r="AB230" i="16"/>
  <c r="AA273" i="16"/>
  <c r="AA25" i="16"/>
  <c r="U53" i="18"/>
  <c r="Y205" i="16"/>
  <c r="AC239" i="16"/>
  <c r="AB10" i="16"/>
  <c r="Y321" i="16"/>
  <c r="AA87" i="16"/>
  <c r="AB9" i="16"/>
  <c r="AB3" i="16"/>
  <c r="AC152" i="16"/>
  <c r="AB244" i="16"/>
  <c r="AB199" i="16"/>
  <c r="Y193" i="16"/>
  <c r="U57" i="15"/>
  <c r="Z327" i="16"/>
  <c r="Y140" i="16"/>
  <c r="Z154" i="16"/>
  <c r="AC7" i="16"/>
  <c r="Z58" i="16"/>
  <c r="Z143" i="16"/>
  <c r="AC90" i="16"/>
  <c r="AC390" i="16"/>
  <c r="AB326" i="16"/>
  <c r="Y320" i="16"/>
  <c r="AC312" i="16"/>
  <c r="AC150" i="16"/>
  <c r="AC47" i="16"/>
  <c r="Z49" i="16"/>
  <c r="AC212" i="16"/>
  <c r="AC80" i="16"/>
  <c r="Y182" i="16"/>
  <c r="AA154" i="16"/>
  <c r="AC98" i="16"/>
  <c r="Z59" i="16"/>
  <c r="Y55" i="16"/>
  <c r="AC353" i="16"/>
  <c r="AB140" i="16"/>
  <c r="AA208" i="16"/>
  <c r="AB374" i="16"/>
  <c r="Y385" i="16"/>
  <c r="AC165" i="16"/>
  <c r="U55" i="15"/>
  <c r="AC283" i="16"/>
  <c r="AA178" i="16"/>
  <c r="Z208" i="16"/>
  <c r="Z136" i="16"/>
  <c r="Y313" i="16"/>
  <c r="U56" i="14"/>
  <c r="T32" i="18"/>
  <c r="AA290" i="16"/>
  <c r="AA123" i="16"/>
  <c r="AC222" i="16"/>
  <c r="AA352" i="16"/>
  <c r="AC391" i="16"/>
  <c r="U46" i="14"/>
  <c r="AA295" i="16"/>
  <c r="Z341" i="16"/>
  <c r="AA210" i="16"/>
  <c r="AB213" i="16"/>
  <c r="AA180" i="16"/>
  <c r="AB278" i="16"/>
  <c r="Z116" i="16"/>
  <c r="AA45" i="16"/>
  <c r="U50" i="14"/>
  <c r="AC358" i="16"/>
  <c r="U44" i="18"/>
  <c r="AA384" i="16"/>
  <c r="AB98" i="16"/>
  <c r="Y125" i="16"/>
  <c r="AA163" i="16"/>
  <c r="Z204" i="16"/>
  <c r="U34" i="18"/>
  <c r="AC43" i="16"/>
  <c r="T61" i="16"/>
  <c r="AA116" i="16"/>
  <c r="T26" i="14"/>
  <c r="AB284" i="16"/>
  <c r="AA122" i="16"/>
  <c r="AB122" i="16"/>
  <c r="Z179" i="16"/>
  <c r="U29" i="14"/>
  <c r="Z51" i="16"/>
  <c r="AC226" i="16"/>
  <c r="U45" i="18"/>
  <c r="AB138" i="16"/>
  <c r="AC329" i="16"/>
  <c r="AB176" i="16"/>
  <c r="Z368" i="16"/>
  <c r="Z268" i="16"/>
  <c r="Y106" i="16"/>
  <c r="AB120" i="16"/>
  <c r="AC122" i="16"/>
  <c r="T55" i="18"/>
  <c r="T70" i="15"/>
  <c r="Z316" i="16"/>
  <c r="AC309" i="16"/>
  <c r="AA5" i="16"/>
  <c r="Y76" i="16"/>
  <c r="AC247" i="16"/>
  <c r="AB218" i="16"/>
  <c r="Z377" i="16"/>
  <c r="AC142" i="16"/>
  <c r="AC12" i="16"/>
  <c r="AC156" i="16"/>
  <c r="AA111" i="16"/>
  <c r="Z371" i="16"/>
  <c r="Z153" i="16"/>
  <c r="Y301" i="16"/>
  <c r="T17" i="17"/>
  <c r="AA250" i="16"/>
  <c r="Y188" i="16"/>
  <c r="Y101" i="16"/>
  <c r="AA353" i="16"/>
  <c r="Z224" i="16"/>
  <c r="AC263" i="16"/>
  <c r="Y324" i="16"/>
  <c r="Y287" i="16"/>
  <c r="Z89" i="16"/>
  <c r="Z138" i="16"/>
  <c r="Y353" i="16"/>
  <c r="Z283" i="16"/>
  <c r="AC56" i="16"/>
  <c r="AB102" i="16"/>
  <c r="AC144" i="16"/>
  <c r="Y23" i="16"/>
  <c r="Y236" i="16"/>
  <c r="AA44" i="16"/>
  <c r="AC88" i="16"/>
  <c r="AA388" i="16"/>
  <c r="Y200" i="16"/>
  <c r="Z281" i="16"/>
  <c r="U53" i="16"/>
  <c r="Y228" i="16"/>
  <c r="AC123" i="16"/>
  <c r="Y325" i="16"/>
  <c r="AC102" i="16"/>
  <c r="AB227" i="16"/>
  <c r="Z364" i="16"/>
  <c r="U46" i="17"/>
  <c r="Y13" i="16"/>
  <c r="Y12" i="16"/>
  <c r="AB290" i="16"/>
  <c r="AB307" i="16"/>
  <c r="AA334" i="16"/>
  <c r="AC106" i="16"/>
  <c r="Y217" i="16"/>
  <c r="AB253" i="16"/>
  <c r="AA84" i="16"/>
  <c r="AC219" i="16"/>
  <c r="AC130" i="16"/>
  <c r="Y358" i="16"/>
  <c r="AC276" i="16"/>
  <c r="T46" i="14"/>
  <c r="AB331" i="16"/>
  <c r="AB299" i="16"/>
  <c r="AA375" i="16"/>
  <c r="Y147" i="16"/>
  <c r="Y259" i="16"/>
  <c r="AA97" i="16"/>
  <c r="AA312" i="16"/>
  <c r="AA22" i="16"/>
  <c r="AA272" i="16"/>
  <c r="Y141" i="16"/>
  <c r="AB256" i="16"/>
  <c r="U58" i="16"/>
  <c r="AB63" i="16"/>
  <c r="Z19" i="16"/>
  <c r="AB338" i="16"/>
  <c r="Y224" i="16"/>
  <c r="AA37" i="16"/>
  <c r="AC99" i="16"/>
  <c r="AB231" i="16"/>
  <c r="AB380" i="16"/>
  <c r="Y48" i="16"/>
  <c r="Z157" i="16"/>
  <c r="AB358" i="16"/>
  <c r="AC100" i="16"/>
  <c r="U79" i="15"/>
  <c r="AB35" i="16"/>
  <c r="T79" i="15"/>
  <c r="T31" i="17"/>
  <c r="U35" i="14"/>
  <c r="U47" i="18"/>
  <c r="T51" i="15"/>
  <c r="AB182" i="16"/>
  <c r="AB341" i="16"/>
  <c r="Y72" i="16"/>
  <c r="U33" i="14"/>
  <c r="Y146" i="16"/>
  <c r="AB157" i="16"/>
  <c r="AC223" i="16"/>
  <c r="AC350" i="16"/>
  <c r="Y383" i="16"/>
  <c r="AB161" i="16"/>
  <c r="AB255" i="16"/>
  <c r="U49" i="14"/>
  <c r="Y83" i="16"/>
  <c r="AB355" i="16"/>
  <c r="U10" i="17"/>
  <c r="Y202" i="16"/>
  <c r="Y338" i="16"/>
  <c r="T77" i="15"/>
  <c r="Z317" i="16"/>
  <c r="Z103" i="16"/>
  <c r="AA95" i="16"/>
  <c r="Z18" i="16"/>
  <c r="U45" i="16"/>
  <c r="AA308" i="16"/>
  <c r="AC113" i="16"/>
  <c r="AC235" i="16"/>
  <c r="AC73" i="16"/>
  <c r="AA40" i="16"/>
  <c r="AC146" i="16"/>
  <c r="AB121" i="16"/>
  <c r="AA65" i="16"/>
  <c r="AC167" i="16"/>
  <c r="U64" i="16"/>
  <c r="Z353" i="16"/>
  <c r="AB88" i="16"/>
  <c r="Y370" i="16"/>
  <c r="Y107" i="16"/>
  <c r="AC119" i="16"/>
  <c r="AA49" i="16"/>
  <c r="U28" i="14"/>
  <c r="Z92" i="16"/>
  <c r="AC233" i="16"/>
  <c r="Z359" i="16"/>
  <c r="AA260" i="16"/>
  <c r="Y257" i="16"/>
  <c r="U50" i="15"/>
  <c r="AB198" i="16"/>
  <c r="AA204" i="16"/>
  <c r="Y367" i="16"/>
  <c r="AC338" i="16"/>
  <c r="AB254" i="16"/>
  <c r="AB151" i="16"/>
  <c r="Y36" i="16"/>
  <c r="Y346" i="16"/>
  <c r="U54" i="17"/>
  <c r="Z12" i="16"/>
  <c r="Y14" i="16"/>
  <c r="AC57" i="16"/>
  <c r="AC267" i="16"/>
  <c r="Z388" i="16"/>
  <c r="AB46" i="16"/>
  <c r="AB72" i="16"/>
  <c r="Z162" i="16"/>
  <c r="Y163" i="16"/>
  <c r="T10" i="17"/>
  <c r="AA193" i="16"/>
  <c r="AC305" i="16"/>
  <c r="Y116" i="16"/>
  <c r="AA342" i="16"/>
  <c r="Y382" i="16"/>
  <c r="AA296" i="16"/>
  <c r="Y271" i="16"/>
  <c r="Y16" i="16"/>
  <c r="AA164" i="16"/>
  <c r="Y100" i="16"/>
  <c r="AB21" i="16"/>
  <c r="AA158" i="16"/>
  <c r="AB16" i="16"/>
  <c r="Y161" i="16"/>
  <c r="Z108" i="16"/>
  <c r="Z333" i="16"/>
  <c r="AC148" i="16"/>
  <c r="AB229" i="16"/>
  <c r="Z44" i="16"/>
  <c r="AB217" i="16"/>
  <c r="Z290" i="16"/>
  <c r="AC273" i="16"/>
  <c r="AC388" i="16"/>
  <c r="Z166" i="16"/>
  <c r="AC105" i="16"/>
  <c r="AB318" i="16"/>
  <c r="U47" i="14"/>
  <c r="AC134" i="16"/>
  <c r="Z30" i="16"/>
  <c r="AA86" i="16"/>
  <c r="AC220" i="16"/>
  <c r="AA131" i="16"/>
  <c r="AC41" i="16"/>
  <c r="AB154" i="16"/>
  <c r="Z217" i="16"/>
  <c r="Y187" i="16"/>
  <c r="AA98" i="16"/>
  <c r="AC118" i="16"/>
  <c r="U15" i="17"/>
  <c r="T33" i="18"/>
  <c r="U28" i="17"/>
  <c r="AC264" i="16"/>
  <c r="X3" i="18" a="1"/>
  <c r="Z29" i="16"/>
  <c r="Z361" i="16"/>
  <c r="AC188" i="16"/>
  <c r="U22" i="17"/>
  <c r="Z80" i="16"/>
  <c r="U25" i="14"/>
  <c r="T52" i="18"/>
  <c r="Y361" i="16"/>
  <c r="Y278" i="16"/>
  <c r="AB119" i="16"/>
  <c r="AB308" i="16"/>
  <c r="Z11" i="16"/>
  <c r="Y144" i="16"/>
  <c r="Y364" i="16"/>
  <c r="Y332" i="16"/>
  <c r="Y74" i="16"/>
  <c r="U70" i="15"/>
  <c r="AA81" i="16"/>
  <c r="T26" i="17"/>
  <c r="AA372" i="16"/>
  <c r="AC302" i="16"/>
  <c r="AB367" i="16"/>
  <c r="Y181" i="16"/>
  <c r="AB281" i="16"/>
  <c r="Z214" i="16"/>
  <c r="Y277" i="16"/>
  <c r="Z88" i="16"/>
  <c r="Z105" i="16"/>
  <c r="AA186" i="16"/>
  <c r="Z311" i="16"/>
  <c r="AA54" i="16"/>
  <c r="Y109" i="16"/>
  <c r="Y355" i="16"/>
  <c r="Y67" i="16"/>
  <c r="T57" i="14"/>
  <c r="AA184" i="16"/>
  <c r="Z165" i="16"/>
  <c r="AA347" i="16"/>
  <c r="Z235" i="16"/>
  <c r="Z248" i="16"/>
  <c r="Z4" i="16"/>
  <c r="Y342" i="16"/>
  <c r="AA266" i="16"/>
  <c r="Y108" i="16"/>
  <c r="AB79" i="16"/>
  <c r="AA43" i="16"/>
  <c r="AB239" i="16"/>
  <c r="Z23" i="16"/>
  <c r="AC311" i="16"/>
  <c r="AC147" i="16"/>
  <c r="U17" i="17"/>
  <c r="AA162" i="16"/>
  <c r="AC191" i="16"/>
  <c r="U45" i="14"/>
  <c r="U31" i="17"/>
  <c r="Y27" i="16"/>
  <c r="AB348" i="16"/>
  <c r="AC215" i="16"/>
  <c r="T43" i="14"/>
  <c r="AC284" i="16"/>
  <c r="T62" i="18"/>
  <c r="AC364" i="16"/>
  <c r="U65" i="16"/>
  <c r="Z112" i="16"/>
  <c r="AB266" i="16"/>
  <c r="AA246" i="16"/>
  <c r="AB177" i="16"/>
  <c r="U23" i="17"/>
  <c r="Y210" i="16"/>
  <c r="Z82" i="16"/>
  <c r="Y348" i="16"/>
  <c r="AC157" i="16"/>
  <c r="Y371" i="16"/>
  <c r="AA17" i="16"/>
  <c r="AB91" i="16"/>
  <c r="Y221" i="16"/>
  <c r="AB80" i="16"/>
  <c r="Z198" i="16"/>
  <c r="AA371" i="16"/>
  <c r="AA216" i="16"/>
  <c r="AB330" i="16"/>
  <c r="AB223" i="16"/>
  <c r="Z374" i="16"/>
  <c r="U51" i="18"/>
  <c r="AB179" i="16"/>
  <c r="U42" i="14"/>
  <c r="AC378" i="16"/>
  <c r="AC260" i="16"/>
  <c r="Z254" i="16"/>
  <c r="Z163" i="16"/>
  <c r="AA361" i="16"/>
  <c r="Z10" i="16"/>
  <c r="AA189" i="16"/>
  <c r="AC54" i="16"/>
  <c r="AA55" i="16"/>
  <c r="AB222" i="16"/>
  <c r="T42" i="17"/>
  <c r="Z270" i="16"/>
  <c r="Z13" i="16"/>
  <c r="AC259" i="16"/>
  <c r="Y86" i="16"/>
  <c r="AB240" i="16"/>
  <c r="Z61" i="16"/>
  <c r="AC69" i="16"/>
  <c r="AC325" i="16"/>
  <c r="Y153" i="16"/>
  <c r="AB377" i="16"/>
  <c r="AC14" i="16"/>
  <c r="AA71" i="16"/>
  <c r="Y111" i="16"/>
  <c r="AB126" i="16"/>
  <c r="AB66" i="16"/>
  <c r="Z173" i="16"/>
  <c r="Z385" i="16"/>
  <c r="Z303" i="16"/>
  <c r="AC318" i="16"/>
  <c r="Y152" i="16"/>
  <c r="AA267" i="16"/>
  <c r="AC205" i="16"/>
  <c r="AB181" i="16"/>
  <c r="AC371" i="16"/>
  <c r="AA240" i="16"/>
  <c r="AA298" i="16"/>
  <c r="Z94" i="16"/>
  <c r="AA56" i="16"/>
  <c r="T25" i="14"/>
  <c r="AA50" i="16"/>
  <c r="AB101" i="16"/>
  <c r="AB347" i="16"/>
  <c r="AC187" i="16"/>
  <c r="Y357" i="16"/>
  <c r="AC59" i="16"/>
  <c r="AC137" i="16"/>
  <c r="Z109" i="16"/>
  <c r="AC258" i="16"/>
  <c r="AC11" i="16"/>
  <c r="AA6" i="16"/>
  <c r="U54" i="15"/>
  <c r="Z27" i="16"/>
  <c r="AB97" i="16"/>
  <c r="Z348" i="16"/>
  <c r="Z258" i="16"/>
  <c r="AC172" i="16"/>
  <c r="AB6" i="16"/>
  <c r="AB306" i="16"/>
  <c r="AC107" i="16"/>
  <c r="AB55" i="16"/>
  <c r="Y341" i="16"/>
  <c r="AC110" i="16"/>
  <c r="Y179" i="16"/>
  <c r="Z250" i="16"/>
  <c r="Y84" i="16"/>
  <c r="AC77" i="16"/>
  <c r="AB83" i="16"/>
  <c r="AB323" i="16"/>
  <c r="AA177" i="16"/>
  <c r="AC272" i="16"/>
  <c r="AC354" i="16"/>
  <c r="AC51" i="16"/>
  <c r="AC95" i="16"/>
  <c r="AA28" i="16"/>
  <c r="T39" i="14"/>
  <c r="T54" i="18"/>
  <c r="AC238" i="16"/>
  <c r="T11" i="17"/>
  <c r="AC68" i="16"/>
  <c r="AC382" i="16"/>
  <c r="AC379" i="16"/>
  <c r="AB131" i="16"/>
  <c r="Z197" i="16"/>
  <c r="AA362" i="16"/>
  <c r="AA61" i="16"/>
  <c r="AB137" i="16"/>
  <c r="Y156" i="16"/>
  <c r="Z95" i="16"/>
  <c r="Y235" i="16"/>
  <c r="AA220" i="16"/>
  <c r="Y335" i="16"/>
  <c r="T57" i="15"/>
  <c r="AC334" i="16"/>
  <c r="Z291" i="16"/>
  <c r="Y29" i="16"/>
  <c r="T64" i="16"/>
  <c r="Z322" i="16"/>
  <c r="U75" i="15"/>
  <c r="T49" i="18"/>
  <c r="Y15" i="16"/>
  <c r="Z301" i="16"/>
  <c r="AB383" i="16"/>
  <c r="AA147" i="16"/>
  <c r="T20" i="14"/>
  <c r="AC199" i="16"/>
  <c r="Z77" i="16"/>
  <c r="T4" i="14"/>
  <c r="AB111" i="16"/>
  <c r="AC367" i="16"/>
  <c r="AA66" i="16"/>
  <c r="Y160" i="16"/>
  <c r="Z172" i="16"/>
  <c r="AB387" i="16"/>
  <c r="Z241" i="16"/>
  <c r="Y169" i="16"/>
  <c r="T44" i="14"/>
  <c r="AB379" i="16"/>
  <c r="AC6" i="16"/>
  <c r="AA52" i="16"/>
  <c r="Z336" i="16"/>
  <c r="AB22" i="16"/>
  <c r="AA235" i="16"/>
  <c r="T43" i="16"/>
  <c r="Z240" i="16"/>
  <c r="AB75" i="16"/>
  <c r="AB47" i="16"/>
  <c r="AA115" i="16"/>
  <c r="AC151" i="16"/>
  <c r="AC370" i="16"/>
  <c r="Y42" i="16"/>
  <c r="AC104" i="16"/>
  <c r="Y374" i="16"/>
  <c r="Z256" i="16"/>
  <c r="AB272" i="16"/>
  <c r="AC67" i="16"/>
  <c r="Y90" i="16"/>
  <c r="AB158" i="16"/>
  <c r="Y204" i="16"/>
  <c r="Z182" i="16"/>
  <c r="Z189" i="16"/>
  <c r="T29" i="14"/>
  <c r="AB245" i="16"/>
  <c r="AC186" i="16"/>
  <c r="AA124" i="16"/>
  <c r="Y41" i="16"/>
  <c r="AC347" i="16"/>
  <c r="AC49" i="16"/>
  <c r="Y376" i="16"/>
  <c r="AC183" i="16"/>
  <c r="AB191" i="16"/>
  <c r="Y91" i="16"/>
  <c r="Y284" i="16"/>
  <c r="U46" i="16"/>
  <c r="U48" i="16"/>
  <c r="U23" i="14"/>
  <c r="Y18" i="16"/>
  <c r="AA390" i="16"/>
  <c r="AC352" i="16"/>
  <c r="AA251" i="16"/>
  <c r="AA161" i="16"/>
  <c r="AB94" i="16"/>
  <c r="AC189" i="16"/>
  <c r="AB128" i="16"/>
  <c r="AC173" i="16"/>
  <c r="Z196" i="16"/>
  <c r="AC158" i="16"/>
  <c r="AB280" i="16"/>
  <c r="Y20" i="16"/>
  <c r="AA349" i="16"/>
  <c r="Z50" i="16"/>
  <c r="Z158" i="16"/>
  <c r="Y21" i="16"/>
  <c r="AB167" i="16"/>
  <c r="AB148" i="16"/>
  <c r="AA135" i="16"/>
  <c r="Y137" i="16"/>
  <c r="U18" i="17"/>
  <c r="Y164" i="16"/>
  <c r="AB364" i="16"/>
  <c r="AC384" i="16"/>
  <c r="AB202" i="16"/>
  <c r="AA354" i="16"/>
  <c r="Z147" i="16"/>
  <c r="AC60" i="16"/>
  <c r="AA91" i="16"/>
  <c r="AC58" i="16"/>
  <c r="AA385" i="16"/>
  <c r="Y186" i="16"/>
  <c r="U51" i="17"/>
  <c r="AB73" i="16"/>
  <c r="AA283" i="16"/>
  <c r="AC53" i="16"/>
  <c r="Y245" i="16"/>
  <c r="U40" i="16"/>
  <c r="Z132" i="16"/>
  <c r="T24" i="17"/>
  <c r="AA31" i="16"/>
  <c r="AC62" i="16"/>
  <c r="Y110" i="16"/>
  <c r="Z15" i="16"/>
  <c r="AB388" i="16"/>
  <c r="AB342" i="16"/>
  <c r="Y337" i="16"/>
  <c r="U3" i="14"/>
  <c r="Y94" i="16"/>
  <c r="AB292" i="16"/>
  <c r="AA232" i="16"/>
  <c r="Y255" i="16"/>
  <c r="Y35" i="16"/>
  <c r="AB82" i="16"/>
  <c r="AB340" i="16"/>
  <c r="Y185" i="16"/>
  <c r="AB144" i="16"/>
  <c r="Y380" i="16"/>
  <c r="Z216" i="16"/>
  <c r="Y293" i="16"/>
  <c r="AC291" i="16"/>
  <c r="U55" i="14"/>
  <c r="AC321" i="16"/>
  <c r="T50" i="14"/>
  <c r="AA26" i="16"/>
  <c r="AA101" i="16"/>
  <c r="Y43" i="16"/>
  <c r="Z314" i="16"/>
  <c r="Y59" i="16"/>
  <c r="AA285" i="16"/>
  <c r="U12" i="17"/>
  <c r="AA274" i="16"/>
  <c r="Y66" i="16"/>
  <c r="Z375" i="16"/>
  <c r="AC293" i="16"/>
  <c r="AB319" i="16"/>
  <c r="Z100" i="16"/>
  <c r="Y311" i="16"/>
  <c r="Y292" i="16"/>
  <c r="AB337" i="16"/>
  <c r="Z129" i="16"/>
  <c r="AB132" i="16"/>
  <c r="AC209" i="16"/>
  <c r="AC270" i="16"/>
  <c r="U13" i="17"/>
  <c r="Y258" i="16"/>
  <c r="AB311" i="16"/>
  <c r="Z237" i="16"/>
  <c r="Z391" i="16"/>
  <c r="AC149" i="16"/>
  <c r="AA306" i="16"/>
  <c r="Y368" i="16"/>
  <c r="Y46" i="16"/>
  <c r="AA222" i="16"/>
  <c r="T37" i="18"/>
  <c r="AC261" i="16"/>
  <c r="AC377" i="16"/>
  <c r="Y61" i="16"/>
  <c r="AB86" i="16"/>
  <c r="Z245" i="16"/>
  <c r="AB107" i="16"/>
  <c r="Z225" i="16"/>
  <c r="AB31" i="16"/>
  <c r="T21" i="14"/>
  <c r="AA207" i="16"/>
  <c r="T46" i="16"/>
  <c r="AA11" i="16"/>
  <c r="T41" i="16"/>
  <c r="Y138" i="16"/>
  <c r="Z206" i="16"/>
  <c r="U67" i="16"/>
  <c r="AB384" i="16"/>
  <c r="AB201" i="16"/>
  <c r="AB118" i="16"/>
  <c r="Y104" i="16"/>
  <c r="AC139" i="16"/>
  <c r="AA136" i="16"/>
  <c r="Z372" i="16"/>
  <c r="AC140" i="16"/>
  <c r="T32" i="17"/>
  <c r="AC13" i="16"/>
  <c r="AA30" i="16"/>
  <c r="AC346" i="16"/>
  <c r="T53" i="18"/>
  <c r="Z288" i="16"/>
  <c r="T58" i="16"/>
  <c r="Z319" i="16"/>
  <c r="T55" i="15"/>
  <c r="Z192" i="16"/>
  <c r="T81" i="15"/>
  <c r="T19" i="14"/>
  <c r="AC10" i="16"/>
  <c r="AA335" i="16"/>
  <c r="AA243" i="16"/>
  <c r="AA85" i="16"/>
  <c r="AC4" i="16"/>
  <c r="AB313" i="16"/>
  <c r="Z350" i="16"/>
  <c r="AA191" i="16"/>
  <c r="T67" i="18"/>
  <c r="AB316" i="16"/>
  <c r="T56" i="14"/>
  <c r="AB287" i="16"/>
  <c r="AC91" i="16"/>
  <c r="Y62" i="16"/>
  <c r="AB370" i="16"/>
  <c r="U36" i="16"/>
  <c r="U32" i="14"/>
  <c r="Y40" i="16"/>
  <c r="AB359" i="16"/>
  <c r="T35" i="14"/>
  <c r="T19" i="17"/>
  <c r="Z273" i="16"/>
  <c r="AA59" i="16"/>
  <c r="AA83" i="16"/>
  <c r="Z360" i="16"/>
  <c r="AA286" i="16"/>
  <c r="AA313" i="16"/>
  <c r="AA23" i="16"/>
  <c r="Y17" i="16"/>
  <c r="AA18" i="16"/>
  <c r="Z292" i="16"/>
  <c r="Y81" i="16"/>
  <c r="AB335" i="16"/>
  <c r="AB276" i="16"/>
  <c r="T5" i="14"/>
  <c r="Y289" i="16"/>
  <c r="AA363" i="16"/>
  <c r="Z22" i="16"/>
  <c r="Z8" i="16"/>
  <c r="AC159" i="16"/>
  <c r="AB236" i="16"/>
  <c r="Y327" i="16"/>
  <c r="Z144" i="16"/>
  <c r="AB344" i="16"/>
  <c r="AC194" i="16"/>
  <c r="AC103" i="16"/>
  <c r="AC70" i="16"/>
  <c r="T75" i="15"/>
  <c r="AC320" i="16"/>
  <c r="Z296" i="16"/>
  <c r="AC281" i="16"/>
  <c r="Y377" i="16"/>
  <c r="AB385" i="16"/>
  <c r="AA320" i="16"/>
  <c r="Y38" i="16"/>
  <c r="AA229" i="16"/>
  <c r="Y77" i="16"/>
  <c r="Z120" i="16"/>
  <c r="T60" i="15"/>
  <c r="Y349" i="16"/>
  <c r="Y180" i="16"/>
  <c r="AA244" i="16"/>
  <c r="AA323" i="16"/>
  <c r="AB251" i="16"/>
  <c r="U72" i="18"/>
  <c r="Z321" i="16"/>
  <c r="Z119" i="16"/>
  <c r="Z262" i="16"/>
  <c r="X3" i="17" a="1"/>
  <c r="Z67" i="16"/>
  <c r="AB69" i="16"/>
  <c r="U45" i="17"/>
  <c r="T27" i="14"/>
  <c r="AC303" i="16"/>
  <c r="U57" i="14"/>
  <c r="AB68" i="16"/>
  <c r="AB286" i="16"/>
  <c r="Z17" i="16"/>
  <c r="T76" i="18"/>
  <c r="AC143" i="16"/>
  <c r="AC138" i="16"/>
  <c r="AA27" i="16"/>
  <c r="AA113" i="16"/>
  <c r="AC76" i="16"/>
  <c r="AC124" i="16"/>
  <c r="AA278" i="16"/>
  <c r="AA106" i="16"/>
  <c r="AB241" i="16"/>
  <c r="AC121" i="16"/>
  <c r="U35" i="17"/>
  <c r="AB250" i="16"/>
  <c r="Z7" i="16"/>
  <c r="AC376" i="16"/>
  <c r="U41" i="16"/>
  <c r="U16" i="17"/>
  <c r="AA245" i="16"/>
  <c r="Y195" i="16"/>
  <c r="Y274" i="16"/>
  <c r="Z55" i="16"/>
  <c r="Z181" i="16"/>
  <c r="Y129" i="16"/>
  <c r="AB173" i="16"/>
  <c r="Z25" i="16"/>
  <c r="AC262" i="16"/>
  <c r="U54" i="14"/>
  <c r="Z215" i="16"/>
  <c r="AB209" i="16"/>
  <c r="AC240" i="16"/>
  <c r="U37" i="14"/>
  <c r="AA138" i="16"/>
  <c r="Z230" i="16"/>
  <c r="AB187" i="16"/>
  <c r="AA47" i="16"/>
  <c r="Y174" i="16"/>
  <c r="Y362" i="16"/>
  <c r="AA329" i="16"/>
  <c r="AA265" i="16"/>
  <c r="AB67" i="16"/>
  <c r="T25" i="17"/>
  <c r="AB386" i="16"/>
  <c r="Z253" i="16"/>
  <c r="AC343" i="16"/>
  <c r="AC3" i="16"/>
  <c r="AB185" i="16"/>
  <c r="AA223" i="16"/>
  <c r="Z390" i="16"/>
  <c r="Y316" i="16"/>
  <c r="Z287" i="16"/>
  <c r="AC61" i="16"/>
  <c r="T74" i="18"/>
  <c r="AC277" i="16"/>
  <c r="Y307" i="16"/>
  <c r="AC201" i="16"/>
  <c r="AB361" i="16"/>
  <c r="Y386" i="16"/>
  <c r="AB41" i="16"/>
  <c r="AC307" i="16"/>
  <c r="T54" i="17"/>
  <c r="AC319" i="16"/>
  <c r="AB275" i="16"/>
  <c r="AA156" i="16"/>
  <c r="AB14" i="16"/>
  <c r="Y197" i="16"/>
  <c r="AB263" i="16"/>
  <c r="T73" i="18"/>
  <c r="Z159" i="16"/>
  <c r="Z344" i="16"/>
  <c r="AC360" i="16"/>
  <c r="Z64" i="16"/>
  <c r="Y222" i="16"/>
  <c r="U41" i="14"/>
  <c r="T18" i="14"/>
  <c r="AA129" i="16"/>
  <c r="AC230" i="16"/>
  <c r="Z161" i="16"/>
  <c r="Z160" i="16"/>
  <c r="AB139" i="16"/>
  <c r="AB389" i="16"/>
  <c r="Y97" i="16"/>
  <c r="Y9" i="16"/>
  <c r="Z247" i="16"/>
  <c r="Y366" i="16"/>
  <c r="AA369" i="16"/>
  <c r="T57" i="18"/>
  <c r="Y170" i="16"/>
  <c r="AB171" i="16"/>
  <c r="U43" i="14"/>
  <c r="AB366" i="16"/>
  <c r="U66" i="16"/>
  <c r="AA275" i="16"/>
  <c r="AA171" i="16"/>
  <c r="AB247" i="16"/>
  <c r="AB228" i="16"/>
  <c r="Z312" i="16"/>
  <c r="AC365" i="16"/>
  <c r="AA205" i="16"/>
  <c r="AB220" i="16"/>
  <c r="AA303" i="16"/>
  <c r="T38" i="17"/>
  <c r="AB90" i="16"/>
  <c r="Z229" i="16"/>
  <c r="Y300" i="16"/>
  <c r="Z234" i="16"/>
  <c r="AA331" i="16"/>
  <c r="Y25" i="16"/>
  <c r="Y11" i="16"/>
  <c r="AB17" i="16"/>
  <c r="U35" i="18"/>
  <c r="Y172" i="16"/>
  <c r="U19" i="17"/>
  <c r="Z309" i="16"/>
  <c r="Z38" i="16"/>
  <c r="Z60" i="16"/>
  <c r="AB352" i="16"/>
  <c r="Z305" i="16"/>
  <c r="Z99" i="16"/>
  <c r="AB108" i="16"/>
  <c r="AB356" i="16"/>
  <c r="Z93" i="16"/>
  <c r="Z146" i="16"/>
  <c r="AB237" i="16"/>
  <c r="AC243" i="16"/>
  <c r="AB390" i="16"/>
  <c r="Y381" i="16"/>
  <c r="AC314" i="16"/>
  <c r="Y247" i="16"/>
  <c r="U55" i="18"/>
  <c r="Y196" i="16"/>
  <c r="Z90" i="16"/>
  <c r="Z207" i="16"/>
  <c r="Y351" i="16"/>
  <c r="AB109" i="16"/>
  <c r="T49" i="15"/>
  <c r="AA35" i="16"/>
  <c r="AA356" i="16"/>
  <c r="I3" i="1"/>
  <c r="AC66" i="16"/>
  <c r="U61" i="16"/>
  <c r="Y4" i="16"/>
  <c r="Y390" i="16"/>
  <c r="AC231" i="16"/>
  <c r="Y176" i="16"/>
  <c r="AB125" i="16"/>
  <c r="AC5" i="16"/>
  <c r="AA279" i="16"/>
  <c r="AC369" i="16"/>
  <c r="Y113" i="16"/>
  <c r="AA165" i="16"/>
  <c r="Z200" i="16"/>
  <c r="AC317" i="16"/>
  <c r="AB58" i="16"/>
  <c r="Y251" i="16"/>
  <c r="Y199" i="16"/>
  <c r="Z149" i="16"/>
  <c r="Z5" i="16"/>
  <c r="Y336" i="16"/>
  <c r="AA391" i="16"/>
  <c r="AC266" i="16"/>
  <c r="AB172" i="16"/>
  <c r="AA51" i="16"/>
  <c r="AA242" i="16"/>
  <c r="Z26" i="16"/>
  <c r="Z106" i="16"/>
  <c r="Y211" i="16"/>
  <c r="AC72" i="16"/>
  <c r="AC160" i="16"/>
  <c r="AC349" i="16"/>
  <c r="Z246" i="16"/>
  <c r="AA145" i="16"/>
  <c r="AC86" i="16"/>
  <c r="Z86" i="16"/>
  <c r="Z379" i="16"/>
  <c r="AB36" i="16"/>
  <c r="AA102" i="16"/>
  <c r="AA143" i="16"/>
  <c r="T63" i="16"/>
  <c r="Z36" i="16"/>
  <c r="AB305" i="16"/>
  <c r="AC22" i="16"/>
  <c r="Z209" i="16"/>
  <c r="AB288" i="16"/>
  <c r="AC299" i="16"/>
  <c r="AA282" i="16"/>
  <c r="Z357" i="16"/>
  <c r="AA249" i="16"/>
  <c r="AC313" i="16"/>
  <c r="Z232" i="16"/>
  <c r="Y192" i="16"/>
  <c r="Z358" i="16"/>
  <c r="AA343" i="16"/>
  <c r="AB282" i="16"/>
  <c r="U27" i="14"/>
  <c r="T41" i="14"/>
  <c r="Z21" i="16"/>
  <c r="AB25" i="16"/>
  <c r="Y44" i="16"/>
  <c r="AC75" i="16"/>
  <c r="T36" i="17"/>
  <c r="AB71" i="16"/>
  <c r="Z384" i="16"/>
  <c r="Y37" i="16"/>
  <c r="AA367" i="16"/>
  <c r="AB317" i="16"/>
  <c r="AC101" i="16"/>
  <c r="AA8" i="16"/>
  <c r="Z175" i="16"/>
  <c r="AC185" i="16"/>
  <c r="AC288" i="16"/>
  <c r="AC229" i="16"/>
  <c r="AA341" i="16"/>
  <c r="AB133" i="16"/>
  <c r="AC242" i="16"/>
  <c r="T38" i="14"/>
  <c r="Z294" i="16"/>
  <c r="AC257" i="16"/>
  <c r="T31" i="14"/>
  <c r="AC252" i="16"/>
  <c r="U50" i="18"/>
  <c r="Z101" i="16"/>
  <c r="AA60" i="16"/>
  <c r="Y123" i="16"/>
  <c r="U67" i="18"/>
  <c r="U37" i="17"/>
  <c r="AB381" i="16"/>
  <c r="Y183" i="16"/>
  <c r="AA38" i="16"/>
  <c r="AB166" i="16"/>
  <c r="Z62" i="16"/>
  <c r="Z326" i="16"/>
  <c r="AA227" i="16"/>
  <c r="Y250" i="16"/>
  <c r="AA20" i="16"/>
  <c r="Y268" i="16"/>
  <c r="Y98" i="16"/>
  <c r="AB24" i="16"/>
  <c r="Y244" i="16"/>
  <c r="Y261" i="16"/>
  <c r="Z299" i="16"/>
  <c r="Y308" i="16"/>
  <c r="I4" i="1"/>
  <c r="Y263" i="16"/>
  <c r="AA110" i="16"/>
  <c r="AC383" i="16"/>
  <c r="Y79" i="16"/>
  <c r="T22" i="17"/>
  <c r="U51" i="15"/>
  <c r="AC337" i="16"/>
  <c r="AA253" i="16"/>
  <c r="AB353" i="16"/>
  <c r="AC275" i="16"/>
  <c r="AA386" i="16"/>
  <c r="Y120" i="16"/>
  <c r="Y246" i="16"/>
  <c r="AC131" i="16"/>
  <c r="T22" i="14"/>
  <c r="AB294" i="16"/>
  <c r="Z352" i="16"/>
  <c r="Z151" i="16"/>
  <c r="U26" i="17"/>
  <c r="AB298" i="16"/>
  <c r="T54" i="15"/>
  <c r="T17" i="14"/>
  <c r="AA148" i="16"/>
  <c r="AB4" i="16"/>
  <c r="C89" i="15"/>
  <c r="AA315" i="16"/>
  <c r="T56" i="18"/>
  <c r="AB110" i="16"/>
  <c r="AC271" i="16"/>
  <c r="Z351" i="16"/>
  <c r="Z222" i="16"/>
  <c r="Z9" i="16"/>
  <c r="Y356" i="16"/>
  <c r="AA327" i="16"/>
  <c r="Y359" i="16"/>
  <c r="AB262" i="16"/>
  <c r="AA67" i="16"/>
  <c r="Z356" i="16"/>
  <c r="Z87" i="16"/>
  <c r="AA337" i="16"/>
  <c r="Y92" i="16"/>
  <c r="AB57" i="16"/>
  <c r="Z126" i="16"/>
  <c r="AA314" i="16"/>
  <c r="AB115" i="16"/>
  <c r="Z275" i="16"/>
  <c r="AB371" i="16"/>
  <c r="AC374" i="16"/>
  <c r="Z340" i="16"/>
  <c r="AA159" i="16"/>
  <c r="T49" i="14"/>
  <c r="AA281" i="16"/>
  <c r="U39" i="16"/>
  <c r="AB249" i="16"/>
  <c r="AB150" i="16"/>
  <c r="Z53" i="16"/>
  <c r="AB301" i="16"/>
  <c r="AA190" i="16"/>
  <c r="AC64" i="16"/>
  <c r="AB196" i="16"/>
  <c r="AB200" i="16"/>
  <c r="Z122" i="16"/>
  <c r="Z186" i="16"/>
  <c r="AB61" i="16"/>
  <c r="Y305" i="16"/>
  <c r="Z302" i="16"/>
  <c r="AA108" i="16"/>
  <c r="AB48" i="16"/>
  <c r="AB56" i="16"/>
  <c r="Y124" i="16"/>
  <c r="Z300" i="16"/>
  <c r="AA179" i="16"/>
  <c r="AB362" i="16"/>
  <c r="AB54" i="16"/>
  <c r="Y230" i="16"/>
  <c r="Z96" i="16"/>
  <c r="AA117" i="16"/>
  <c r="AA321" i="16"/>
  <c r="AB297" i="16"/>
  <c r="AC206" i="16"/>
  <c r="AC278" i="16"/>
  <c r="Y253" i="16"/>
  <c r="AC71" i="16"/>
  <c r="AC296" i="16"/>
  <c r="Y189" i="16"/>
  <c r="Y139" i="16"/>
  <c r="AC211" i="16"/>
  <c r="Y213" i="16"/>
  <c r="Z178" i="16"/>
  <c r="AC52" i="16"/>
  <c r="AA318" i="16"/>
  <c r="Z308" i="16"/>
  <c r="U60" i="15"/>
  <c r="AB291" i="16"/>
  <c r="Z137" i="16"/>
  <c r="AC368" i="16"/>
  <c r="AA126" i="16"/>
  <c r="AC48" i="16"/>
  <c r="AA187" i="16"/>
  <c r="AB203" i="16"/>
  <c r="AA292" i="16"/>
  <c r="T51" i="16"/>
  <c r="AB357" i="16"/>
  <c r="Y285" i="16"/>
  <c r="AC24" i="16"/>
  <c r="AB345" i="16"/>
  <c r="Y60" i="16"/>
  <c r="Z114" i="16"/>
  <c r="AA387" i="16"/>
  <c r="AB260" i="16"/>
  <c r="AC327" i="16"/>
  <c r="AA96" i="16"/>
  <c r="AB39" i="16"/>
  <c r="AA181" i="16"/>
  <c r="Y275" i="16"/>
  <c r="Y54" i="16"/>
  <c r="U43" i="16"/>
  <c r="AC298" i="16"/>
  <c r="AB264" i="16"/>
  <c r="AC55" i="16"/>
  <c r="Z20" i="16"/>
  <c r="AC290" i="16"/>
  <c r="AB168" i="16"/>
  <c r="T56" i="16"/>
  <c r="Y322" i="16"/>
  <c r="AA382" i="16"/>
  <c r="AA218" i="16"/>
  <c r="Z177" i="16"/>
  <c r="Y384" i="16"/>
  <c r="AB81" i="16"/>
  <c r="Z164" i="16"/>
  <c r="U32" i="18"/>
  <c r="Z313" i="16"/>
  <c r="T30" i="17"/>
  <c r="AA36" i="16"/>
  <c r="AC85" i="16"/>
  <c r="AC120" i="16"/>
  <c r="AC202" i="16"/>
  <c r="Z81" i="16"/>
  <c r="Y232" i="16"/>
  <c r="AC46" i="16"/>
  <c r="Z203" i="16"/>
  <c r="AC203" i="16"/>
  <c r="T54" i="14"/>
  <c r="AA211" i="16"/>
  <c r="Y171" i="16"/>
  <c r="AA276" i="16"/>
  <c r="Z74" i="16"/>
  <c r="AB208" i="16"/>
  <c r="Z334" i="16"/>
  <c r="AB85" i="16"/>
  <c r="T42" i="14"/>
  <c r="AA338" i="16"/>
  <c r="Y78" i="16"/>
  <c r="AB164" i="16"/>
  <c r="Y89" i="16"/>
  <c r="AC170" i="16"/>
  <c r="Z347" i="16"/>
  <c r="AC225" i="16"/>
  <c r="AC330" i="16"/>
  <c r="AC169" i="16"/>
  <c r="AB349" i="16"/>
  <c r="AC246" i="16"/>
  <c r="AA302" i="16"/>
  <c r="AC356" i="16"/>
  <c r="T32" i="14"/>
  <c r="AB26" i="16"/>
  <c r="Z57" i="16"/>
  <c r="AC250" i="16"/>
  <c r="Z113" i="16"/>
  <c r="Y168" i="16"/>
  <c r="Z320" i="16"/>
  <c r="Z14" i="16"/>
  <c r="Y130" i="16"/>
  <c r="U33" i="18"/>
  <c r="AC79" i="16"/>
  <c r="Z183" i="16"/>
  <c r="Z45" i="16"/>
  <c r="AC373" i="16"/>
  <c r="U27" i="17"/>
  <c r="Z180" i="16"/>
  <c r="Y387" i="16"/>
  <c r="T40" i="18"/>
  <c r="Z267" i="16"/>
  <c r="AC227" i="16"/>
  <c r="AC141" i="16"/>
  <c r="AA93" i="16"/>
  <c r="AC27" i="16"/>
  <c r="Y212" i="16"/>
  <c r="AB373" i="16"/>
  <c r="Z242" i="16"/>
  <c r="AA271" i="16"/>
  <c r="AA141" i="16"/>
  <c r="AB226" i="16"/>
  <c r="AC190" i="16"/>
  <c r="AA127" i="16"/>
  <c r="U39" i="14"/>
  <c r="Y389" i="16"/>
  <c r="Y334" i="16"/>
  <c r="Y131" i="16"/>
  <c r="AB246" i="16"/>
  <c r="AA277" i="16"/>
  <c r="AC256" i="16"/>
  <c r="Y70" i="16"/>
  <c r="AA42" i="16"/>
  <c r="AA377" i="16"/>
  <c r="AB159" i="16"/>
  <c r="AC236" i="16"/>
  <c r="AB225" i="16"/>
  <c r="Z349" i="16"/>
  <c r="AC15" i="16"/>
  <c r="Y215" i="16"/>
  <c r="AB49" i="16"/>
  <c r="AC208" i="16"/>
  <c r="U49" i="18"/>
  <c r="Z35" i="16"/>
  <c r="Y262" i="16"/>
  <c r="Z188" i="16"/>
  <c r="AB37" i="16"/>
  <c r="AA225" i="16"/>
  <c r="AB153" i="16"/>
  <c r="T14" i="17"/>
  <c r="AA206" i="16"/>
  <c r="U63" i="16"/>
  <c r="Z343" i="16"/>
  <c r="Y291" i="16"/>
  <c r="AC36" i="16"/>
  <c r="AA379" i="16"/>
  <c r="AB114" i="16"/>
  <c r="Y304" i="16"/>
  <c r="AC82" i="16"/>
  <c r="Z83" i="16"/>
  <c r="AC38" i="16"/>
  <c r="T53" i="16"/>
  <c r="T39" i="17"/>
  <c r="Z185" i="16"/>
  <c r="AC207" i="16"/>
  <c r="Y50" i="16"/>
  <c r="U53" i="14"/>
  <c r="AA344" i="16"/>
  <c r="AA332" i="16"/>
  <c r="U44" i="16"/>
  <c r="Y214" i="16"/>
  <c r="Y71" i="16"/>
  <c r="AC94" i="16"/>
  <c r="Y143" i="16"/>
  <c r="Y105" i="16"/>
  <c r="Y345" i="16"/>
  <c r="T37" i="14"/>
  <c r="AB105" i="16"/>
  <c r="U36" i="18"/>
  <c r="AA39" i="16"/>
  <c r="AA346" i="16"/>
  <c r="AA194" i="16"/>
  <c r="AA238" i="16"/>
  <c r="AB123" i="16"/>
  <c r="U52" i="15"/>
  <c r="Z354" i="16"/>
  <c r="Y45" i="16"/>
  <c r="C93" i="15"/>
  <c r="Y30" i="16"/>
  <c r="AA202" i="16"/>
  <c r="AB238" i="16"/>
  <c r="AA236" i="16"/>
  <c r="AB194" i="16"/>
  <c r="AC241" i="16"/>
  <c r="AA112" i="16"/>
  <c r="Z370" i="16"/>
  <c r="AC175" i="16"/>
  <c r="AA309" i="16"/>
  <c r="Y363" i="16"/>
  <c r="T35" i="18"/>
  <c r="Y219" i="16"/>
  <c r="AA247" i="16"/>
  <c r="AB60" i="16"/>
  <c r="AC218" i="16"/>
  <c r="AB117" i="16"/>
  <c r="AA10" i="16"/>
  <c r="Y191" i="16"/>
  <c r="Z201" i="16"/>
  <c r="AB135" i="16"/>
  <c r="Y256" i="16"/>
  <c r="U9" i="17"/>
  <c r="T41" i="17"/>
  <c r="Y298" i="16"/>
  <c r="U65" i="15"/>
  <c r="Z133" i="16"/>
  <c r="AB99" i="16"/>
  <c r="AA280" i="16"/>
  <c r="AA74" i="16"/>
  <c r="AB295" i="16"/>
  <c r="AB184" i="16"/>
  <c r="Y288" i="16"/>
  <c r="Y65" i="16"/>
  <c r="AA351" i="16"/>
  <c r="AA63" i="16"/>
  <c r="T65" i="16"/>
  <c r="Z362" i="16"/>
  <c r="AA68" i="16"/>
  <c r="U53" i="17"/>
  <c r="Z212" i="16"/>
  <c r="Z37" i="16"/>
  <c r="AC315" i="16"/>
  <c r="AB38" i="16"/>
  <c r="U40" i="14"/>
  <c r="T36" i="16"/>
  <c r="AB28" i="16"/>
  <c r="Y354" i="16"/>
  <c r="AB65" i="16"/>
  <c r="AC344" i="16"/>
  <c r="Z168" i="16"/>
  <c r="Y184" i="16"/>
  <c r="Z65" i="16"/>
  <c r="U76" i="18"/>
  <c r="AC83" i="16"/>
  <c r="U26" i="14"/>
  <c r="Y158" i="16"/>
  <c r="AC132" i="16"/>
  <c r="AB188" i="16"/>
  <c r="AC18" i="16"/>
  <c r="Z218" i="16"/>
  <c r="Y63" i="16"/>
  <c r="Z355" i="16"/>
  <c r="AA137" i="16"/>
  <c r="AG11" i="15"/>
  <c r="AA257" i="16"/>
  <c r="T24" i="14"/>
  <c r="U36" i="14"/>
  <c r="AA340" i="16"/>
  <c r="AC245" i="16"/>
  <c r="AC265" i="16"/>
  <c r="Y302" i="16"/>
  <c r="AB89" i="16"/>
  <c r="Y149" i="16"/>
  <c r="Y173" i="16"/>
  <c r="Z304" i="16"/>
  <c r="Y159" i="16"/>
  <c r="AA100" i="16"/>
  <c r="Y57" i="16"/>
  <c r="U42" i="18"/>
  <c r="Z331" i="16"/>
  <c r="Y51" i="16"/>
  <c r="AC286" i="16"/>
  <c r="AC304" i="16"/>
  <c r="AB100" i="16"/>
  <c r="AC253" i="16"/>
  <c r="AA80" i="16"/>
  <c r="Z117" i="16"/>
  <c r="AA231" i="16"/>
  <c r="Y295" i="16"/>
  <c r="AB205" i="16"/>
  <c r="AA155" i="16"/>
  <c r="AC37" i="16"/>
  <c r="AC386" i="16"/>
  <c r="AC163" i="16"/>
  <c r="U40" i="18"/>
  <c r="AA269" i="16"/>
  <c r="AB195" i="16"/>
  <c r="AC221" i="16"/>
  <c r="Y310" i="16"/>
  <c r="AA258" i="16"/>
  <c r="AC232" i="16"/>
  <c r="Y69" i="16"/>
  <c r="B8" i="14"/>
  <c r="Y201" i="16"/>
  <c r="AB268" i="16"/>
  <c r="AB103" i="16"/>
  <c r="Z286" i="16"/>
  <c r="AB40" i="16"/>
  <c r="AA195" i="16"/>
  <c r="Z282" i="16"/>
  <c r="Z264" i="16"/>
  <c r="U44" i="14"/>
  <c r="T53" i="15"/>
  <c r="U55" i="17"/>
  <c r="Z191" i="16"/>
  <c r="U81" i="15"/>
  <c r="T51" i="17"/>
  <c r="T34" i="14"/>
  <c r="AA359" i="16"/>
  <c r="Y329" i="16"/>
  <c r="Y344" i="16"/>
  <c r="Z142" i="16"/>
  <c r="Z131" i="16"/>
  <c r="Y234" i="16"/>
  <c r="AA234" i="16"/>
  <c r="Z42" i="16"/>
  <c r="Z257" i="16"/>
  <c r="AC178" i="16"/>
  <c r="AB95" i="16"/>
  <c r="AB368" i="16"/>
  <c r="AB269" i="16"/>
  <c r="AC200" i="16"/>
  <c r="AC87" i="16"/>
  <c r="Z91" i="16"/>
  <c r="AA376" i="16"/>
  <c r="U51" i="14"/>
  <c r="T50" i="18"/>
  <c r="AA24" i="16"/>
  <c r="AB365" i="16"/>
  <c r="Y133" i="16"/>
  <c r="Y28" i="16"/>
  <c r="Y122" i="16"/>
  <c r="Z272" i="16"/>
  <c r="AB113" i="16"/>
  <c r="Z102" i="16"/>
  <c r="AB302" i="16"/>
  <c r="AB279" i="16"/>
  <c r="AC308" i="16"/>
  <c r="T52" i="14"/>
  <c r="AA119" i="16"/>
  <c r="U54" i="18"/>
  <c r="Y269" i="16"/>
  <c r="AA219" i="16"/>
  <c r="AC197" i="16"/>
  <c r="Z174" i="16"/>
  <c r="AB258" i="16"/>
  <c r="Z387" i="16"/>
  <c r="AC359" i="16"/>
  <c r="C95" i="15"/>
  <c r="T15" i="17"/>
  <c r="AB45" i="16"/>
  <c r="AB136" i="16"/>
  <c r="Z202" i="16"/>
  <c r="Y39" i="16"/>
  <c r="T40" i="16"/>
  <c r="Z176" i="16"/>
  <c r="AC216" i="16"/>
  <c r="Z184" i="16"/>
  <c r="Z366" i="16"/>
  <c r="AA12" i="16"/>
  <c r="AC306" i="16"/>
  <c r="AB273" i="16"/>
  <c r="AA300" i="16"/>
  <c r="AB252" i="16"/>
  <c r="AA366" i="16"/>
  <c r="Z40" i="16"/>
  <c r="AC285" i="16"/>
  <c r="AA373" i="16"/>
  <c r="Y276" i="16"/>
  <c r="AA263" i="16"/>
  <c r="Z233" i="16"/>
  <c r="AC287" i="16"/>
  <c r="Y375" i="16"/>
  <c r="U11" i="17"/>
  <c r="AA326" i="16"/>
  <c r="AA118" i="16"/>
  <c r="AC65" i="16"/>
  <c r="AA175" i="16"/>
  <c r="Y47" i="16"/>
  <c r="AB193" i="16"/>
  <c r="Z6" i="16"/>
  <c r="AC323" i="16"/>
  <c r="Y88" i="16"/>
  <c r="AB116" i="16"/>
  <c r="AC268" i="16"/>
  <c r="AA48" i="16"/>
  <c r="AB336" i="16"/>
  <c r="U22" i="14"/>
  <c r="AB216" i="16"/>
  <c r="AC136" i="16"/>
  <c r="Z98" i="16"/>
  <c r="T45" i="17"/>
  <c r="T53" i="14"/>
  <c r="Z123" i="16"/>
  <c r="AA365" i="16"/>
  <c r="Y330" i="16"/>
  <c r="Y343" i="16"/>
  <c r="AC385" i="16"/>
  <c r="AB8" i="16"/>
  <c r="Y264" i="16"/>
  <c r="AA151" i="16"/>
  <c r="AA333" i="16"/>
  <c r="AA58" i="16"/>
  <c r="AC129" i="16"/>
  <c r="Z329" i="16"/>
  <c r="AC355" i="16"/>
  <c r="AA348" i="16"/>
  <c r="U4" i="14"/>
  <c r="AA301" i="16"/>
  <c r="Y240" i="16"/>
  <c r="AA364" i="16"/>
  <c r="Y227" i="16"/>
  <c r="AA21" i="16"/>
  <c r="AB271" i="16"/>
  <c r="AC74" i="16"/>
  <c r="AA75" i="16"/>
  <c r="Y315" i="16"/>
  <c r="AC269" i="16"/>
  <c r="AC180" i="16"/>
  <c r="AA221" i="16"/>
  <c r="Z148" i="16"/>
  <c r="Y323" i="16"/>
  <c r="AB289" i="16"/>
  <c r="AC93" i="16"/>
  <c r="AB376" i="16"/>
  <c r="AB175" i="16"/>
  <c r="Z249" i="16"/>
  <c r="Y150" i="16"/>
  <c r="Z386" i="16"/>
  <c r="AC109" i="16"/>
  <c r="AC135" i="16"/>
  <c r="AA16" i="16"/>
  <c r="AB130" i="16"/>
  <c r="U42" i="17"/>
  <c r="Y242" i="16"/>
  <c r="AC23" i="16"/>
  <c r="Y128" i="16"/>
  <c r="AB76" i="16"/>
  <c r="AA217" i="16"/>
  <c r="AC251" i="16"/>
  <c r="AA14" i="16"/>
  <c r="Z150" i="16"/>
  <c r="Y49" i="16"/>
  <c r="Y328" i="16"/>
  <c r="Z75" i="16"/>
  <c r="AA357" i="16"/>
  <c r="U48" i="18"/>
  <c r="AA336" i="16"/>
  <c r="AC213" i="16"/>
  <c r="Z266" i="16"/>
  <c r="AC174" i="16"/>
  <c r="Y165" i="16"/>
  <c r="AA139" i="16"/>
  <c r="T34" i="18"/>
  <c r="AA133" i="16"/>
  <c r="Y194" i="16"/>
  <c r="AA304" i="16"/>
  <c r="AB53" i="16"/>
  <c r="AB15" i="16"/>
  <c r="Z134" i="16"/>
  <c r="Y350" i="16"/>
  <c r="AA4" i="16"/>
  <c r="Z295" i="16"/>
  <c r="Y175" i="16"/>
  <c r="AB106" i="16"/>
  <c r="T40" i="14"/>
  <c r="Y115" i="16"/>
  <c r="AC324" i="16"/>
  <c r="Y203" i="16"/>
  <c r="Z73" i="16"/>
  <c r="AA94" i="16"/>
  <c r="Y142" i="16"/>
  <c r="AB51" i="16"/>
  <c r="AB354" i="16"/>
  <c r="Y178" i="16"/>
  <c r="Y286" i="16"/>
  <c r="T35" i="17"/>
  <c r="Y24" i="16"/>
  <c r="AB155" i="16"/>
  <c r="T39" i="18"/>
  <c r="AA297" i="16"/>
  <c r="AB333" i="16"/>
  <c r="Z210" i="16"/>
  <c r="U34" i="14"/>
  <c r="Y279" i="16"/>
  <c r="AA389" i="16"/>
  <c r="AB248" i="16"/>
  <c r="AB219" i="16"/>
  <c r="Z46" i="16"/>
  <c r="T45" i="16"/>
  <c r="AA140" i="16"/>
  <c r="U52" i="14"/>
  <c r="T36" i="18"/>
  <c r="AB84" i="16"/>
  <c r="AB212" i="16"/>
  <c r="AG11" i="17"/>
  <c r="AG11" i="16"/>
  <c r="AG11" i="14"/>
  <c r="AI11" i="15"/>
  <c r="AG12" i="15"/>
  <c r="C8" i="14"/>
  <c r="AI11" i="17"/>
  <c r="AG12" i="17"/>
  <c r="AI11" i="16"/>
  <c r="AG12" i="16"/>
  <c r="AG12" i="14"/>
  <c r="AI11" i="14"/>
  <c r="AG13" i="15"/>
  <c r="AI12" i="15"/>
  <c r="B9" i="14"/>
  <c r="D8" i="14"/>
  <c r="AG13" i="17"/>
  <c r="AI12" i="17"/>
  <c r="AI12" i="16"/>
  <c r="AG13" i="16"/>
  <c r="AI12" i="14"/>
  <c r="AG13" i="14"/>
  <c r="AI13" i="15"/>
  <c r="AG14" i="15"/>
  <c r="C9" i="14"/>
  <c r="AG14" i="17"/>
  <c r="AI13" i="17"/>
  <c r="AG14" i="16"/>
  <c r="AI13" i="16"/>
  <c r="AG14" i="14"/>
  <c r="AI13" i="14"/>
  <c r="AG15" i="15"/>
  <c r="AI14" i="15"/>
  <c r="B10" i="14"/>
  <c r="D9" i="14"/>
  <c r="AG15" i="17"/>
  <c r="AI14" i="17"/>
  <c r="AI14" i="16"/>
  <c r="AG15" i="16"/>
  <c r="AI14" i="14"/>
  <c r="AG15" i="14"/>
  <c r="AG16" i="15"/>
  <c r="AI15" i="15"/>
  <c r="C10" i="14"/>
  <c r="AI15" i="17"/>
  <c r="AG16" i="17"/>
  <c r="AG16" i="16"/>
  <c r="AI15" i="16"/>
  <c r="AI15" i="14"/>
  <c r="AG16" i="14"/>
  <c r="AG17" i="15"/>
  <c r="AI16" i="15"/>
  <c r="D10" i="14"/>
  <c r="B11" i="14"/>
  <c r="AG17" i="17"/>
  <c r="AI16" i="17"/>
  <c r="AI16" i="16"/>
  <c r="AG17" i="16"/>
  <c r="AI16" i="14"/>
  <c r="AG17" i="14"/>
  <c r="AG18" i="15"/>
  <c r="AI17" i="15"/>
  <c r="C11" i="14"/>
  <c r="AG18" i="17"/>
  <c r="AI17" i="17"/>
  <c r="AI17" i="16"/>
  <c r="AG18" i="16"/>
  <c r="AI17" i="14"/>
  <c r="AG18" i="14"/>
  <c r="AI18" i="15"/>
  <c r="AG19" i="15"/>
  <c r="D11" i="14"/>
  <c r="B12" i="14"/>
  <c r="AI18" i="17"/>
  <c r="AG19" i="17"/>
  <c r="AG19" i="16"/>
  <c r="AI18" i="16"/>
  <c r="AI18" i="14"/>
  <c r="AG19" i="14"/>
  <c r="AG20" i="15"/>
  <c r="AI19" i="15"/>
  <c r="C12" i="14"/>
  <c r="AG20" i="17"/>
  <c r="AI19" i="17"/>
  <c r="AG20" i="16"/>
  <c r="AI19" i="16"/>
  <c r="AG20" i="14"/>
  <c r="AI19" i="14"/>
  <c r="AG21" i="15"/>
  <c r="AI20" i="15"/>
  <c r="B13" i="14"/>
  <c r="D12" i="14"/>
  <c r="AI20" i="17"/>
  <c r="AG21" i="17"/>
  <c r="AG21" i="16"/>
  <c r="AI20" i="16"/>
  <c r="AG21" i="14"/>
  <c r="AI20" i="14"/>
  <c r="AG22" i="15"/>
  <c r="AI21" i="15"/>
  <c r="C13" i="14"/>
  <c r="AI21" i="17"/>
  <c r="AG22" i="17"/>
  <c r="AI22" i="17" s="1"/>
  <c r="AG22" i="16"/>
  <c r="AI22" i="16" s="1"/>
  <c r="AI21" i="16"/>
  <c r="AI21" i="14"/>
  <c r="AG22" i="14"/>
  <c r="B14" i="14"/>
  <c r="D13" i="14"/>
  <c r="C14" i="14"/>
  <c r="B15" i="14"/>
  <c r="D14" i="14"/>
  <c r="C15" i="14"/>
  <c r="B16" i="14"/>
  <c r="D15" i="14"/>
  <c r="C16" i="14"/>
  <c r="B17" i="14"/>
  <c r="D16" i="14"/>
  <c r="C17" i="14"/>
  <c r="B18" i="14"/>
  <c r="D17" i="14"/>
  <c r="C18" i="14"/>
  <c r="D18" i="14"/>
  <c r="H18" i="14" l="1"/>
  <c r="H17" i="14"/>
  <c r="H16" i="14"/>
  <c r="H15" i="14"/>
  <c r="H14" i="14"/>
  <c r="AK21" i="14"/>
  <c r="AK21" i="16"/>
  <c r="AK22" i="16"/>
  <c r="AM22" i="17"/>
  <c r="AK22" i="17"/>
  <c r="AM21" i="17"/>
  <c r="AK21" i="17"/>
  <c r="AK21" i="15"/>
  <c r="AK20" i="14"/>
  <c r="AK20" i="16"/>
  <c r="AM20" i="17"/>
  <c r="AK20" i="17"/>
  <c r="H13" i="14"/>
  <c r="AK20" i="15"/>
  <c r="AK19" i="14"/>
  <c r="AK19" i="16"/>
  <c r="AK19" i="17"/>
  <c r="AM19" i="17"/>
  <c r="AK19" i="15"/>
  <c r="AK18" i="14"/>
  <c r="AK18" i="16"/>
  <c r="AM18" i="17"/>
  <c r="AK18" i="17"/>
  <c r="H12" i="14"/>
  <c r="AK18" i="15"/>
  <c r="AK17" i="14"/>
  <c r="AK17" i="16"/>
  <c r="AK17" i="17"/>
  <c r="AM17" i="17"/>
  <c r="AK17" i="15"/>
  <c r="AK16" i="14"/>
  <c r="AK16" i="16"/>
  <c r="AK16" i="17"/>
  <c r="AM16" i="17"/>
  <c r="H11" i="14"/>
  <c r="AK16" i="15"/>
  <c r="AK15" i="14"/>
  <c r="AK15" i="16"/>
  <c r="AK15" i="17"/>
  <c r="AM15" i="17"/>
  <c r="AK15" i="15"/>
  <c r="AK14" i="14"/>
  <c r="AK14" i="16"/>
  <c r="AM14" i="17"/>
  <c r="AK14" i="17"/>
  <c r="H10" i="14"/>
  <c r="AK14" i="15"/>
  <c r="AK13" i="14"/>
  <c r="AK13" i="16"/>
  <c r="AM13" i="17"/>
  <c r="AK13" i="17"/>
  <c r="AK13" i="15"/>
  <c r="AK12" i="14"/>
  <c r="AK12" i="16"/>
  <c r="AM12" i="17"/>
  <c r="AK12" i="17"/>
  <c r="H9" i="14"/>
  <c r="AK12" i="15"/>
  <c r="AK11" i="14"/>
  <c r="AK11" i="16"/>
  <c r="AK11" i="17"/>
  <c r="AM11" i="17"/>
  <c r="AK11" i="15"/>
  <c r="W279" i="16"/>
  <c r="W24" i="16"/>
  <c r="W286" i="16"/>
  <c r="W178" i="16"/>
  <c r="W142" i="16"/>
  <c r="W203" i="16"/>
  <c r="W115" i="16"/>
  <c r="W175" i="16"/>
  <c r="W350" i="16"/>
  <c r="W194" i="16"/>
  <c r="W165" i="16"/>
  <c r="W328" i="16"/>
  <c r="W49" i="16"/>
  <c r="W128" i="16"/>
  <c r="W242" i="16"/>
  <c r="W150" i="16"/>
  <c r="W323" i="16"/>
  <c r="W315" i="16"/>
  <c r="W227" i="16"/>
  <c r="W240" i="16"/>
  <c r="W264" i="16"/>
  <c r="W343" i="16"/>
  <c r="W330" i="16"/>
  <c r="W88" i="16"/>
  <c r="W47" i="16"/>
  <c r="W375" i="16"/>
  <c r="W276" i="16"/>
  <c r="W39" i="16"/>
  <c r="W269" i="16"/>
  <c r="W122" i="16"/>
  <c r="W28" i="16"/>
  <c r="W133" i="16"/>
  <c r="W234" i="16"/>
  <c r="W344" i="16"/>
  <c r="W329" i="16"/>
  <c r="W201" i="16"/>
  <c r="H8" i="14"/>
  <c r="W69" i="16"/>
  <c r="W310" i="16"/>
  <c r="W295" i="16"/>
  <c r="W51" i="16"/>
  <c r="W57" i="16"/>
  <c r="W159" i="16"/>
  <c r="W173" i="16"/>
  <c r="W149" i="16"/>
  <c r="W302" i="16"/>
  <c r="W63" i="16"/>
  <c r="W158" i="16"/>
  <c r="W184" i="16"/>
  <c r="W354" i="16"/>
  <c r="W65" i="16"/>
  <c r="W288" i="16"/>
  <c r="W298" i="16"/>
  <c r="W256" i="16"/>
  <c r="W191" i="16"/>
  <c r="W219" i="16"/>
  <c r="W363" i="16"/>
  <c r="W30" i="16"/>
  <c r="W45" i="16"/>
  <c r="W345" i="16"/>
  <c r="W105" i="16"/>
  <c r="W143" i="16"/>
  <c r="W71" i="16"/>
  <c r="W214" i="16"/>
  <c r="W50" i="16"/>
  <c r="W304" i="16"/>
  <c r="W291" i="16"/>
  <c r="W262" i="16"/>
  <c r="W215" i="16"/>
  <c r="W70" i="16"/>
  <c r="W131" i="16"/>
  <c r="W334" i="16"/>
  <c r="W389" i="16"/>
  <c r="W212" i="16"/>
  <c r="W387" i="16"/>
  <c r="W130" i="16"/>
  <c r="W168" i="16"/>
  <c r="W89" i="16"/>
  <c r="W78" i="16"/>
  <c r="W171" i="16"/>
  <c r="W232" i="16"/>
  <c r="W384" i="16"/>
  <c r="W322" i="16"/>
  <c r="W54" i="16"/>
  <c r="W275" i="16"/>
  <c r="W60" i="16"/>
  <c r="W285" i="16"/>
  <c r="W213" i="16"/>
  <c r="W139" i="16"/>
  <c r="W189" i="16"/>
  <c r="W253" i="16"/>
  <c r="W230" i="16"/>
  <c r="W124" i="16"/>
  <c r="W305" i="16"/>
  <c r="W92" i="16"/>
  <c r="W359" i="16"/>
  <c r="W356" i="16"/>
  <c r="W246" i="16"/>
  <c r="W120" i="16"/>
  <c r="W79" i="16"/>
  <c r="W263" i="16"/>
  <c r="W308" i="16"/>
  <c r="W261" i="16"/>
  <c r="W244" i="16"/>
  <c r="W98" i="16"/>
  <c r="W268" i="16"/>
  <c r="W250" i="16"/>
  <c r="W183" i="16"/>
  <c r="W123" i="16"/>
  <c r="W37" i="16"/>
  <c r="W44" i="16"/>
  <c r="W192" i="16"/>
  <c r="W211" i="16"/>
  <c r="W336" i="16"/>
  <c r="W199" i="16"/>
  <c r="W251" i="16"/>
  <c r="W113" i="16"/>
  <c r="W176" i="16"/>
  <c r="W390" i="16"/>
  <c r="W4" i="16"/>
  <c r="W351" i="16"/>
  <c r="W196" i="16"/>
  <c r="W247" i="16"/>
  <c r="W381" i="16"/>
  <c r="W172" i="16"/>
  <c r="W11" i="16"/>
  <c r="W25" i="16"/>
  <c r="W300" i="16"/>
  <c r="W170" i="16"/>
  <c r="W366" i="16"/>
  <c r="W9" i="16"/>
  <c r="W97" i="16"/>
  <c r="W222" i="16"/>
  <c r="W197" i="16"/>
  <c r="W386" i="16"/>
  <c r="W307" i="16"/>
  <c r="W316" i="16"/>
  <c r="W362" i="16"/>
  <c r="W174" i="16"/>
  <c r="W129" i="16"/>
  <c r="W274" i="16"/>
  <c r="W195" i="16"/>
  <c r="X66" i="17"/>
  <c r="X20" i="17"/>
  <c r="X51" i="17"/>
  <c r="X11" i="17"/>
  <c r="X40" i="17"/>
  <c r="X30" i="17"/>
  <c r="X27" i="17"/>
  <c r="X79" i="17"/>
  <c r="X76" i="17"/>
  <c r="X16" i="17"/>
  <c r="X18" i="17"/>
  <c r="X60" i="17"/>
  <c r="X46" i="17"/>
  <c r="X78" i="17"/>
  <c r="X61" i="17"/>
  <c r="X48" i="17"/>
  <c r="X68" i="17"/>
  <c r="X14" i="17"/>
  <c r="X45" i="17"/>
  <c r="X80" i="17"/>
  <c r="X74" i="17"/>
  <c r="X64" i="17"/>
  <c r="X37" i="17"/>
  <c r="X21" i="17"/>
  <c r="X38" i="17"/>
  <c r="X52" i="17"/>
  <c r="X82" i="17"/>
  <c r="X28" i="17"/>
  <c r="X53" i="17"/>
  <c r="X56" i="17"/>
  <c r="X70" i="17"/>
  <c r="X31" i="17"/>
  <c r="X72" i="17"/>
  <c r="X42" i="17"/>
  <c r="X7" i="17"/>
  <c r="X32" i="17"/>
  <c r="X3" i="17"/>
  <c r="X65" i="17"/>
  <c r="X87" i="17"/>
  <c r="X41" i="17"/>
  <c r="X29" i="17"/>
  <c r="X23" i="17"/>
  <c r="X77" i="17"/>
  <c r="X55" i="17"/>
  <c r="X83" i="17"/>
  <c r="X36" i="17"/>
  <c r="X67" i="17"/>
  <c r="X91" i="17"/>
  <c r="X50" i="17"/>
  <c r="X4" i="17"/>
  <c r="X8" i="17"/>
  <c r="X85" i="17"/>
  <c r="X54" i="17"/>
  <c r="X34" i="17"/>
  <c r="X71" i="17"/>
  <c r="X39" i="17"/>
  <c r="X13" i="17"/>
  <c r="X88" i="17"/>
  <c r="X69" i="17"/>
  <c r="X22" i="17"/>
  <c r="X24" i="17"/>
  <c r="X10" i="17"/>
  <c r="X84" i="17"/>
  <c r="X89" i="17"/>
  <c r="X9" i="17"/>
  <c r="X25" i="17"/>
  <c r="X44" i="17"/>
  <c r="X75" i="17"/>
  <c r="X5" i="17"/>
  <c r="X81" i="17"/>
  <c r="X19" i="17"/>
  <c r="X26" i="17"/>
  <c r="X57" i="17"/>
  <c r="X43" i="17"/>
  <c r="X33" i="17"/>
  <c r="X17" i="17"/>
  <c r="X58" i="17"/>
  <c r="X12" i="17"/>
  <c r="X59" i="17"/>
  <c r="X90" i="17"/>
  <c r="X15" i="17"/>
  <c r="X47" i="17"/>
  <c r="X63" i="17"/>
  <c r="X6" i="17"/>
  <c r="X62" i="17"/>
  <c r="X49" i="17"/>
  <c r="X35" i="17"/>
  <c r="X92" i="17"/>
  <c r="X86" i="17"/>
  <c r="X73" i="17"/>
  <c r="W180" i="16"/>
  <c r="W349" i="16"/>
  <c r="W77" i="16"/>
  <c r="W38" i="16"/>
  <c r="W377" i="16"/>
  <c r="W327" i="16"/>
  <c r="W289" i="16"/>
  <c r="W81" i="16"/>
  <c r="W17" i="16"/>
  <c r="W40" i="16"/>
  <c r="W62" i="16"/>
  <c r="W104" i="16"/>
  <c r="W138" i="16"/>
  <c r="W61" i="16"/>
  <c r="W46" i="16"/>
  <c r="W368" i="16"/>
  <c r="W258" i="16"/>
  <c r="W292" i="16"/>
  <c r="W311" i="16"/>
  <c r="W66" i="16"/>
  <c r="W59" i="16"/>
  <c r="W43" i="16"/>
  <c r="W293" i="16"/>
  <c r="W380" i="16"/>
  <c r="W185" i="16"/>
  <c r="W35" i="16"/>
  <c r="W255" i="16"/>
  <c r="W94" i="16"/>
  <c r="W337" i="16"/>
  <c r="W110" i="16"/>
  <c r="W245" i="16"/>
  <c r="W186" i="16"/>
  <c r="W164" i="16"/>
  <c r="W137" i="16"/>
  <c r="W21" i="16"/>
  <c r="W20" i="16"/>
  <c r="W18" i="16"/>
  <c r="W284" i="16"/>
  <c r="W91" i="16"/>
  <c r="W376" i="16"/>
  <c r="W41" i="16"/>
  <c r="W204" i="16"/>
  <c r="W90" i="16"/>
  <c r="W374" i="16"/>
  <c r="W42" i="16"/>
  <c r="W169" i="16"/>
  <c r="W160" i="16"/>
  <c r="W15" i="16"/>
  <c r="W29" i="16"/>
  <c r="W335" i="16"/>
  <c r="W235" i="16"/>
  <c r="W156" i="16"/>
  <c r="W84" i="16"/>
  <c r="W179" i="16"/>
  <c r="W341" i="16"/>
  <c r="W357" i="16"/>
  <c r="W152" i="16"/>
  <c r="W111" i="16"/>
  <c r="W153" i="16"/>
  <c r="W86" i="16"/>
  <c r="W221" i="16"/>
  <c r="W371" i="16"/>
  <c r="W348" i="16"/>
  <c r="W210" i="16"/>
  <c r="W27" i="16"/>
  <c r="W108" i="16"/>
  <c r="W342" i="16"/>
  <c r="W67" i="16"/>
  <c r="W355" i="16"/>
  <c r="W109" i="16"/>
  <c r="W277" i="16"/>
  <c r="W181" i="16"/>
  <c r="W74" i="16"/>
  <c r="W332" i="16"/>
  <c r="W364" i="16"/>
  <c r="W144" i="16"/>
  <c r="W278" i="16"/>
  <c r="W361" i="16"/>
  <c r="X45" i="18"/>
  <c r="X53" i="18"/>
  <c r="X21" i="18"/>
  <c r="X74" i="18"/>
  <c r="X60" i="18"/>
  <c r="X6" i="18"/>
  <c r="X32" i="18"/>
  <c r="X7" i="18"/>
  <c r="X49" i="18"/>
  <c r="X69" i="18"/>
  <c r="X36" i="18"/>
  <c r="X55" i="18"/>
  <c r="X3" i="18"/>
  <c r="X23" i="18"/>
  <c r="X26" i="18"/>
  <c r="X10" i="18"/>
  <c r="X41" i="18"/>
  <c r="X4" i="18"/>
  <c r="X5" i="18"/>
  <c r="X29" i="18"/>
  <c r="X46" i="18"/>
  <c r="X25" i="18"/>
  <c r="X27" i="18"/>
  <c r="X75" i="18"/>
  <c r="X79" i="18"/>
  <c r="X52" i="18"/>
  <c r="X17" i="18"/>
  <c r="X19" i="18"/>
  <c r="X56" i="18"/>
  <c r="X37" i="18"/>
  <c r="X16" i="18"/>
  <c r="X13" i="18"/>
  <c r="X65" i="18"/>
  <c r="X35" i="18"/>
  <c r="X31" i="18"/>
  <c r="X51" i="18"/>
  <c r="X54" i="18"/>
  <c r="X14" i="18"/>
  <c r="X71" i="18"/>
  <c r="X50" i="18"/>
  <c r="X61" i="18"/>
  <c r="X66" i="18"/>
  <c r="X9" i="18"/>
  <c r="X34" i="18"/>
  <c r="X43" i="18"/>
  <c r="X73" i="18"/>
  <c r="X68" i="18"/>
  <c r="X44" i="18"/>
  <c r="X58" i="18"/>
  <c r="X59" i="18"/>
  <c r="X78" i="18"/>
  <c r="X12" i="18"/>
  <c r="X62" i="18"/>
  <c r="X42" i="18"/>
  <c r="X63" i="18"/>
  <c r="X47" i="18"/>
  <c r="X57" i="18"/>
  <c r="X11" i="18"/>
  <c r="X48" i="18"/>
  <c r="X39" i="18"/>
  <c r="X40" i="18"/>
  <c r="X76" i="18"/>
  <c r="X70" i="18"/>
  <c r="X67" i="18"/>
  <c r="X72" i="18"/>
  <c r="X38" i="18"/>
  <c r="X22" i="18"/>
  <c r="X20" i="18"/>
  <c r="X15" i="18"/>
  <c r="X64" i="18"/>
  <c r="X24" i="18"/>
  <c r="X8" i="18"/>
  <c r="X18" i="18"/>
  <c r="X33" i="18"/>
  <c r="X28" i="18"/>
  <c r="X30" i="18"/>
  <c r="X77" i="18"/>
  <c r="W187" i="16"/>
  <c r="W161" i="16"/>
  <c r="W100" i="16"/>
  <c r="W16" i="16"/>
  <c r="W271" i="16"/>
  <c r="W382" i="16"/>
  <c r="W116" i="16"/>
  <c r="W163" i="16"/>
  <c r="W14" i="16"/>
  <c r="W346" i="16"/>
  <c r="W36" i="16"/>
  <c r="W367" i="16"/>
  <c r="W257" i="16"/>
  <c r="W107" i="16"/>
  <c r="W370" i="16"/>
  <c r="W338" i="16"/>
  <c r="W202" i="16"/>
  <c r="W83" i="16"/>
  <c r="W383" i="16"/>
  <c r="W146" i="16"/>
  <c r="W72" i="16"/>
  <c r="W48" i="16"/>
  <c r="W224" i="16"/>
  <c r="W141" i="16"/>
  <c r="W259" i="16"/>
  <c r="W147" i="16"/>
  <c r="W358" i="16"/>
  <c r="W217" i="16"/>
  <c r="W12" i="16"/>
  <c r="W13" i="16"/>
  <c r="W325" i="16"/>
  <c r="W228" i="16"/>
  <c r="W200" i="16"/>
  <c r="W236" i="16"/>
  <c r="W23" i="16"/>
  <c r="W353" i="16"/>
  <c r="W287" i="16"/>
  <c r="W324" i="16"/>
  <c r="W101" i="16"/>
  <c r="W188" i="16"/>
  <c r="W301" i="16"/>
  <c r="W76" i="16"/>
  <c r="W106" i="16"/>
  <c r="W125" i="16"/>
  <c r="W313" i="16"/>
  <c r="W385" i="16"/>
  <c r="W55" i="16"/>
  <c r="W182" i="16"/>
  <c r="W320" i="16"/>
  <c r="W140" i="16"/>
  <c r="W193" i="16"/>
  <c r="W321" i="16"/>
  <c r="W205" i="16"/>
  <c r="W162" i="16"/>
  <c r="W239" i="16"/>
  <c r="W319" i="16"/>
  <c r="W282" i="16"/>
  <c r="W208" i="16"/>
  <c r="W155" i="16"/>
  <c r="W237" i="16"/>
  <c r="W206" i="16"/>
  <c r="W80" i="16"/>
  <c r="W145" i="16"/>
  <c r="W136" i="16"/>
  <c r="W73" i="16"/>
  <c r="W360" i="16"/>
  <c r="W270" i="16"/>
  <c r="W373" i="16"/>
  <c r="W167" i="16"/>
  <c r="W126" i="16"/>
  <c r="W312" i="16"/>
  <c r="W252" i="16"/>
  <c r="W121" i="16"/>
  <c r="W218" i="16"/>
  <c r="W103" i="16"/>
  <c r="W331" i="16"/>
  <c r="W154" i="16"/>
  <c r="W388" i="16"/>
  <c r="W118" i="16"/>
  <c r="W148" i="16"/>
  <c r="W93" i="16"/>
  <c r="W117" i="16"/>
  <c r="W241" i="16"/>
  <c r="W96" i="16"/>
  <c r="W254" i="16"/>
  <c r="W157" i="16"/>
  <c r="W379" i="16"/>
  <c r="W233" i="16"/>
  <c r="W134" i="16"/>
  <c r="W31" i="16"/>
  <c r="W378" i="16"/>
  <c r="W294" i="16"/>
  <c r="W238" i="16"/>
  <c r="W369" i="16"/>
  <c r="W19" i="16"/>
  <c r="W209" i="16"/>
  <c r="W56" i="16"/>
  <c r="W391" i="16"/>
  <c r="W306" i="16"/>
  <c r="W68" i="16"/>
  <c r="W119" i="16"/>
  <c r="W87" i="16"/>
  <c r="W296" i="16"/>
  <c r="W248" i="16"/>
  <c r="W177" i="16"/>
  <c r="W372" i="16"/>
  <c r="W326" i="16"/>
  <c r="W229" i="16"/>
  <c r="W260" i="16"/>
  <c r="W267" i="16"/>
  <c r="W64" i="16"/>
  <c r="W243" i="16"/>
  <c r="W6" i="16"/>
  <c r="W365" i="16"/>
  <c r="W333" i="16"/>
  <c r="W53" i="16"/>
  <c r="W52" i="16"/>
  <c r="W95" i="16"/>
  <c r="W297" i="16"/>
  <c r="W132" i="16"/>
  <c r="W223" i="16"/>
  <c r="W7" i="16"/>
  <c r="W198" i="16"/>
  <c r="W352" i="16"/>
  <c r="W314" i="16"/>
  <c r="W216" i="16"/>
  <c r="W207" i="16"/>
  <c r="W5" i="16"/>
  <c r="W82" i="16"/>
  <c r="W151" i="16"/>
  <c r="W102" i="16"/>
  <c r="W339" i="16"/>
  <c r="W190" i="16"/>
  <c r="W309" i="16"/>
  <c r="W226" i="16"/>
  <c r="W273" i="16"/>
  <c r="W272" i="16"/>
  <c r="W10" i="16"/>
  <c r="W318" i="16"/>
  <c r="W281" i="16"/>
  <c r="W22" i="16"/>
  <c r="W317" i="16"/>
  <c r="W3" i="16"/>
  <c r="W225" i="16"/>
  <c r="W280" i="16"/>
  <c r="W112" i="16"/>
  <c r="W265" i="16"/>
  <c r="W347" i="16"/>
  <c r="W75" i="16"/>
  <c r="W127" i="16"/>
  <c r="W26" i="16"/>
  <c r="W283" i="16"/>
  <c r="W290" i="16"/>
  <c r="W166" i="16"/>
  <c r="W99" i="16"/>
  <c r="W135" i="16"/>
  <c r="W8" i="16"/>
  <c r="W58" i="16"/>
  <c r="W266" i="16"/>
  <c r="W340" i="16"/>
  <c r="W249" i="16"/>
  <c r="W299" i="16"/>
  <c r="W231" i="16"/>
  <c r="W114" i="16"/>
  <c r="W303" i="16"/>
  <c r="W220" i="16"/>
  <c r="W85" i="16"/>
  <c r="J18" i="14"/>
  <c r="AG23" i="17"/>
  <c r="AB40" i="17"/>
  <c r="Y40" i="17"/>
  <c r="AC40" i="17"/>
  <c r="Z40" i="17"/>
  <c r="AA40" i="17"/>
  <c r="AC46" i="17"/>
  <c r="Y46" i="17"/>
  <c r="AB46" i="17"/>
  <c r="AA46" i="17"/>
  <c r="Z46" i="17"/>
  <c r="AC74" i="17"/>
  <c r="Y74" i="17"/>
  <c r="AB74" i="17"/>
  <c r="AA74" i="17"/>
  <c r="Z74" i="17"/>
  <c r="AB53" i="17"/>
  <c r="AA53" i="17"/>
  <c r="AC53" i="17"/>
  <c r="Y53" i="17"/>
  <c r="Z53" i="17"/>
  <c r="AA3" i="17"/>
  <c r="Y3" i="17"/>
  <c r="Z3" i="17"/>
  <c r="AC3" i="17"/>
  <c r="AB3" i="17"/>
  <c r="Z83" i="17"/>
  <c r="AB83" i="17"/>
  <c r="AC83" i="17"/>
  <c r="AA83" i="17"/>
  <c r="Y83" i="17"/>
  <c r="AA54" i="17"/>
  <c r="Z54" i="17"/>
  <c r="Y54" i="17"/>
  <c r="AC54" i="17"/>
  <c r="AB54" i="17"/>
  <c r="AA24" i="17"/>
  <c r="Y24" i="17"/>
  <c r="AB24" i="17"/>
  <c r="Z24" i="17"/>
  <c r="AC24" i="17"/>
  <c r="AB5" i="17"/>
  <c r="Y5" i="17"/>
  <c r="AC5" i="17"/>
  <c r="AA5" i="17"/>
  <c r="Z5" i="17"/>
  <c r="AC58" i="17"/>
  <c r="Y58" i="17"/>
  <c r="Z58" i="17"/>
  <c r="AA58" i="17"/>
  <c r="AB58" i="17"/>
  <c r="Z62" i="17"/>
  <c r="AC62" i="17"/>
  <c r="AA62" i="17"/>
  <c r="Y62" i="17"/>
  <c r="AB62" i="17"/>
  <c r="AC60" i="18"/>
  <c r="Y60" i="18"/>
  <c r="AB60" i="18"/>
  <c r="Z60" i="18"/>
  <c r="AA60" i="18"/>
  <c r="Z3" i="18"/>
  <c r="Y3" i="18"/>
  <c r="AC3" i="18"/>
  <c r="AB3" i="18"/>
  <c r="AA3" i="18"/>
  <c r="AC46" i="18"/>
  <c r="Y46" i="18"/>
  <c r="AB46" i="18"/>
  <c r="Z46" i="18"/>
  <c r="AA46" i="18"/>
  <c r="AB56" i="18"/>
  <c r="AA56" i="18"/>
  <c r="Z56" i="18"/>
  <c r="Y56" i="18"/>
  <c r="AC56" i="18"/>
  <c r="Z54" i="18"/>
  <c r="Y54" i="18"/>
  <c r="AA54" i="18"/>
  <c r="AC54" i="18"/>
  <c r="AB54" i="18"/>
  <c r="AA43" i="18"/>
  <c r="AC43" i="18"/>
  <c r="Z43" i="18"/>
  <c r="AB43" i="18"/>
  <c r="Y43" i="18"/>
  <c r="Y62" i="18"/>
  <c r="AC62" i="18"/>
  <c r="Z62" i="18"/>
  <c r="AA62" i="18"/>
  <c r="AB62" i="18"/>
  <c r="AB40" i="18"/>
  <c r="AA40" i="18"/>
  <c r="Y40" i="18"/>
  <c r="AC40" i="18"/>
  <c r="Z40" i="18"/>
  <c r="AC15" i="18"/>
  <c r="Y15" i="18"/>
  <c r="AB15" i="18"/>
  <c r="Z15" i="18"/>
  <c r="AA15" i="18"/>
  <c r="Y77" i="18"/>
  <c r="AB77" i="18"/>
  <c r="Z77" i="18"/>
  <c r="AC77" i="18"/>
  <c r="AA77" i="18"/>
  <c r="J17" i="14"/>
  <c r="J11" i="14"/>
  <c r="Z30" i="17"/>
  <c r="AB30" i="17"/>
  <c r="Y30" i="17"/>
  <c r="AC30" i="17"/>
  <c r="AA30" i="17"/>
  <c r="AB78" i="17"/>
  <c r="AA78" i="17"/>
  <c r="Y78" i="17"/>
  <c r="Z78" i="17"/>
  <c r="AC78" i="17"/>
  <c r="Z64" i="17"/>
  <c r="AA64" i="17"/>
  <c r="AC64" i="17"/>
  <c r="AB64" i="17"/>
  <c r="Y64" i="17"/>
  <c r="AA56" i="17"/>
  <c r="Y56" i="17"/>
  <c r="AB56" i="17"/>
  <c r="AC56" i="17"/>
  <c r="Z56" i="17"/>
  <c r="AB65" i="17"/>
  <c r="Y65" i="17"/>
  <c r="Z65" i="17"/>
  <c r="AA65" i="17"/>
  <c r="AC65" i="17"/>
  <c r="AB36" i="17"/>
  <c r="Z36" i="17"/>
  <c r="AA36" i="17"/>
  <c r="Y36" i="17"/>
  <c r="AC36" i="17"/>
  <c r="Z34" i="17"/>
  <c r="AB34" i="17"/>
  <c r="Y34" i="17"/>
  <c r="AC34" i="17"/>
  <c r="AA34" i="17"/>
  <c r="AC10" i="17"/>
  <c r="Z10" i="17"/>
  <c r="AA10" i="17"/>
  <c r="AB10" i="17"/>
  <c r="Y10" i="17"/>
  <c r="AA81" i="17"/>
  <c r="AB81" i="17"/>
  <c r="Y81" i="17"/>
  <c r="Z81" i="17"/>
  <c r="AC81" i="17"/>
  <c r="Z12" i="17"/>
  <c r="AB12" i="17"/>
  <c r="AA12" i="17"/>
  <c r="AC12" i="17"/>
  <c r="Y12" i="17"/>
  <c r="AC49" i="17"/>
  <c r="AA49" i="17"/>
  <c r="Z49" i="17"/>
  <c r="Y49" i="17"/>
  <c r="AB49" i="17"/>
  <c r="Z6" i="18"/>
  <c r="AB6" i="18"/>
  <c r="AA6" i="18"/>
  <c r="AC6" i="18"/>
  <c r="Y6" i="18"/>
  <c r="AB23" i="18"/>
  <c r="AA23" i="18"/>
  <c r="Z23" i="18"/>
  <c r="Y23" i="18"/>
  <c r="AC23" i="18"/>
  <c r="Z25" i="18"/>
  <c r="AC25" i="18"/>
  <c r="AB25" i="18"/>
  <c r="AA25" i="18"/>
  <c r="Y25" i="18"/>
  <c r="Y37" i="18"/>
  <c r="AC37" i="18"/>
  <c r="AA37" i="18"/>
  <c r="Z37" i="18"/>
  <c r="AB37" i="18"/>
  <c r="Y14" i="18"/>
  <c r="AC14" i="18"/>
  <c r="AB14" i="18"/>
  <c r="Z14" i="18"/>
  <c r="AA14" i="18"/>
  <c r="AB73" i="18"/>
  <c r="AA73" i="18"/>
  <c r="Y73" i="18"/>
  <c r="Z73" i="18"/>
  <c r="AC73" i="18"/>
  <c r="AA42" i="18"/>
  <c r="Y42" i="18"/>
  <c r="AC42" i="18"/>
  <c r="AB42" i="18"/>
  <c r="Z42" i="18"/>
  <c r="Y76" i="18"/>
  <c r="AB76" i="18"/>
  <c r="AA76" i="18"/>
  <c r="Z76" i="18"/>
  <c r="AC76" i="18"/>
  <c r="Y64" i="18"/>
  <c r="AA64" i="18"/>
  <c r="AB64" i="18"/>
  <c r="AC64" i="18"/>
  <c r="Z64" i="18"/>
  <c r="J16" i="14"/>
  <c r="Y27" i="17"/>
  <c r="AC27" i="17"/>
  <c r="Z27" i="17"/>
  <c r="AB27" i="17"/>
  <c r="AA27" i="17"/>
  <c r="AB61" i="17"/>
  <c r="Y61" i="17"/>
  <c r="AA61" i="17"/>
  <c r="Z61" i="17"/>
  <c r="AC61" i="17"/>
  <c r="AC37" i="17"/>
  <c r="Y37" i="17"/>
  <c r="AB37" i="17"/>
  <c r="AA37" i="17"/>
  <c r="Z37" i="17"/>
  <c r="Y70" i="17"/>
  <c r="AA70" i="17"/>
  <c r="AB70" i="17"/>
  <c r="AC70" i="17"/>
  <c r="Z70" i="17"/>
  <c r="AA87" i="17"/>
  <c r="Z87" i="17"/>
  <c r="AB87" i="17"/>
  <c r="Y87" i="17"/>
  <c r="AC87" i="17"/>
  <c r="Z67" i="17"/>
  <c r="AC67" i="17"/>
  <c r="AB67" i="17"/>
  <c r="AA67" i="17"/>
  <c r="Y67" i="17"/>
  <c r="Z71" i="17"/>
  <c r="AA71" i="17"/>
  <c r="Y71" i="17"/>
  <c r="AC71" i="17"/>
  <c r="AB71" i="17"/>
  <c r="AA84" i="17"/>
  <c r="AC84" i="17"/>
  <c r="Z84" i="17"/>
  <c r="AB84" i="17"/>
  <c r="Y84" i="17"/>
  <c r="AA19" i="17"/>
  <c r="AB19" i="17"/>
  <c r="Y19" i="17"/>
  <c r="AC19" i="17"/>
  <c r="Z19" i="17"/>
  <c r="AA59" i="17"/>
  <c r="Y59" i="17"/>
  <c r="AB59" i="17"/>
  <c r="Z59" i="17"/>
  <c r="AC59" i="17"/>
  <c r="AA35" i="17"/>
  <c r="Y35" i="17"/>
  <c r="AC35" i="17"/>
  <c r="Z35" i="17"/>
  <c r="AB35" i="17"/>
  <c r="AC32" i="18"/>
  <c r="AB32" i="18"/>
  <c r="Z32" i="18"/>
  <c r="Y32" i="18"/>
  <c r="AA32" i="18"/>
  <c r="AB26" i="18"/>
  <c r="AC26" i="18"/>
  <c r="AA26" i="18"/>
  <c r="Y26" i="18"/>
  <c r="Z26" i="18"/>
  <c r="AB27" i="18"/>
  <c r="AC27" i="18"/>
  <c r="AA27" i="18"/>
  <c r="Z27" i="18"/>
  <c r="Y27" i="18"/>
  <c r="AA16" i="18"/>
  <c r="Y16" i="18"/>
  <c r="Z16" i="18"/>
  <c r="AC16" i="18"/>
  <c r="AB16" i="18"/>
  <c r="AA71" i="18"/>
  <c r="AC71" i="18"/>
  <c r="Z71" i="18"/>
  <c r="AB71" i="18"/>
  <c r="Y71" i="18"/>
  <c r="Z68" i="18"/>
  <c r="AA68" i="18"/>
  <c r="AC68" i="18"/>
  <c r="AB68" i="18"/>
  <c r="Y68" i="18"/>
  <c r="Y63" i="18"/>
  <c r="AB63" i="18"/>
  <c r="Z63" i="18"/>
  <c r="AA63" i="18"/>
  <c r="AC63" i="18"/>
  <c r="AB70" i="18"/>
  <c r="AC70" i="18"/>
  <c r="Y70" i="18"/>
  <c r="Z70" i="18"/>
  <c r="AA70" i="18"/>
  <c r="AA24" i="18"/>
  <c r="Z24" i="18"/>
  <c r="AB24" i="18"/>
  <c r="AC24" i="18"/>
  <c r="Y24" i="18"/>
  <c r="J15" i="14"/>
  <c r="J13" i="14"/>
  <c r="Z79" i="17"/>
  <c r="Y79" i="17"/>
  <c r="AA79" i="17"/>
  <c r="AC79" i="17"/>
  <c r="AB79" i="17"/>
  <c r="AB48" i="17"/>
  <c r="AC48" i="17"/>
  <c r="AA48" i="17"/>
  <c r="Y48" i="17"/>
  <c r="Z48" i="17"/>
  <c r="Y21" i="17"/>
  <c r="Z21" i="17"/>
  <c r="AB21" i="17"/>
  <c r="AC21" i="17"/>
  <c r="AA21" i="17"/>
  <c r="AB31" i="17"/>
  <c r="AA31" i="17"/>
  <c r="Y31" i="17"/>
  <c r="Z31" i="17"/>
  <c r="AC31" i="17"/>
  <c r="Z41" i="17"/>
  <c r="AC41" i="17"/>
  <c r="Y41" i="17"/>
  <c r="AA41" i="17"/>
  <c r="AB41" i="17"/>
  <c r="Z91" i="17"/>
  <c r="AB91" i="17"/>
  <c r="AC91" i="17"/>
  <c r="AA91" i="17"/>
  <c r="Y91" i="17"/>
  <c r="AC39" i="17"/>
  <c r="AB39" i="17"/>
  <c r="Y39" i="17"/>
  <c r="AA39" i="17"/>
  <c r="Z39" i="17"/>
  <c r="AA89" i="17"/>
  <c r="Y89" i="17"/>
  <c r="AC89" i="17"/>
  <c r="Z89" i="17"/>
  <c r="AB89" i="17"/>
  <c r="AB26" i="17"/>
  <c r="Z26" i="17"/>
  <c r="AA26" i="17"/>
  <c r="AC26" i="17"/>
  <c r="Y26" i="17"/>
  <c r="AA90" i="17"/>
  <c r="Y90" i="17"/>
  <c r="Z90" i="17"/>
  <c r="AB90" i="17"/>
  <c r="AC90" i="17"/>
  <c r="AB92" i="17"/>
  <c r="AC92" i="17"/>
  <c r="Y92" i="17"/>
  <c r="Z92" i="17"/>
  <c r="AA92" i="17"/>
  <c r="Y7" i="18"/>
  <c r="AC7" i="18"/>
  <c r="Z7" i="18"/>
  <c r="AB7" i="18"/>
  <c r="AA7" i="18"/>
  <c r="AA10" i="18"/>
  <c r="AC10" i="18"/>
  <c r="Y10" i="18"/>
  <c r="AB10" i="18"/>
  <c r="Z10" i="18"/>
  <c r="Y75" i="18"/>
  <c r="Z75" i="18"/>
  <c r="AB75" i="18"/>
  <c r="AA75" i="18"/>
  <c r="AC75" i="18"/>
  <c r="AC13" i="18"/>
  <c r="Y13" i="18"/>
  <c r="Z13" i="18"/>
  <c r="AB13" i="18"/>
  <c r="AA13" i="18"/>
  <c r="AC50" i="18"/>
  <c r="AA50" i="18"/>
  <c r="Y50" i="18"/>
  <c r="Z50" i="18"/>
  <c r="AB50" i="18"/>
  <c r="Z44" i="18"/>
  <c r="AB44" i="18"/>
  <c r="Y44" i="18"/>
  <c r="AC44" i="18"/>
  <c r="AA44" i="18"/>
  <c r="AC47" i="18"/>
  <c r="Y47" i="18"/>
  <c r="AA47" i="18"/>
  <c r="AB47" i="18"/>
  <c r="Z47" i="18"/>
  <c r="Y67" i="18"/>
  <c r="AB67" i="18"/>
  <c r="AA67" i="18"/>
  <c r="AC67" i="18"/>
  <c r="Z67" i="18"/>
  <c r="AC8" i="18"/>
  <c r="Y8" i="18"/>
  <c r="Z8" i="18"/>
  <c r="AB8" i="18"/>
  <c r="AA8" i="18"/>
  <c r="J14" i="14"/>
  <c r="J10" i="14"/>
  <c r="C94" i="15"/>
  <c r="C90" i="15"/>
  <c r="C26" i="15"/>
  <c r="AA66" i="17"/>
  <c r="AC66" i="17"/>
  <c r="AB66" i="17"/>
  <c r="Y66" i="17"/>
  <c r="Z66" i="17"/>
  <c r="Z76" i="17"/>
  <c r="AC76" i="17"/>
  <c r="AA76" i="17"/>
  <c r="Y76" i="17"/>
  <c r="AB76" i="17"/>
  <c r="AA68" i="17"/>
  <c r="Y68" i="17"/>
  <c r="Z68" i="17"/>
  <c r="AB68" i="17"/>
  <c r="AC68" i="17"/>
  <c r="AC38" i="17"/>
  <c r="Y38" i="17"/>
  <c r="AA38" i="17"/>
  <c r="AB38" i="17"/>
  <c r="Z38" i="17"/>
  <c r="Y72" i="17"/>
  <c r="AA72" i="17"/>
  <c r="AC72" i="17"/>
  <c r="Z72" i="17"/>
  <c r="AB72" i="17"/>
  <c r="Y29" i="17"/>
  <c r="Z29" i="17"/>
  <c r="AC29" i="17"/>
  <c r="AB29" i="17"/>
  <c r="AA29" i="17"/>
  <c r="AC50" i="17"/>
  <c r="AA50" i="17"/>
  <c r="Z50" i="17"/>
  <c r="Y50" i="17"/>
  <c r="AB50" i="17"/>
  <c r="Y13" i="17"/>
  <c r="Z13" i="17"/>
  <c r="AA13" i="17"/>
  <c r="AC13" i="17"/>
  <c r="AB13" i="17"/>
  <c r="AB9" i="17"/>
  <c r="Z9" i="17"/>
  <c r="AC9" i="17"/>
  <c r="Y9" i="17"/>
  <c r="AA9" i="17"/>
  <c r="AB57" i="17"/>
  <c r="AC57" i="17"/>
  <c r="AA57" i="17"/>
  <c r="Z57" i="17"/>
  <c r="Y57" i="17"/>
  <c r="AA15" i="17"/>
  <c r="AB15" i="17"/>
  <c r="AC15" i="17"/>
  <c r="Y15" i="17"/>
  <c r="Z15" i="17"/>
  <c r="Y86" i="17"/>
  <c r="AC86" i="17"/>
  <c r="AA86" i="17"/>
  <c r="AB86" i="17"/>
  <c r="Z86" i="17"/>
  <c r="Y45" i="18"/>
  <c r="AB45" i="18"/>
  <c r="Z45" i="18"/>
  <c r="AC45" i="18"/>
  <c r="AA45" i="18"/>
  <c r="AA49" i="18"/>
  <c r="Z49" i="18"/>
  <c r="AC49" i="18"/>
  <c r="AB49" i="18"/>
  <c r="Y49" i="18"/>
  <c r="Y41" i="18"/>
  <c r="AA41" i="18"/>
  <c r="Z41" i="18"/>
  <c r="AB41" i="18"/>
  <c r="AC41" i="18"/>
  <c r="AB79" i="18"/>
  <c r="Z79" i="18"/>
  <c r="Y79" i="18"/>
  <c r="AA79" i="18"/>
  <c r="AC79" i="18"/>
  <c r="AB65" i="18"/>
  <c r="Y65" i="18"/>
  <c r="Z65" i="18"/>
  <c r="AC65" i="18"/>
  <c r="AA65" i="18"/>
  <c r="AA61" i="18"/>
  <c r="AB61" i="18"/>
  <c r="Z61" i="18"/>
  <c r="AC61" i="18"/>
  <c r="Y61" i="18"/>
  <c r="Z58" i="18"/>
  <c r="AA58" i="18"/>
  <c r="Y58" i="18"/>
  <c r="AC58" i="18"/>
  <c r="AB58" i="18"/>
  <c r="AC57" i="18"/>
  <c r="AA57" i="18"/>
  <c r="Z57" i="18"/>
  <c r="Y57" i="18"/>
  <c r="AB57" i="18"/>
  <c r="AA72" i="18"/>
  <c r="AB72" i="18"/>
  <c r="Y72" i="18"/>
  <c r="Z72" i="18"/>
  <c r="AC72" i="18"/>
  <c r="Z18" i="18"/>
  <c r="AC18" i="18"/>
  <c r="AA18" i="18"/>
  <c r="AB18" i="18"/>
  <c r="Y18" i="18"/>
  <c r="AI22" i="14"/>
  <c r="J8" i="14"/>
  <c r="B21" i="14"/>
  <c r="AA20" i="17"/>
  <c r="Z20" i="17"/>
  <c r="Y20" i="17"/>
  <c r="AC20" i="17"/>
  <c r="AB20" i="17"/>
  <c r="Y16" i="17"/>
  <c r="AA16" i="17"/>
  <c r="Z16" i="17"/>
  <c r="AC16" i="17"/>
  <c r="AB16" i="17"/>
  <c r="AC14" i="17"/>
  <c r="Y14" i="17"/>
  <c r="Z14" i="17"/>
  <c r="AB14" i="17"/>
  <c r="AA14" i="17"/>
  <c r="AC52" i="17"/>
  <c r="Y52" i="17"/>
  <c r="AA52" i="17"/>
  <c r="AB52" i="17"/>
  <c r="Z52" i="17"/>
  <c r="AB42" i="17"/>
  <c r="AC42" i="17"/>
  <c r="AA42" i="17"/>
  <c r="Y42" i="17"/>
  <c r="Z42" i="17"/>
  <c r="Y23" i="17"/>
  <c r="Z23" i="17"/>
  <c r="AA23" i="17"/>
  <c r="AC23" i="17"/>
  <c r="AB23" i="17"/>
  <c r="AA4" i="17"/>
  <c r="AC4" i="17"/>
  <c r="Y4" i="17"/>
  <c r="AB4" i="17"/>
  <c r="Z4" i="17"/>
  <c r="AA88" i="17"/>
  <c r="Z88" i="17"/>
  <c r="AB88" i="17"/>
  <c r="Y88" i="17"/>
  <c r="AC88" i="17"/>
  <c r="AA25" i="17"/>
  <c r="AB25" i="17"/>
  <c r="Y25" i="17"/>
  <c r="Z25" i="17"/>
  <c r="AC25" i="17"/>
  <c r="Y43" i="17"/>
  <c r="AC43" i="17"/>
  <c r="AB43" i="17"/>
  <c r="AA43" i="17"/>
  <c r="Z43" i="17"/>
  <c r="Z47" i="17"/>
  <c r="Y47" i="17"/>
  <c r="AA47" i="17"/>
  <c r="AC47" i="17"/>
  <c r="AB47" i="17"/>
  <c r="Z73" i="17"/>
  <c r="AA73" i="17"/>
  <c r="AC73" i="17"/>
  <c r="AB73" i="17"/>
  <c r="Y73" i="17"/>
  <c r="Z53" i="18"/>
  <c r="Y53" i="18"/>
  <c r="AB53" i="18"/>
  <c r="AC53" i="18"/>
  <c r="AA53" i="18"/>
  <c r="Z69" i="18"/>
  <c r="Y69" i="18"/>
  <c r="AB69" i="18"/>
  <c r="AC69" i="18"/>
  <c r="AA69" i="18"/>
  <c r="AC4" i="18"/>
  <c r="Y4" i="18"/>
  <c r="AA4" i="18"/>
  <c r="Z4" i="18"/>
  <c r="AB4" i="18"/>
  <c r="AB52" i="18"/>
  <c r="Y52" i="18"/>
  <c r="AC52" i="18"/>
  <c r="AA52" i="18"/>
  <c r="Z52" i="18"/>
  <c r="AC35" i="18"/>
  <c r="Z35" i="18"/>
  <c r="AA35" i="18"/>
  <c r="Y35" i="18"/>
  <c r="AB35" i="18"/>
  <c r="AB66" i="18"/>
  <c r="AA66" i="18"/>
  <c r="AC66" i="18"/>
  <c r="Z66" i="18"/>
  <c r="Y66" i="18"/>
  <c r="AC59" i="18"/>
  <c r="AA59" i="18"/>
  <c r="Z59" i="18"/>
  <c r="AB59" i="18"/>
  <c r="Y59" i="18"/>
  <c r="AA11" i="18"/>
  <c r="AB11" i="18"/>
  <c r="Z11" i="18"/>
  <c r="Y11" i="18"/>
  <c r="AC11" i="18"/>
  <c r="AB38" i="18"/>
  <c r="AA38" i="18"/>
  <c r="Y38" i="18"/>
  <c r="Z38" i="18"/>
  <c r="AC38" i="18"/>
  <c r="AA33" i="18"/>
  <c r="AC33" i="18"/>
  <c r="AB33" i="18"/>
  <c r="Z33" i="18"/>
  <c r="Y33" i="18"/>
  <c r="AI22" i="15"/>
  <c r="J12" i="14"/>
  <c r="AG23" i="14"/>
  <c r="AB51" i="17"/>
  <c r="Y51" i="17"/>
  <c r="AC51" i="17"/>
  <c r="AA51" i="17"/>
  <c r="Z51" i="17"/>
  <c r="Z18" i="17"/>
  <c r="Y18" i="17"/>
  <c r="AA18" i="17"/>
  <c r="AB18" i="17"/>
  <c r="AC18" i="17"/>
  <c r="AC45" i="17"/>
  <c r="Z45" i="17"/>
  <c r="AA45" i="17"/>
  <c r="AB45" i="17"/>
  <c r="Y45" i="17"/>
  <c r="Y82" i="17"/>
  <c r="AA82" i="17"/>
  <c r="AB82" i="17"/>
  <c r="AC82" i="17"/>
  <c r="Z82" i="17"/>
  <c r="AA7" i="17"/>
  <c r="Z7" i="17"/>
  <c r="AC7" i="17"/>
  <c r="AB7" i="17"/>
  <c r="Y7" i="17"/>
  <c r="AA77" i="17"/>
  <c r="AB77" i="17"/>
  <c r="Y77" i="17"/>
  <c r="AC77" i="17"/>
  <c r="Z77" i="17"/>
  <c r="AB8" i="17"/>
  <c r="AC8" i="17"/>
  <c r="Z8" i="17"/>
  <c r="AA8" i="17"/>
  <c r="Y8" i="17"/>
  <c r="Z69" i="17"/>
  <c r="AA69" i="17"/>
  <c r="Y69" i="17"/>
  <c r="AB69" i="17"/>
  <c r="AC69" i="17"/>
  <c r="Z44" i="17"/>
  <c r="AA44" i="17"/>
  <c r="Y44" i="17"/>
  <c r="AB44" i="17"/>
  <c r="AC44" i="17"/>
  <c r="Z33" i="17"/>
  <c r="AB33" i="17"/>
  <c r="Y33" i="17"/>
  <c r="AA33" i="17"/>
  <c r="AC33" i="17"/>
  <c r="AA63" i="17"/>
  <c r="Z63" i="17"/>
  <c r="AB63" i="17"/>
  <c r="AC63" i="17"/>
  <c r="Y63" i="17"/>
  <c r="Z21" i="18"/>
  <c r="AB21" i="18"/>
  <c r="Y21" i="18"/>
  <c r="AC21" i="18"/>
  <c r="AA21" i="18"/>
  <c r="Y36" i="18"/>
  <c r="AA36" i="18"/>
  <c r="AB36" i="18"/>
  <c r="Z36" i="18"/>
  <c r="AC36" i="18"/>
  <c r="AC5" i="18"/>
  <c r="Y5" i="18"/>
  <c r="Z5" i="18"/>
  <c r="AA5" i="18"/>
  <c r="AB5" i="18"/>
  <c r="AA17" i="18"/>
  <c r="AC17" i="18"/>
  <c r="AB17" i="18"/>
  <c r="Z17" i="18"/>
  <c r="Y17" i="18"/>
  <c r="Z31" i="18"/>
  <c r="AB31" i="18"/>
  <c r="AA31" i="18"/>
  <c r="AC31" i="18"/>
  <c r="Y31" i="18"/>
  <c r="Z9" i="18"/>
  <c r="AA9" i="18"/>
  <c r="AB9" i="18"/>
  <c r="AC9" i="18"/>
  <c r="Y9" i="18"/>
  <c r="Z78" i="18"/>
  <c r="AB78" i="18"/>
  <c r="AC78" i="18"/>
  <c r="Y78" i="18"/>
  <c r="AA78" i="18"/>
  <c r="Z48" i="18"/>
  <c r="AB48" i="18"/>
  <c r="AA48" i="18"/>
  <c r="Y48" i="18"/>
  <c r="AC48" i="18"/>
  <c r="Z22" i="18"/>
  <c r="Y22" i="18"/>
  <c r="AC22" i="18"/>
  <c r="AB22" i="18"/>
  <c r="AA22" i="18"/>
  <c r="AA28" i="18"/>
  <c r="Z28" i="18"/>
  <c r="Y28" i="18"/>
  <c r="AB28" i="18"/>
  <c r="AC28" i="18"/>
  <c r="J9" i="14"/>
  <c r="AG23" i="16"/>
  <c r="AI23" i="16" s="1"/>
  <c r="AG23" i="15"/>
  <c r="Z11" i="17"/>
  <c r="AA11" i="17"/>
  <c r="AC11" i="17"/>
  <c r="Y11" i="17"/>
  <c r="AB11" i="17"/>
  <c r="AC60" i="17"/>
  <c r="Z60" i="17"/>
  <c r="AB60" i="17"/>
  <c r="Y60" i="17"/>
  <c r="AA60" i="17"/>
  <c r="AB80" i="17"/>
  <c r="AA80" i="17"/>
  <c r="AC80" i="17"/>
  <c r="Y80" i="17"/>
  <c r="Z80" i="17"/>
  <c r="AB28" i="17"/>
  <c r="AC28" i="17"/>
  <c r="Y28" i="17"/>
  <c r="AA28" i="17"/>
  <c r="Z28" i="17"/>
  <c r="Y32" i="17"/>
  <c r="Z32" i="17"/>
  <c r="AA32" i="17"/>
  <c r="AB32" i="17"/>
  <c r="AC32" i="17"/>
  <c r="AC55" i="17"/>
  <c r="AA55" i="17"/>
  <c r="Y55" i="17"/>
  <c r="Z55" i="17"/>
  <c r="AB55" i="17"/>
  <c r="Y85" i="17"/>
  <c r="AC85" i="17"/>
  <c r="Z85" i="17"/>
  <c r="AA85" i="17"/>
  <c r="AB85" i="17"/>
  <c r="AA22" i="17"/>
  <c r="Y22" i="17"/>
  <c r="Z22" i="17"/>
  <c r="AB22" i="17"/>
  <c r="AC22" i="17"/>
  <c r="Y75" i="17"/>
  <c r="AB75" i="17"/>
  <c r="AC75" i="17"/>
  <c r="Z75" i="17"/>
  <c r="AA75" i="17"/>
  <c r="Z17" i="17"/>
  <c r="Y17" i="17"/>
  <c r="AC17" i="17"/>
  <c r="AA17" i="17"/>
  <c r="AB17" i="17"/>
  <c r="AC6" i="17"/>
  <c r="AA6" i="17"/>
  <c r="AB6" i="17"/>
  <c r="Z6" i="17"/>
  <c r="Y6" i="17"/>
  <c r="AC74" i="18"/>
  <c r="AB74" i="18"/>
  <c r="Y74" i="18"/>
  <c r="AA74" i="18"/>
  <c r="Z74" i="18"/>
  <c r="Y55" i="18"/>
  <c r="AB55" i="18"/>
  <c r="AA55" i="18"/>
  <c r="AC55" i="18"/>
  <c r="Z55" i="18"/>
  <c r="AB29" i="18"/>
  <c r="AA29" i="18"/>
  <c r="Z29" i="18"/>
  <c r="AC29" i="18"/>
  <c r="Y29" i="18"/>
  <c r="Z19" i="18"/>
  <c r="AC19" i="18"/>
  <c r="AB19" i="18"/>
  <c r="AA19" i="18"/>
  <c r="Y19" i="18"/>
  <c r="AB51" i="18"/>
  <c r="Y51" i="18"/>
  <c r="Z51" i="18"/>
  <c r="AA51" i="18"/>
  <c r="AC51" i="18"/>
  <c r="Z34" i="18"/>
  <c r="Y34" i="18"/>
  <c r="AC34" i="18"/>
  <c r="AB34" i="18"/>
  <c r="AA34" i="18"/>
  <c r="Z12" i="18"/>
  <c r="AA12" i="18"/>
  <c r="AC12" i="18"/>
  <c r="AB12" i="18"/>
  <c r="Y12" i="18"/>
  <c r="Y39" i="18"/>
  <c r="Z39" i="18"/>
  <c r="AC39" i="18"/>
  <c r="AB39" i="18"/>
  <c r="AA39" i="18"/>
  <c r="Y20" i="18"/>
  <c r="AC20" i="18"/>
  <c r="AB20" i="18"/>
  <c r="AA20" i="18"/>
  <c r="Z20" i="18"/>
  <c r="AC30" i="18"/>
  <c r="AB30" i="18"/>
  <c r="Y30" i="18"/>
  <c r="Z30" i="18"/>
  <c r="AA30" i="18"/>
  <c r="C27" i="15"/>
  <c r="B22" i="14"/>
  <c r="C28" i="15"/>
  <c r="B23" i="14"/>
  <c r="C29" i="15"/>
  <c r="B24" i="14"/>
  <c r="C30" i="15"/>
  <c r="B25" i="14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I47" i="15" l="1"/>
  <c r="H47" i="15"/>
  <c r="I46" i="15"/>
  <c r="H46" i="15"/>
  <c r="H45" i="15"/>
  <c r="I45" i="15"/>
  <c r="H44" i="15"/>
  <c r="I44" i="15"/>
  <c r="I43" i="15"/>
  <c r="H43" i="15"/>
  <c r="H42" i="15"/>
  <c r="I42" i="15"/>
  <c r="I41" i="15"/>
  <c r="H41" i="15"/>
  <c r="H40" i="15"/>
  <c r="I40" i="15"/>
  <c r="I39" i="15"/>
  <c r="H39" i="15"/>
  <c r="I38" i="15"/>
  <c r="H38" i="15"/>
  <c r="I37" i="15"/>
  <c r="H37" i="15"/>
  <c r="H36" i="15"/>
  <c r="I36" i="15"/>
  <c r="I35" i="15"/>
  <c r="H35" i="15"/>
  <c r="I34" i="15"/>
  <c r="H34" i="15"/>
  <c r="H33" i="15"/>
  <c r="I33" i="15"/>
  <c r="I32" i="15"/>
  <c r="H32" i="15"/>
  <c r="I31" i="15"/>
  <c r="H31" i="15"/>
  <c r="H25" i="14"/>
  <c r="H30" i="15"/>
  <c r="I30" i="15"/>
  <c r="H24" i="14"/>
  <c r="H29" i="15"/>
  <c r="I29" i="15"/>
  <c r="H23" i="14"/>
  <c r="H28" i="15"/>
  <c r="I28" i="15"/>
  <c r="H22" i="14"/>
  <c r="I27" i="15"/>
  <c r="H27" i="15"/>
  <c r="W30" i="18"/>
  <c r="W20" i="18"/>
  <c r="W39" i="18"/>
  <c r="W12" i="18"/>
  <c r="W34" i="18"/>
  <c r="W51" i="18"/>
  <c r="W19" i="18"/>
  <c r="W29" i="18"/>
  <c r="W55" i="18"/>
  <c r="W74" i="18"/>
  <c r="W6" i="17"/>
  <c r="W17" i="17"/>
  <c r="W75" i="17"/>
  <c r="W22" i="17"/>
  <c r="W85" i="17"/>
  <c r="W55" i="17"/>
  <c r="W32" i="17"/>
  <c r="W28" i="17"/>
  <c r="W80" i="17"/>
  <c r="W60" i="17"/>
  <c r="W11" i="17"/>
  <c r="AK23" i="16"/>
  <c r="S7" i="14"/>
  <c r="W28" i="18"/>
  <c r="W22" i="18"/>
  <c r="W48" i="18"/>
  <c r="W78" i="18"/>
  <c r="W9" i="18"/>
  <c r="W31" i="18"/>
  <c r="W17" i="18"/>
  <c r="W5" i="18"/>
  <c r="W36" i="18"/>
  <c r="W21" i="18"/>
  <c r="W63" i="17"/>
  <c r="W33" i="17"/>
  <c r="W44" i="17"/>
  <c r="W69" i="17"/>
  <c r="W8" i="17"/>
  <c r="W77" i="17"/>
  <c r="W7" i="17"/>
  <c r="W82" i="17"/>
  <c r="W45" i="17"/>
  <c r="W18" i="17"/>
  <c r="W51" i="17"/>
  <c r="S10" i="14"/>
  <c r="AK22" i="15"/>
  <c r="W33" i="18"/>
  <c r="W38" i="18"/>
  <c r="W11" i="18"/>
  <c r="W59" i="18"/>
  <c r="W66" i="18"/>
  <c r="W35" i="18"/>
  <c r="W52" i="18"/>
  <c r="W4" i="18"/>
  <c r="W69" i="18"/>
  <c r="W53" i="18"/>
  <c r="W73" i="17"/>
  <c r="W47" i="17"/>
  <c r="W43" i="17"/>
  <c r="W25" i="17"/>
  <c r="W88" i="17"/>
  <c r="W4" i="17"/>
  <c r="W23" i="17"/>
  <c r="W42" i="17"/>
  <c r="W52" i="17"/>
  <c r="W14" i="17"/>
  <c r="W16" i="17"/>
  <c r="W20" i="17"/>
  <c r="H21" i="14"/>
  <c r="S6" i="14"/>
  <c r="AK22" i="14"/>
  <c r="W18" i="18"/>
  <c r="W72" i="18"/>
  <c r="W57" i="18"/>
  <c r="W58" i="18"/>
  <c r="W61" i="18"/>
  <c r="W65" i="18"/>
  <c r="W79" i="18"/>
  <c r="W41" i="18"/>
  <c r="W49" i="18"/>
  <c r="W45" i="18"/>
  <c r="W86" i="17"/>
  <c r="W15" i="17"/>
  <c r="W57" i="17"/>
  <c r="W9" i="17"/>
  <c r="W13" i="17"/>
  <c r="W50" i="17"/>
  <c r="W29" i="17"/>
  <c r="W72" i="17"/>
  <c r="W38" i="17"/>
  <c r="W68" i="17"/>
  <c r="W76" i="17"/>
  <c r="W66" i="17"/>
  <c r="I26" i="15"/>
  <c r="H26" i="15"/>
  <c r="S8" i="14"/>
  <c r="S12" i="14"/>
  <c r="W8" i="18"/>
  <c r="W67" i="18"/>
  <c r="W47" i="18"/>
  <c r="W44" i="18"/>
  <c r="W50" i="18"/>
  <c r="W13" i="18"/>
  <c r="W75" i="18"/>
  <c r="W10" i="18"/>
  <c r="W7" i="18"/>
  <c r="W92" i="17"/>
  <c r="W90" i="17"/>
  <c r="W26" i="17"/>
  <c r="W89" i="17"/>
  <c r="W39" i="17"/>
  <c r="W91" i="17"/>
  <c r="W41" i="17"/>
  <c r="W31" i="17"/>
  <c r="W21" i="17"/>
  <c r="W48" i="17"/>
  <c r="W79" i="17"/>
  <c r="S11" i="14"/>
  <c r="S13" i="14"/>
  <c r="W24" i="18"/>
  <c r="W70" i="18"/>
  <c r="W63" i="18"/>
  <c r="W68" i="18"/>
  <c r="W71" i="18"/>
  <c r="W16" i="18"/>
  <c r="W27" i="18"/>
  <c r="W26" i="18"/>
  <c r="W32" i="18"/>
  <c r="W35" i="17"/>
  <c r="W59" i="17"/>
  <c r="W19" i="17"/>
  <c r="W84" i="17"/>
  <c r="W71" i="17"/>
  <c r="W67" i="17"/>
  <c r="W87" i="17"/>
  <c r="W70" i="17"/>
  <c r="W37" i="17"/>
  <c r="W61" i="17"/>
  <c r="W27" i="17"/>
  <c r="S14" i="14"/>
  <c r="W64" i="18"/>
  <c r="W76" i="18"/>
  <c r="W42" i="18"/>
  <c r="W73" i="18"/>
  <c r="W14" i="18"/>
  <c r="W37" i="18"/>
  <c r="W25" i="18"/>
  <c r="W23" i="18"/>
  <c r="W6" i="18"/>
  <c r="W49" i="17"/>
  <c r="W12" i="17"/>
  <c r="W81" i="17"/>
  <c r="W10" i="17"/>
  <c r="W34" i="17"/>
  <c r="W36" i="17"/>
  <c r="W65" i="17"/>
  <c r="W56" i="17"/>
  <c r="W64" i="17"/>
  <c r="W78" i="17"/>
  <c r="W30" i="17"/>
  <c r="S9" i="14"/>
  <c r="S15" i="14"/>
  <c r="W77" i="18"/>
  <c r="W15" i="18"/>
  <c r="W40" i="18"/>
  <c r="W62" i="18"/>
  <c r="W43" i="18"/>
  <c r="W54" i="18"/>
  <c r="W56" i="18"/>
  <c r="W46" i="18"/>
  <c r="W3" i="18"/>
  <c r="W60" i="18"/>
  <c r="W62" i="17"/>
  <c r="W58" i="17"/>
  <c r="W5" i="17"/>
  <c r="W24" i="17"/>
  <c r="W54" i="17"/>
  <c r="W83" i="17"/>
  <c r="W3" i="17"/>
  <c r="W53" i="17"/>
  <c r="W74" i="17"/>
  <c r="W46" i="17"/>
  <c r="W40" i="17"/>
  <c r="S16" i="14"/>
  <c r="O43" i="15"/>
  <c r="O39" i="15"/>
  <c r="O35" i="15"/>
  <c r="O31" i="15"/>
  <c r="O27" i="15"/>
  <c r="N19" i="14"/>
  <c r="T8" i="14"/>
  <c r="U8" i="14"/>
  <c r="N8" i="14"/>
  <c r="M8" i="14"/>
  <c r="AI23" i="17"/>
  <c r="Y392" i="16"/>
  <c r="Y93" i="17"/>
  <c r="N23" i="15"/>
  <c r="J27" i="15"/>
  <c r="U6" i="14"/>
  <c r="T6" i="14"/>
  <c r="N6" i="14"/>
  <c r="M6" i="14"/>
  <c r="O22" i="15"/>
  <c r="N40" i="15"/>
  <c r="J44" i="15"/>
  <c r="C91" i="15"/>
  <c r="C92" i="15" s="1"/>
  <c r="N43" i="15"/>
  <c r="J47" i="15"/>
  <c r="N39" i="15"/>
  <c r="J43" i="15"/>
  <c r="J39" i="15"/>
  <c r="N35" i="15"/>
  <c r="J35" i="15"/>
  <c r="N31" i="15"/>
  <c r="N27" i="15"/>
  <c r="J31" i="15"/>
  <c r="J28" i="15"/>
  <c r="N24" i="15"/>
  <c r="M12" i="14"/>
  <c r="U12" i="14"/>
  <c r="T12" i="14"/>
  <c r="N12" i="14"/>
  <c r="M9" i="14"/>
  <c r="U9" i="14"/>
  <c r="T9" i="14"/>
  <c r="N9" i="14"/>
  <c r="T16" i="14"/>
  <c r="N16" i="14"/>
  <c r="U16" i="14"/>
  <c r="M16" i="14"/>
  <c r="D45" i="1"/>
  <c r="D46" i="1"/>
  <c r="N17" i="14"/>
  <c r="J36" i="15"/>
  <c r="N32" i="15"/>
  <c r="J26" i="15"/>
  <c r="N22" i="15"/>
  <c r="Y80" i="18"/>
  <c r="O42" i="15"/>
  <c r="J42" i="15"/>
  <c r="N38" i="15"/>
  <c r="O34" i="15"/>
  <c r="O30" i="15"/>
  <c r="N21" i="14"/>
  <c r="O24" i="15"/>
  <c r="N15" i="14"/>
  <c r="M15" i="14"/>
  <c r="T15" i="14"/>
  <c r="U15" i="14"/>
  <c r="AI23" i="14"/>
  <c r="T14" i="14"/>
  <c r="N14" i="14"/>
  <c r="M14" i="14"/>
  <c r="U14" i="14"/>
  <c r="J40" i="15"/>
  <c r="N36" i="15"/>
  <c r="N11" i="14"/>
  <c r="M11" i="14"/>
  <c r="T11" i="14"/>
  <c r="U11" i="14"/>
  <c r="J46" i="15"/>
  <c r="N42" i="15"/>
  <c r="O38" i="15"/>
  <c r="J38" i="15"/>
  <c r="N34" i="15"/>
  <c r="N30" i="15"/>
  <c r="J34" i="15"/>
  <c r="J30" i="15"/>
  <c r="N26" i="15"/>
  <c r="N18" i="14"/>
  <c r="AI23" i="15"/>
  <c r="C54" i="1"/>
  <c r="M7" i="14"/>
  <c r="N7" i="14"/>
  <c r="T7" i="14"/>
  <c r="U7" i="14"/>
  <c r="N25" i="15"/>
  <c r="J29" i="15"/>
  <c r="AD2" i="18" a="1"/>
  <c r="N41" i="15"/>
  <c r="J45" i="15"/>
  <c r="O37" i="15"/>
  <c r="O33" i="15"/>
  <c r="N29" i="15"/>
  <c r="J33" i="15"/>
  <c r="O26" i="15"/>
  <c r="O23" i="15"/>
  <c r="M10" i="14"/>
  <c r="N10" i="14"/>
  <c r="U10" i="14"/>
  <c r="T10" i="14"/>
  <c r="O28" i="15"/>
  <c r="N13" i="14"/>
  <c r="M13" i="14"/>
  <c r="T13" i="14"/>
  <c r="U13" i="14"/>
  <c r="O41" i="15"/>
  <c r="J41" i="15"/>
  <c r="N37" i="15"/>
  <c r="N33" i="15"/>
  <c r="J37" i="15"/>
  <c r="O29" i="15"/>
  <c r="N20" i="14"/>
  <c r="O40" i="15"/>
  <c r="O36" i="15"/>
  <c r="O32" i="15"/>
  <c r="N28" i="15"/>
  <c r="J32" i="15"/>
  <c r="O25" i="15"/>
  <c r="D57" i="1"/>
  <c r="C53" i="1"/>
  <c r="D53" i="1" s="1"/>
  <c r="D54" i="1"/>
  <c r="S28" i="15" l="1"/>
  <c r="S33" i="15"/>
  <c r="S37" i="15"/>
  <c r="S29" i="15"/>
  <c r="S41" i="15"/>
  <c r="S25" i="15"/>
  <c r="AK23" i="15"/>
  <c r="S26" i="15"/>
  <c r="S30" i="15"/>
  <c r="S34" i="15"/>
  <c r="S42" i="15"/>
  <c r="S36" i="15"/>
  <c r="AK23" i="14"/>
  <c r="S38" i="15"/>
  <c r="S22" i="15"/>
  <c r="S32" i="15"/>
  <c r="S24" i="15"/>
  <c r="S27" i="15"/>
  <c r="S31" i="15"/>
  <c r="S35" i="15"/>
  <c r="S39" i="15"/>
  <c r="S43" i="15"/>
  <c r="S40" i="15"/>
  <c r="S23" i="15"/>
  <c r="AM23" i="17"/>
  <c r="AK23" i="17"/>
  <c r="M28" i="15"/>
  <c r="M20" i="14"/>
  <c r="M33" i="15"/>
  <c r="M37" i="15"/>
  <c r="M29" i="15"/>
  <c r="M41" i="15"/>
  <c r="M25" i="15"/>
  <c r="M18" i="14"/>
  <c r="M26" i="15"/>
  <c r="M30" i="15"/>
  <c r="M34" i="15"/>
  <c r="M42" i="15"/>
  <c r="M36" i="15"/>
  <c r="M21" i="14"/>
  <c r="M38" i="15"/>
  <c r="M22" i="15"/>
  <c r="M32" i="15"/>
  <c r="M17" i="14"/>
  <c r="M24" i="15"/>
  <c r="M27" i="15"/>
  <c r="M31" i="15"/>
  <c r="M35" i="15"/>
  <c r="M39" i="15"/>
  <c r="M43" i="15"/>
  <c r="M40" i="15"/>
  <c r="M23" i="15"/>
  <c r="M19" i="14"/>
  <c r="AD23" i="18"/>
  <c r="AD3" i="18"/>
  <c r="AD20" i="18"/>
  <c r="AD40" i="18"/>
  <c r="AD21" i="18"/>
  <c r="AD59" i="18"/>
  <c r="AD16" i="18"/>
  <c r="AD54" i="18"/>
  <c r="AD60" i="18"/>
  <c r="AD67" i="18"/>
  <c r="AD69" i="18"/>
  <c r="AD44" i="18"/>
  <c r="AD61" i="18"/>
  <c r="AD4" i="18"/>
  <c r="AD12" i="18"/>
  <c r="AD74" i="18"/>
  <c r="AD14" i="18"/>
  <c r="AD47" i="18"/>
  <c r="AD43" i="18"/>
  <c r="AD46" i="18"/>
  <c r="AD31" i="18"/>
  <c r="AD9" i="18"/>
  <c r="AD56" i="18"/>
  <c r="AD5" i="18"/>
  <c r="AD72" i="18"/>
  <c r="AD35" i="18"/>
  <c r="AD42" i="18"/>
  <c r="AD45" i="18"/>
  <c r="AD27" i="18"/>
  <c r="AD73" i="18"/>
  <c r="AD79" i="18"/>
  <c r="AD15" i="18"/>
  <c r="AD28" i="18"/>
  <c r="AD75" i="18"/>
  <c r="AD66" i="18"/>
  <c r="AD70" i="18"/>
  <c r="AD51" i="18"/>
  <c r="AD49" i="18"/>
  <c r="AD50" i="18"/>
  <c r="AD18" i="18"/>
  <c r="AD41" i="18"/>
  <c r="AD2" i="18"/>
  <c r="AD33" i="18"/>
  <c r="AD48" i="18"/>
  <c r="AD58" i="18"/>
  <c r="AD25" i="18"/>
  <c r="AD76" i="18"/>
  <c r="AD53" i="18"/>
  <c r="AD13" i="18"/>
  <c r="AD57" i="18"/>
  <c r="AD26" i="18"/>
  <c r="AD62" i="18"/>
  <c r="AD6" i="18"/>
  <c r="AD17" i="18"/>
  <c r="AD55" i="18"/>
  <c r="AD34" i="18"/>
  <c r="AD71" i="18"/>
  <c r="AD8" i="18"/>
  <c r="AD30" i="18"/>
  <c r="AD10" i="18"/>
  <c r="AD32" i="18"/>
  <c r="AD22" i="18"/>
  <c r="AD24" i="18"/>
  <c r="AD78" i="18"/>
  <c r="AD11" i="18"/>
  <c r="AD68" i="18"/>
  <c r="AD36" i="18"/>
  <c r="AD29" i="18"/>
  <c r="AD64" i="18"/>
  <c r="AD39" i="18"/>
  <c r="AD38" i="18"/>
  <c r="AD19" i="18"/>
  <c r="AD63" i="18"/>
  <c r="AD52" i="18"/>
  <c r="AD37" i="18"/>
  <c r="AD65" i="18"/>
  <c r="AD7" i="18"/>
  <c r="AD77" i="18"/>
  <c r="T28" i="15"/>
  <c r="U28" i="15"/>
  <c r="P7" i="14"/>
  <c r="U27" i="15"/>
  <c r="T27" i="15"/>
  <c r="T33" i="15"/>
  <c r="U33" i="15"/>
  <c r="U38" i="15"/>
  <c r="T38" i="15"/>
  <c r="U31" i="15"/>
  <c r="T31" i="15"/>
  <c r="T37" i="15"/>
  <c r="U37" i="15"/>
  <c r="T26" i="15"/>
  <c r="U26" i="15"/>
  <c r="X3" i="15" a="1"/>
  <c r="U22" i="15"/>
  <c r="T22" i="15"/>
  <c r="T35" i="15"/>
  <c r="U35" i="15"/>
  <c r="P8" i="14"/>
  <c r="P13" i="14"/>
  <c r="U30" i="15"/>
  <c r="T30" i="15"/>
  <c r="U32" i="15"/>
  <c r="T32" i="15"/>
  <c r="T39" i="15"/>
  <c r="U39" i="15"/>
  <c r="P10" i="14"/>
  <c r="U34" i="15"/>
  <c r="T34" i="15"/>
  <c r="P16" i="14"/>
  <c r="T43" i="15"/>
  <c r="U43" i="15"/>
  <c r="U29" i="15"/>
  <c r="T29" i="15"/>
  <c r="U42" i="15"/>
  <c r="T42" i="15"/>
  <c r="P9" i="14"/>
  <c r="U40" i="15"/>
  <c r="T40" i="15"/>
  <c r="T41" i="15"/>
  <c r="U41" i="15"/>
  <c r="P11" i="14"/>
  <c r="P12" i="14"/>
  <c r="P6" i="14"/>
  <c r="X3" i="14" s="1" a="1"/>
  <c r="U25" i="15"/>
  <c r="T25" i="15"/>
  <c r="T36" i="15"/>
  <c r="U36" i="15"/>
  <c r="T24" i="15"/>
  <c r="U24" i="15"/>
  <c r="T23" i="15"/>
  <c r="U23" i="15"/>
  <c r="X19" i="14" l="1"/>
  <c r="X7" i="14"/>
  <c r="X21" i="14"/>
  <c r="X5" i="14"/>
  <c r="X39" i="14"/>
  <c r="X51" i="14"/>
  <c r="X12" i="14"/>
  <c r="X34" i="14"/>
  <c r="X18" i="14"/>
  <c r="X27" i="14"/>
  <c r="X28" i="14"/>
  <c r="X30" i="14"/>
  <c r="X37" i="14"/>
  <c r="X13" i="14"/>
  <c r="X35" i="14"/>
  <c r="X53" i="14"/>
  <c r="X42" i="14"/>
  <c r="X36" i="14"/>
  <c r="X50" i="14"/>
  <c r="X26" i="14"/>
  <c r="X4" i="14"/>
  <c r="X45" i="14"/>
  <c r="X48" i="14"/>
  <c r="X32" i="14"/>
  <c r="X16" i="14"/>
  <c r="X40" i="14"/>
  <c r="X31" i="14"/>
  <c r="X44" i="14"/>
  <c r="X10" i="14"/>
  <c r="X24" i="14"/>
  <c r="X9" i="14"/>
  <c r="X3" i="14"/>
  <c r="X49" i="14"/>
  <c r="X38" i="14"/>
  <c r="X6" i="14"/>
  <c r="X23" i="14"/>
  <c r="X22" i="14"/>
  <c r="X52" i="14"/>
  <c r="X14" i="14"/>
  <c r="X54" i="14"/>
  <c r="X20" i="14"/>
  <c r="X8" i="14"/>
  <c r="X25" i="14"/>
  <c r="X43" i="14"/>
  <c r="X41" i="14"/>
  <c r="X33" i="14"/>
  <c r="X11" i="14"/>
  <c r="X29" i="14"/>
  <c r="X57" i="14"/>
  <c r="X55" i="14"/>
  <c r="X46" i="14"/>
  <c r="X47" i="14"/>
  <c r="X15" i="14"/>
  <c r="X17" i="14"/>
  <c r="X56" i="14"/>
  <c r="X26" i="15"/>
  <c r="X121" i="15"/>
  <c r="X44" i="15"/>
  <c r="X83" i="15"/>
  <c r="X99" i="15"/>
  <c r="X81" i="15"/>
  <c r="X6" i="15"/>
  <c r="X60" i="15"/>
  <c r="X52" i="15"/>
  <c r="X68" i="15"/>
  <c r="X58" i="15"/>
  <c r="X75" i="15"/>
  <c r="X19" i="15"/>
  <c r="X87" i="15"/>
  <c r="X103" i="15"/>
  <c r="X73" i="15"/>
  <c r="X4" i="15"/>
  <c r="X109" i="15"/>
  <c r="X56" i="15"/>
  <c r="X33" i="15"/>
  <c r="X5" i="15"/>
  <c r="X80" i="15"/>
  <c r="X7" i="15"/>
  <c r="X72" i="15"/>
  <c r="X71" i="15"/>
  <c r="X70" i="15"/>
  <c r="X10" i="15"/>
  <c r="X51" i="15"/>
  <c r="X111" i="15"/>
  <c r="X104" i="15"/>
  <c r="X98" i="15"/>
  <c r="X3" i="15"/>
  <c r="X25" i="15"/>
  <c r="X77" i="15"/>
  <c r="X14" i="15"/>
  <c r="X84" i="15"/>
  <c r="X116" i="15"/>
  <c r="X39" i="15"/>
  <c r="X124" i="15"/>
  <c r="X101" i="15"/>
  <c r="X15" i="15"/>
  <c r="X47" i="15"/>
  <c r="X100" i="15"/>
  <c r="X106" i="15"/>
  <c r="X8" i="15"/>
  <c r="X40" i="15"/>
  <c r="X95" i="15"/>
  <c r="X36" i="15"/>
  <c r="X123" i="15"/>
  <c r="X79" i="15"/>
  <c r="X61" i="15"/>
  <c r="X96" i="15"/>
  <c r="X78" i="15"/>
  <c r="X37" i="15"/>
  <c r="X94" i="15"/>
  <c r="X118" i="15"/>
  <c r="X11" i="15"/>
  <c r="X20" i="15"/>
  <c r="X49" i="15"/>
  <c r="X32" i="15"/>
  <c r="X89" i="15"/>
  <c r="X50" i="15"/>
  <c r="X64" i="15"/>
  <c r="X18" i="15"/>
  <c r="X74" i="15"/>
  <c r="X12" i="15"/>
  <c r="X57" i="15"/>
  <c r="X13" i="15"/>
  <c r="X38" i="15"/>
  <c r="X82" i="15"/>
  <c r="X24" i="15"/>
  <c r="X114" i="15"/>
  <c r="X59" i="15"/>
  <c r="X115" i="15"/>
  <c r="X54" i="15"/>
  <c r="X112" i="15"/>
  <c r="X41" i="15"/>
  <c r="X43" i="15"/>
  <c r="X65" i="15"/>
  <c r="X69" i="15"/>
  <c r="X117" i="15"/>
  <c r="X31" i="15"/>
  <c r="X92" i="15"/>
  <c r="X22" i="15"/>
  <c r="X42" i="15"/>
  <c r="X21" i="15"/>
  <c r="X35" i="15"/>
  <c r="X17" i="15"/>
  <c r="X105" i="15"/>
  <c r="X9" i="15"/>
  <c r="X119" i="15"/>
  <c r="X86" i="15"/>
  <c r="X63" i="15"/>
  <c r="X66" i="15"/>
  <c r="X107" i="15"/>
  <c r="X108" i="15"/>
  <c r="X16" i="15"/>
  <c r="X46" i="15"/>
  <c r="X90" i="15"/>
  <c r="X27" i="15"/>
  <c r="X88" i="15"/>
  <c r="X102" i="15"/>
  <c r="X122" i="15"/>
  <c r="X93" i="15"/>
  <c r="X110" i="15"/>
  <c r="X91" i="15"/>
  <c r="X23" i="15"/>
  <c r="X55" i="15"/>
  <c r="X34" i="15"/>
  <c r="X76" i="15"/>
  <c r="X67" i="15"/>
  <c r="X28" i="15"/>
  <c r="X97" i="15"/>
  <c r="X120" i="15"/>
  <c r="X85" i="15"/>
  <c r="X113" i="15"/>
  <c r="X29" i="15"/>
  <c r="X30" i="15"/>
  <c r="X53" i="15"/>
  <c r="X48" i="15"/>
  <c r="X45" i="15"/>
  <c r="X62" i="15"/>
  <c r="AA19" i="14"/>
  <c r="AC19" i="14"/>
  <c r="Z19" i="14"/>
  <c r="Y19" i="14"/>
  <c r="AB19" i="14"/>
  <c r="Y18" i="14"/>
  <c r="AA18" i="14"/>
  <c r="AC18" i="14"/>
  <c r="Z18" i="14"/>
  <c r="AB18" i="14"/>
  <c r="AB42" i="14"/>
  <c r="Z42" i="14"/>
  <c r="Y42" i="14"/>
  <c r="AA42" i="14"/>
  <c r="AC42" i="14"/>
  <c r="AC16" i="14"/>
  <c r="Z16" i="14"/>
  <c r="AA16" i="14"/>
  <c r="AB16" i="14"/>
  <c r="Y16" i="14"/>
  <c r="AA49" i="14"/>
  <c r="AC49" i="14"/>
  <c r="Z49" i="14"/>
  <c r="Y49" i="14"/>
  <c r="AB49" i="14"/>
  <c r="AC20" i="14"/>
  <c r="Z20" i="14"/>
  <c r="AA20" i="14"/>
  <c r="Y20" i="14"/>
  <c r="AB20" i="14"/>
  <c r="AB57" i="14"/>
  <c r="Z57" i="14"/>
  <c r="AA57" i="14"/>
  <c r="Y57" i="14"/>
  <c r="AC57" i="14"/>
  <c r="AB121" i="15"/>
  <c r="Y121" i="15"/>
  <c r="AC121" i="15"/>
  <c r="AA121" i="15"/>
  <c r="Z121" i="15"/>
  <c r="Y68" i="15"/>
  <c r="AB68" i="15"/>
  <c r="AC68" i="15"/>
  <c r="AA68" i="15"/>
  <c r="Z68" i="15"/>
  <c r="Z109" i="15"/>
  <c r="Y109" i="15"/>
  <c r="AB109" i="15"/>
  <c r="AA109" i="15"/>
  <c r="AC109" i="15"/>
  <c r="AA70" i="15"/>
  <c r="Z70" i="15"/>
  <c r="Y70" i="15"/>
  <c r="AC70" i="15"/>
  <c r="AB70" i="15"/>
  <c r="AB77" i="15"/>
  <c r="Y77" i="15"/>
  <c r="Z77" i="15"/>
  <c r="AC77" i="15"/>
  <c r="AA77" i="15"/>
  <c r="AC47" i="15"/>
  <c r="Y47" i="15"/>
  <c r="AB47" i="15"/>
  <c r="Z47" i="15"/>
  <c r="AA47" i="15"/>
  <c r="AB79" i="15"/>
  <c r="Z79" i="15"/>
  <c r="AA79" i="15"/>
  <c r="Y79" i="15"/>
  <c r="AC79" i="15"/>
  <c r="AC20" i="15"/>
  <c r="AB20" i="15"/>
  <c r="AA20" i="15"/>
  <c r="Z20" i="15"/>
  <c r="Y20" i="15"/>
  <c r="AB12" i="15"/>
  <c r="AA12" i="15"/>
  <c r="Y12" i="15"/>
  <c r="Z12" i="15"/>
  <c r="AC12" i="15"/>
  <c r="Y115" i="15"/>
  <c r="AA115" i="15"/>
  <c r="AB115" i="15"/>
  <c r="AC115" i="15"/>
  <c r="Z115" i="15"/>
  <c r="AA31" i="15"/>
  <c r="Y31" i="15"/>
  <c r="Z31" i="15"/>
  <c r="AB31" i="15"/>
  <c r="AC31" i="15"/>
  <c r="Y9" i="15"/>
  <c r="AA9" i="15"/>
  <c r="AC9" i="15"/>
  <c r="AB9" i="15"/>
  <c r="Z9" i="15"/>
  <c r="AC46" i="15"/>
  <c r="AB46" i="15"/>
  <c r="Z46" i="15"/>
  <c r="AA46" i="15"/>
  <c r="Y46" i="15"/>
  <c r="AC91" i="15"/>
  <c r="Y91" i="15"/>
  <c r="AA91" i="15"/>
  <c r="Z91" i="15"/>
  <c r="AB91" i="15"/>
  <c r="Y120" i="15"/>
  <c r="AC120" i="15"/>
  <c r="AA120" i="15"/>
  <c r="Z120" i="15"/>
  <c r="AB120" i="15"/>
  <c r="AC62" i="15"/>
  <c r="AB62" i="15"/>
  <c r="Z62" i="15"/>
  <c r="Y62" i="15"/>
  <c r="AA62" i="15"/>
  <c r="AB7" i="14"/>
  <c r="AA7" i="14"/>
  <c r="Z7" i="14"/>
  <c r="Y7" i="14"/>
  <c r="AC7" i="14"/>
  <c r="AC27" i="14"/>
  <c r="Y27" i="14"/>
  <c r="Z27" i="14"/>
  <c r="AA27" i="14"/>
  <c r="AB27" i="14"/>
  <c r="AA36" i="14"/>
  <c r="AC36" i="14"/>
  <c r="Z36" i="14"/>
  <c r="AB36" i="14"/>
  <c r="Y36" i="14"/>
  <c r="Z40" i="14"/>
  <c r="AA40" i="14"/>
  <c r="Y40" i="14"/>
  <c r="AC40" i="14"/>
  <c r="AB40" i="14"/>
  <c r="Y38" i="14"/>
  <c r="AB38" i="14"/>
  <c r="AC38" i="14"/>
  <c r="Z38" i="14"/>
  <c r="AA38" i="14"/>
  <c r="AA8" i="14"/>
  <c r="AC8" i="14"/>
  <c r="AB8" i="14"/>
  <c r="Y8" i="14"/>
  <c r="Z8" i="14"/>
  <c r="Z55" i="14"/>
  <c r="AC55" i="14"/>
  <c r="Y55" i="14"/>
  <c r="AB55" i="14"/>
  <c r="AA55" i="14"/>
  <c r="AA44" i="15"/>
  <c r="Y44" i="15"/>
  <c r="AB44" i="15"/>
  <c r="Z44" i="15"/>
  <c r="AC44" i="15"/>
  <c r="Z58" i="15"/>
  <c r="Y58" i="15"/>
  <c r="AA58" i="15"/>
  <c r="AB58" i="15"/>
  <c r="AC58" i="15"/>
  <c r="Y56" i="15"/>
  <c r="AB56" i="15"/>
  <c r="AA56" i="15"/>
  <c r="Z56" i="15"/>
  <c r="AC56" i="15"/>
  <c r="AC10" i="15"/>
  <c r="Z10" i="15"/>
  <c r="Y10" i="15"/>
  <c r="AA10" i="15"/>
  <c r="AB10" i="15"/>
  <c r="AA14" i="15"/>
  <c r="Z14" i="15"/>
  <c r="AB14" i="15"/>
  <c r="AC14" i="15"/>
  <c r="Y14" i="15"/>
  <c r="AC100" i="15"/>
  <c r="Z100" i="15"/>
  <c r="AA100" i="15"/>
  <c r="Y100" i="15"/>
  <c r="AB100" i="15"/>
  <c r="AC61" i="15"/>
  <c r="Y61" i="15"/>
  <c r="AA61" i="15"/>
  <c r="AB61" i="15"/>
  <c r="Z61" i="15"/>
  <c r="Y49" i="15"/>
  <c r="AB49" i="15"/>
  <c r="AA49" i="15"/>
  <c r="AC49" i="15"/>
  <c r="Z49" i="15"/>
  <c r="AC57" i="15"/>
  <c r="AB57" i="15"/>
  <c r="Z57" i="15"/>
  <c r="Y57" i="15"/>
  <c r="AA57" i="15"/>
  <c r="Z54" i="15"/>
  <c r="AA54" i="15"/>
  <c r="Y54" i="15"/>
  <c r="AC54" i="15"/>
  <c r="AB54" i="15"/>
  <c r="Y92" i="15"/>
  <c r="Z92" i="15"/>
  <c r="AA92" i="15"/>
  <c r="AB92" i="15"/>
  <c r="AC92" i="15"/>
  <c r="AB119" i="15"/>
  <c r="Y119" i="15"/>
  <c r="AC119" i="15"/>
  <c r="Z119" i="15"/>
  <c r="AA119" i="15"/>
  <c r="Y90" i="15"/>
  <c r="AA90" i="15"/>
  <c r="AC90" i="15"/>
  <c r="Z90" i="15"/>
  <c r="AB90" i="15"/>
  <c r="AC23" i="15"/>
  <c r="Y23" i="15"/>
  <c r="Z23" i="15"/>
  <c r="AA23" i="15"/>
  <c r="AB23" i="15"/>
  <c r="Z85" i="15"/>
  <c r="AC85" i="15"/>
  <c r="AA85" i="15"/>
  <c r="AB85" i="15"/>
  <c r="Y85" i="15"/>
  <c r="D29" i="1"/>
  <c r="Z21" i="14"/>
  <c r="Y21" i="14"/>
  <c r="AA21" i="14"/>
  <c r="AB21" i="14"/>
  <c r="AC21" i="14"/>
  <c r="Y28" i="14"/>
  <c r="AC28" i="14"/>
  <c r="AA28" i="14"/>
  <c r="Z28" i="14"/>
  <c r="AB28" i="14"/>
  <c r="AA50" i="14"/>
  <c r="Y50" i="14"/>
  <c r="Z50" i="14"/>
  <c r="AC50" i="14"/>
  <c r="AB50" i="14"/>
  <c r="AB31" i="14"/>
  <c r="AC31" i="14"/>
  <c r="Z31" i="14"/>
  <c r="AA31" i="14"/>
  <c r="Y31" i="14"/>
  <c r="Z6" i="14"/>
  <c r="AA6" i="14"/>
  <c r="AC6" i="14"/>
  <c r="Y6" i="14"/>
  <c r="AB6" i="14"/>
  <c r="Z25" i="14"/>
  <c r="AA25" i="14"/>
  <c r="AB25" i="14"/>
  <c r="Y25" i="14"/>
  <c r="AC25" i="14"/>
  <c r="Z46" i="14"/>
  <c r="AC46" i="14"/>
  <c r="AB46" i="14"/>
  <c r="Y46" i="14"/>
  <c r="AA46" i="14"/>
  <c r="AB83" i="15"/>
  <c r="AC83" i="15"/>
  <c r="AA83" i="15"/>
  <c r="Y83" i="15"/>
  <c r="Z83" i="15"/>
  <c r="AB75" i="15"/>
  <c r="AA75" i="15"/>
  <c r="Z75" i="15"/>
  <c r="Y75" i="15"/>
  <c r="AC75" i="15"/>
  <c r="AB33" i="15"/>
  <c r="AA33" i="15"/>
  <c r="Y33" i="15"/>
  <c r="Z33" i="15"/>
  <c r="AC33" i="15"/>
  <c r="Y51" i="15"/>
  <c r="Z51" i="15"/>
  <c r="AA51" i="15"/>
  <c r="AC51" i="15"/>
  <c r="AB51" i="15"/>
  <c r="AC84" i="15"/>
  <c r="AA84" i="15"/>
  <c r="Y84" i="15"/>
  <c r="AB84" i="15"/>
  <c r="Z84" i="15"/>
  <c r="AA106" i="15"/>
  <c r="Z106" i="15"/>
  <c r="Y106" i="15"/>
  <c r="AB106" i="15"/>
  <c r="AC106" i="15"/>
  <c r="AC96" i="15"/>
  <c r="Z96" i="15"/>
  <c r="AB96" i="15"/>
  <c r="Y96" i="15"/>
  <c r="AA96" i="15"/>
  <c r="AA32" i="15"/>
  <c r="Y32" i="15"/>
  <c r="AB32" i="15"/>
  <c r="AC32" i="15"/>
  <c r="Z32" i="15"/>
  <c r="AA13" i="15"/>
  <c r="AB13" i="15"/>
  <c r="Z13" i="15"/>
  <c r="AC13" i="15"/>
  <c r="Y13" i="15"/>
  <c r="Y112" i="15"/>
  <c r="AA112" i="15"/>
  <c r="AB112" i="15"/>
  <c r="Z112" i="15"/>
  <c r="AC112" i="15"/>
  <c r="AC22" i="15"/>
  <c r="Y22" i="15"/>
  <c r="Z22" i="15"/>
  <c r="AB22" i="15"/>
  <c r="AA22" i="15"/>
  <c r="AB86" i="15"/>
  <c r="AA86" i="15"/>
  <c r="AC86" i="15"/>
  <c r="Z86" i="15"/>
  <c r="Y86" i="15"/>
  <c r="AB27" i="15"/>
  <c r="AA27" i="15"/>
  <c r="Y27" i="15"/>
  <c r="AC27" i="15"/>
  <c r="Z27" i="15"/>
  <c r="AA55" i="15"/>
  <c r="AC55" i="15"/>
  <c r="Y55" i="15"/>
  <c r="Z55" i="15"/>
  <c r="AB55" i="15"/>
  <c r="Z113" i="15"/>
  <c r="AA113" i="15"/>
  <c r="Y113" i="15"/>
  <c r="AB113" i="15"/>
  <c r="AC113" i="15"/>
  <c r="D30" i="1"/>
  <c r="AA5" i="14"/>
  <c r="AB5" i="14"/>
  <c r="AC5" i="14"/>
  <c r="Y5" i="14"/>
  <c r="Z5" i="14"/>
  <c r="AC30" i="14"/>
  <c r="AB30" i="14"/>
  <c r="Y30" i="14"/>
  <c r="Z30" i="14"/>
  <c r="AA30" i="14"/>
  <c r="Z26" i="14"/>
  <c r="AB26" i="14"/>
  <c r="Y26" i="14"/>
  <c r="AC26" i="14"/>
  <c r="AA26" i="14"/>
  <c r="AB44" i="14"/>
  <c r="AC44" i="14"/>
  <c r="Z44" i="14"/>
  <c r="Y44" i="14"/>
  <c r="AA44" i="14"/>
  <c r="Y23" i="14"/>
  <c r="Z23" i="14"/>
  <c r="AC23" i="14"/>
  <c r="AA23" i="14"/>
  <c r="AB23" i="14"/>
  <c r="Y43" i="14"/>
  <c r="AA43" i="14"/>
  <c r="AC43" i="14"/>
  <c r="Z43" i="14"/>
  <c r="AB43" i="14"/>
  <c r="AA47" i="14"/>
  <c r="Y47" i="14"/>
  <c r="AC47" i="14"/>
  <c r="AB47" i="14"/>
  <c r="Z47" i="14"/>
  <c r="AB99" i="15"/>
  <c r="AC99" i="15"/>
  <c r="Z99" i="15"/>
  <c r="Y99" i="15"/>
  <c r="AA99" i="15"/>
  <c r="AB19" i="15"/>
  <c r="AC19" i="15"/>
  <c r="AA19" i="15"/>
  <c r="Y19" i="15"/>
  <c r="Z19" i="15"/>
  <c r="AA5" i="15"/>
  <c r="AC5" i="15"/>
  <c r="Z5" i="15"/>
  <c r="AB5" i="15"/>
  <c r="Y5" i="15"/>
  <c r="Y111" i="15"/>
  <c r="AB111" i="15"/>
  <c r="AC111" i="15"/>
  <c r="Z111" i="15"/>
  <c r="AA111" i="15"/>
  <c r="AA116" i="15"/>
  <c r="Y116" i="15"/>
  <c r="Z116" i="15"/>
  <c r="AC116" i="15"/>
  <c r="AB116" i="15"/>
  <c r="AC8" i="15"/>
  <c r="Y8" i="15"/>
  <c r="AA8" i="15"/>
  <c r="AB8" i="15"/>
  <c r="Z8" i="15"/>
  <c r="Z78" i="15"/>
  <c r="Y78" i="15"/>
  <c r="AC78" i="15"/>
  <c r="AB78" i="15"/>
  <c r="AA78" i="15"/>
  <c r="AA89" i="15"/>
  <c r="AC89" i="15"/>
  <c r="Z89" i="15"/>
  <c r="AB89" i="15"/>
  <c r="Y89" i="15"/>
  <c r="AC38" i="15"/>
  <c r="AB38" i="15"/>
  <c r="AA38" i="15"/>
  <c r="Y38" i="15"/>
  <c r="Z38" i="15"/>
  <c r="Z41" i="15"/>
  <c r="AB41" i="15"/>
  <c r="AC41" i="15"/>
  <c r="Y41" i="15"/>
  <c r="AA41" i="15"/>
  <c r="AC42" i="15"/>
  <c r="Y42" i="15"/>
  <c r="AA42" i="15"/>
  <c r="AB42" i="15"/>
  <c r="Z42" i="15"/>
  <c r="Y63" i="15"/>
  <c r="AB63" i="15"/>
  <c r="AC63" i="15"/>
  <c r="AA63" i="15"/>
  <c r="Z63" i="15"/>
  <c r="AC88" i="15"/>
  <c r="Z88" i="15"/>
  <c r="AA88" i="15"/>
  <c r="Y88" i="15"/>
  <c r="AB88" i="15"/>
  <c r="Y34" i="15"/>
  <c r="AB34" i="15"/>
  <c r="AA34" i="15"/>
  <c r="Z34" i="15"/>
  <c r="AC34" i="15"/>
  <c r="AB29" i="15"/>
  <c r="Y29" i="15"/>
  <c r="AC29" i="15"/>
  <c r="Z29" i="15"/>
  <c r="AA29" i="15"/>
  <c r="C37" i="1"/>
  <c r="D37" i="1" s="1"/>
  <c r="AC39" i="14"/>
  <c r="Y39" i="14"/>
  <c r="AA39" i="14"/>
  <c r="Z39" i="14"/>
  <c r="AB39" i="14"/>
  <c r="AA37" i="14"/>
  <c r="Y37" i="14"/>
  <c r="AB37" i="14"/>
  <c r="Z37" i="14"/>
  <c r="AC37" i="14"/>
  <c r="AC4" i="14"/>
  <c r="AA4" i="14"/>
  <c r="AB4" i="14"/>
  <c r="Z4" i="14"/>
  <c r="Y4" i="14"/>
  <c r="AB10" i="14"/>
  <c r="AC10" i="14"/>
  <c r="Z10" i="14"/>
  <c r="Y10" i="14"/>
  <c r="AA10" i="14"/>
  <c r="Z22" i="14"/>
  <c r="AB22" i="14"/>
  <c r="AC22" i="14"/>
  <c r="AA22" i="14"/>
  <c r="Y22" i="14"/>
  <c r="Y41" i="14"/>
  <c r="AA41" i="14"/>
  <c r="AC41" i="14"/>
  <c r="Z41" i="14"/>
  <c r="AB41" i="14"/>
  <c r="AB15" i="14"/>
  <c r="AC15" i="14"/>
  <c r="AA15" i="14"/>
  <c r="Z15" i="14"/>
  <c r="Y15" i="14"/>
  <c r="AC81" i="15"/>
  <c r="AB81" i="15"/>
  <c r="Y81" i="15"/>
  <c r="AA81" i="15"/>
  <c r="Z81" i="15"/>
  <c r="AC87" i="15"/>
  <c r="Y87" i="15"/>
  <c r="Z87" i="15"/>
  <c r="AB87" i="15"/>
  <c r="AA87" i="15"/>
  <c r="AC80" i="15"/>
  <c r="Z80" i="15"/>
  <c r="AA80" i="15"/>
  <c r="AB80" i="15"/>
  <c r="Y80" i="15"/>
  <c r="AB104" i="15"/>
  <c r="Y104" i="15"/>
  <c r="AC104" i="15"/>
  <c r="AA104" i="15"/>
  <c r="Z104" i="15"/>
  <c r="AA39" i="15"/>
  <c r="AC39" i="15"/>
  <c r="Z39" i="15"/>
  <c r="Y39" i="15"/>
  <c r="AB39" i="15"/>
  <c r="AC40" i="15"/>
  <c r="Z40" i="15"/>
  <c r="AB40" i="15"/>
  <c r="Y40" i="15"/>
  <c r="AA40" i="15"/>
  <c r="AA37" i="15"/>
  <c r="Z37" i="15"/>
  <c r="AB37" i="15"/>
  <c r="Y37" i="15"/>
  <c r="AC37" i="15"/>
  <c r="AB50" i="15"/>
  <c r="AA50" i="15"/>
  <c r="Z50" i="15"/>
  <c r="Y50" i="15"/>
  <c r="AC50" i="15"/>
  <c r="Z82" i="15"/>
  <c r="AB82" i="15"/>
  <c r="AC82" i="15"/>
  <c r="Y82" i="15"/>
  <c r="AA82" i="15"/>
  <c r="AA43" i="15"/>
  <c r="Y43" i="15"/>
  <c r="AB43" i="15"/>
  <c r="AC43" i="15"/>
  <c r="Z43" i="15"/>
  <c r="AB21" i="15"/>
  <c r="AC21" i="15"/>
  <c r="AA21" i="15"/>
  <c r="Z21" i="15"/>
  <c r="Y21" i="15"/>
  <c r="Y66" i="15"/>
  <c r="AB66" i="15"/>
  <c r="Z66" i="15"/>
  <c r="AA66" i="15"/>
  <c r="AC66" i="15"/>
  <c r="AB102" i="15"/>
  <c r="Y102" i="15"/>
  <c r="AA102" i="15"/>
  <c r="AC102" i="15"/>
  <c r="Z102" i="15"/>
  <c r="Y76" i="15"/>
  <c r="AC76" i="15"/>
  <c r="AB76" i="15"/>
  <c r="AA76" i="15"/>
  <c r="Z76" i="15"/>
  <c r="Y30" i="15"/>
  <c r="AA30" i="15"/>
  <c r="Z30" i="15"/>
  <c r="AB30" i="15"/>
  <c r="AC30" i="15"/>
  <c r="D41" i="1"/>
  <c r="Z51" i="14"/>
  <c r="Y51" i="14"/>
  <c r="AB51" i="14"/>
  <c r="AC51" i="14"/>
  <c r="AA51" i="14"/>
  <c r="AC13" i="14"/>
  <c r="Z13" i="14"/>
  <c r="Y13" i="14"/>
  <c r="AB13" i="14"/>
  <c r="AA13" i="14"/>
  <c r="Y45" i="14"/>
  <c r="AA45" i="14"/>
  <c r="AC45" i="14"/>
  <c r="Z45" i="14"/>
  <c r="AB45" i="14"/>
  <c r="AB24" i="14"/>
  <c r="Z24" i="14"/>
  <c r="AC24" i="14"/>
  <c r="AA24" i="14"/>
  <c r="Y24" i="14"/>
  <c r="Z52" i="14"/>
  <c r="Y52" i="14"/>
  <c r="AB52" i="14"/>
  <c r="AA52" i="14"/>
  <c r="AC52" i="14"/>
  <c r="AA33" i="14"/>
  <c r="Y33" i="14"/>
  <c r="Z33" i="14"/>
  <c r="AB33" i="14"/>
  <c r="AC33" i="14"/>
  <c r="Y17" i="14"/>
  <c r="Z17" i="14"/>
  <c r="AA17" i="14"/>
  <c r="AC17" i="14"/>
  <c r="AB17" i="14"/>
  <c r="AA6" i="15"/>
  <c r="AB6" i="15"/>
  <c r="AC6" i="15"/>
  <c r="Z6" i="15"/>
  <c r="Y6" i="15"/>
  <c r="AC103" i="15"/>
  <c r="AA103" i="15"/>
  <c r="AB103" i="15"/>
  <c r="Y103" i="15"/>
  <c r="Z103" i="15"/>
  <c r="AA7" i="15"/>
  <c r="Z7" i="15"/>
  <c r="Y7" i="15"/>
  <c r="AC7" i="15"/>
  <c r="AB7" i="15"/>
  <c r="AC98" i="15"/>
  <c r="Y98" i="15"/>
  <c r="AB98" i="15"/>
  <c r="Z98" i="15"/>
  <c r="AA98" i="15"/>
  <c r="AB124" i="15"/>
  <c r="Z124" i="15"/>
  <c r="AC124" i="15"/>
  <c r="Y124" i="15"/>
  <c r="AA124" i="15"/>
  <c r="AA95" i="15"/>
  <c r="AC95" i="15"/>
  <c r="Y95" i="15"/>
  <c r="Z95" i="15"/>
  <c r="AB95" i="15"/>
  <c r="AC94" i="15"/>
  <c r="Z94" i="15"/>
  <c r="AA94" i="15"/>
  <c r="Y94" i="15"/>
  <c r="AB94" i="15"/>
  <c r="Z64" i="15"/>
  <c r="AC64" i="15"/>
  <c r="AA64" i="15"/>
  <c r="Y64" i="15"/>
  <c r="AB64" i="15"/>
  <c r="Z24" i="15"/>
  <c r="Y24" i="15"/>
  <c r="AA24" i="15"/>
  <c r="AC24" i="15"/>
  <c r="AB24" i="15"/>
  <c r="AB65" i="15"/>
  <c r="AC65" i="15"/>
  <c r="AA65" i="15"/>
  <c r="Z65" i="15"/>
  <c r="Y65" i="15"/>
  <c r="Z35" i="15"/>
  <c r="AA35" i="15"/>
  <c r="Y35" i="15"/>
  <c r="AB35" i="15"/>
  <c r="AC35" i="15"/>
  <c r="AA107" i="15"/>
  <c r="AC107" i="15"/>
  <c r="Y107" i="15"/>
  <c r="AB107" i="15"/>
  <c r="Z107" i="15"/>
  <c r="Z122" i="15"/>
  <c r="AA122" i="15"/>
  <c r="AB122" i="15"/>
  <c r="Y122" i="15"/>
  <c r="AC122" i="15"/>
  <c r="AB67" i="15"/>
  <c r="AA67" i="15"/>
  <c r="Z67" i="15"/>
  <c r="Y67" i="15"/>
  <c r="AC67" i="15"/>
  <c r="AA53" i="15"/>
  <c r="AB53" i="15"/>
  <c r="Y53" i="15"/>
  <c r="AC53" i="15"/>
  <c r="Z53" i="15"/>
  <c r="C38" i="1"/>
  <c r="AA12" i="14"/>
  <c r="Y12" i="14"/>
  <c r="Z12" i="14"/>
  <c r="AC12" i="14"/>
  <c r="AB12" i="14"/>
  <c r="AB35" i="14"/>
  <c r="AC35" i="14"/>
  <c r="AA35" i="14"/>
  <c r="Z35" i="14"/>
  <c r="Y35" i="14"/>
  <c r="AA48" i="14"/>
  <c r="Z48" i="14"/>
  <c r="AC48" i="14"/>
  <c r="Y48" i="14"/>
  <c r="AB48" i="14"/>
  <c r="AA9" i="14"/>
  <c r="Y9" i="14"/>
  <c r="Z9" i="14"/>
  <c r="AB9" i="14"/>
  <c r="AC9" i="14"/>
  <c r="AA14" i="14"/>
  <c r="AC14" i="14"/>
  <c r="Y14" i="14"/>
  <c r="Z14" i="14"/>
  <c r="AB14" i="14"/>
  <c r="Z11" i="14"/>
  <c r="AA11" i="14"/>
  <c r="AC11" i="14"/>
  <c r="Y11" i="14"/>
  <c r="AB11" i="14"/>
  <c r="AC56" i="14"/>
  <c r="AB56" i="14"/>
  <c r="AA56" i="14"/>
  <c r="Y56" i="14"/>
  <c r="Z56" i="14"/>
  <c r="AC60" i="15"/>
  <c r="Z60" i="15"/>
  <c r="Y60" i="15"/>
  <c r="AB60" i="15"/>
  <c r="AA60" i="15"/>
  <c r="AB73" i="15"/>
  <c r="Y73" i="15"/>
  <c r="Z73" i="15"/>
  <c r="AC73" i="15"/>
  <c r="AA73" i="15"/>
  <c r="AC72" i="15"/>
  <c r="AA72" i="15"/>
  <c r="Y72" i="15"/>
  <c r="AB72" i="15"/>
  <c r="Z72" i="15"/>
  <c r="AC3" i="15"/>
  <c r="Y3" i="15"/>
  <c r="AB3" i="15"/>
  <c r="AA3" i="15"/>
  <c r="Z3" i="15"/>
  <c r="AA101" i="15"/>
  <c r="Z101" i="15"/>
  <c r="AB101" i="15"/>
  <c r="Y101" i="15"/>
  <c r="AC101" i="15"/>
  <c r="AC36" i="15"/>
  <c r="Y36" i="15"/>
  <c r="Z36" i="15"/>
  <c r="AB36" i="15"/>
  <c r="AA36" i="15"/>
  <c r="AB118" i="15"/>
  <c r="AA118" i="15"/>
  <c r="Z118" i="15"/>
  <c r="AC118" i="15"/>
  <c r="Y118" i="15"/>
  <c r="AB18" i="15"/>
  <c r="Z18" i="15"/>
  <c r="AA18" i="15"/>
  <c r="AC18" i="15"/>
  <c r="Y18" i="15"/>
  <c r="AA114" i="15"/>
  <c r="AB114" i="15"/>
  <c r="Y114" i="15"/>
  <c r="Z114" i="15"/>
  <c r="AC114" i="15"/>
  <c r="AC69" i="15"/>
  <c r="Y69" i="15"/>
  <c r="AA69" i="15"/>
  <c r="AB69" i="15"/>
  <c r="Z69" i="15"/>
  <c r="AB17" i="15"/>
  <c r="Z17" i="15"/>
  <c r="AC17" i="15"/>
  <c r="AA17" i="15"/>
  <c r="Y17" i="15"/>
  <c r="AA108" i="15"/>
  <c r="AC108" i="15"/>
  <c r="AB108" i="15"/>
  <c r="Y108" i="15"/>
  <c r="Z108" i="15"/>
  <c r="Z93" i="15"/>
  <c r="AA93" i="15"/>
  <c r="Y93" i="15"/>
  <c r="AB93" i="15"/>
  <c r="AC93" i="15"/>
  <c r="Z28" i="15"/>
  <c r="AA28" i="15"/>
  <c r="Y28" i="15"/>
  <c r="AB28" i="15"/>
  <c r="AC28" i="15"/>
  <c r="AB48" i="15"/>
  <c r="AA48" i="15"/>
  <c r="Y48" i="15"/>
  <c r="AC48" i="15"/>
  <c r="Z48" i="15"/>
  <c r="D38" i="1"/>
  <c r="Y34" i="14"/>
  <c r="AB34" i="14"/>
  <c r="Z34" i="14"/>
  <c r="AA34" i="14"/>
  <c r="AC34" i="14"/>
  <c r="AB53" i="14"/>
  <c r="Y53" i="14"/>
  <c r="AA53" i="14"/>
  <c r="Z53" i="14"/>
  <c r="AC53" i="14"/>
  <c r="AA32" i="14"/>
  <c r="Z32" i="14"/>
  <c r="AC32" i="14"/>
  <c r="AB32" i="14"/>
  <c r="Y32" i="14"/>
  <c r="Z3" i="14"/>
  <c r="AC3" i="14"/>
  <c r="Y3" i="14"/>
  <c r="AA3" i="14"/>
  <c r="AB3" i="14"/>
  <c r="AC54" i="14"/>
  <c r="AB54" i="14"/>
  <c r="AA54" i="14"/>
  <c r="Z54" i="14"/>
  <c r="Y54" i="14"/>
  <c r="Y29" i="14"/>
  <c r="Z29" i="14"/>
  <c r="AB29" i="14"/>
  <c r="AA29" i="14"/>
  <c r="AC29" i="14"/>
  <c r="AA26" i="15"/>
  <c r="Z26" i="15"/>
  <c r="Y26" i="15"/>
  <c r="AC26" i="15"/>
  <c r="AB26" i="15"/>
  <c r="AA52" i="15"/>
  <c r="Z52" i="15"/>
  <c r="Y52" i="15"/>
  <c r="AB52" i="15"/>
  <c r="AC52" i="15"/>
  <c r="AC4" i="15"/>
  <c r="AB4" i="15"/>
  <c r="AA4" i="15"/>
  <c r="Z4" i="15"/>
  <c r="Y4" i="15"/>
  <c r="Y71" i="15"/>
  <c r="AA71" i="15"/>
  <c r="AC71" i="15"/>
  <c r="Z71" i="15"/>
  <c r="AB71" i="15"/>
  <c r="AA25" i="15"/>
  <c r="Z25" i="15"/>
  <c r="AB25" i="15"/>
  <c r="Y25" i="15"/>
  <c r="AC25" i="15"/>
  <c r="AA15" i="15"/>
  <c r="Z15" i="15"/>
  <c r="AC15" i="15"/>
  <c r="AB15" i="15"/>
  <c r="Y15" i="15"/>
  <c r="Y123" i="15"/>
  <c r="Z123" i="15"/>
  <c r="AB123" i="15"/>
  <c r="AA123" i="15"/>
  <c r="AC123" i="15"/>
  <c r="AC11" i="15"/>
  <c r="Y11" i="15"/>
  <c r="AB11" i="15"/>
  <c r="AA11" i="15"/>
  <c r="Z11" i="15"/>
  <c r="AC74" i="15"/>
  <c r="Z74" i="15"/>
  <c r="AA74" i="15"/>
  <c r="Y74" i="15"/>
  <c r="AB74" i="15"/>
  <c r="Y59" i="15"/>
  <c r="Z59" i="15"/>
  <c r="AC59" i="15"/>
  <c r="AA59" i="15"/>
  <c r="AB59" i="15"/>
  <c r="AC117" i="15"/>
  <c r="AB117" i="15"/>
  <c r="AA117" i="15"/>
  <c r="Z117" i="15"/>
  <c r="Y117" i="15"/>
  <c r="Z105" i="15"/>
  <c r="AA105" i="15"/>
  <c r="AB105" i="15"/>
  <c r="AC105" i="15"/>
  <c r="Y105" i="15"/>
  <c r="AA16" i="15"/>
  <c r="Y16" i="15"/>
  <c r="AB16" i="15"/>
  <c r="AC16" i="15"/>
  <c r="Z16" i="15"/>
  <c r="Z110" i="15"/>
  <c r="AA110" i="15"/>
  <c r="Y110" i="15"/>
  <c r="AC110" i="15"/>
  <c r="AB110" i="15"/>
  <c r="Z97" i="15"/>
  <c r="AC97" i="15"/>
  <c r="AB97" i="15"/>
  <c r="AA97" i="15"/>
  <c r="Y97" i="15"/>
  <c r="Y45" i="15"/>
  <c r="AA45" i="15"/>
  <c r="AB45" i="15"/>
  <c r="Z45" i="15"/>
  <c r="AC45" i="15"/>
  <c r="AD2" i="16" a="1"/>
  <c r="W45" i="15" l="1"/>
  <c r="W97" i="15"/>
  <c r="W110" i="15"/>
  <c r="W16" i="15"/>
  <c r="W105" i="15"/>
  <c r="W117" i="15"/>
  <c r="W59" i="15"/>
  <c r="W74" i="15"/>
  <c r="W11" i="15"/>
  <c r="W123" i="15"/>
  <c r="W15" i="15"/>
  <c r="W25" i="15"/>
  <c r="W71" i="15"/>
  <c r="W4" i="15"/>
  <c r="W52" i="15"/>
  <c r="W26" i="15"/>
  <c r="W29" i="14"/>
  <c r="W54" i="14"/>
  <c r="W3" i="14"/>
  <c r="W32" i="14"/>
  <c r="W53" i="14"/>
  <c r="W34" i="14"/>
  <c r="W48" i="15"/>
  <c r="W28" i="15"/>
  <c r="W93" i="15"/>
  <c r="W108" i="15"/>
  <c r="W17" i="15"/>
  <c r="W69" i="15"/>
  <c r="W114" i="15"/>
  <c r="W18" i="15"/>
  <c r="W118" i="15"/>
  <c r="W36" i="15"/>
  <c r="W101" i="15"/>
  <c r="W3" i="15"/>
  <c r="W72" i="15"/>
  <c r="W73" i="15"/>
  <c r="W60" i="15"/>
  <c r="W56" i="14"/>
  <c r="W11" i="14"/>
  <c r="W14" i="14"/>
  <c r="W9" i="14"/>
  <c r="W48" i="14"/>
  <c r="W35" i="14"/>
  <c r="W12" i="14"/>
  <c r="W53" i="15"/>
  <c r="W67" i="15"/>
  <c r="W122" i="15"/>
  <c r="W107" i="15"/>
  <c r="W35" i="15"/>
  <c r="W65" i="15"/>
  <c r="W24" i="15"/>
  <c r="W64" i="15"/>
  <c r="W94" i="15"/>
  <c r="W95" i="15"/>
  <c r="W124" i="15"/>
  <c r="W98" i="15"/>
  <c r="W7" i="15"/>
  <c r="W103" i="15"/>
  <c r="W6" i="15"/>
  <c r="W17" i="14"/>
  <c r="W33" i="14"/>
  <c r="W52" i="14"/>
  <c r="W24" i="14"/>
  <c r="W45" i="14"/>
  <c r="W13" i="14"/>
  <c r="W51" i="14"/>
  <c r="W30" i="15"/>
  <c r="W76" i="15"/>
  <c r="W102" i="15"/>
  <c r="W66" i="15"/>
  <c r="W21" i="15"/>
  <c r="W43" i="15"/>
  <c r="W82" i="15"/>
  <c r="W50" i="15"/>
  <c r="W37" i="15"/>
  <c r="W40" i="15"/>
  <c r="W39" i="15"/>
  <c r="W104" i="15"/>
  <c r="W80" i="15"/>
  <c r="W87" i="15"/>
  <c r="W81" i="15"/>
  <c r="W15" i="14"/>
  <c r="W41" i="14"/>
  <c r="W22" i="14"/>
  <c r="W10" i="14"/>
  <c r="W4" i="14"/>
  <c r="W37" i="14"/>
  <c r="W39" i="14"/>
  <c r="W29" i="15"/>
  <c r="W34" i="15"/>
  <c r="W88" i="15"/>
  <c r="W63" i="15"/>
  <c r="W42" i="15"/>
  <c r="W41" i="15"/>
  <c r="W38" i="15"/>
  <c r="W89" i="15"/>
  <c r="W78" i="15"/>
  <c r="W8" i="15"/>
  <c r="W116" i="15"/>
  <c r="W111" i="15"/>
  <c r="W5" i="15"/>
  <c r="W19" i="15"/>
  <c r="W99" i="15"/>
  <c r="W47" i="14"/>
  <c r="W43" i="14"/>
  <c r="W23" i="14"/>
  <c r="W44" i="14"/>
  <c r="W26" i="14"/>
  <c r="W30" i="14"/>
  <c r="W5" i="14"/>
  <c r="W113" i="15"/>
  <c r="W55" i="15"/>
  <c r="W27" i="15"/>
  <c r="W86" i="15"/>
  <c r="W22" i="15"/>
  <c r="W112" i="15"/>
  <c r="W13" i="15"/>
  <c r="W32" i="15"/>
  <c r="W96" i="15"/>
  <c r="W106" i="15"/>
  <c r="W84" i="15"/>
  <c r="W51" i="15"/>
  <c r="W33" i="15"/>
  <c r="W75" i="15"/>
  <c r="W83" i="15"/>
  <c r="W46" i="14"/>
  <c r="W25" i="14"/>
  <c r="W6" i="14"/>
  <c r="W31" i="14"/>
  <c r="W50" i="14"/>
  <c r="W28" i="14"/>
  <c r="W21" i="14"/>
  <c r="W85" i="15"/>
  <c r="W23" i="15"/>
  <c r="W90" i="15"/>
  <c r="W119" i="15"/>
  <c r="W92" i="15"/>
  <c r="W54" i="15"/>
  <c r="W57" i="15"/>
  <c r="W49" i="15"/>
  <c r="W61" i="15"/>
  <c r="W100" i="15"/>
  <c r="W14" i="15"/>
  <c r="W10" i="15"/>
  <c r="W56" i="15"/>
  <c r="W58" i="15"/>
  <c r="W44" i="15"/>
  <c r="W55" i="14"/>
  <c r="W8" i="14"/>
  <c r="W38" i="14"/>
  <c r="W40" i="14"/>
  <c r="W36" i="14"/>
  <c r="W27" i="14"/>
  <c r="W7" i="14"/>
  <c r="W62" i="15"/>
  <c r="W120" i="15"/>
  <c r="W91" i="15"/>
  <c r="W46" i="15"/>
  <c r="W9" i="15"/>
  <c r="W31" i="15"/>
  <c r="W115" i="15"/>
  <c r="W12" i="15"/>
  <c r="W20" i="15"/>
  <c r="W79" i="15"/>
  <c r="W47" i="15"/>
  <c r="W77" i="15"/>
  <c r="W70" i="15"/>
  <c r="W109" i="15"/>
  <c r="W68" i="15"/>
  <c r="W121" i="15"/>
  <c r="W57" i="14"/>
  <c r="W20" i="14"/>
  <c r="W49" i="14"/>
  <c r="W16" i="14"/>
  <c r="W42" i="14"/>
  <c r="W18" i="14"/>
  <c r="W19" i="14"/>
  <c r="AD212" i="16"/>
  <c r="AD380" i="16"/>
  <c r="AD206" i="16"/>
  <c r="AD153" i="16"/>
  <c r="AD31" i="16"/>
  <c r="AD343" i="16"/>
  <c r="AD20" i="16"/>
  <c r="AD48" i="16"/>
  <c r="AD162" i="16"/>
  <c r="AD191" i="16"/>
  <c r="AD38" i="16"/>
  <c r="AD326" i="16"/>
  <c r="AD263" i="16"/>
  <c r="AD78" i="16"/>
  <c r="AD171" i="16"/>
  <c r="AD44" i="16"/>
  <c r="AD97" i="16"/>
  <c r="AD139" i="16"/>
  <c r="AD92" i="16"/>
  <c r="AD50" i="16"/>
  <c r="AD341" i="16"/>
  <c r="AD365" i="16"/>
  <c r="AD303" i="16"/>
  <c r="AD301" i="16"/>
  <c r="AD309" i="16"/>
  <c r="AD159" i="16"/>
  <c r="AD103" i="16"/>
  <c r="AD4" i="16"/>
  <c r="AD109" i="16"/>
  <c r="AD172" i="16"/>
  <c r="AD131" i="16"/>
  <c r="AD188" i="16"/>
  <c r="AD123" i="16"/>
  <c r="AD385" i="16"/>
  <c r="AD182" i="16"/>
  <c r="AD200" i="16"/>
  <c r="AD40" i="16"/>
  <c r="AD388" i="16"/>
  <c r="AD118" i="16"/>
  <c r="AD246" i="16"/>
  <c r="AD100" i="16"/>
  <c r="AD374" i="16"/>
  <c r="AD274" i="16"/>
  <c r="AD337" i="16"/>
  <c r="AD232" i="16"/>
  <c r="AD113" i="16"/>
  <c r="AD282" i="16"/>
  <c r="AD278" i="16"/>
  <c r="AD168" i="16"/>
  <c r="AD10" i="16"/>
  <c r="AD302" i="16"/>
  <c r="AD195" i="16"/>
  <c r="AD364" i="16"/>
  <c r="AD351" i="16"/>
  <c r="AD350" i="16"/>
  <c r="AD233" i="16"/>
  <c r="AD324" i="16"/>
  <c r="AD253" i="16"/>
  <c r="AD156" i="16"/>
  <c r="AD242" i="16"/>
  <c r="AD252" i="16"/>
  <c r="AD104" i="16"/>
  <c r="AD41" i="16"/>
  <c r="AD331" i="16"/>
  <c r="AD345" i="16"/>
  <c r="AD72" i="16"/>
  <c r="AD176" i="16"/>
  <c r="AD136" i="16"/>
  <c r="AD80" i="16"/>
  <c r="AD382" i="16"/>
  <c r="AD149" i="16"/>
  <c r="AD187" i="16"/>
  <c r="AD170" i="16"/>
  <c r="AD105" i="16"/>
  <c r="AD366" i="16"/>
  <c r="AD289" i="16"/>
  <c r="AD65" i="16"/>
  <c r="AD74" i="16"/>
  <c r="AD317" i="16"/>
  <c r="AD148" i="16"/>
  <c r="AD387" i="16"/>
  <c r="AD54" i="16"/>
  <c r="AD223" i="16"/>
  <c r="AD107" i="16"/>
  <c r="AD140" i="16"/>
  <c r="AD262" i="16"/>
  <c r="AD208" i="16"/>
  <c r="AD268" i="16"/>
  <c r="AD390" i="16"/>
  <c r="AD273" i="16"/>
  <c r="AD30" i="16"/>
  <c r="AD372" i="16"/>
  <c r="AD60" i="16"/>
  <c r="AD250" i="16"/>
  <c r="AD264" i="16"/>
  <c r="AD88" i="16"/>
  <c r="AD373" i="16"/>
  <c r="AD68" i="16"/>
  <c r="AD58" i="16"/>
  <c r="AD224" i="16"/>
  <c r="AD202" i="16"/>
  <c r="AD179" i="16"/>
  <c r="AD320" i="16"/>
  <c r="AD260" i="16"/>
  <c r="AD145" i="16"/>
  <c r="AD261" i="16"/>
  <c r="AD96" i="16"/>
  <c r="AD93" i="16"/>
  <c r="AD111" i="16"/>
  <c r="AD377" i="16"/>
  <c r="AD298" i="16"/>
  <c r="AD362" i="16"/>
  <c r="AD254" i="16"/>
  <c r="AD51" i="16"/>
  <c r="AD227" i="16"/>
  <c r="AD158" i="16"/>
  <c r="AD106" i="16"/>
  <c r="AD327" i="16"/>
  <c r="AD86" i="16"/>
  <c r="AD371" i="16"/>
  <c r="AD184" i="16"/>
  <c r="AD146" i="16"/>
  <c r="AD134" i="16"/>
  <c r="AD110" i="16"/>
  <c r="AD205" i="16"/>
  <c r="AD69" i="16"/>
  <c r="AD256" i="16"/>
  <c r="AD386" i="16"/>
  <c r="AD7" i="16"/>
  <c r="AD17" i="16"/>
  <c r="AD313" i="16"/>
  <c r="AD304" i="16"/>
  <c r="AD67" i="16"/>
  <c r="AD83" i="16"/>
  <c r="AD291" i="16"/>
  <c r="AD76" i="16"/>
  <c r="AD314" i="16"/>
  <c r="AD370" i="16"/>
  <c r="AD167" i="16"/>
  <c r="AD57" i="16"/>
  <c r="AD34" i="16"/>
  <c r="AD175" i="16"/>
  <c r="AD231" i="16"/>
  <c r="AD5" i="16"/>
  <c r="AD213" i="16"/>
  <c r="AD64" i="16"/>
  <c r="AD39" i="16"/>
  <c r="AD276" i="16"/>
  <c r="AD130" i="16"/>
  <c r="AD251" i="16"/>
  <c r="AD49" i="16"/>
  <c r="AD73" i="16"/>
  <c r="AD189" i="16"/>
  <c r="AD114" i="16"/>
  <c r="AD389" i="16"/>
  <c r="AD85" i="16"/>
  <c r="AD120" i="16"/>
  <c r="AD323" i="16"/>
  <c r="AD353" i="16"/>
  <c r="AD127" i="16"/>
  <c r="AD84" i="16"/>
  <c r="AD237" i="16"/>
  <c r="AD296" i="16"/>
  <c r="AD36" i="16"/>
  <c r="AD198" i="16"/>
  <c r="AD47" i="16"/>
  <c r="AD325" i="16"/>
  <c r="AD239" i="16"/>
  <c r="AD185" i="16"/>
  <c r="AD368" i="16"/>
  <c r="AD37" i="16"/>
  <c r="AD28" i="16"/>
  <c r="AD247" i="16"/>
  <c r="AD56" i="16"/>
  <c r="AD125" i="16"/>
  <c r="AD166" i="16"/>
  <c r="AD77" i="16"/>
  <c r="AD89" i="16"/>
  <c r="AD53" i="16"/>
  <c r="AD194" i="16"/>
  <c r="AD328" i="16"/>
  <c r="AD196" i="16"/>
  <c r="AD129" i="16"/>
  <c r="AD292" i="16"/>
  <c r="AD137" i="16"/>
  <c r="AD152" i="16"/>
  <c r="AD154" i="16"/>
  <c r="AD116" i="16"/>
  <c r="AD99" i="16"/>
  <c r="AD62" i="16"/>
  <c r="AD128" i="16"/>
  <c r="AD266" i="16"/>
  <c r="AD352" i="16"/>
  <c r="AD376" i="16"/>
  <c r="AD248" i="16"/>
  <c r="AD157" i="16"/>
  <c r="AD101" i="16"/>
  <c r="AD209" i="16"/>
  <c r="AD52" i="16"/>
  <c r="AD356" i="16"/>
  <c r="AD178" i="16"/>
  <c r="AD163" i="16"/>
  <c r="AD8" i="16"/>
  <c r="AD349" i="16"/>
  <c r="AD315" i="16"/>
  <c r="AD348" i="16"/>
  <c r="AD204" i="16"/>
  <c r="AD358" i="16"/>
  <c r="AD42" i="16"/>
  <c r="AD336" i="16"/>
  <c r="AD339" i="16"/>
  <c r="AD197" i="16"/>
  <c r="AD151" i="16"/>
  <c r="AD218" i="16"/>
  <c r="AD357" i="16"/>
  <c r="AD66" i="16"/>
  <c r="AD165" i="16"/>
  <c r="AD363" i="16"/>
  <c r="AD235" i="16"/>
  <c r="AD230" i="16"/>
  <c r="AD132" i="16"/>
  <c r="AD9" i="16"/>
  <c r="AD381" i="16"/>
  <c r="AD369" i="16"/>
  <c r="AD359" i="16"/>
  <c r="AD257" i="16"/>
  <c r="AD12" i="16"/>
  <c r="AD367" i="16"/>
  <c r="AD138" i="16"/>
  <c r="AD135" i="16"/>
  <c r="AD14" i="16"/>
  <c r="AD112" i="16"/>
  <c r="AD335" i="16"/>
  <c r="AD81" i="16"/>
  <c r="AD126" i="16"/>
  <c r="AD133" i="16"/>
  <c r="AD18" i="16"/>
  <c r="AD161" i="16"/>
  <c r="AD190" i="16"/>
  <c r="AD375" i="16"/>
  <c r="AD173" i="16"/>
  <c r="AD75" i="16"/>
  <c r="AD322" i="16"/>
  <c r="AD310" i="16"/>
  <c r="AD295" i="16"/>
  <c r="AD217" i="16"/>
  <c r="AD334" i="16"/>
  <c r="AD391" i="16"/>
  <c r="AD269" i="16"/>
  <c r="AD288" i="16"/>
  <c r="AD90" i="16"/>
  <c r="AD299" i="16"/>
  <c r="AD267" i="16"/>
  <c r="AD25" i="16"/>
  <c r="AD21" i="16"/>
  <c r="AD144" i="16"/>
  <c r="AD311" i="16"/>
  <c r="AD29" i="16"/>
  <c r="AD279" i="16"/>
  <c r="AD115" i="16"/>
  <c r="AD360" i="16"/>
  <c r="AD147" i="16"/>
  <c r="AD287" i="16"/>
  <c r="AD333" i="16"/>
  <c r="AD319" i="16"/>
  <c r="AD281" i="16"/>
  <c r="AD214" i="16"/>
  <c r="AD143" i="16"/>
  <c r="AD240" i="16"/>
  <c r="AD164" i="16"/>
  <c r="AD142" i="16"/>
  <c r="AD94" i="16"/>
  <c r="AD293" i="16"/>
  <c r="AD183" i="16"/>
  <c r="AD321" i="16"/>
  <c r="AD43" i="16"/>
  <c r="AD258" i="16"/>
  <c r="AD16" i="16"/>
  <c r="AD300" i="16"/>
  <c r="AD225" i="16"/>
  <c r="AD124" i="16"/>
  <c r="AD201" i="16"/>
  <c r="AD238" i="16"/>
  <c r="AD234" i="16"/>
  <c r="AD316" i="16"/>
  <c r="AD344" i="16"/>
  <c r="AD169" i="16"/>
  <c r="AD255" i="16"/>
  <c r="AD33" i="16"/>
  <c r="AD275" i="16"/>
  <c r="AD346" i="16"/>
  <c r="AD297" i="16"/>
  <c r="AD378" i="16"/>
  <c r="AD306" i="16"/>
  <c r="AD340" i="16"/>
  <c r="AD70" i="16"/>
  <c r="AD87" i="16"/>
  <c r="AD141" i="16"/>
  <c r="AD95" i="16"/>
  <c r="AD210" i="16"/>
  <c r="AD22" i="16"/>
  <c r="AD55" i="16"/>
  <c r="AD160" i="16"/>
  <c r="AD119" i="16"/>
  <c r="AD277" i="16"/>
  <c r="AD220" i="16"/>
  <c r="AD193" i="16"/>
  <c r="AD243" i="16"/>
  <c r="AD259" i="16"/>
  <c r="AD244" i="16"/>
  <c r="AD338" i="16"/>
  <c r="AD82" i="16"/>
  <c r="AD312" i="16"/>
  <c r="AD207" i="16"/>
  <c r="AD3" i="16"/>
  <c r="AD63" i="16"/>
  <c r="AD354" i="16"/>
  <c r="AD294" i="16"/>
  <c r="AD199" i="16"/>
  <c r="AD332" i="16"/>
  <c r="AD286" i="16"/>
  <c r="AD6" i="16"/>
  <c r="AD361" i="16"/>
  <c r="AD150" i="16"/>
  <c r="AD271" i="16"/>
  <c r="AD71" i="16"/>
  <c r="AD59" i="16"/>
  <c r="AD228" i="16"/>
  <c r="AD285" i="16"/>
  <c r="AD384" i="16"/>
  <c r="AD290" i="16"/>
  <c r="AD122" i="16"/>
  <c r="AD307" i="16"/>
  <c r="AD45" i="16"/>
  <c r="AD102" i="16"/>
  <c r="AD15" i="16"/>
  <c r="AD305" i="16"/>
  <c r="AD11" i="16"/>
  <c r="AD330" i="16"/>
  <c r="AD265" i="16"/>
  <c r="AD318" i="16"/>
  <c r="AD35" i="16"/>
  <c r="AD203" i="16"/>
  <c r="AD270" i="16"/>
  <c r="AD379" i="16"/>
  <c r="AD2" i="16"/>
  <c r="AD383" i="16"/>
  <c r="AD272" i="16"/>
  <c r="AD46" i="16"/>
  <c r="AD347" i="16"/>
  <c r="AD241" i="16"/>
  <c r="AD216" i="16"/>
  <c r="AD155" i="16"/>
  <c r="AD280" i="16"/>
  <c r="AD23" i="16"/>
  <c r="AD26" i="16"/>
  <c r="AD181" i="16"/>
  <c r="AD32" i="16"/>
  <c r="AD174" i="16"/>
  <c r="AD108" i="16"/>
  <c r="AD211" i="16"/>
  <c r="AD329" i="16"/>
  <c r="AD79" i="16"/>
  <c r="AD229" i="16"/>
  <c r="AD236" i="16"/>
  <c r="AD24" i="16"/>
  <c r="AD222" i="16"/>
  <c r="AD19" i="16"/>
  <c r="AD308" i="16"/>
  <c r="AD180" i="16"/>
  <c r="AD221" i="16"/>
  <c r="AD342" i="16"/>
  <c r="AD283" i="16"/>
  <c r="AD13" i="16"/>
  <c r="AD27" i="16"/>
  <c r="AD284" i="16"/>
  <c r="AD91" i="16"/>
  <c r="AD121" i="16"/>
  <c r="AD186" i="16"/>
  <c r="AD226" i="16"/>
  <c r="AD219" i="16"/>
  <c r="AD249" i="16"/>
  <c r="AD355" i="16"/>
  <c r="AD117" i="16"/>
  <c r="AD245" i="16"/>
  <c r="AD192" i="16"/>
  <c r="AD61" i="16"/>
  <c r="AD98" i="16"/>
  <c r="AD177" i="16"/>
  <c r="AD215" i="16"/>
  <c r="H23" i="1" l="1"/>
  <c r="C55" i="1"/>
  <c r="C23" i="1"/>
  <c r="H39" i="1"/>
  <c r="C39" i="1"/>
  <c r="D55" i="1"/>
  <c r="D39" i="1"/>
  <c r="I29" i="1" l="1"/>
  <c r="H37" i="1"/>
  <c r="I30" i="1"/>
  <c r="AD2" i="17" a="1"/>
  <c r="H38" i="1"/>
  <c r="I39" i="1"/>
  <c r="AD54" i="17" l="1"/>
  <c r="AD43" i="17"/>
  <c r="AD13" i="17"/>
  <c r="AD39" i="17"/>
  <c r="AD12" i="17"/>
  <c r="AD91" i="17"/>
  <c r="AD38" i="17"/>
  <c r="AD19" i="17"/>
  <c r="AD3" i="17"/>
  <c r="AD41" i="17"/>
  <c r="AD44" i="17"/>
  <c r="AD70" i="17"/>
  <c r="AD21" i="17"/>
  <c r="AD27" i="17"/>
  <c r="AD9" i="17"/>
  <c r="AD83" i="17"/>
  <c r="AD31" i="17"/>
  <c r="AD50" i="17"/>
  <c r="AD58" i="17"/>
  <c r="AD24" i="17"/>
  <c r="AD84" i="17"/>
  <c r="AD51" i="17"/>
  <c r="AD68" i="17"/>
  <c r="AD85" i="17"/>
  <c r="AD22" i="17"/>
  <c r="AD86" i="17"/>
  <c r="AD7" i="17"/>
  <c r="AD32" i="17"/>
  <c r="AD72" i="17"/>
  <c r="AD45" i="17"/>
  <c r="AD35" i="17"/>
  <c r="AD37" i="17"/>
  <c r="AD17" i="17"/>
  <c r="AD87" i="17"/>
  <c r="AD47" i="17"/>
  <c r="AD42" i="17"/>
  <c r="AD30" i="17"/>
  <c r="AD2" i="17"/>
  <c r="AD16" i="17"/>
  <c r="AD62" i="17"/>
  <c r="AD33" i="17"/>
  <c r="AD80" i="17"/>
  <c r="AD14" i="17"/>
  <c r="AD61" i="17"/>
  <c r="AD74" i="17"/>
  <c r="AD88" i="17"/>
  <c r="AD28" i="17"/>
  <c r="AD60" i="17"/>
  <c r="AD53" i="17"/>
  <c r="AD49" i="17"/>
  <c r="AD75" i="17"/>
  <c r="AD66" i="17"/>
  <c r="AD34" i="17"/>
  <c r="AD29" i="17"/>
  <c r="AD25" i="17"/>
  <c r="AD69" i="17"/>
  <c r="AD73" i="17"/>
  <c r="AD71" i="17"/>
  <c r="AD15" i="17"/>
  <c r="AD56" i="17"/>
  <c r="AD6" i="17"/>
  <c r="AD90" i="17"/>
  <c r="AD10" i="17"/>
  <c r="AD59" i="17"/>
  <c r="AD64" i="17"/>
  <c r="AD40" i="17"/>
  <c r="AD82" i="17"/>
  <c r="AD81" i="17"/>
  <c r="AD92" i="17"/>
  <c r="AD5" i="17"/>
  <c r="AD55" i="17"/>
  <c r="AD4" i="17"/>
  <c r="AD57" i="17"/>
  <c r="AD77" i="17"/>
  <c r="AD79" i="17"/>
  <c r="AD67" i="17"/>
  <c r="AD65" i="17"/>
  <c r="AD11" i="17"/>
  <c r="AD63" i="17"/>
  <c r="AD26" i="17"/>
  <c r="AD48" i="17"/>
  <c r="AD20" i="17"/>
  <c r="AD76" i="17"/>
  <c r="AD8" i="17"/>
  <c r="AD18" i="17"/>
  <c r="AD89" i="17"/>
  <c r="AD46" i="17"/>
  <c r="AD36" i="17"/>
  <c r="AD78" i="17"/>
  <c r="AD23" i="17"/>
  <c r="AD52" i="17"/>
  <c r="I13" i="1"/>
  <c r="I14" i="1"/>
  <c r="I25" i="1"/>
  <c r="D13" i="1"/>
  <c r="D25" i="1"/>
  <c r="H22" i="1"/>
  <c r="I22" i="1" l="1"/>
  <c r="I38" i="1"/>
  <c r="H21" i="1"/>
  <c r="I21" i="1"/>
  <c r="I37" i="1"/>
  <c r="C21" i="1"/>
  <c r="D21" i="1"/>
  <c r="AD2" i="15" a="1"/>
  <c r="D14" i="1"/>
  <c r="C22" i="1"/>
  <c r="AD2" i="14" a="1"/>
  <c r="I41" i="1"/>
  <c r="I23" i="1"/>
  <c r="D23" i="1"/>
  <c r="AD82" i="15"/>
  <c r="AD3" i="15"/>
  <c r="AD95" i="15"/>
  <c r="AD2" i="15"/>
  <c r="AD68" i="15"/>
  <c r="AD110" i="15"/>
  <c r="AD43" i="15"/>
  <c r="AD41" i="15"/>
  <c r="AD83" i="15"/>
  <c r="AD8" i="15"/>
  <c r="AD26" i="15"/>
  <c r="AD93" i="15"/>
  <c r="AD27" i="15"/>
  <c r="AD73" i="15"/>
  <c r="AD14" i="15"/>
  <c r="AD45" i="14"/>
  <c r="AD44" i="14"/>
  <c r="AD30" i="14"/>
  <c r="AD4" i="14"/>
  <c r="AD13" i="14"/>
  <c r="AD17" i="14"/>
  <c r="AD23" i="14"/>
  <c r="AD112" i="15"/>
  <c r="AD107" i="15"/>
  <c r="AD19" i="15"/>
  <c r="AD40" i="15"/>
  <c r="AD120" i="15"/>
  <c r="AD59" i="15"/>
  <c r="AD103" i="15"/>
  <c r="AD58" i="15"/>
  <c r="AD51" i="15"/>
  <c r="AD116" i="15"/>
  <c r="AD65" i="15"/>
  <c r="AD72" i="15"/>
  <c r="AD62" i="15"/>
  <c r="AD87" i="15"/>
  <c r="AD16" i="14"/>
  <c r="AD20" i="14"/>
  <c r="AD31" i="14"/>
  <c r="AD9" i="14"/>
  <c r="AD28" i="14"/>
  <c r="AD19" i="14"/>
  <c r="AD46" i="14"/>
  <c r="AD61" i="15"/>
  <c r="AD86" i="15"/>
  <c r="AD111" i="15"/>
  <c r="AD71" i="15"/>
  <c r="AD16" i="15"/>
  <c r="AD50" i="15"/>
  <c r="AD50" i="14"/>
  <c r="AD57" i="14"/>
  <c r="AD41" i="14"/>
  <c r="AD47" i="15"/>
  <c r="AD89" i="15"/>
  <c r="AD105" i="15"/>
  <c r="AD70" i="15"/>
  <c r="AD96" i="15"/>
  <c r="AD25" i="14"/>
  <c r="AD39" i="14"/>
  <c r="AD42" i="14"/>
  <c r="AD76" i="15"/>
  <c r="AD115" i="15"/>
  <c r="AD21" i="15"/>
  <c r="AD4" i="15"/>
  <c r="AD10" i="14"/>
  <c r="AD47" i="14"/>
  <c r="AD38" i="14"/>
  <c r="AD22" i="15"/>
  <c r="AD122" i="15"/>
  <c r="AD100" i="15"/>
  <c r="AD108" i="15"/>
  <c r="AD101" i="15"/>
  <c r="AD51" i="14"/>
  <c r="AD34" i="14"/>
  <c r="AD45" i="15"/>
  <c r="AD106" i="15"/>
  <c r="AD7" i="15"/>
  <c r="AD54" i="15"/>
  <c r="AD90" i="15"/>
  <c r="AD55" i="14"/>
  <c r="AD14" i="14"/>
  <c r="AD52" i="14"/>
  <c r="AD94" i="15"/>
  <c r="AD60" i="15"/>
  <c r="AD46" i="15"/>
  <c r="AD12" i="15"/>
  <c r="AD49" i="14"/>
  <c r="AD36" i="14"/>
  <c r="AD23" i="15"/>
  <c r="AD53" i="15"/>
  <c r="AD17" i="15"/>
  <c r="AD97" i="15"/>
  <c r="AD91" i="15"/>
  <c r="AD121" i="15"/>
  <c r="AD64" i="15"/>
  <c r="AD75" i="15"/>
  <c r="AD42" i="15"/>
  <c r="AD11" i="15"/>
  <c r="AD15" i="14"/>
  <c r="AD33" i="14"/>
  <c r="AD2" i="14"/>
  <c r="AD99" i="15"/>
  <c r="AD10" i="15"/>
  <c r="AD98" i="15"/>
  <c r="AD36" i="15"/>
  <c r="AD29" i="15"/>
  <c r="AD24" i="15"/>
  <c r="AD63" i="15"/>
  <c r="AD28" i="15"/>
  <c r="AD102" i="15"/>
  <c r="AD24" i="14"/>
  <c r="AD37" i="14"/>
  <c r="AD35" i="15"/>
  <c r="AD117" i="15"/>
  <c r="AD119" i="15"/>
  <c r="AD39" i="15"/>
  <c r="AD44" i="15"/>
  <c r="AD53" i="14"/>
  <c r="AD113" i="15"/>
  <c r="AD34" i="15"/>
  <c r="AD80" i="15"/>
  <c r="AD25" i="15"/>
  <c r="AD56" i="15"/>
  <c r="AD11" i="14"/>
  <c r="AD48" i="14"/>
  <c r="AD57" i="15"/>
  <c r="AD123" i="15"/>
  <c r="AD78" i="15"/>
  <c r="AD74" i="15"/>
  <c r="AD88" i="15"/>
  <c r="AD55" i="15"/>
  <c r="AD27" i="14"/>
  <c r="AD12" i="14"/>
  <c r="AD6" i="14"/>
  <c r="AD118" i="15"/>
  <c r="AD32" i="14"/>
  <c r="AD35" i="14"/>
  <c r="AD6" i="15"/>
  <c r="AD69" i="15"/>
  <c r="AD18" i="14"/>
  <c r="AD43" i="14"/>
  <c r="AD13" i="15"/>
  <c r="AD32" i="15"/>
  <c r="AD81" i="15"/>
  <c r="AD66" i="15"/>
  <c r="AD26" i="14"/>
  <c r="AD3" i="14"/>
  <c r="AD15" i="15"/>
  <c r="AD38" i="15"/>
  <c r="AD124" i="15"/>
  <c r="AD48" i="15"/>
  <c r="AD31" i="15"/>
  <c r="AD8" i="14"/>
  <c r="AD54" i="14"/>
  <c r="AD21" i="14"/>
  <c r="AD79" i="15"/>
  <c r="AD22" i="14"/>
  <c r="AD84" i="15"/>
  <c r="AD18" i="15"/>
  <c r="AD85" i="15"/>
  <c r="AD67" i="15"/>
  <c r="AD9" i="15"/>
  <c r="AD40" i="14"/>
  <c r="AD109" i="15"/>
  <c r="AD37" i="15"/>
  <c r="AD52" i="15"/>
  <c r="AD56" i="14"/>
  <c r="AD92" i="15"/>
  <c r="AD30" i="15"/>
  <c r="AD114" i="15"/>
  <c r="AD7" i="14"/>
  <c r="AD77" i="15"/>
  <c r="AD5" i="15"/>
  <c r="AD5" i="14"/>
  <c r="AD104" i="15"/>
  <c r="AD29" i="14"/>
  <c r="AD33" i="15"/>
  <c r="AD49" i="15"/>
  <c r="AD20" i="15"/>
  <c r="D22" i="1"/>
  <c r="Y58" i="14"/>
  <c r="Y125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<sst xmlns="http://schemas.openxmlformats.org/spreadsheetml/2006/main" count="4074" uniqueCount="159">
  <si>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</si>
  <si>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</si>
  <si>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</si>
  <si>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</si>
  <si>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</si>
  <si>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</si>
  <si>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</si>
  <si>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</si>
  <si>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</si>
  <si>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</si>
  <si>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</si>
  <si>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</si>
  <si>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</si>
  <si>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</si>
  <si>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</si>
  <si>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</si>
  <si>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</si>
  <si>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</si>
  <si>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</si>
  <si>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</si>
  <si>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</si>
  <si>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</si>
  <si>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</si>
  <si>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</si>
  <si>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</si>
  <si>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</si>
  <si>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</si>
  <si>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</si>
  <si>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</si>
  <si>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</si>
  <si>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</si>
  <si>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</si>
  <si>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</si>
  <si>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</si>
  <si>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</si>
  <si>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</si>
  <si>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</si>
  <si>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</si>
  <si>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</si>
  <si>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</si>
  <si>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</si>
  <si>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</si>
  <si>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</si>
  <si>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</si>
  <si>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</si>
  <si>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</si>
  <si>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</si>
  <si>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</si>
  <si>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</si>
  <si>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</si>
  <si>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</si>
  <si>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</si>
  <si>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</si>
  <si>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</si>
  <si>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</si>
  <si>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</si>
  <si>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</si>
  <si>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</si>
  <si>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</si>
  <si>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</si>
  <si>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</si>
  <si>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</si>
  <si>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</si>
  <si>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</si>
  <si>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</si>
  <si>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</si>
  <si>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</si>
  <si>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</si>
  <si>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</si>
  <si>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</si>
  <si>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</si>
  <si>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</si>
  <si>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</si>
  <si>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</si>
  <si>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</si>
  <si>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</si>
  <si>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</si>
  <si>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</si>
  <si>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</si>
  <si>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</si>
  <si>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</si>
  <si>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</si>
  <si>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</si>
  <si>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</si>
  <si>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</si>
  <si>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</si>
  <si>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</si>
  <si>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</si>
  <si>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</si>
  <si>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</si>
  <si>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</si>
  <si>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</si>
  <si>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</si>
  <si>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</si>
  <si>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</si>
  <si>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</si>
  <si>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</si>
  <si>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</si>
  <si>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</si>
  <si>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</si>
  <si>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</si>
  <si>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</si>
  <si>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</si>
  <si>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</si>
  <si>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</si>
  <si>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</si>
  <si>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</si>
  <si>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</si>
  <si>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</si>
  <si>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</si>
  <si>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</si>
  <si>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</si>
  <si>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</si>
  <si>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</si>
  <si>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</si>
  <si>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</si>
  <si>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</si>
  <si>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</si>
  <si>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</si>
  <si>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</si>
  <si>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</si>
  <si>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</si>
  <si>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</si>
  <si>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</si>
  <si>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</si>
  <si>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</si>
  <si>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</si>
  <si>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</si>
  <si>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</si>
  <si>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</si>
  <si>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</si>
  <si>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</si>
  <si>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</si>
  <si>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</si>
  <si>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</si>
  <si>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</si>
  <si>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</si>
  <si>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</si>
  <si>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</si>
  <si>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</si>
  <si>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</si>
  <si>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</si>
  <si>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</si>
  <si>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</si>
  <si>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</si>
  <si>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</si>
  <si>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</si>
  <si>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</si>
  <si>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</si>
  <si>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</si>
  <si>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</si>
  <si>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</si>
  <si>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</si>
  <si>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Instruments List</t>
  </si>
  <si>
    <t>Rate Helper</t>
  </si>
  <si>
    <t>CheckExtrapolation</t>
  </si>
  <si>
    <t>Business Day Convention</t>
  </si>
  <si>
    <t>IMMsw</t>
  </si>
  <si>
    <t>AM1E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</si>
</sst>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lightUp">
        <bgColor theme="8" tint="0.5999938962981048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94">
    <xf numFmtId="0" fontId="0" fillId="0" borderId="0" xfId="0"/>
    <xf numFmtId="164" fontId="3" fillId="2" borderId="1" xfId="1" applyNumberFormat="1" applyFont="1" applyFill="1" applyBorder="1" applyAlignment="1"/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164" fontId="5" fillId="12" borderId="6" xfId="0" applyNumberFormat="1" applyFont="1" applyFill="1" applyBorder="1"/>
    <xf numFmtId="0" fontId="5" fillId="12" borderId="6" xfId="0" applyFont="1" applyFill="1" applyBorder="1" applyAlignment="1"/>
    <xf numFmtId="165" fontId="5" fillId="12" borderId="6" xfId="0" applyNumberFormat="1" applyFont="1" applyFill="1" applyBorder="1" applyAlignment="1">
      <alignment horizontal="center"/>
    </xf>
    <xf numFmtId="165" fontId="5" fillId="13" borderId="6" xfId="0" applyNumberFormat="1" applyFont="1" applyFill="1" applyBorder="1" applyAlignment="1">
      <alignment horizontal="center"/>
    </xf>
    <xf numFmtId="164" fontId="5" fillId="12" borderId="1" xfId="0" applyNumberFormat="1" applyFont="1" applyFill="1" applyBorder="1"/>
    <xf numFmtId="0" fontId="5" fillId="12" borderId="1" xfId="0" applyFont="1" applyFill="1" applyBorder="1" applyAlignment="1"/>
    <xf numFmtId="165" fontId="5" fillId="12" borderId="1" xfId="0" applyNumberFormat="1" applyFont="1" applyFill="1" applyBorder="1" applyAlignment="1">
      <alignment horizontal="center"/>
    </xf>
    <xf numFmtId="165" fontId="5" fillId="13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/>
    <xf numFmtId="0" fontId="5" fillId="12" borderId="8" xfId="0" applyFont="1" applyFill="1" applyBorder="1" applyAlignment="1"/>
    <xf numFmtId="165" fontId="5" fillId="12" borderId="8" xfId="0" applyNumberFormat="1" applyFont="1" applyFill="1" applyBorder="1" applyAlignment="1">
      <alignment horizontal="center"/>
    </xf>
    <xf numFmtId="165" fontId="5" fillId="13" borderId="8" xfId="0" applyNumberFormat="1" applyFont="1" applyFill="1" applyBorder="1" applyAlignment="1">
      <alignment horizontal="center"/>
    </xf>
    <xf numFmtId="0" fontId="5" fillId="12" borderId="8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0" fontId="5" fillId="12" borderId="6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0" fontId="5" fillId="12" borderId="1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  <xf numFmtId="0" fontId="5" fillId="12" borderId="6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  <xf numFmtId="0" fontId="3" fillId="2" borderId="16" xfId="1" applyNumberFormat="1" applyFont="1" applyFill="1" applyBorder="1" applyAlignment="1">
      <alignment horizontal="center"/>
    </xf>
    <xf numFmtId="0" fontId="3" fillId="2" borderId="21" xfId="1" applyNumberFormat="1" applyFont="1" applyFill="1" applyBorder="1" applyAlignment="1">
      <alignment horizontal="center"/>
    </xf>
    <xf numFmtId="0" fontId="3" fillId="2" borderId="22" xfId="1" applyNumberFormat="1" applyFont="1" applyFill="1" applyBorder="1" applyAlignment="1">
      <alignment horizontal="center"/>
    </xf>
    <xf numFmtId="0" fontId="3" fillId="2" borderId="17" xfId="1" applyNumberFormat="1" applyFont="1" applyFill="1" applyBorder="1" applyAlignment="1">
      <alignment horizontal="center"/>
    </xf>
    <xf numFmtId="0" fontId="3" fillId="2" borderId="18" xfId="1" applyNumberFormat="1" applyFont="1" applyFill="1" applyBorder="1" applyAlignment="1">
      <alignment horizontal="center"/>
    </xf>
    <xf numFmtId="0" fontId="3" fillId="2" borderId="19" xfId="1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/>
    <xf numFmtId="164" fontId="5" fillId="12" borderId="6" xfId="0" applyNumberFormat="1" applyFont="1" applyFill="1" applyBorder="1" applyAlignment="1"/>
    <xf numFmtId="0" fontId="5" fillId="12" borderId="8" xfId="0" applyFont="1" applyFill="1" applyBorder="1"/>
    <xf numFmtId="0" fontId="5" fillId="12" borderId="8" xfId="0" applyFont="1" applyFill="1" applyBorder="1" applyAlignment="1">
      <alignment horizontal="left"/>
    </xf>
    <xf numFmtId="0" fontId="5" fillId="12" borderId="6" xfId="0" applyFont="1" applyFill="1" applyBorder="1"/>
    <xf numFmtId="0" fontId="5" fillId="12" borderId="6" xfId="0" applyFont="1" applyFill="1" applyBorder="1" applyAlignment="1">
      <alignment horizontal="left"/>
    </xf>
    <xf numFmtId="0" fontId="5" fillId="12" borderId="1" xfId="0" applyFont="1" applyFill="1" applyBorder="1"/>
    <xf numFmtId="0" fontId="5" fillId="12" borderId="1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center"/>
    </xf>
    <xf numFmtId="179" fontId="5" fillId="12" borderId="8" xfId="0" applyNumberFormat="1" applyFont="1" applyFill="1" applyBorder="1" applyAlignment="1">
      <alignment horizontal="center"/>
    </xf>
    <xf numFmtId="179" fontId="5" fillId="12" borderId="6" xfId="0" applyNumberFormat="1" applyFont="1" applyFill="1" applyBorder="1" applyAlignment="1">
      <alignment horizontal="center"/>
    </xf>
    <xf numFmtId="179" fontId="5" fillId="12" borderId="1" xfId="0" applyNumberFormat="1" applyFont="1" applyFill="1" applyBorder="1" applyAlignment="1">
      <alignment horizontal="center"/>
    </xf>
    <xf numFmtId="164" fontId="5" fillId="12" borderId="8" xfId="0" applyNumberFormat="1" applyFont="1" applyFill="1" applyBorder="1" applyAlignment="1"/>
    <xf numFmtId="0" fontId="5" fillId="8" borderId="0" xfId="0" applyFont="1" applyFill="1" applyAlignment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5" fillId="3" borderId="2" xfId="0" applyFont="1" applyFill="1" applyBorder="1"/>
    <xf numFmtId="164" fontId="3" fillId="14" borderId="6" xfId="1" applyNumberFormat="1" applyFont="1" applyFill="1" applyBorder="1" applyAlignment="1">
      <alignment horizontal="center" vertical="center"/>
    </xf>
    <xf numFmtId="164" fontId="3" fillId="14" borderId="16" xfId="1" applyNumberFormat="1" applyFont="1" applyFill="1" applyBorder="1" applyAlignment="1">
      <alignment horizontal="center" vertical="center"/>
    </xf>
    <xf numFmtId="164" fontId="3" fillId="14" borderId="1" xfId="1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left"/>
    </xf>
    <xf numFmtId="0" fontId="9" fillId="7" borderId="2" xfId="1" applyFont="1" applyFill="1" applyBorder="1" applyAlignment="1">
      <alignment horizontal="left" vertical="center" wrapText="1"/>
    </xf>
    <xf numFmtId="166" fontId="3" fillId="3" borderId="20" xfId="1" applyNumberFormat="1" applyFont="1" applyFill="1" applyBorder="1" applyAlignment="1">
      <alignment horizontal="left"/>
    </xf>
    <xf numFmtId="0" fontId="5" fillId="8" borderId="0" xfId="0" applyFont="1" applyFill="1" applyAlignment="1">
      <alignment horizontal="left" vertical="center"/>
    </xf>
    <xf numFmtId="0" fontId="5" fillId="8" borderId="2" xfId="0" applyFont="1" applyFill="1" applyBorder="1" applyAlignment="1">
      <alignment horizontal="left"/>
    </xf>
    <xf numFmtId="164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>
      <alignment horizontal="left"/>
    </xf>
    <xf numFmtId="166" fontId="3" fillId="3" borderId="8" xfId="1" applyNumberFormat="1" applyFont="1" applyFill="1" applyBorder="1" applyAlignment="1">
      <alignment horizontal="center"/>
    </xf>
    <xf numFmtId="165" fontId="5" fillId="3" borderId="8" xfId="13" applyNumberFormat="1" applyFont="1" applyFill="1" applyBorder="1" applyAlignment="1">
      <alignment horizontal="center"/>
    </xf>
    <xf numFmtId="165" fontId="5" fillId="3" borderId="6" xfId="13" applyNumberFormat="1" applyFont="1" applyFill="1" applyBorder="1" applyAlignment="1">
      <alignment horizontal="center"/>
    </xf>
    <xf numFmtId="165" fontId="5" fillId="3" borderId="1" xfId="13" applyNumberFormat="1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178" fontId="3" fillId="14" borderId="8" xfId="1" applyNumberFormat="1" applyFont="1" applyFill="1" applyBorder="1" applyAlignment="1">
      <alignment horizontal="center" vertical="center"/>
    </xf>
    <xf numFmtId="178" fontId="3" fillId="14" borderId="6" xfId="1" applyNumberFormat="1" applyFont="1" applyFill="1" applyBorder="1" applyAlignment="1">
      <alignment horizontal="center" vertical="center"/>
    </xf>
    <xf numFmtId="178" fontId="3" fillId="14" borderId="1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9" borderId="8" xfId="1" applyNumberFormat="1" applyFont="1" applyFill="1" applyBorder="1" applyAlignment="1">
      <alignment horizontal="center"/>
    </xf>
    <xf numFmtId="0" fontId="3" fillId="9" borderId="6" xfId="1" applyNumberFormat="1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178" fontId="5" fillId="8" borderId="0" xfId="0" applyNumberFormat="1" applyFont="1" applyFill="1" applyAlignment="1">
      <alignment horizontal="center" vertical="center"/>
    </xf>
    <xf numFmtId="0" fontId="3" fillId="2" borderId="2" xfId="3" applyFont="1" applyFill="1" applyBorder="1" applyAlignment="1">
      <alignment horizontal="right"/>
    </xf>
    <xf numFmtId="0" fontId="3" fillId="2" borderId="2" xfId="3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EURON#0001</v>
          </cell>
        </row>
        <row r="7">
          <cell r="D7" t="str">
            <v>EUR1M#0001</v>
          </cell>
        </row>
        <row r="9">
          <cell r="D9" t="str">
            <v>EUR3M#0001</v>
          </cell>
        </row>
        <row r="10">
          <cell r="D10" t="str">
            <v>EUR6M#0001</v>
          </cell>
        </row>
        <row r="12">
          <cell r="D12" t="str">
            <v>EUR1Y#0001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3" customWidth="1"/>
    <col min="3" max="3" width="20.28515625" style="43" bestFit="1" customWidth="1"/>
    <col min="4" max="4" width="30.7109375" style="43" customWidth="1"/>
    <col min="5" max="7" width="2.7109375" style="43" customWidth="1"/>
    <col min="8" max="8" width="20.28515625" style="43" bestFit="1" customWidth="1"/>
    <col min="9" max="9" width="30.7109375" style="43" customWidth="1"/>
    <col min="10" max="10" width="2.7109375" style="43" customWidth="1"/>
    <col min="11" max="13" width="9.140625" style="43"/>
    <col min="14" max="14" width="9.7109375" style="43" bestFit="1" customWidth="1"/>
    <col min="15" max="16384" width="9.140625" style="43"/>
  </cols>
  <sheetData>
    <row r="2" spans="1:10" x14ac:dyDescent="0.2">
      <c r="B2" s="70"/>
      <c r="C2" s="71"/>
      <c r="D2" s="71"/>
      <c r="E2" s="72"/>
      <c r="G2" s="70"/>
      <c r="H2" s="71"/>
      <c r="I2" s="71"/>
      <c r="J2" s="72"/>
    </row>
    <row r="3" spans="1:10" ht="11.25" customHeight="1" x14ac:dyDescent="0.2">
      <c r="B3" s="75"/>
      <c r="C3" s="9" t="s">
        <v>22</v>
      </c>
      <c r="D3" s="69" t="s">
        <v>118</v>
      </c>
      <c r="E3" s="73"/>
      <c r="G3" s="75"/>
      <c r="H3" s="9" t="s">
        <v>31</v>
      </c>
      <c r="I3" s="10">
        <f>_xll.qlSettingsEvaluationDate(Trigger)</f>
        <v>42641</v>
      </c>
      <c r="J3" s="73"/>
    </row>
    <row r="4" spans="1:10" ht="11.25" customHeight="1" x14ac:dyDescent="0.2">
      <c r="B4" s="75"/>
      <c r="C4" s="11" t="s">
        <v>19</v>
      </c>
      <c r="D4" s="13" t="b">
        <v>1</v>
      </c>
      <c r="E4" s="73"/>
      <c r="G4" s="75"/>
      <c r="H4" s="11" t="s">
        <v>32</v>
      </c>
      <c r="I4" s="12">
        <f>_xll.qlCalendarAdvance(Calendar,Evaluationdate,"2D","F",,Trigger)</f>
        <v>42643</v>
      </c>
      <c r="J4" s="73"/>
    </row>
    <row r="5" spans="1:10" ht="11.25" customHeight="1" x14ac:dyDescent="0.2">
      <c r="A5" s="45"/>
      <c r="B5" s="76"/>
      <c r="C5" s="16" t="s">
        <v>18</v>
      </c>
      <c r="D5" s="17"/>
      <c r="E5" s="73"/>
      <c r="G5" s="75"/>
      <c r="H5" s="11" t="s">
        <v>14</v>
      </c>
      <c r="I5" s="12" t="s">
        <v>120</v>
      </c>
      <c r="J5" s="73"/>
    </row>
    <row r="6" spans="1:10" ht="11.25" customHeight="1" x14ac:dyDescent="0.2">
      <c r="A6" s="45"/>
      <c r="B6" s="76"/>
      <c r="C6" s="11" t="s">
        <v>20</v>
      </c>
      <c r="D6" s="13" t="b">
        <v>1</v>
      </c>
      <c r="E6" s="73"/>
      <c r="G6" s="75"/>
      <c r="H6" s="143"/>
      <c r="I6" s="143"/>
      <c r="J6" s="73"/>
    </row>
    <row r="7" spans="1:10" ht="11.25" customHeight="1" x14ac:dyDescent="0.2">
      <c r="A7" s="45"/>
      <c r="B7" s="76"/>
      <c r="C7" s="11" t="s">
        <v>21</v>
      </c>
      <c r="D7" s="14" t="str">
        <f>Currency&amp;"ON"</f>
        <v>EURON</v>
      </c>
      <c r="E7" s="73"/>
      <c r="G7" s="75"/>
      <c r="H7" s="9" t="s">
        <v>35</v>
      </c>
      <c r="I7" s="139" t="s">
        <v>119</v>
      </c>
      <c r="J7" s="73"/>
    </row>
    <row r="8" spans="1:10" ht="11.25" customHeight="1" x14ac:dyDescent="0.2">
      <c r="A8" s="45"/>
      <c r="B8" s="77"/>
      <c r="C8" s="15" t="s">
        <v>75</v>
      </c>
      <c r="D8" s="195" t="s">
        <v>76</v>
      </c>
      <c r="E8" s="73"/>
      <c r="G8" s="75"/>
      <c r="H8" s="11" t="s">
        <v>71</v>
      </c>
      <c r="I8" s="140" t="s">
        <v>72</v>
      </c>
      <c r="J8" s="73"/>
    </row>
    <row r="9" spans="1:10" ht="11.25" customHeight="1" x14ac:dyDescent="0.2">
      <c r="B9" s="77"/>
      <c r="C9" s="142"/>
      <c r="D9" s="142"/>
      <c r="E9" s="73"/>
      <c r="G9" s="75"/>
      <c r="H9" s="15" t="s">
        <v>137</v>
      </c>
      <c r="I9" s="141" t="s">
        <v>136</v>
      </c>
      <c r="J9" s="73"/>
    </row>
    <row r="10" spans="1:10" ht="11.25" customHeight="1" x14ac:dyDescent="0.2">
      <c r="B10" s="78"/>
      <c r="C10" s="79"/>
      <c r="D10" s="80"/>
      <c r="E10" s="74"/>
      <c r="G10" s="78"/>
      <c r="H10" s="79"/>
      <c r="I10" s="80"/>
      <c r="J10" s="74"/>
    </row>
    <row r="11" spans="1:10" ht="11.25" customHeight="1" x14ac:dyDescent="0.2"/>
    <row r="12" spans="1:10" x14ac:dyDescent="0.2">
      <c r="B12" s="32"/>
      <c r="C12" s="33"/>
      <c r="D12" s="33"/>
      <c r="E12" s="34"/>
      <c r="G12" s="32"/>
      <c r="H12" s="33"/>
      <c r="I12" s="33"/>
      <c r="J12" s="34"/>
    </row>
    <row r="13" spans="1:10" x14ac:dyDescent="0.2">
      <c r="B13" s="19"/>
      <c r="C13" s="18" t="s">
        <v>10</v>
      </c>
      <c r="D13" s="36" t="str">
        <f>_xll.qlPiecewiseYieldCurve($D$15,$D$16,Calendar,_xll.ohPack(RateHelpersON),,JumpQuotes_ON,JumpDates_ON,D17,D18,D19,Permanent,,ObjectOverwrite)</f>
        <v>_EURON#0001</v>
      </c>
      <c r="E13" s="37"/>
      <c r="G13" s="19"/>
      <c r="H13" s="18" t="s">
        <v>10</v>
      </c>
      <c r="I13" s="36" t="str">
        <f>_xll.qlPiecewiseYieldCurve(I15,I16,Calendar,_xll.ohPack(RateHelpers3M),,JumpQuotes_3M,JumpDates_3M,I17,I18,I19,Permanent,,ObjectOverwrite)</f>
        <v>_EUR3M#0001</v>
      </c>
      <c r="J13" s="37"/>
    </row>
    <row r="14" spans="1:10" x14ac:dyDescent="0.2">
      <c r="B14" s="19"/>
      <c r="C14" s="20" t="s">
        <v>11</v>
      </c>
      <c r="D14" s="38" t="str">
        <f>_xll.ohRangeRetrieveError(YieldCurve_ON)</f>
        <v/>
      </c>
      <c r="E14" s="37"/>
      <c r="G14" s="19"/>
      <c r="H14" s="20" t="s">
        <v>11</v>
      </c>
      <c r="I14" s="38" t="str">
        <f>_xll.ohRangeRetrieveError(YieldCurve_3M)</f>
        <v/>
      </c>
      <c r="J14" s="37"/>
    </row>
    <row r="15" spans="1:10" x14ac:dyDescent="0.2">
      <c r="B15" s="19"/>
      <c r="C15" s="18" t="s">
        <v>12</v>
      </c>
      <c r="D15" s="21" t="str">
        <f>"_"&amp;Currency&amp;"ON"</f>
        <v>_EURON</v>
      </c>
      <c r="E15" s="37"/>
      <c r="G15" s="19"/>
      <c r="H15" s="18" t="s">
        <v>12</v>
      </c>
      <c r="I15" s="21" t="str">
        <f>"_"&amp;Currency&amp;"3M"</f>
        <v>_EUR3M</v>
      </c>
      <c r="J15" s="37"/>
    </row>
    <row r="16" spans="1:10" x14ac:dyDescent="0.2">
      <c r="B16" s="19"/>
      <c r="C16" s="22" t="s">
        <v>13</v>
      </c>
      <c r="D16" s="23">
        <v>0</v>
      </c>
      <c r="E16" s="37"/>
      <c r="G16" s="19"/>
      <c r="H16" s="22" t="s">
        <v>13</v>
      </c>
      <c r="I16" s="23">
        <v>2</v>
      </c>
      <c r="J16" s="37"/>
    </row>
    <row r="17" spans="1:10" x14ac:dyDescent="0.2">
      <c r="B17" s="19"/>
      <c r="C17" s="22" t="s">
        <v>15</v>
      </c>
      <c r="D17" s="24"/>
      <c r="E17" s="37"/>
      <c r="G17" s="19"/>
      <c r="H17" s="22" t="s">
        <v>15</v>
      </c>
      <c r="I17" s="24"/>
      <c r="J17" s="37"/>
    </row>
    <row r="18" spans="1:10" x14ac:dyDescent="0.2">
      <c r="B18" s="19"/>
      <c r="C18" s="22" t="s">
        <v>16</v>
      </c>
      <c r="D18" s="25" t="s">
        <v>143</v>
      </c>
      <c r="E18" s="37"/>
      <c r="G18" s="19"/>
      <c r="H18" s="22" t="s">
        <v>16</v>
      </c>
      <c r="I18" s="25" t="s">
        <v>143</v>
      </c>
      <c r="J18" s="37"/>
    </row>
    <row r="19" spans="1:10" x14ac:dyDescent="0.2">
      <c r="B19" s="19"/>
      <c r="C19" s="20" t="s">
        <v>17</v>
      </c>
      <c r="D19" s="26" t="s">
        <v>144</v>
      </c>
      <c r="E19" s="37"/>
      <c r="G19" s="19"/>
      <c r="H19" s="20" t="s">
        <v>17</v>
      </c>
      <c r="I19" s="26" t="s">
        <v>144</v>
      </c>
      <c r="J19" s="37"/>
    </row>
    <row r="20" spans="1:10" x14ac:dyDescent="0.2">
      <c r="B20" s="19"/>
      <c r="C20" s="27"/>
      <c r="D20" s="27"/>
      <c r="E20" s="37"/>
      <c r="G20" s="19"/>
      <c r="H20" s="27"/>
      <c r="I20" s="27"/>
      <c r="J20" s="37"/>
    </row>
    <row r="21" spans="1:10" x14ac:dyDescent="0.2">
      <c r="B21" s="19"/>
      <c r="C21" s="28">
        <f>_xll.qlTermStructureReferenceDate(YieldCurve_ON)</f>
        <v>42641</v>
      </c>
      <c r="D21" s="29">
        <f>_xll.qlYieldTSDiscount(YieldCurve_ON,C21,,Trigger)</f>
        <v>1</v>
      </c>
      <c r="E21" s="37"/>
      <c r="G21" s="19"/>
      <c r="H21" s="28">
        <f>_xll.qlTermStructureReferenceDate(YieldCurve_3M)</f>
        <v>42643</v>
      </c>
      <c r="I21" s="29">
        <f>_xll.qlYieldTSDiscount(YieldCurve_3M,H21,,Trigger)</f>
        <v>1</v>
      </c>
      <c r="J21" s="37"/>
    </row>
    <row r="22" spans="1:10" x14ac:dyDescent="0.2">
      <c r="B22" s="19"/>
      <c r="C22" s="30">
        <f>_xll.qlTermStructureMaxDate(YieldCurve_ON,Trigger)</f>
        <v>64558</v>
      </c>
      <c r="D22" s="31">
        <f>_xll.qlYieldTSDiscount(YieldCurve_ON,C22,,Trigger)</f>
        <v>0.71971702233807067</v>
      </c>
      <c r="E22" s="37"/>
      <c r="G22" s="19"/>
      <c r="H22" s="30">
        <f>_xll.qlTermStructureMaxDate(YieldCurve_3M,Trigger)</f>
        <v>64558</v>
      </c>
      <c r="I22" s="31">
        <f>_xll.qlYieldTSDiscount(YieldCurve_3M,H22,,Trigger)</f>
        <v>0.69889547837033061</v>
      </c>
      <c r="J22" s="37"/>
    </row>
    <row r="23" spans="1:10" x14ac:dyDescent="0.2">
      <c r="B23" s="19"/>
      <c r="C23" s="30" t="str">
        <f>[1]Euribor!$D$4</f>
        <v>EURON#0001</v>
      </c>
      <c r="D23" s="31" t="b">
        <f>_xll.qlRelinkableHandleLinkTo(C23,D13,Trigger)</f>
        <v>1</v>
      </c>
      <c r="E23" s="37"/>
      <c r="G23" s="19"/>
      <c r="H23" s="30" t="str">
        <f>[1]Euribor!$D$9</f>
        <v>EUR3M#0001</v>
      </c>
      <c r="I23" s="31" t="b">
        <f>_xll.qlRelinkableHandleLinkTo(H23,I13,Trigger)</f>
        <v>1</v>
      </c>
      <c r="J23" s="37"/>
    </row>
    <row r="24" spans="1:10" x14ac:dyDescent="0.2">
      <c r="B24" s="19"/>
      <c r="C24" s="253" t="s">
        <v>117</v>
      </c>
      <c r="D24" s="254" t="b">
        <v>0</v>
      </c>
      <c r="E24" s="37"/>
      <c r="G24" s="19"/>
      <c r="H24" s="253" t="s">
        <v>117</v>
      </c>
      <c r="I24" s="254" t="b">
        <v>0</v>
      </c>
      <c r="J24" s="37"/>
    </row>
    <row r="25" spans="1:10" x14ac:dyDescent="0.2">
      <c r="B25" s="19"/>
      <c r="C25" s="290" t="s">
        <v>155</v>
      </c>
      <c r="D25" s="291" t="b">
        <f>_xll.qlExtrapolatorEnableExtrapolation(YieldCurve_ON,D24,Trigger)</f>
        <v>1</v>
      </c>
      <c r="E25" s="37"/>
      <c r="G25" s="19"/>
      <c r="H25" s="290" t="s">
        <v>155</v>
      </c>
      <c r="I25" s="291" t="b">
        <f>_xll.qlExtrapolatorEnableExtrapolation(YieldCurve_3M,I24,Trigger)</f>
        <v>1</v>
      </c>
      <c r="J25" s="37"/>
    </row>
    <row r="26" spans="1:10" x14ac:dyDescent="0.2">
      <c r="B26" s="39"/>
      <c r="C26" s="40"/>
      <c r="D26" s="40"/>
      <c r="E26" s="41"/>
      <c r="G26" s="39"/>
      <c r="H26" s="40"/>
      <c r="I26" s="40"/>
      <c r="J26" s="41"/>
    </row>
    <row r="27" spans="1:10" x14ac:dyDescent="0.2">
      <c r="A27" s="45"/>
      <c r="B27" s="45"/>
      <c r="C27" s="45"/>
      <c r="D27" s="45"/>
      <c r="E27" s="45"/>
      <c r="G27" s="45"/>
      <c r="H27" s="45"/>
      <c r="I27" s="45"/>
      <c r="J27" s="45"/>
    </row>
    <row r="28" spans="1:10" x14ac:dyDescent="0.2">
      <c r="B28" s="32"/>
      <c r="C28" s="42"/>
      <c r="D28" s="42"/>
      <c r="E28" s="34"/>
      <c r="F28" s="44"/>
      <c r="G28" s="32"/>
      <c r="H28" s="33"/>
      <c r="I28" s="33"/>
      <c r="J28" s="34"/>
    </row>
    <row r="29" spans="1:10" x14ac:dyDescent="0.2">
      <c r="B29" s="35"/>
      <c r="C29" s="18" t="s">
        <v>10</v>
      </c>
      <c r="D29" s="36" t="str">
        <f>_xll.qlPiecewiseYieldCurve(D31,D32,Calendar,_xll.ohPack(RateHelpers6M),,JumpQuotes_6M,JumpDates_6M,D33,D34,D35,Permanent,,ObjectOverwrite)</f>
        <v>_EUR6M#0001</v>
      </c>
      <c r="E29" s="37"/>
      <c r="F29" s="44"/>
      <c r="G29" s="19"/>
      <c r="H29" s="18" t="s">
        <v>10</v>
      </c>
      <c r="I29" s="36" t="str">
        <f>_xll.qlPiecewiseYieldCurve(I31,I32,Calendar,_xll.ohPack(RateHelpers1M),,JumpQuotes_1M,JumpDates_1M,I33,I34,I35,Permanent,,ObjectOverwrite)</f>
        <v>_EUR1M#0002</v>
      </c>
      <c r="J29" s="37"/>
    </row>
    <row r="30" spans="1:10" x14ac:dyDescent="0.2">
      <c r="B30" s="35"/>
      <c r="C30" s="20" t="s">
        <v>11</v>
      </c>
      <c r="D30" s="38" t="str">
        <f>_xll.ohRangeRetrieveError(YieldCurve_6M)</f>
        <v/>
      </c>
      <c r="E30" s="37"/>
      <c r="F30" s="44"/>
      <c r="G30" s="19"/>
      <c r="H30" s="20" t="s">
        <v>11</v>
      </c>
      <c r="I30" s="38" t="str">
        <f>_xll.ohRangeRetrieveError(YieldCurve_1M)</f>
        <v/>
      </c>
      <c r="J30" s="37"/>
    </row>
    <row r="31" spans="1:10" x14ac:dyDescent="0.2">
      <c r="B31" s="19"/>
      <c r="C31" s="18" t="s">
        <v>12</v>
      </c>
      <c r="D31" s="21" t="str">
        <f>"_"&amp;Currency&amp;"6M"</f>
        <v>_EUR6M</v>
      </c>
      <c r="E31" s="37"/>
      <c r="F31" s="44"/>
      <c r="G31" s="19"/>
      <c r="H31" s="18" t="s">
        <v>12</v>
      </c>
      <c r="I31" s="21" t="str">
        <f>"_"&amp;Currency&amp;"1M"</f>
        <v>_EUR1M</v>
      </c>
      <c r="J31" s="37"/>
    </row>
    <row r="32" spans="1:10" x14ac:dyDescent="0.2">
      <c r="B32" s="19"/>
      <c r="C32" s="22" t="s">
        <v>13</v>
      </c>
      <c r="D32" s="23">
        <v>2</v>
      </c>
      <c r="E32" s="37"/>
      <c r="F32" s="44"/>
      <c r="G32" s="19"/>
      <c r="H32" s="22" t="s">
        <v>13</v>
      </c>
      <c r="I32" s="23">
        <v>2</v>
      </c>
      <c r="J32" s="37"/>
    </row>
    <row r="33" spans="2:10" x14ac:dyDescent="0.2">
      <c r="B33" s="19"/>
      <c r="C33" s="22" t="s">
        <v>15</v>
      </c>
      <c r="D33" s="24"/>
      <c r="E33" s="37"/>
      <c r="F33" s="44"/>
      <c r="G33" s="19"/>
      <c r="H33" s="22" t="s">
        <v>15</v>
      </c>
      <c r="I33" s="24"/>
      <c r="J33" s="37"/>
    </row>
    <row r="34" spans="2:10" x14ac:dyDescent="0.2">
      <c r="B34" s="19"/>
      <c r="C34" s="22" t="s">
        <v>16</v>
      </c>
      <c r="D34" s="25" t="s">
        <v>143</v>
      </c>
      <c r="E34" s="37"/>
      <c r="F34" s="44"/>
      <c r="G34" s="19"/>
      <c r="H34" s="22" t="s">
        <v>16</v>
      </c>
      <c r="I34" s="25" t="s">
        <v>143</v>
      </c>
      <c r="J34" s="37"/>
    </row>
    <row r="35" spans="2:10" x14ac:dyDescent="0.2">
      <c r="B35" s="19"/>
      <c r="C35" s="20" t="s">
        <v>17</v>
      </c>
      <c r="D35" s="26" t="s">
        <v>144</v>
      </c>
      <c r="E35" s="37"/>
      <c r="F35" s="44"/>
      <c r="G35" s="19"/>
      <c r="H35" s="20" t="s">
        <v>17</v>
      </c>
      <c r="I35" s="26" t="s">
        <v>144</v>
      </c>
      <c r="J35" s="37"/>
    </row>
    <row r="36" spans="2:10" x14ac:dyDescent="0.2">
      <c r="B36" s="19"/>
      <c r="C36" s="27"/>
      <c r="D36" s="27"/>
      <c r="E36" s="37"/>
      <c r="F36" s="44"/>
      <c r="G36" s="19"/>
      <c r="H36" s="27"/>
      <c r="I36" s="27"/>
      <c r="J36" s="37"/>
    </row>
    <row r="37" spans="2:10" x14ac:dyDescent="0.2">
      <c r="B37" s="19"/>
      <c r="C37" s="28">
        <f>_xll.qlTermStructureReferenceDate(YieldCurve_6M)</f>
        <v>42643</v>
      </c>
      <c r="D37" s="29">
        <f>_xll.qlYieldTSDiscount(YieldCurve_6M,C37,,Trigger)</f>
        <v>1</v>
      </c>
      <c r="E37" s="37"/>
      <c r="F37" s="44"/>
      <c r="G37" s="19"/>
      <c r="H37" s="28">
        <f>_xll.qlTermStructureReferenceDate(YieldCurve_1M)</f>
        <v>42643</v>
      </c>
      <c r="I37" s="29">
        <f>_xll.qlYieldTSDiscount(YieldCurve_1M,H37,,Trigger)</f>
        <v>1</v>
      </c>
      <c r="J37" s="37"/>
    </row>
    <row r="38" spans="2:10" x14ac:dyDescent="0.2">
      <c r="B38" s="19"/>
      <c r="C38" s="30">
        <f>_xll.qlTermStructureMaxDate(YieldCurve_6M,Trigger)</f>
        <v>64558</v>
      </c>
      <c r="D38" s="31">
        <f>_xll.qlYieldTSDiscount(YieldCurve_6M,C38,,Trigger)</f>
        <v>0.68769759117405871</v>
      </c>
      <c r="E38" s="37"/>
      <c r="F38" s="44"/>
      <c r="G38" s="19"/>
      <c r="H38" s="30">
        <f>_xll.qlTermStructureMaxDate(YieldCurve_1M,Trigger)</f>
        <v>64558</v>
      </c>
      <c r="I38" s="31">
        <f>_xll.qlYieldTSDiscount(YieldCurve_1M,H38,,Trigger)</f>
        <v>0.72048208528954183</v>
      </c>
      <c r="J38" s="37"/>
    </row>
    <row r="39" spans="2:10" x14ac:dyDescent="0.2">
      <c r="B39" s="19"/>
      <c r="C39" s="30" t="str">
        <f>[1]Euribor!$D$10</f>
        <v>EUR6M#0001</v>
      </c>
      <c r="D39" s="31" t="b">
        <f>_xll.qlRelinkableHandleLinkTo(C39,D29,Trigger)</f>
        <v>1</v>
      </c>
      <c r="E39" s="37"/>
      <c r="F39" s="44"/>
      <c r="G39" s="19"/>
      <c r="H39" s="30" t="str">
        <f>[1]Euribor!$D$7</f>
        <v>EUR1M#0001</v>
      </c>
      <c r="I39" s="31" t="b">
        <f>_xll.qlRelinkableHandleLinkTo(H39,I29,Trigger)</f>
        <v>1</v>
      </c>
      <c r="J39" s="37"/>
    </row>
    <row r="40" spans="2:10" x14ac:dyDescent="0.2">
      <c r="B40" s="19"/>
      <c r="C40" s="253" t="s">
        <v>117</v>
      </c>
      <c r="D40" s="254" t="b">
        <v>0</v>
      </c>
      <c r="E40" s="37"/>
      <c r="F40" s="44"/>
      <c r="G40" s="19"/>
      <c r="H40" s="253" t="s">
        <v>117</v>
      </c>
      <c r="I40" s="254" t="b">
        <v>0</v>
      </c>
      <c r="J40" s="37"/>
    </row>
    <row r="41" spans="2:10" x14ac:dyDescent="0.2">
      <c r="B41" s="19"/>
      <c r="C41" s="290" t="s">
        <v>155</v>
      </c>
      <c r="D41" s="291" t="b">
        <f>_xll.qlExtrapolatorEnableExtrapolation(YieldCurve_6M,D40,Trigger)</f>
        <v>1</v>
      </c>
      <c r="E41" s="37"/>
      <c r="F41" s="44"/>
      <c r="G41" s="19"/>
      <c r="H41" s="290" t="s">
        <v>155</v>
      </c>
      <c r="I41" s="291" t="b">
        <f>_xll.qlExtrapolatorEnableExtrapolation(YieldCurve_1M,I40,Trigger)</f>
        <v>1</v>
      </c>
      <c r="J41" s="37"/>
    </row>
    <row r="42" spans="2:10" x14ac:dyDescent="0.2">
      <c r="B42" s="39"/>
      <c r="C42" s="40"/>
      <c r="D42" s="40"/>
      <c r="E42" s="41"/>
      <c r="F42" s="44"/>
      <c r="G42" s="39"/>
      <c r="H42" s="40"/>
      <c r="I42" s="40"/>
      <c r="J42" s="41"/>
    </row>
    <row r="43" spans="2:10" x14ac:dyDescent="0.2">
      <c r="F43" s="44"/>
    </row>
    <row r="44" spans="2:10" x14ac:dyDescent="0.2">
      <c r="B44" s="32"/>
      <c r="C44" s="33"/>
      <c r="D44" s="33"/>
      <c r="E44" s="34"/>
      <c r="F44" s="44"/>
    </row>
    <row r="45" spans="2:10" x14ac:dyDescent="0.2">
      <c r="B45" s="19"/>
      <c r="C45" s="18" t="s">
        <v>10</v>
      </c>
      <c r="D45" s="36" t="str">
        <f>_xll.qlPiecewiseYieldCurve(D47,D48,Calendar,_xll.ohPack(RateHelpers1Y),,,,D49,D50,D51,Permanent,,ObjectOverwrite)</f>
        <v>_EUR1Y#0001</v>
      </c>
      <c r="E45" s="37"/>
      <c r="F45" s="44"/>
    </row>
    <row r="46" spans="2:10" x14ac:dyDescent="0.2">
      <c r="B46" s="19"/>
      <c r="C46" s="20" t="s">
        <v>11</v>
      </c>
      <c r="D46" s="38" t="str">
        <f>_xll.ohRangeRetrieveError(YieldCurve_1Y)</f>
        <v/>
      </c>
      <c r="E46" s="37"/>
    </row>
    <row r="47" spans="2:10" x14ac:dyDescent="0.2">
      <c r="B47" s="19"/>
      <c r="C47" s="18" t="s">
        <v>12</v>
      </c>
      <c r="D47" s="21" t="str">
        <f>"_"&amp;Currency&amp;"1Y"</f>
        <v>_EUR1Y</v>
      </c>
      <c r="E47" s="37"/>
    </row>
    <row r="48" spans="2:10" x14ac:dyDescent="0.2">
      <c r="B48" s="19"/>
      <c r="C48" s="22" t="s">
        <v>13</v>
      </c>
      <c r="D48" s="23">
        <v>2</v>
      </c>
      <c r="E48" s="37"/>
    </row>
    <row r="49" spans="2:5" x14ac:dyDescent="0.2">
      <c r="B49" s="19"/>
      <c r="C49" s="22" t="s">
        <v>15</v>
      </c>
      <c r="D49" s="24"/>
      <c r="E49" s="37"/>
    </row>
    <row r="50" spans="2:5" x14ac:dyDescent="0.2">
      <c r="B50" s="19"/>
      <c r="C50" s="22" t="s">
        <v>16</v>
      </c>
      <c r="D50" s="25" t="s">
        <v>143</v>
      </c>
      <c r="E50" s="37"/>
    </row>
    <row r="51" spans="2:5" x14ac:dyDescent="0.2">
      <c r="B51" s="19"/>
      <c r="C51" s="20" t="s">
        <v>17</v>
      </c>
      <c r="D51" s="26" t="s">
        <v>144</v>
      </c>
      <c r="E51" s="37"/>
    </row>
    <row r="52" spans="2:5" x14ac:dyDescent="0.2">
      <c r="B52" s="19"/>
      <c r="C52" s="27"/>
      <c r="D52" s="27"/>
      <c r="E52" s="37"/>
    </row>
    <row r="53" spans="2:5" x14ac:dyDescent="0.2">
      <c r="B53" s="19"/>
      <c r="C53" s="28">
        <f>_xll.qlTermStructureReferenceDate(YieldCurve_1Y)</f>
        <v>42643</v>
      </c>
      <c r="D53" s="29">
        <f>_xll.qlYieldTSDiscount(YieldCurve_1Y,C53,,Trigger)</f>
        <v>1</v>
      </c>
      <c r="E53" s="37"/>
    </row>
    <row r="54" spans="2:5" x14ac:dyDescent="0.2">
      <c r="B54" s="19"/>
      <c r="C54" s="30">
        <f>_xll.qlTermStructureMaxDate(YieldCurve_1Y,Trigger)</f>
        <v>64558</v>
      </c>
      <c r="D54" s="31">
        <f>_xll.qlYieldTSDiscount(YieldCurve_1Y,C54,,Trigger)</f>
        <v>0.67053761976071791</v>
      </c>
      <c r="E54" s="37"/>
    </row>
    <row r="55" spans="2:5" x14ac:dyDescent="0.2">
      <c r="B55" s="19"/>
      <c r="C55" s="30" t="str">
        <f>[1]Euribor!$D$12</f>
        <v>EUR1Y#0001</v>
      </c>
      <c r="D55" s="31" t="b">
        <f>_xll.qlRelinkableHandleLinkTo(C55,D45,Trigger)</f>
        <v>1</v>
      </c>
      <c r="E55" s="37"/>
    </row>
    <row r="56" spans="2:5" x14ac:dyDescent="0.2">
      <c r="B56" s="19"/>
      <c r="C56" s="253" t="s">
        <v>117</v>
      </c>
      <c r="D56" s="254" t="b">
        <v>0</v>
      </c>
      <c r="E56" s="37"/>
    </row>
    <row r="57" spans="2:5" x14ac:dyDescent="0.2">
      <c r="B57" s="19"/>
      <c r="C57" s="290" t="s">
        <v>155</v>
      </c>
      <c r="D57" s="291" t="b">
        <f>_xll.qlExtrapolatorEnableExtrapolation(YieldCurve_1Y,D56,Trigger)</f>
        <v>1</v>
      </c>
      <c r="E57" s="37"/>
    </row>
    <row r="58" spans="2:5" x14ac:dyDescent="0.2">
      <c r="B58" s="39"/>
      <c r="C58" s="40"/>
      <c r="D58" s="40"/>
      <c r="E58" s="41"/>
    </row>
  </sheetData>
  <dataValidations count="6">
    <dataValidation type="list" allowBlank="1" showInputMessage="1" showErrorMessage="1" sqref="D34 D18 I18 I34 D50">
      <formula1>"Discount,ZeroYield,ForwardRate"</formula1>
    </dataValidation>
    <dataValidation type="list" allowBlank="1" showInputMessage="1" showErrorMessage="1" sqref="D35 D19 I19 I35 D5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4 I24 D40 I40 D56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9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.7109375" style="43" hidden="1" customWidth="1" outlineLevel="1"/>
    <col min="37" max="37" width="9" style="43" bestFit="1" customWidth="1" collapsed="1"/>
    <col min="38" max="38" width="10" style="43" bestFit="1" customWidth="1"/>
    <col min="39" max="40" width="24.42578125" style="43" bestFit="1" customWidth="1"/>
    <col min="41" max="41" width="10" style="43" bestFit="1" customWidth="1"/>
    <col min="42" max="42" width="24.42578125" style="43" bestFit="1" customWidth="1"/>
    <col min="43" max="16384" width="9.140625" style="43"/>
  </cols>
  <sheetData>
    <row r="1" spans="1:39" ht="18" customHeight="1" x14ac:dyDescent="0.2">
      <c r="G1" s="47" t="s">
        <v>121</v>
      </c>
      <c r="L1" s="60" t="s">
        <v>25</v>
      </c>
      <c r="M1" s="92"/>
      <c r="N1" s="92"/>
      <c r="O1" s="92"/>
      <c r="P1" s="92"/>
      <c r="Q1" s="92"/>
      <c r="R1" s="92"/>
      <c r="S1" s="92"/>
      <c r="T1" s="92"/>
      <c r="U1" s="84"/>
      <c r="V1" s="81"/>
      <c r="W1" s="65" t="str">
        <f>Currency&amp;"OIS"</f>
        <v>EUROIS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57">_xll.qlPiecewiseYieldCurveData(YieldCurve_ON,Trigger)</f>
        <v>-3.6500182501273547E-3</v>
      </c>
      <c r="AG2" s="186" t="s">
        <v>84</v>
      </c>
      <c r="AH2" s="187"/>
      <c r="AI2" s="187"/>
      <c r="AJ2" s="187"/>
      <c r="AK2" s="188"/>
    </row>
    <row r="3" spans="1:39" ht="11.25" customHeight="1" x14ac:dyDescent="0.2">
      <c r="A3" s="196" t="s">
        <v>27</v>
      </c>
      <c r="B3" s="197" t="s">
        <v>37</v>
      </c>
      <c r="C3" s="199">
        <v>0</v>
      </c>
      <c r="D3" s="198"/>
      <c r="E3" s="198"/>
      <c r="F3" s="198"/>
      <c r="G3" s="199" t="str">
        <f>$G$1</f>
        <v>Eonia</v>
      </c>
      <c r="H3" s="261" t="str">
        <f>Currency&amp;$B3&amp;"D"&amp;QuoteSuffix</f>
        <v>EUROND_Quote</v>
      </c>
      <c r="I3" s="198"/>
      <c r="J3" s="208" t="str">
        <f>IF(P3,_xll.qlDepositRateHelper(,H3,G3,Permanent,Trigger,ObjectOverwrite),"--")</f>
        <v>obj_004bd#0001</v>
      </c>
      <c r="K3" s="46"/>
      <c r="L3" s="212" t="str">
        <f>A3</f>
        <v>Dp</v>
      </c>
      <c r="M3" s="213" t="str">
        <f>IFERROR(H3,"--")</f>
        <v>EUROND_Quote</v>
      </c>
      <c r="N3" s="214">
        <f>IFERROR(_xll.qlQuoteValue(H3),"--")</f>
        <v>-3.7000000000000002E-3</v>
      </c>
      <c r="O3" s="215"/>
      <c r="P3" s="85" t="b">
        <v>1</v>
      </c>
      <c r="Q3" s="82">
        <v>70</v>
      </c>
      <c r="R3" s="82">
        <v>1</v>
      </c>
      <c r="S3" s="82" t="str">
        <f>J3</f>
        <v>obj_004bd#0001</v>
      </c>
      <c r="T3" s="86">
        <f>IFERROR(_xll.qlRateHelperEarliestDate(S3,Trigger),"--")</f>
        <v>42641</v>
      </c>
      <c r="U3" s="86">
        <f>IFERROR(_xll.qlRateHelperPillarDate(S3,Trigger),"--")</f>
        <v>42642</v>
      </c>
      <c r="W3" s="2" t="str">
        <f t="shared" ref="W3:W34" si="0">IFERROR(INDEX($L$3:$L$57,MATCH(Y3,$M$3:$M$57,0),1),"")</f>
        <v>Dp</v>
      </c>
      <c r="X3" s="2" t="str">
        <f t="array" ref="X3:X57">_xll.qlRateHelperSelection(_xll.ohFilter(RateHelpers,IncludeFlag),_xll.ohFilter(Priority,IncludeFlag),AK3,AK4,AK5,AK6,_xll.ohFilter(MinDistance,IncludeFlag),Trigger)</f>
        <v>obj_004bd</v>
      </c>
      <c r="Y3" s="2" t="str">
        <f>IFERROR(_xll.qlRateHelperQuoteName(X3,Trigger),"")</f>
        <v>EUROND_Quote</v>
      </c>
      <c r="Z3" s="62">
        <f>IFERROR(_xll.qlRateHelperRate(X3,Trigger),"")</f>
        <v>-3.5999999999999999E-3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42641</v>
      </c>
      <c r="AC3" s="3">
        <f>IFERROR(_xll.qlRateHelperPillarDate(X3,Trigger),"")</f>
        <v>42642</v>
      </c>
      <c r="AD3" s="62">
        <v>-3.6500182501273547E-3</v>
      </c>
      <c r="AG3" s="93" t="s">
        <v>85</v>
      </c>
      <c r="AK3" s="190">
        <v>0</v>
      </c>
    </row>
    <row r="4" spans="1:39" ht="11.25" customHeight="1" x14ac:dyDescent="0.2">
      <c r="A4" s="54" t="s">
        <v>27</v>
      </c>
      <c r="B4" s="55" t="s">
        <v>73</v>
      </c>
      <c r="C4" s="56">
        <v>1</v>
      </c>
      <c r="D4" s="282" t="b">
        <v>0</v>
      </c>
      <c r="E4" s="282" t="s">
        <v>139</v>
      </c>
      <c r="F4" s="282" t="s">
        <v>28</v>
      </c>
      <c r="G4" s="56" t="str">
        <f>_xll.qlOvernightIndex(,,C4,Currency,Calendar,F4,,Permanent,Trigger,ObjectOverwrite)</f>
        <v>obj_00470#0001</v>
      </c>
      <c r="H4" s="104" t="str">
        <f>Currency&amp;$B4&amp;"D"&amp;QuoteSuffix</f>
        <v>EURTND_Quote</v>
      </c>
      <c r="I4" s="107"/>
      <c r="J4" s="209" t="str">
        <f>IF(P4,_xll.qlDepositRateHelper(,H4,G4,Permanent,Trigger,ObjectOverwrite),"--")</f>
        <v>obj_004a5#0001</v>
      </c>
      <c r="K4" s="45"/>
      <c r="L4" s="212" t="str">
        <f>A4</f>
        <v>Dp</v>
      </c>
      <c r="M4" s="213" t="str">
        <f>IFERROR(H4,"--")</f>
        <v>EURTND_Quote</v>
      </c>
      <c r="N4" s="214">
        <f>IFERROR(_xll.qlQuoteValue(H4),"--")</f>
        <v>-3.7000000000000002E-3</v>
      </c>
      <c r="O4" s="215"/>
      <c r="P4" s="85" t="b">
        <v>1</v>
      </c>
      <c r="Q4" s="82">
        <v>70</v>
      </c>
      <c r="R4" s="82">
        <v>1</v>
      </c>
      <c r="S4" s="82" t="str">
        <f>J4</f>
        <v>obj_004a5#0001</v>
      </c>
      <c r="T4" s="86">
        <f>IFERROR(_xll.qlRateHelperEarliestDate(S4,Trigger),"--")</f>
        <v>42642</v>
      </c>
      <c r="U4" s="86">
        <f>IFERROR(_xll.qlRateHelperPillarDate(S4,Trigger),"--")</f>
        <v>42643</v>
      </c>
      <c r="W4" s="2" t="str">
        <f t="shared" si="0"/>
        <v>Dp</v>
      </c>
      <c r="X4" s="2" t="str">
        <v>obj_004a5</v>
      </c>
      <c r="Y4" s="2" t="str">
        <f>IFERROR(_xll.qlRateHelperQuoteName(X4,Trigger),"")</f>
        <v>EURTND_Quote</v>
      </c>
      <c r="Z4" s="62">
        <f>IFERROR(_xll.qlRateHelperRate(X4,Trigger),"")</f>
        <v>-3.5999999999999999E-3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42642</v>
      </c>
      <c r="AC4" s="3">
        <f>IFERROR(_xll.qlRateHelperPillarDate(X4,Trigger),"")</f>
        <v>42643</v>
      </c>
      <c r="AD4" s="62">
        <v>-3.650018250103546E-3</v>
      </c>
      <c r="AG4" s="93" t="s">
        <v>86</v>
      </c>
      <c r="AK4" s="94">
        <v>0</v>
      </c>
    </row>
    <row r="5" spans="1:39" ht="11.25" customHeight="1" x14ac:dyDescent="0.2">
      <c r="A5" s="1" t="s">
        <v>27</v>
      </c>
      <c r="B5" s="6" t="s">
        <v>74</v>
      </c>
      <c r="C5" s="5">
        <v>2</v>
      </c>
      <c r="D5" s="283" t="b">
        <v>0</v>
      </c>
      <c r="E5" s="283" t="s">
        <v>139</v>
      </c>
      <c r="F5" s="283" t="s">
        <v>28</v>
      </c>
      <c r="G5" s="5" t="str">
        <f>_xll.qlOvernightIndex(,,C5,Currency,Calendar,F5,,Permanent,Trigger,ObjectOverwrite)</f>
        <v>obj_0046f#0001</v>
      </c>
      <c r="H5" s="105" t="str">
        <f>Currency&amp;$B5&amp;"D"&amp;QuoteSuffix</f>
        <v>EURSND_Quote</v>
      </c>
      <c r="I5" s="108"/>
      <c r="J5" s="210" t="str">
        <f>IF(P5,_xll.qlDepositRateHelper(,H5,G5,Permanent,Trigger,ObjectOverwrite),"--")</f>
        <v>--</v>
      </c>
      <c r="K5" s="45"/>
      <c r="L5" s="216" t="str">
        <f>A5</f>
        <v>Dp</v>
      </c>
      <c r="M5" s="217" t="str">
        <f>IFERROR(H5,"--")</f>
        <v>EURSND_Quote</v>
      </c>
      <c r="N5" s="218">
        <f>IFERROR(_xll.qlQuoteValue(H5),"--")</f>
        <v>-3.7000000000000002E-3</v>
      </c>
      <c r="O5" s="219"/>
      <c r="P5" s="87" t="b">
        <v>0</v>
      </c>
      <c r="Q5" s="83">
        <v>70</v>
      </c>
      <c r="R5" s="83">
        <v>1</v>
      </c>
      <c r="S5" s="83" t="str">
        <f>J5</f>
        <v>--</v>
      </c>
      <c r="T5" s="88" t="str">
        <f>IFERROR(_xll.qlRateHelperEarliestDate(S5,Trigger),"--")</f>
        <v>--</v>
      </c>
      <c r="U5" s="88" t="str">
        <f>IFERROR(_xll.qlRateHelperPillarDate(S5,Trigger),"--")</f>
        <v>--</v>
      </c>
      <c r="W5" s="2" t="str">
        <f t="shared" si="0"/>
        <v>OIS</v>
      </c>
      <c r="X5" s="2" t="str">
        <v>obj_00523</v>
      </c>
      <c r="Y5" s="2" t="str">
        <f>IFERROR(_xll.qlRateHelperQuoteName(X5,Trigger),"")</f>
        <v>EUREONSW_Quote</v>
      </c>
      <c r="Z5" s="62">
        <f>IFERROR(_xll.qlRateHelperRate(X5,Trigger),"")</f>
        <v>-3.3E-3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42643</v>
      </c>
      <c r="AC5" s="3">
        <f>IFERROR(_xll.qlRateHelperPillarDate(X5,Trigger),"")</f>
        <v>42650</v>
      </c>
      <c r="AD5" s="62">
        <v>-3.5067913610468656E-3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G6" s="49" t="s">
        <v>124</v>
      </c>
      <c r="K6" s="45"/>
      <c r="L6" s="220" t="str">
        <f>A8</f>
        <v>ECB</v>
      </c>
      <c r="M6" s="221" t="str">
        <f>IFERROR(_xll.qlRateHelperQuoteName(S6),"--")</f>
        <v>EURECBOISOCT16_Quote</v>
      </c>
      <c r="N6" s="222">
        <f>IFERROR(_xll.qlRateHelperRate(S6),"--")</f>
        <v>-3.5099999999999997E-3</v>
      </c>
      <c r="O6" s="223"/>
      <c r="P6" s="284" t="b">
        <f>NOT(ISERROR(_xll.qlQuoteValue(M6)))</f>
        <v>1</v>
      </c>
      <c r="Q6" s="118">
        <v>70</v>
      </c>
      <c r="R6" s="118">
        <v>7</v>
      </c>
      <c r="S6" s="118" t="str">
        <f t="shared" ref="S6:S16" si="1">J8</f>
        <v>obj_0052a#0001</v>
      </c>
      <c r="T6" s="120">
        <f>IFERROR(_xll.qlRateHelperEarliestDate(S6,Trigger),"--")</f>
        <v>42669</v>
      </c>
      <c r="U6" s="120">
        <f>IFERROR(_xll.qlRateHelperPillarDate(S6,Trigger),"--")</f>
        <v>42718</v>
      </c>
      <c r="W6" s="2" t="str">
        <f t="shared" si="0"/>
        <v>OIS</v>
      </c>
      <c r="X6" s="2" t="str">
        <v>obj_00522</v>
      </c>
      <c r="Y6" s="2" t="str">
        <f>IFERROR(_xll.qlRateHelperQuoteName(X6,Trigger),"")</f>
        <v>EUREON2W_Quote</v>
      </c>
      <c r="Z6" s="62">
        <f>IFERROR(_xll.qlRateHelperRate(X6,Trigger),"")</f>
        <v>-3.3700000000000002E-3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42643</v>
      </c>
      <c r="AC6" s="3">
        <f>IFERROR(_xll.qlRateHelperPillarDate(X6,Trigger),"")</f>
        <v>42657</v>
      </c>
      <c r="AD6" s="62">
        <v>-3.4986218785494853E-3</v>
      </c>
      <c r="AG6" s="93" t="s">
        <v>88</v>
      </c>
      <c r="AK6" s="95" t="s">
        <v>89</v>
      </c>
    </row>
    <row r="7" spans="1:39" ht="11.25" customHeight="1" x14ac:dyDescent="0.2">
      <c r="A7" s="58" t="s">
        <v>9</v>
      </c>
      <c r="B7" s="58" t="s">
        <v>33</v>
      </c>
      <c r="C7" s="58" t="s">
        <v>125</v>
      </c>
      <c r="D7" s="58" t="s">
        <v>126</v>
      </c>
      <c r="E7" s="58"/>
      <c r="F7" s="58"/>
      <c r="G7" s="58" t="s">
        <v>4</v>
      </c>
      <c r="H7" s="260" t="s">
        <v>1</v>
      </c>
      <c r="I7" s="58"/>
      <c r="J7" s="58" t="s">
        <v>25</v>
      </c>
      <c r="K7" s="45"/>
      <c r="L7" s="212" t="str">
        <f t="shared" ref="L7:L13" si="2">A9</f>
        <v>ECB</v>
      </c>
      <c r="M7" s="213" t="str">
        <f>IFERROR(_xll.qlRateHelperQuoteName(S7),"--")</f>
        <v>EURECBOISDEC16_Quote</v>
      </c>
      <c r="N7" s="214">
        <f>IFERROR(_xll.qlRateHelperRate(S7),"--")</f>
        <v>-3.7199999999999998E-3</v>
      </c>
      <c r="O7" s="215"/>
      <c r="P7" s="285" t="b">
        <f>NOT(ISERROR(_xll.qlQuoteValue(M7)))</f>
        <v>1</v>
      </c>
      <c r="Q7" s="121">
        <v>70</v>
      </c>
      <c r="R7" s="121">
        <v>7</v>
      </c>
      <c r="S7" s="121" t="str">
        <f t="shared" si="1"/>
        <v>obj_0052c#0001</v>
      </c>
      <c r="T7" s="123">
        <f>IFERROR(_xll.qlRateHelperEarliestDate(S7,Trigger),"--")</f>
        <v>42718</v>
      </c>
      <c r="U7" s="123">
        <f>IFERROR(_xll.qlRateHelperPillarDate(S7,Trigger),"--")</f>
        <v>42760</v>
      </c>
      <c r="W7" s="2" t="str">
        <f t="shared" si="0"/>
        <v>OIS</v>
      </c>
      <c r="X7" s="2" t="str">
        <v>obj_00525</v>
      </c>
      <c r="Y7" s="2" t="str">
        <f>IFERROR(_xll.qlRateHelperQuoteName(X7,Trigger),"")</f>
        <v>EUREON3W_Quote</v>
      </c>
      <c r="Z7" s="62">
        <f>IFERROR(_xll.qlRateHelperRate(X7,Trigger),"")</f>
        <v>-3.3999999999999998E-3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42643</v>
      </c>
      <c r="AC7" s="3">
        <f>IFERROR(_xll.qlRateHelperPillarDate(X7,Trigger),"")</f>
        <v>42664</v>
      </c>
      <c r="AD7" s="62">
        <v>-3.5016688661736761E-3</v>
      </c>
    </row>
    <row r="8" spans="1:39" ht="11.25" customHeight="1" x14ac:dyDescent="0.2">
      <c r="A8" s="50" t="s">
        <v>123</v>
      </c>
      <c r="B8" s="51" t="str">
        <f>_xll.qlECBNextCode(Settlementdate,Trigger)</f>
        <v>OCT16</v>
      </c>
      <c r="C8" s="127">
        <f>_xll.qlECBdate(B8,Trigger)</f>
        <v>42669</v>
      </c>
      <c r="D8" s="127">
        <f>_xll.qlECBNextDate(C8,Trigger)</f>
        <v>42718</v>
      </c>
      <c r="E8" s="279"/>
      <c r="F8" s="279"/>
      <c r="G8" s="110" t="str">
        <f>$G$1</f>
        <v>Eonia</v>
      </c>
      <c r="H8" s="126" t="str">
        <f t="shared" ref="H8:H16" si="3">Currency&amp;$G$6&amp;B8&amp;QuoteSuffix</f>
        <v>EURECBOISOCT16_Quote</v>
      </c>
      <c r="I8" s="113"/>
      <c r="J8" s="286" t="str">
        <f>IFERROR(_xll.qlDatedOISRateHelper(,C8,D8,H8,G8,,Permanent,Trigger,ObjectOverwrite),"--")</f>
        <v>obj_0052a#0001</v>
      </c>
      <c r="K8" s="45"/>
      <c r="L8" s="212" t="str">
        <f t="shared" si="2"/>
        <v>ECB</v>
      </c>
      <c r="M8" s="213" t="str">
        <f>IFERROR(_xll.qlRateHelperQuoteName(S8),"--")</f>
        <v>EURECBOISJAN17_Quote</v>
      </c>
      <c r="N8" s="214">
        <f>IFERROR(_xll.qlRateHelperRate(S8),"--")</f>
        <v>-3.8300000000000001E-3</v>
      </c>
      <c r="O8" s="215"/>
      <c r="P8" s="285" t="b">
        <f>NOT(ISERROR(_xll.qlQuoteValue(M8)))</f>
        <v>1</v>
      </c>
      <c r="Q8" s="121">
        <v>70</v>
      </c>
      <c r="R8" s="121">
        <v>7</v>
      </c>
      <c r="S8" s="121" t="str">
        <f t="shared" si="1"/>
        <v>obj_00529#0001</v>
      </c>
      <c r="T8" s="123">
        <f>IFERROR(_xll.qlRateHelperEarliestDate(S8,Trigger),"--")</f>
        <v>42760</v>
      </c>
      <c r="U8" s="123">
        <f>IFERROR(_xll.qlRateHelperPillarDate(S8,Trigger),"--")</f>
        <v>42802</v>
      </c>
      <c r="W8" s="2" t="str">
        <f t="shared" si="0"/>
        <v>OIS</v>
      </c>
      <c r="X8" s="2" t="str">
        <v>obj_00524</v>
      </c>
      <c r="Y8" s="2" t="str">
        <f>IFERROR(_xll.qlRateHelperQuoteName(X8,Trigger),"")</f>
        <v>EUREON1M_Quote</v>
      </c>
      <c r="Z8" s="62">
        <f>IFERROR(_xll.qlRateHelperRate(X8,Trigger),"")</f>
        <v>-3.4299999999999999E-3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42643</v>
      </c>
      <c r="AC8" s="3">
        <f>IFERROR(_xll.qlRateHelperPillarDate(X8,Trigger),"")</f>
        <v>42674</v>
      </c>
      <c r="AD8" s="62">
        <v>-3.5140080947203473E-3</v>
      </c>
    </row>
    <row r="9" spans="1:39" ht="11.25" customHeight="1" x14ac:dyDescent="0.2">
      <c r="A9" s="54" t="s">
        <v>123</v>
      </c>
      <c r="B9" s="55" t="str">
        <f>_xll.qlECBNextCode(C8,Trigger)</f>
        <v>DEC16</v>
      </c>
      <c r="C9" s="128">
        <f>_xll.qlECBdate(B9,Trigger)</f>
        <v>42718</v>
      </c>
      <c r="D9" s="128">
        <f>_xll.qlECBNextDate(C9,Trigger)</f>
        <v>42760</v>
      </c>
      <c r="E9" s="280"/>
      <c r="F9" s="280"/>
      <c r="G9" s="111" t="str">
        <f t="shared" ref="G9:G18" si="4">$G$1</f>
        <v>Eonia</v>
      </c>
      <c r="H9" s="104" t="str">
        <f t="shared" si="3"/>
        <v>EURECBOISDEC16_Quote</v>
      </c>
      <c r="I9" s="107"/>
      <c r="J9" s="287" t="str">
        <f>IFERROR(_xll.qlDatedOISRateHelper(,C9,D9,H9,G9,,Permanent,Trigger,ObjectOverwrite),"--")</f>
        <v>obj_0052c#0001</v>
      </c>
      <c r="K9" s="45"/>
      <c r="L9" s="212" t="str">
        <f t="shared" si="2"/>
        <v>ECB</v>
      </c>
      <c r="M9" s="213" t="str">
        <f>IFERROR(_xll.qlRateHelperQuoteName(S9),"--")</f>
        <v>EURECBOISMAR17_Quote</v>
      </c>
      <c r="N9" s="214">
        <f>IFERROR(_xll.qlRateHelperRate(S9),"--")</f>
        <v>-4.0300000000000006E-3</v>
      </c>
      <c r="O9" s="215"/>
      <c r="P9" s="285" t="b">
        <f>NOT(ISERROR(_xll.qlQuoteValue(M9)))</f>
        <v>1</v>
      </c>
      <c r="Q9" s="121">
        <v>70</v>
      </c>
      <c r="R9" s="121">
        <v>7</v>
      </c>
      <c r="S9" s="121" t="str">
        <f t="shared" si="1"/>
        <v>obj_00527#0001</v>
      </c>
      <c r="T9" s="123">
        <f>IFERROR(_xll.qlRateHelperEarliestDate(S9,Trigger),"--")</f>
        <v>42802</v>
      </c>
      <c r="U9" s="123">
        <f>IFERROR(_xll.qlRateHelperPillarDate(S9,Trigger),"--")</f>
        <v>42844</v>
      </c>
      <c r="W9" s="2" t="str">
        <f t="shared" si="0"/>
        <v>OIS</v>
      </c>
      <c r="X9" s="2" t="str">
        <v>obj_00526</v>
      </c>
      <c r="Y9" s="2" t="str">
        <f>IFERROR(_xll.qlRateHelperQuoteName(X9,Trigger),"")</f>
        <v>EUREON2M_Quote</v>
      </c>
      <c r="Z9" s="62">
        <f>IFERROR(_xll.qlRateHelperRate(X9,Trigger),"")</f>
        <v>-3.4699999999999996E-3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42643</v>
      </c>
      <c r="AC9" s="3">
        <f>IFERROR(_xll.qlRateHelperPillarDate(X9,Trigger),"")</f>
        <v>42704</v>
      </c>
      <c r="AD9" s="62">
        <v>-3.5367065974157455E-3</v>
      </c>
      <c r="AH9" s="43" t="s">
        <v>135</v>
      </c>
    </row>
    <row r="10" spans="1:39" ht="11.25" customHeight="1" x14ac:dyDescent="0.2">
      <c r="A10" s="54" t="s">
        <v>123</v>
      </c>
      <c r="B10" s="55" t="str">
        <f>_xll.qlECBNextCode(C9,Trigger)</f>
        <v>JAN17</v>
      </c>
      <c r="C10" s="128">
        <f>_xll.qlECBdate(B10,Trigger)</f>
        <v>42760</v>
      </c>
      <c r="D10" s="128">
        <f>_xll.qlECBNextDate(C10,Trigger)</f>
        <v>42802</v>
      </c>
      <c r="E10" s="280"/>
      <c r="F10" s="280"/>
      <c r="G10" s="111" t="str">
        <f t="shared" si="4"/>
        <v>Eonia</v>
      </c>
      <c r="H10" s="104" t="str">
        <f t="shared" si="3"/>
        <v>EURECBOISJAN17_Quote</v>
      </c>
      <c r="I10" s="107"/>
      <c r="J10" s="287" t="str">
        <f>IFERROR(_xll.qlDatedOISRateHelper(,C10,D10,H10,G10,,Permanent,Trigger,ObjectOverwrite),"--")</f>
        <v>obj_00529#0001</v>
      </c>
      <c r="K10" s="45"/>
      <c r="L10" s="212" t="str">
        <f t="shared" si="2"/>
        <v>ECB</v>
      </c>
      <c r="M10" s="213" t="str">
        <f>IFERROR(_xll.qlRateHelperQuoteName(S10),"--")</f>
        <v>EURECBOISAPR17_Quote</v>
      </c>
      <c r="N10" s="214">
        <f>IFERROR(_xll.qlRateHelperRate(S10),"--")</f>
        <v>-4.1600000000000005E-3</v>
      </c>
      <c r="O10" s="215"/>
      <c r="P10" s="285" t="b">
        <f>NOT(ISERROR(_xll.qlQuoteValue(M10)))</f>
        <v>1</v>
      </c>
      <c r="Q10" s="121">
        <v>70</v>
      </c>
      <c r="R10" s="121">
        <v>7</v>
      </c>
      <c r="S10" s="121" t="str">
        <f t="shared" si="1"/>
        <v>obj_0052b#0001</v>
      </c>
      <c r="T10" s="123">
        <f>IFERROR(_xll.qlRateHelperEarliestDate(S10,Trigger),"--")</f>
        <v>42844</v>
      </c>
      <c r="U10" s="123">
        <f>IFERROR(_xll.qlRateHelperPillarDate(S10,Trigger),"--")</f>
        <v>42893</v>
      </c>
      <c r="W10" s="2" t="str">
        <f t="shared" si="0"/>
        <v>ECB</v>
      </c>
      <c r="X10" s="2" t="str">
        <v>obj_0052a</v>
      </c>
      <c r="Y10" s="2" t="str">
        <f>IFERROR(_xll.qlRateHelperQuoteName(X10,Trigger),"")</f>
        <v>EURECBOISOCT16_Quote</v>
      </c>
      <c r="Z10" s="62">
        <f>IFERROR(_xll.qlRateHelperRate(X10,Trigger),"")</f>
        <v>-3.5099999999999997E-3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42669</v>
      </c>
      <c r="AC10" s="3">
        <f>IFERROR(_xll.qlRateHelperPillarDate(X10,Trigger),"")</f>
        <v>42718</v>
      </c>
      <c r="AD10" s="62">
        <v>-3.5399752289317177E-3</v>
      </c>
      <c r="AF10" s="64" t="s">
        <v>129</v>
      </c>
      <c r="AG10" s="64" t="s">
        <v>130</v>
      </c>
      <c r="AH10" s="64" t="s">
        <v>131</v>
      </c>
      <c r="AI10" s="64" t="s">
        <v>151</v>
      </c>
      <c r="AJ10" s="64" t="s">
        <v>132</v>
      </c>
      <c r="AK10" s="64" t="s">
        <v>152</v>
      </c>
      <c r="AL10" s="64" t="s">
        <v>133</v>
      </c>
      <c r="AM10" s="64" t="s">
        <v>134</v>
      </c>
    </row>
    <row r="11" spans="1:39" ht="11.25" customHeight="1" x14ac:dyDescent="0.2">
      <c r="A11" s="54" t="s">
        <v>123</v>
      </c>
      <c r="B11" s="55" t="str">
        <f>_xll.qlECBNextCode(C10,Trigger)</f>
        <v>MAR17</v>
      </c>
      <c r="C11" s="128">
        <f>_xll.qlECBdate(B11,Trigger)</f>
        <v>42802</v>
      </c>
      <c r="D11" s="128">
        <f>_xll.qlECBNextDate(C11,Trigger)</f>
        <v>42844</v>
      </c>
      <c r="E11" s="280"/>
      <c r="F11" s="280"/>
      <c r="G11" s="111" t="str">
        <f t="shared" si="4"/>
        <v>Eonia</v>
      </c>
      <c r="H11" s="104" t="str">
        <f t="shared" si="3"/>
        <v>EURECBOISMAR17_Quote</v>
      </c>
      <c r="I11" s="107"/>
      <c r="J11" s="287" t="str">
        <f>IFERROR(_xll.qlDatedOISRateHelper(,C11,D11,H11,G11,,Permanent,Trigger,ObjectOverwrite),"--")</f>
        <v>obj_00527#0001</v>
      </c>
      <c r="K11" s="45"/>
      <c r="L11" s="212" t="str">
        <f t="shared" si="2"/>
        <v>ECB</v>
      </c>
      <c r="M11" s="213" t="str">
        <f>IFERROR(_xll.qlRateHelperQuoteName(S11),"--")</f>
        <v>EURECBOISJUN17_Quote</v>
      </c>
      <c r="N11" s="214">
        <f>IFERROR(_xll.qlRateHelperRate(S11),"--")</f>
        <v>-4.3000000000000009E-3</v>
      </c>
      <c r="O11" s="215"/>
      <c r="P11" s="285" t="b">
        <f>NOT(ISERROR(_xll.qlQuoteValue(M11)))</f>
        <v>1</v>
      </c>
      <c r="Q11" s="121">
        <v>70</v>
      </c>
      <c r="R11" s="121">
        <v>7</v>
      </c>
      <c r="S11" s="121" t="str">
        <f t="shared" si="1"/>
        <v>obj_00528#0001</v>
      </c>
      <c r="T11" s="123">
        <f>IFERROR(_xll.qlRateHelperEarliestDate(S11,Trigger),"--")</f>
        <v>42893</v>
      </c>
      <c r="U11" s="123">
        <f>IFERROR(_xll.qlRateHelperPillarDate(S11,Trigger),"--")</f>
        <v>42942</v>
      </c>
      <c r="W11" s="2" t="str">
        <f t="shared" si="0"/>
        <v>ECB</v>
      </c>
      <c r="X11" s="2" t="str">
        <v>obj_0052c</v>
      </c>
      <c r="Y11" s="2" t="str">
        <f>IFERROR(_xll.qlRateHelperQuoteName(X11,Trigger),"")</f>
        <v>EURECBOISDEC16_Quote</v>
      </c>
      <c r="Z11" s="62">
        <f>IFERROR(_xll.qlRateHelperRate(X11,Trigger),"")</f>
        <v>-3.7199999999999998E-3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42718</v>
      </c>
      <c r="AC11" s="3">
        <f>IFERROR(_xll.qlRateHelperPillarDate(X11,Trigger),"")</f>
        <v>42760</v>
      </c>
      <c r="AD11" s="62">
        <v>-3.6220376256578418E-3</v>
      </c>
      <c r="AF11" s="130">
        <v>1</v>
      </c>
      <c r="AG11" s="131">
        <f>_xll.qlCalendarEndOfMonth(Calendar,Settlementdate,Trigger)</f>
        <v>42643</v>
      </c>
      <c r="AH11" s="130" t="str">
        <f t="shared" ref="AH11:AH23" si="5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0.99999769999999999</v>
      </c>
      <c r="AK11" s="179">
        <f>-LN(AJ11)/AI11</f>
        <v>2.7600031740176192E-4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4" t="s">
        <v>123</v>
      </c>
      <c r="B12" s="55" t="str">
        <f>_xll.qlECBNextCode(C11,Trigger)</f>
        <v>APR17</v>
      </c>
      <c r="C12" s="128">
        <f>_xll.qlECBdate(B12,Trigger)</f>
        <v>42844</v>
      </c>
      <c r="D12" s="128">
        <f>_xll.qlECBNextDate(C12,Trigger)</f>
        <v>42893</v>
      </c>
      <c r="E12" s="280"/>
      <c r="F12" s="280"/>
      <c r="G12" s="111" t="str">
        <f t="shared" si="4"/>
        <v>Eonia</v>
      </c>
      <c r="H12" s="104" t="str">
        <f t="shared" si="3"/>
        <v>EURECBOISAPR17_Quote</v>
      </c>
      <c r="I12" s="107"/>
      <c r="J12" s="287" t="str">
        <f>IFERROR(_xll.qlDatedOISRateHelper(,C12,D12,H12,G12,,Permanent,Trigger,ObjectOverwrite),"--")</f>
        <v>obj_0052b#0001</v>
      </c>
      <c r="K12" s="45"/>
      <c r="L12" s="212" t="str">
        <f t="shared" si="2"/>
        <v>ECB</v>
      </c>
      <c r="M12" s="213" t="str">
        <f>IFERROR(_xll.qlRateHelperQuoteName(S12),"--")</f>
        <v>--</v>
      </c>
      <c r="N12" s="214" t="str">
        <f>IFERROR(_xll.qlRateHelperRate(S12),"--")</f>
        <v>--</v>
      </c>
      <c r="O12" s="215"/>
      <c r="P12" s="285" t="b">
        <f>NOT(ISERROR(_xll.qlQuoteValue(M12)))</f>
        <v>0</v>
      </c>
      <c r="Q12" s="121">
        <v>70</v>
      </c>
      <c r="R12" s="121">
        <v>7</v>
      </c>
      <c r="S12" s="121" t="str">
        <f t="shared" si="1"/>
        <v>--</v>
      </c>
      <c r="T12" s="123" t="str">
        <f>IFERROR(_xll.qlRateHelperEarliestDate(S12,Trigger),"--")</f>
        <v>--</v>
      </c>
      <c r="U12" s="123" t="str">
        <f>IFERROR(_xll.qlRateHelperPillarDate(S12,Trigger),"--")</f>
        <v>--</v>
      </c>
      <c r="W12" s="2" t="str">
        <f t="shared" si="0"/>
        <v>ECB</v>
      </c>
      <c r="X12" s="2" t="str">
        <v>obj_00529</v>
      </c>
      <c r="Y12" s="2" t="str">
        <f>IFERROR(_xll.qlRateHelperQuoteName(X12,Trigger),"")</f>
        <v>EURECBOISJAN17_Quote</v>
      </c>
      <c r="Z12" s="62">
        <f>IFERROR(_xll.qlRateHelperRate(X12,Trigger),"")</f>
        <v>-3.8300000000000001E-3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42760</v>
      </c>
      <c r="AC12" s="3">
        <f>IFERROR(_xll.qlRateHelperPillarDate(X12,Trigger),"")</f>
        <v>42802</v>
      </c>
      <c r="AD12" s="62">
        <v>-3.6903918815724612E-3</v>
      </c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5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6">-LN(AJ12)/AI12</f>
        <v>0</v>
      </c>
      <c r="AL12" s="183"/>
      <c r="AM12" s="135" t="str">
        <f t="shared" ref="AM12:AM23" si="7">IF(ISBLANK(AL12),AH12,EXP(-AL12*AI12))</f>
        <v>EURJump2_SYNTHON_Quote</v>
      </c>
    </row>
    <row r="13" spans="1:39" ht="11.25" customHeight="1" x14ac:dyDescent="0.2">
      <c r="A13" s="54" t="s">
        <v>123</v>
      </c>
      <c r="B13" s="55" t="str">
        <f>_xll.qlECBNextCode(C12,Trigger)</f>
        <v>JUN17</v>
      </c>
      <c r="C13" s="128">
        <f>_xll.qlECBdate(B13,Trigger)</f>
        <v>42893</v>
      </c>
      <c r="D13" s="128">
        <f>_xll.qlECBNextDate(C13,Trigger)</f>
        <v>42942</v>
      </c>
      <c r="E13" s="280"/>
      <c r="F13" s="280"/>
      <c r="G13" s="111" t="str">
        <f t="shared" si="4"/>
        <v>Eonia</v>
      </c>
      <c r="H13" s="104" t="str">
        <f t="shared" si="3"/>
        <v>EURECBOISJUN17_Quote</v>
      </c>
      <c r="I13" s="107"/>
      <c r="J13" s="287" t="str">
        <f>IFERROR(_xll.qlDatedOISRateHelper(,C13,D13,H13,G13,,Permanent,Trigger,ObjectOverwrite),"--")</f>
        <v>obj_00528#0001</v>
      </c>
      <c r="K13" s="45"/>
      <c r="L13" s="212" t="str">
        <f t="shared" si="2"/>
        <v>ECB</v>
      </c>
      <c r="M13" s="213" t="str">
        <f>IFERROR(_xll.qlRateHelperQuoteName(S13),"--")</f>
        <v>--</v>
      </c>
      <c r="N13" s="214" t="str">
        <f>IFERROR(_xll.qlRateHelperRate(S13),"--")</f>
        <v>--</v>
      </c>
      <c r="O13" s="215"/>
      <c r="P13" s="285" t="b">
        <f>NOT(ISERROR(_xll.qlQuoteValue(M13)))</f>
        <v>0</v>
      </c>
      <c r="Q13" s="121">
        <v>70</v>
      </c>
      <c r="R13" s="121">
        <v>7</v>
      </c>
      <c r="S13" s="121" t="str">
        <f t="shared" si="1"/>
        <v>--</v>
      </c>
      <c r="T13" s="123" t="str">
        <f>IFERROR(_xll.qlRateHelperEarliestDate(S13,Trigger),"--")</f>
        <v>--</v>
      </c>
      <c r="U13" s="123" t="str">
        <f>IFERROR(_xll.qlRateHelperPillarDate(S13,Trigger),"--")</f>
        <v>--</v>
      </c>
      <c r="W13" s="2" t="str">
        <f t="shared" si="0"/>
        <v>ECB</v>
      </c>
      <c r="X13" s="2" t="str">
        <v>obj_00527</v>
      </c>
      <c r="Y13" s="2" t="str">
        <f>IFERROR(_xll.qlRateHelperQuoteName(X13,Trigger),"")</f>
        <v>EURECBOISMAR17_Quote</v>
      </c>
      <c r="Z13" s="62">
        <f>IFERROR(_xll.qlRateHelperRate(X13,Trigger),"")</f>
        <v>-4.0300000000000006E-3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42802</v>
      </c>
      <c r="AC13" s="3">
        <f>IFERROR(_xll.qlRateHelperPillarDate(X13,Trigger),"")</f>
        <v>42844</v>
      </c>
      <c r="AD13" s="62">
        <v>-3.784481723917705E-3</v>
      </c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5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6"/>
        <v>0</v>
      </c>
      <c r="AL13" s="183"/>
      <c r="AM13" s="135" t="str">
        <f t="shared" si="7"/>
        <v>EURJump3_SYNTHON_Quote</v>
      </c>
    </row>
    <row r="14" spans="1:39" ht="11.25" customHeight="1" x14ac:dyDescent="0.2">
      <c r="A14" s="54" t="s">
        <v>123</v>
      </c>
      <c r="B14" s="55" t="str">
        <f>_xll.qlECBNextCode(C13,Trigger)</f>
        <v>JUL17</v>
      </c>
      <c r="C14" s="128">
        <f>_xll.qlECBdate(B14,Trigger)</f>
        <v>42942</v>
      </c>
      <c r="D14" s="128" t="e">
        <f>_xll.qlECBNextDate(C14,Trigger)</f>
        <v>#NUM!</v>
      </c>
      <c r="E14" s="280"/>
      <c r="F14" s="280"/>
      <c r="G14" s="111" t="str">
        <f t="shared" si="4"/>
        <v>Eonia</v>
      </c>
      <c r="H14" s="104" t="str">
        <f t="shared" si="3"/>
        <v>EURECBOISJUL17_Quote</v>
      </c>
      <c r="I14" s="107"/>
      <c r="J14" s="287" t="str">
        <f>IFERROR(_xll.qlDatedOISRateHelper(,C14,D14,H14,G14,,Permanent,Trigger,ObjectOverwrite),"--")</f>
        <v>--</v>
      </c>
      <c r="K14" s="45"/>
      <c r="L14" s="212" t="str">
        <f t="shared" ref="L14:L16" si="8">A16</f>
        <v>ECB</v>
      </c>
      <c r="M14" s="213" t="str">
        <f>IFERROR(_xll.qlRateHelperQuoteName(S14),"--")</f>
        <v>--</v>
      </c>
      <c r="N14" s="214" t="str">
        <f>IFERROR(_xll.qlRateHelperRate(S14),"--")</f>
        <v>--</v>
      </c>
      <c r="O14" s="215"/>
      <c r="P14" s="285" t="b">
        <v>0</v>
      </c>
      <c r="Q14" s="121">
        <v>70</v>
      </c>
      <c r="R14" s="121">
        <v>7</v>
      </c>
      <c r="S14" s="121" t="str">
        <f t="shared" si="1"/>
        <v>--</v>
      </c>
      <c r="T14" s="123" t="str">
        <f>IFERROR(_xll.qlRateHelperEarliestDate(S14,Trigger),"--")</f>
        <v>--</v>
      </c>
      <c r="U14" s="123" t="str">
        <f>IFERROR(_xll.qlRateHelperPillarDate(S14,Trigger),"--")</f>
        <v>--</v>
      </c>
      <c r="W14" s="2" t="str">
        <f t="shared" si="0"/>
        <v>ECB</v>
      </c>
      <c r="X14" s="2" t="str">
        <v>obj_0052b</v>
      </c>
      <c r="Y14" s="2" t="str">
        <f>IFERROR(_xll.qlRateHelperQuoteName(X14,Trigger),"")</f>
        <v>EURECBOISAPR17_Quote</v>
      </c>
      <c r="Z14" s="62">
        <f>IFERROR(_xll.qlRateHelperRate(X14,Trigger),"")</f>
        <v>-4.1600000000000005E-3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42844</v>
      </c>
      <c r="AC14" s="3">
        <f>IFERROR(_xll.qlRateHelperPillarDate(X14,Trigger),"")</f>
        <v>42893</v>
      </c>
      <c r="AD14" s="62">
        <v>-3.8689660081370333E-3</v>
      </c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5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6"/>
        <v>0</v>
      </c>
      <c r="AL14" s="183"/>
      <c r="AM14" s="135" t="str">
        <f t="shared" si="7"/>
        <v>EURJump4_SYNTHON_Quote</v>
      </c>
    </row>
    <row r="15" spans="1:39" ht="11.25" customHeight="1" x14ac:dyDescent="0.2">
      <c r="A15" s="54" t="s">
        <v>123</v>
      </c>
      <c r="B15" s="55" t="e">
        <f>_xll.qlECBNextCode(C14,Trigger)</f>
        <v>#NUM!</v>
      </c>
      <c r="C15" s="128" t="e">
        <f>_xll.qlECBdate(B15,Trigger)</f>
        <v>#VALUE!</v>
      </c>
      <c r="D15" s="128" t="e">
        <f>_xll.qlECBNextDate(C15,Trigger)</f>
        <v>#NUM!</v>
      </c>
      <c r="E15" s="280"/>
      <c r="F15" s="280"/>
      <c r="G15" s="111" t="str">
        <f t="shared" si="4"/>
        <v>Eonia</v>
      </c>
      <c r="H15" s="104" t="e">
        <f t="shared" si="3"/>
        <v>#NUM!</v>
      </c>
      <c r="I15" s="107"/>
      <c r="J15" s="287" t="str">
        <f>IFERROR(_xll.qlDatedOISRateHelper(,C15,D15,H15,G15,,Permanent,Trigger,ObjectOverwrite),"--")</f>
        <v>--</v>
      </c>
      <c r="K15" s="45"/>
      <c r="L15" s="212" t="str">
        <f t="shared" si="8"/>
        <v>ECB</v>
      </c>
      <c r="M15" s="213" t="str">
        <f>IFERROR(_xll.qlRateHelperQuoteName(S15),"--")</f>
        <v>--</v>
      </c>
      <c r="N15" s="214" t="str">
        <f>IFERROR(_xll.qlRateHelperRate(S15),"--")</f>
        <v>--</v>
      </c>
      <c r="O15" s="215"/>
      <c r="P15" s="285" t="b">
        <v>0</v>
      </c>
      <c r="Q15" s="121">
        <v>70</v>
      </c>
      <c r="R15" s="121">
        <v>7</v>
      </c>
      <c r="S15" s="121" t="str">
        <f t="shared" si="1"/>
        <v>--</v>
      </c>
      <c r="T15" s="123" t="str">
        <f>IFERROR(_xll.qlRateHelperEarliestDate(S15,Trigger),"--")</f>
        <v>--</v>
      </c>
      <c r="U15" s="123" t="str">
        <f>IFERROR(_xll.qlRateHelperPillarDate(S15,Trigger),"--")</f>
        <v>--</v>
      </c>
      <c r="W15" s="2" t="str">
        <f t="shared" si="0"/>
        <v>ECB</v>
      </c>
      <c r="X15" s="2" t="str">
        <v>obj_00528</v>
      </c>
      <c r="Y15" s="2" t="str">
        <f>IFERROR(_xll.qlRateHelperQuoteName(X15,Trigger),"")</f>
        <v>EURECBOISJUN17_Quote</v>
      </c>
      <c r="Z15" s="62">
        <f>IFERROR(_xll.qlRateHelperRate(X15,Trigger),"")</f>
        <v>-4.3000000000000009E-3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42893</v>
      </c>
      <c r="AC15" s="3">
        <f>IFERROR(_xll.qlRateHelperPillarDate(X15,Trigger),"")</f>
        <v>42942</v>
      </c>
      <c r="AD15" s="62">
        <v>-3.949064328012699E-3</v>
      </c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5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6"/>
        <v>0</v>
      </c>
      <c r="AL15" s="183"/>
      <c r="AM15" s="135" t="str">
        <f t="shared" si="7"/>
        <v>EURJump5_SYNTHON_Quote</v>
      </c>
    </row>
    <row r="16" spans="1:39" ht="11.25" customHeight="1" x14ac:dyDescent="0.2">
      <c r="A16" s="54" t="s">
        <v>123</v>
      </c>
      <c r="B16" s="55" t="e">
        <f>_xll.qlECBNextCode(C15,Trigger)</f>
        <v>#NUM!</v>
      </c>
      <c r="C16" s="128" t="e">
        <f>_xll.qlECBdate(B16,Trigger)</f>
        <v>#VALUE!</v>
      </c>
      <c r="D16" s="128" t="e">
        <f>_xll.qlECBNextDate(C16,Trigger)</f>
        <v>#NUM!</v>
      </c>
      <c r="E16" s="280"/>
      <c r="F16" s="280"/>
      <c r="G16" s="111" t="str">
        <f t="shared" si="4"/>
        <v>Eonia</v>
      </c>
      <c r="H16" s="104" t="e">
        <f t="shared" si="3"/>
        <v>#NUM!</v>
      </c>
      <c r="I16" s="107"/>
      <c r="J16" s="287" t="str">
        <f>IFERROR(_xll.qlDatedOISRateHelper(,C16,D16,H16,G16,,Permanent,Trigger,ObjectOverwrite),"--")</f>
        <v>--</v>
      </c>
      <c r="K16" s="45"/>
      <c r="L16" s="212" t="str">
        <f t="shared" si="8"/>
        <v>ECB</v>
      </c>
      <c r="M16" s="213" t="str">
        <f>IFERROR(_xll.qlRateHelperQuoteName(S16),"--")</f>
        <v>--</v>
      </c>
      <c r="N16" s="214" t="str">
        <f>IFERROR(_xll.qlRateHelperRate(S16),"--")</f>
        <v>--</v>
      </c>
      <c r="O16" s="215"/>
      <c r="P16" s="285" t="b">
        <f>NOT(ISERROR(_xll.qlQuoteValue(M16)))</f>
        <v>0</v>
      </c>
      <c r="Q16" s="121">
        <v>70</v>
      </c>
      <c r="R16" s="121">
        <v>7</v>
      </c>
      <c r="S16" s="121" t="str">
        <f t="shared" si="1"/>
        <v>--</v>
      </c>
      <c r="T16" s="123" t="str">
        <f>IFERROR(_xll.qlRateHelperEarliestDate(S16,Trigger),"--")</f>
        <v>--</v>
      </c>
      <c r="U16" s="123" t="str">
        <f>IFERROR(_xll.qlRateHelperPillarDate(S16,Trigger),"--")</f>
        <v>--</v>
      </c>
      <c r="W16" s="2" t="str">
        <f t="shared" si="0"/>
        <v>OIS</v>
      </c>
      <c r="X16" s="2" t="str">
        <v>obj_0051a</v>
      </c>
      <c r="Y16" s="2" t="str">
        <f>IFERROR(_xll.qlRateHelperQuoteName(X16,Trigger),"")</f>
        <v>EUREON15M_Quote</v>
      </c>
      <c r="Z16" s="62">
        <f>IFERROR(_xll.qlRateHelperRate(X16,Trigger),"")</f>
        <v>-4.1000000000000003E-3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42643</v>
      </c>
      <c r="AC16" s="3">
        <f>IFERROR(_xll.qlRateHelperPillarDate(X16,Trigger),"")</f>
        <v>43098</v>
      </c>
      <c r="AD16" s="62">
        <v>-4.1691001199337125E-3</v>
      </c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5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6"/>
        <v>0</v>
      </c>
      <c r="AL16" s="183"/>
      <c r="AM16" s="135" t="str">
        <f t="shared" si="7"/>
        <v>EURJump6_SYNTHON_Quote</v>
      </c>
    </row>
    <row r="17" spans="1:39" ht="11.25" customHeight="1" x14ac:dyDescent="0.2">
      <c r="A17" s="54" t="s">
        <v>123</v>
      </c>
      <c r="B17" s="55" t="e">
        <f>_xll.qlECBNextCode(C16,Trigger)</f>
        <v>#NUM!</v>
      </c>
      <c r="C17" s="128" t="e">
        <f>_xll.qlECBdate(B17,Trigger)</f>
        <v>#VALUE!</v>
      </c>
      <c r="D17" s="128" t="e">
        <f>_xll.qlECBNextDate(C17,Trigger)</f>
        <v>#NUM!</v>
      </c>
      <c r="E17" s="280"/>
      <c r="F17" s="280"/>
      <c r="G17" s="111" t="str">
        <f t="shared" si="4"/>
        <v>Eonia</v>
      </c>
      <c r="H17" s="104" t="e">
        <f>Currency&amp;$G$6&amp;B17&amp;QuoteSuffix</f>
        <v>#NUM!</v>
      </c>
      <c r="I17" s="107"/>
      <c r="J17" s="287" t="str">
        <f>IFERROR(_xll.qlDatedOISRateHelper(,C17,D17,H17,G17,,Permanent,Trigger,ObjectOverwrite),"--")</f>
        <v>--</v>
      </c>
      <c r="K17" s="45"/>
      <c r="L17" s="220" t="str">
        <f>A21</f>
        <v>FUTON</v>
      </c>
      <c r="M17" s="221" t="str">
        <f>IFERROR(H21,"--")</f>
        <v>EUROISZ6_Quote</v>
      </c>
      <c r="N17" s="224">
        <f>IFERROR(_xll.qlQuoteValue(H21),"--")</f>
        <v>100.37650000000001</v>
      </c>
      <c r="O17" s="225">
        <f>I21</f>
        <v>0</v>
      </c>
      <c r="P17" s="116" t="b">
        <v>0</v>
      </c>
      <c r="Q17" s="115">
        <v>70</v>
      </c>
      <c r="R17" s="115">
        <v>7</v>
      </c>
      <c r="S17" s="115" t="str">
        <f>J21</f>
        <v>--</v>
      </c>
      <c r="T17" s="117" t="str">
        <f>IFERROR(_xll.qlRateHelperEarliestDate(S17,Trigger),"--")</f>
        <v>--</v>
      </c>
      <c r="U17" s="117" t="str">
        <f>IFERROR(_xll.qlRateHelperPillarDate(S17,Trigger),"--")</f>
        <v>--</v>
      </c>
      <c r="W17" s="2" t="str">
        <f t="shared" si="0"/>
        <v>OIS</v>
      </c>
      <c r="X17" s="2" t="str">
        <v>obj_00510</v>
      </c>
      <c r="Y17" s="2" t="str">
        <f>IFERROR(_xll.qlRateHelperQuoteName(X17,Trigger),"")</f>
        <v>EUREON18M_Quote</v>
      </c>
      <c r="Z17" s="62">
        <f>IFERROR(_xll.qlRateHelperRate(X17,Trigger),"")</f>
        <v>-4.2200000000000007E-3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42643</v>
      </c>
      <c r="AC17" s="3">
        <f>IFERROR(_xll.qlRateHelperPillarDate(X17,Trigger),"")</f>
        <v>43188</v>
      </c>
      <c r="AD17" s="62">
        <v>-4.2895096140548004E-3</v>
      </c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5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6"/>
        <v>8.0400269341516617E-4</v>
      </c>
      <c r="AL17" s="183"/>
      <c r="AM17" s="135" t="str">
        <f t="shared" si="7"/>
        <v>EURJump7_SYNTHON_Quote</v>
      </c>
    </row>
    <row r="18" spans="1:39" ht="11.25" customHeight="1" x14ac:dyDescent="0.2">
      <c r="A18" s="1" t="s">
        <v>123</v>
      </c>
      <c r="B18" s="6" t="e">
        <f>_xll.qlECBNextCode(C17,Trigger)</f>
        <v>#NUM!</v>
      </c>
      <c r="C18" s="129" t="e">
        <f>_xll.qlECBdate(B18,Trigger)</f>
        <v>#VALUE!</v>
      </c>
      <c r="D18" s="129" t="e">
        <f>_xll.qlECBNextDate(C18,Trigger)</f>
        <v>#NUM!</v>
      </c>
      <c r="E18" s="281"/>
      <c r="F18" s="281"/>
      <c r="G18" s="114" t="str">
        <f t="shared" si="4"/>
        <v>Eonia</v>
      </c>
      <c r="H18" s="105" t="e">
        <f t="shared" ref="H18" si="9">Currency&amp;$G$6&amp;B18&amp;QuoteSuffix</f>
        <v>#NUM!</v>
      </c>
      <c r="I18" s="108"/>
      <c r="J18" s="288" t="str">
        <f>IFERROR(_xll.qlDatedOISRateHelper(,C18,D18,H18,G18,,Permanent,Trigger,ObjectOverwrite),"--")</f>
        <v>--</v>
      </c>
      <c r="K18" s="45"/>
      <c r="L18" s="212" t="str">
        <f>A22</f>
        <v>FUTON</v>
      </c>
      <c r="M18" s="213" t="str">
        <f>IFERROR(H22,"--")</f>
        <v>EUROISH7_Quote</v>
      </c>
      <c r="N18" s="226">
        <f>IFERROR(_xll.qlQuoteValue(H22),"--")</f>
        <v>100.4085</v>
      </c>
      <c r="O18" s="227">
        <f t="shared" ref="O18:O21" si="10">I22</f>
        <v>0</v>
      </c>
      <c r="P18" s="85" t="b">
        <v>0</v>
      </c>
      <c r="Q18" s="82">
        <v>60</v>
      </c>
      <c r="R18" s="82">
        <v>7</v>
      </c>
      <c r="S18" s="82" t="str">
        <f>J22</f>
        <v>--</v>
      </c>
      <c r="T18" s="86" t="str">
        <f>IFERROR(_xll.qlRateHelperEarliestDate(S18,Trigger),"--")</f>
        <v>--</v>
      </c>
      <c r="U18" s="86" t="str">
        <f>IFERROR(_xll.qlRateHelperPillarDate(S18,Trigger),"--")</f>
        <v>--</v>
      </c>
      <c r="W18" s="2" t="str">
        <f t="shared" si="0"/>
        <v>OIS</v>
      </c>
      <c r="X18" s="2" t="str">
        <v>obj_00518</v>
      </c>
      <c r="Y18" s="2" t="str">
        <f>IFERROR(_xll.qlRateHelperQuoteName(X18,Trigger),"")</f>
        <v>EUREON21M_Quote</v>
      </c>
      <c r="Z18" s="62">
        <f>IFERROR(_xll.qlRateHelperRate(X18,Trigger),"")</f>
        <v>-4.3200000000000009E-3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42643</v>
      </c>
      <c r="AC18" s="3">
        <f>IFERROR(_xll.qlRateHelperPillarDate(X18,Trigger),"")</f>
        <v>43280</v>
      </c>
      <c r="AD18" s="62">
        <v>-4.3907059708651695E-3</v>
      </c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5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6"/>
        <v>0</v>
      </c>
      <c r="AL18" s="183"/>
      <c r="AM18" s="135" t="str">
        <f t="shared" si="7"/>
        <v>EURJump8_SYNTHON_Quote</v>
      </c>
    </row>
    <row r="19" spans="1:39" ht="11.25" customHeight="1" x14ac:dyDescent="0.2">
      <c r="C19" s="48"/>
      <c r="D19" s="48"/>
      <c r="E19" s="48"/>
      <c r="F19" s="48"/>
      <c r="G19" s="49" t="s">
        <v>0</v>
      </c>
      <c r="K19" s="45"/>
      <c r="L19" s="212" t="str">
        <f>A23</f>
        <v>FUTON</v>
      </c>
      <c r="M19" s="213" t="str">
        <f>IFERROR(H23,"--")</f>
        <v>EUROISM7_Quote</v>
      </c>
      <c r="N19" s="226">
        <f>IFERROR(_xll.qlQuoteValue(H23),"--")</f>
        <v>100.4405</v>
      </c>
      <c r="O19" s="227">
        <f t="shared" si="10"/>
        <v>0</v>
      </c>
      <c r="P19" s="85" t="b">
        <v>0</v>
      </c>
      <c r="Q19" s="82">
        <v>60</v>
      </c>
      <c r="R19" s="82">
        <v>7</v>
      </c>
      <c r="S19" s="82" t="str">
        <f>J23</f>
        <v>--</v>
      </c>
      <c r="T19" s="86" t="str">
        <f>IFERROR(_xll.qlRateHelperEarliestDate(S19,Trigger),"--")</f>
        <v>--</v>
      </c>
      <c r="U19" s="86" t="str">
        <f>IFERROR(_xll.qlRateHelperPillarDate(S19,Trigger),"--")</f>
        <v>--</v>
      </c>
      <c r="W19" s="2" t="str">
        <f t="shared" si="0"/>
        <v>OIS</v>
      </c>
      <c r="X19" s="2" t="str">
        <v>obj_0050d</v>
      </c>
      <c r="Y19" s="2" t="str">
        <f>IFERROR(_xll.qlRateHelperQuoteName(X19,Trigger),"")</f>
        <v>EUREON2Y_Quote</v>
      </c>
      <c r="Z19" s="62">
        <f>IFERROR(_xll.qlRateHelperRate(X19,Trigger),"")</f>
        <v>-4.4000000000000003E-3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42643</v>
      </c>
      <c r="AC19" s="3">
        <f>IFERROR(_xll.qlRateHelperPillarDate(X19,Trigger),"")</f>
        <v>43371</v>
      </c>
      <c r="AD19" s="62">
        <v>-4.4723565857084481E-3</v>
      </c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5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6"/>
        <v>0</v>
      </c>
      <c r="AL19" s="183"/>
      <c r="AM19" s="135" t="str">
        <f t="shared" si="7"/>
        <v>EURJump9_SYNTHON_Quote</v>
      </c>
    </row>
    <row r="20" spans="1:39" ht="11.25" customHeight="1" x14ac:dyDescent="0.2">
      <c r="A20" s="58" t="s">
        <v>9</v>
      </c>
      <c r="B20" s="58" t="s">
        <v>33</v>
      </c>
      <c r="C20" s="58"/>
      <c r="D20" s="58"/>
      <c r="E20" s="58"/>
      <c r="F20" s="58"/>
      <c r="G20" s="58" t="s">
        <v>4</v>
      </c>
      <c r="H20" s="260" t="s">
        <v>1</v>
      </c>
      <c r="I20" s="58" t="s">
        <v>128</v>
      </c>
      <c r="J20" s="58" t="s">
        <v>25</v>
      </c>
      <c r="K20" s="45"/>
      <c r="L20" s="212" t="str">
        <f>A24</f>
        <v>FUTON</v>
      </c>
      <c r="M20" s="213" t="str">
        <f>IFERROR(H24,"--")</f>
        <v>EUROISU7_Quote</v>
      </c>
      <c r="N20" s="226">
        <f>IFERROR(_xll.qlQuoteValue(H24),"--")</f>
        <v>100.46150000000002</v>
      </c>
      <c r="O20" s="227">
        <f t="shared" si="10"/>
        <v>0</v>
      </c>
      <c r="P20" s="85" t="b">
        <v>0</v>
      </c>
      <c r="Q20" s="82">
        <v>50</v>
      </c>
      <c r="R20" s="82">
        <v>7</v>
      </c>
      <c r="S20" s="82" t="str">
        <f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2" t="str">
        <f t="shared" si="0"/>
        <v>OIS</v>
      </c>
      <c r="X20" s="2" t="str">
        <v>obj_00511</v>
      </c>
      <c r="Y20" s="2" t="str">
        <f>IFERROR(_xll.qlRateHelperQuoteName(X20,Trigger),"")</f>
        <v>EUREON3Y_Quote</v>
      </c>
      <c r="Z20" s="62">
        <f>IFERROR(_xll.qlRateHelperRate(X20,Trigger),"")</f>
        <v>-4.5599999999999998E-3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42643</v>
      </c>
      <c r="AC20" s="3">
        <f>IFERROR(_xll.qlRateHelperPillarDate(X20,Trigger),"")</f>
        <v>43738</v>
      </c>
      <c r="AD20" s="62">
        <v>-4.6338474102084921E-3</v>
      </c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5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6"/>
        <v>0</v>
      </c>
      <c r="AL20" s="183"/>
      <c r="AM20" s="135" t="str">
        <f t="shared" si="7"/>
        <v>EURJump10_SYNTHON_Quote</v>
      </c>
    </row>
    <row r="21" spans="1:39" ht="11.25" customHeight="1" x14ac:dyDescent="0.2">
      <c r="A21" s="50" t="s">
        <v>127</v>
      </c>
      <c r="B21" s="51" t="str">
        <f>_xll.qlIMMNextCode(Evaluationdate-1,TRUE,Trigger)</f>
        <v>Z6</v>
      </c>
      <c r="C21" s="113"/>
      <c r="D21" s="113"/>
      <c r="E21" s="113"/>
      <c r="F21" s="113"/>
      <c r="G21" s="110" t="str">
        <f>PROPER(Currency)&amp;FamilyName&amp;$G$19</f>
        <v>Euribor3M</v>
      </c>
      <c r="H21" s="126" t="str">
        <f>Currency&amp;"OIS"&amp;B21&amp;QuoteSuffix</f>
        <v>EUROISZ6_Quote</v>
      </c>
      <c r="I21" s="272">
        <v>0</v>
      </c>
      <c r="J21" s="211" t="str">
        <f>IF(P17,_xll.qlFuturesRateHelper(,H21,,B21,G21,I21,Permanent,Trigger,ObjectOverwrite),"--")</f>
        <v>--</v>
      </c>
      <c r="K21" s="45"/>
      <c r="L21" s="216" t="str">
        <f>A25</f>
        <v>FUTON</v>
      </c>
      <c r="M21" s="217" t="str">
        <f>IFERROR(H25,"--")</f>
        <v>EUROISZ7_Quote</v>
      </c>
      <c r="N21" s="228" t="str">
        <f>IFERROR(_xll.qlQuoteValue(H25),"--")</f>
        <v>--</v>
      </c>
      <c r="O21" s="229">
        <f t="shared" si="10"/>
        <v>0</v>
      </c>
      <c r="P21" s="87" t="b">
        <v>0</v>
      </c>
      <c r="Q21" s="83">
        <v>50</v>
      </c>
      <c r="R21" s="83">
        <v>7</v>
      </c>
      <c r="S21" s="83" t="str">
        <f>J25</f>
        <v>--</v>
      </c>
      <c r="T21" s="88" t="str">
        <f>IFERROR(_xll.qlRateHelperEarliestDate(S21,Trigger),"--")</f>
        <v>--</v>
      </c>
      <c r="U21" s="88" t="str">
        <f>IFERROR(_xll.qlRateHelperPillarDate(S21,Trigger),"--")</f>
        <v>--</v>
      </c>
      <c r="W21" s="2" t="str">
        <f t="shared" si="0"/>
        <v>OIS</v>
      </c>
      <c r="X21" s="2" t="str">
        <v>obj_00514</v>
      </c>
      <c r="Y21" s="2" t="str">
        <f>IFERROR(_xll.qlRateHelperQuoteName(X21,Trigger),"")</f>
        <v>EUREON4Y_Quote</v>
      </c>
      <c r="Z21" s="62">
        <f>IFERROR(_xll.qlRateHelperRate(X21,Trigger),"")</f>
        <v>-4.4900000000000001E-3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42643</v>
      </c>
      <c r="AC21" s="3">
        <f>IFERROR(_xll.qlRateHelperPillarDate(X21,Trigger),"")</f>
        <v>44104</v>
      </c>
      <c r="AD21" s="62">
        <v>-4.5632047896810362E-3</v>
      </c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5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6"/>
        <v>0</v>
      </c>
      <c r="AL21" s="183"/>
      <c r="AM21" s="135" t="str">
        <f t="shared" si="7"/>
        <v>EURJump11_SYNTHON_Quote</v>
      </c>
    </row>
    <row r="22" spans="1:39" ht="11.25" customHeight="1" x14ac:dyDescent="0.2">
      <c r="A22" s="54" t="s">
        <v>127</v>
      </c>
      <c r="B22" s="55" t="str">
        <f>_xll.qlIMMNextCode(B21,TRUE,Trigger)</f>
        <v>H7</v>
      </c>
      <c r="C22" s="107"/>
      <c r="D22" s="107"/>
      <c r="E22" s="107"/>
      <c r="F22" s="107"/>
      <c r="G22" s="111" t="str">
        <f>PROPER(Currency)&amp;FamilyName&amp;$G$19</f>
        <v>Euribor3M</v>
      </c>
      <c r="H22" s="104" t="str">
        <f>Currency&amp;"OIS"&amp;B22&amp;QuoteSuffix</f>
        <v>EUROISH7_Quote</v>
      </c>
      <c r="I22" s="109">
        <v>0</v>
      </c>
      <c r="J22" s="209" t="str">
        <f>IF(P18,_xll.qlFuturesRateHelper(,H22,,B22,G22,I22,Permanent,Trigger,ObjectOverwrite),"--")</f>
        <v>--</v>
      </c>
      <c r="L22" s="212" t="str">
        <f t="shared" ref="L22:L57" si="11">A28</f>
        <v>OIS</v>
      </c>
      <c r="M22" s="213" t="str">
        <f>IFERROR(H28,"--")</f>
        <v>EUREONSW_Quote</v>
      </c>
      <c r="N22" s="214">
        <f>IFERROR(_xll.qlQuoteValue(H28),"--")</f>
        <v>-3.3400000000000001E-3</v>
      </c>
      <c r="O22" s="215"/>
      <c r="P22" s="85" t="b">
        <v>1</v>
      </c>
      <c r="Q22" s="82">
        <v>50</v>
      </c>
      <c r="R22" s="82">
        <v>1</v>
      </c>
      <c r="S22" s="82" t="str">
        <f t="shared" ref="S22:S57" si="12">J28</f>
        <v>obj_00523#0001</v>
      </c>
      <c r="T22" s="86">
        <f>IFERROR(_xll.qlRateHelperEarliestDate(S22,Trigger),"--")</f>
        <v>42643</v>
      </c>
      <c r="U22" s="86">
        <f>IFERROR(_xll.qlRateHelperPillarDate(S22,Trigger),"--")</f>
        <v>42650</v>
      </c>
      <c r="W22" s="2" t="str">
        <f t="shared" si="0"/>
        <v>OIS</v>
      </c>
      <c r="X22" s="2" t="str">
        <v>obj_00521</v>
      </c>
      <c r="Y22" s="2" t="str">
        <f>IFERROR(_xll.qlRateHelperQuoteName(X22,Trigger),"")</f>
        <v>EUREON5Y_Quote</v>
      </c>
      <c r="Z22" s="62">
        <f>IFERROR(_xll.qlRateHelperRate(X22,Trigger),"")</f>
        <v>-4.15E-3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42643</v>
      </c>
      <c r="AC22" s="3">
        <f>IFERROR(_xll.qlRateHelperPillarDate(X22,Trigger),"")</f>
        <v>44469</v>
      </c>
      <c r="AD22" s="62">
        <v>-4.2201893531218912E-3</v>
      </c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5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6"/>
        <v>0</v>
      </c>
      <c r="AL22" s="183"/>
      <c r="AM22" s="135" t="str">
        <f t="shared" si="7"/>
        <v>EURJump12_SYNTHON_Quote</v>
      </c>
    </row>
    <row r="23" spans="1:39" ht="11.25" customHeight="1" x14ac:dyDescent="0.2">
      <c r="A23" s="54" t="s">
        <v>127</v>
      </c>
      <c r="B23" s="55" t="str">
        <f>_xll.qlIMMNextCode(B22,TRUE,Trigger)</f>
        <v>M7</v>
      </c>
      <c r="C23" s="107"/>
      <c r="D23" s="107"/>
      <c r="E23" s="107"/>
      <c r="F23" s="107"/>
      <c r="G23" s="111" t="str">
        <f>PROPER(Currency)&amp;FamilyName&amp;$G$19</f>
        <v>Euribor3M</v>
      </c>
      <c r="H23" s="104" t="str">
        <f>Currency&amp;"OIS"&amp;B23&amp;QuoteSuffix</f>
        <v>EUROISM7_Quote</v>
      </c>
      <c r="I23" s="109">
        <v>0</v>
      </c>
      <c r="J23" s="209" t="str">
        <f>IF(P19,_xll.qlFuturesRateHelper(,H23,,B23,G23,I23,Permanent,Trigger,ObjectOverwrite),"--")</f>
        <v>--</v>
      </c>
      <c r="L23" s="212" t="str">
        <f t="shared" si="11"/>
        <v>OIS</v>
      </c>
      <c r="M23" s="213" t="str">
        <f t="shared" ref="M23:M57" si="13">IFERROR(H29,"--")</f>
        <v>EUREON2W_Quote</v>
      </c>
      <c r="N23" s="214">
        <f>IFERROR(_xll.qlQuoteValue(H29),"--")</f>
        <v>-3.3500000000000001E-3</v>
      </c>
      <c r="O23" s="215"/>
      <c r="P23" s="85" t="b">
        <v>1</v>
      </c>
      <c r="Q23" s="82">
        <v>50</v>
      </c>
      <c r="R23" s="82">
        <v>1</v>
      </c>
      <c r="S23" s="82" t="str">
        <f t="shared" si="12"/>
        <v>obj_00522#0001</v>
      </c>
      <c r="T23" s="86">
        <f>IFERROR(_xll.qlRateHelperEarliestDate(S23,Trigger),"--")</f>
        <v>42643</v>
      </c>
      <c r="U23" s="86">
        <f>IFERROR(_xll.qlRateHelperPillarDate(S23,Trigger),"--")</f>
        <v>42657</v>
      </c>
      <c r="W23" s="2" t="str">
        <f t="shared" si="0"/>
        <v>OIS</v>
      </c>
      <c r="X23" s="2" t="str">
        <v>obj_0051c</v>
      </c>
      <c r="Y23" s="2" t="str">
        <f>IFERROR(_xll.qlRateHelperQuoteName(X23,Trigger),"")</f>
        <v>EUREON6Y_Quote</v>
      </c>
      <c r="Z23" s="62">
        <f>IFERROR(_xll.qlRateHelperRate(X23,Trigger),"")</f>
        <v>-3.5499999999999998E-3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42643</v>
      </c>
      <c r="AC23" s="3">
        <f>IFERROR(_xll.qlRateHelperPillarDate(X23,Trigger),"")</f>
        <v>44834</v>
      </c>
      <c r="AD23" s="62">
        <v>-3.6145953408320765E-3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5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6"/>
        <v>0</v>
      </c>
      <c r="AL23" s="184"/>
      <c r="AM23" s="138" t="str">
        <f t="shared" si="7"/>
        <v>EURJump13_SYNTHON_Quote</v>
      </c>
    </row>
    <row r="24" spans="1:39" ht="11.25" customHeight="1" x14ac:dyDescent="0.2">
      <c r="A24" s="54" t="s">
        <v>127</v>
      </c>
      <c r="B24" s="55" t="str">
        <f>_xll.qlIMMNextCode(B23,TRUE,Trigger)</f>
        <v>U7</v>
      </c>
      <c r="C24" s="107"/>
      <c r="D24" s="107"/>
      <c r="E24" s="107"/>
      <c r="F24" s="107"/>
      <c r="G24" s="111" t="str">
        <f>PROPER(Currency)&amp;FamilyName&amp;$G$19</f>
        <v>Euribor3M</v>
      </c>
      <c r="H24" s="104" t="str">
        <f>Currency&amp;"OIS"&amp;B24&amp;QuoteSuffix</f>
        <v>EUROISU7_Quote</v>
      </c>
      <c r="I24" s="109">
        <v>0</v>
      </c>
      <c r="J24" s="209" t="str">
        <f>IF(P20,_xll.qlFuturesRateHelper(,H24,,B24,G24,I24,Permanent,Trigger,ObjectOverwrite),"--")</f>
        <v>--</v>
      </c>
      <c r="L24" s="212" t="str">
        <f t="shared" si="11"/>
        <v>OIS</v>
      </c>
      <c r="M24" s="213" t="str">
        <f t="shared" si="13"/>
        <v>EUREON3W_Quote</v>
      </c>
      <c r="N24" s="214">
        <f>IFERROR(_xll.qlQuoteValue(H30),"--")</f>
        <v>-3.3500000000000001E-3</v>
      </c>
      <c r="O24" s="215"/>
      <c r="P24" s="85" t="b">
        <v>1</v>
      </c>
      <c r="Q24" s="82">
        <v>50</v>
      </c>
      <c r="R24" s="82">
        <v>1</v>
      </c>
      <c r="S24" s="82" t="str">
        <f t="shared" si="12"/>
        <v>obj_00525#0001</v>
      </c>
      <c r="T24" s="86">
        <f>IFERROR(_xll.qlRateHelperEarliestDate(S24,Trigger),"--")</f>
        <v>42643</v>
      </c>
      <c r="U24" s="86">
        <f>IFERROR(_xll.qlRateHelperPillarDate(S24,Trigger),"--")</f>
        <v>42664</v>
      </c>
      <c r="W24" s="2" t="str">
        <f t="shared" si="0"/>
        <v>OIS</v>
      </c>
      <c r="X24" s="2" t="str">
        <v>obj_0050e</v>
      </c>
      <c r="Y24" s="2" t="str">
        <f>IFERROR(_xll.qlRateHelperQuoteName(X24,Trigger),"")</f>
        <v>EUREON7Y_Quote</v>
      </c>
      <c r="Z24" s="62">
        <f>IFERROR(_xll.qlRateHelperRate(X24,Trigger),"")</f>
        <v>-2.7300000000000002E-3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42643</v>
      </c>
      <c r="AC24" s="3">
        <f>IFERROR(_xll.qlRateHelperPillarDate(X24,Trigger),"")</f>
        <v>45198</v>
      </c>
      <c r="AD24" s="62">
        <v>-2.7854422396281064E-3</v>
      </c>
      <c r="AL24" s="185"/>
    </row>
    <row r="25" spans="1:39" ht="11.25" customHeight="1" x14ac:dyDescent="0.2">
      <c r="A25" s="1" t="s">
        <v>127</v>
      </c>
      <c r="B25" s="6" t="str">
        <f>_xll.qlIMMNextCode(B24,TRUE,Trigger)</f>
        <v>Z7</v>
      </c>
      <c r="C25" s="108"/>
      <c r="D25" s="108"/>
      <c r="E25" s="108"/>
      <c r="F25" s="108"/>
      <c r="G25" s="114" t="str">
        <f>PROPER(Currency)&amp;FamilyName&amp;$G$19</f>
        <v>Euribor3M</v>
      </c>
      <c r="H25" s="105" t="str">
        <f>Currency&amp;"OIS"&amp;B25&amp;QuoteSuffix</f>
        <v>EUROISZ7_Quote</v>
      </c>
      <c r="I25" s="112">
        <v>0</v>
      </c>
      <c r="J25" s="210" t="str">
        <f>IF(P21,_xll.qlFuturesRateHelper(,H25,,B25,G25,I25,Permanent,Trigger,ObjectOverwrite),"--")</f>
        <v>--</v>
      </c>
      <c r="L25" s="212" t="str">
        <f t="shared" si="11"/>
        <v>OIS</v>
      </c>
      <c r="M25" s="213" t="str">
        <f t="shared" si="13"/>
        <v>EUREON1M_Quote</v>
      </c>
      <c r="N25" s="214">
        <f>IFERROR(_xll.qlQuoteValue(H31),"--")</f>
        <v>-3.3799999999999998E-3</v>
      </c>
      <c r="O25" s="215"/>
      <c r="P25" s="85" t="b">
        <v>1</v>
      </c>
      <c r="Q25" s="82">
        <v>50</v>
      </c>
      <c r="R25" s="82">
        <v>1</v>
      </c>
      <c r="S25" s="82" t="str">
        <f t="shared" si="12"/>
        <v>obj_00524#0001</v>
      </c>
      <c r="T25" s="86">
        <f>IFERROR(_xll.qlRateHelperEarliestDate(S25,Trigger),"--")</f>
        <v>42643</v>
      </c>
      <c r="U25" s="86">
        <f>IFERROR(_xll.qlRateHelperPillarDate(S25,Trigger),"--")</f>
        <v>42674</v>
      </c>
      <c r="W25" s="2" t="str">
        <f t="shared" si="0"/>
        <v>OIS</v>
      </c>
      <c r="X25" s="2" t="str">
        <v>obj_00517</v>
      </c>
      <c r="Y25" s="2" t="str">
        <f>IFERROR(_xll.qlRateHelperQuoteName(X25,Trigger),"")</f>
        <v>EUREON8Y_Quote</v>
      </c>
      <c r="Z25" s="62">
        <f>IFERROR(_xll.qlRateHelperRate(X25,Trigger),"")</f>
        <v>-1.81E-3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42643</v>
      </c>
      <c r="AC25" s="3">
        <f>IFERROR(_xll.qlRateHelperPillarDate(X25,Trigger),"")</f>
        <v>45565</v>
      </c>
      <c r="AD25" s="62">
        <v>-1.8520156353497086E-3</v>
      </c>
    </row>
    <row r="26" spans="1:39" ht="11.25" customHeight="1" x14ac:dyDescent="0.2">
      <c r="G26" s="47" t="s">
        <v>122</v>
      </c>
      <c r="L26" s="212" t="str">
        <f t="shared" si="11"/>
        <v>OIS</v>
      </c>
      <c r="M26" s="213" t="str">
        <f t="shared" si="13"/>
        <v>EUREON2M_Quote</v>
      </c>
      <c r="N26" s="214">
        <f>IFERROR(_xll.qlQuoteValue(H32),"--")</f>
        <v>-3.4699999999999996E-3</v>
      </c>
      <c r="O26" s="215"/>
      <c r="P26" s="85" t="b">
        <v>1</v>
      </c>
      <c r="Q26" s="82">
        <v>50</v>
      </c>
      <c r="R26" s="82">
        <v>1</v>
      </c>
      <c r="S26" s="82" t="str">
        <f t="shared" si="12"/>
        <v>obj_00526#0001</v>
      </c>
      <c r="T26" s="86">
        <f>IFERROR(_xll.qlRateHelperEarliestDate(S26,Trigger),"--")</f>
        <v>42643</v>
      </c>
      <c r="U26" s="86">
        <f>IFERROR(_xll.qlRateHelperPillarDate(S26,Trigger),"--")</f>
        <v>42704</v>
      </c>
      <c r="W26" s="2" t="str">
        <f t="shared" si="0"/>
        <v>OIS</v>
      </c>
      <c r="X26" s="2" t="str">
        <v>obj_00512</v>
      </c>
      <c r="Y26" s="2" t="str">
        <f>IFERROR(_xll.qlRateHelperQuoteName(X26,Trigger),"")</f>
        <v>EUREON9Y_Quote</v>
      </c>
      <c r="Z26" s="62">
        <f>IFERROR(_xll.qlRateHelperRate(X26,Trigger),"")</f>
        <v>-8.4000000000000003E-4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42643</v>
      </c>
      <c r="AC26" s="3">
        <f>IFERROR(_xll.qlRateHelperPillarDate(X26,Trigger),"")</f>
        <v>45930</v>
      </c>
      <c r="AD26" s="62">
        <v>-8.6342170092644673E-4</v>
      </c>
    </row>
    <row r="27" spans="1:39" ht="11.25" customHeight="1" x14ac:dyDescent="0.2">
      <c r="A27" s="58" t="s">
        <v>9</v>
      </c>
      <c r="B27" s="58" t="s">
        <v>30</v>
      </c>
      <c r="C27" s="58" t="s">
        <v>77</v>
      </c>
      <c r="D27" s="58"/>
      <c r="E27" s="58"/>
      <c r="F27" s="58"/>
      <c r="G27" s="58" t="s">
        <v>4</v>
      </c>
      <c r="H27" s="260" t="s">
        <v>1</v>
      </c>
      <c r="I27" s="58"/>
      <c r="J27" s="58" t="s">
        <v>25</v>
      </c>
      <c r="L27" s="212" t="str">
        <f t="shared" si="11"/>
        <v>OIS</v>
      </c>
      <c r="M27" s="213" t="str">
        <f t="shared" si="13"/>
        <v>EUREON3M_Quote</v>
      </c>
      <c r="N27" s="214">
        <f>IFERROR(_xll.qlQuoteValue(H33),"--")</f>
        <v>-3.5899999999999999E-3</v>
      </c>
      <c r="O27" s="215"/>
      <c r="P27" s="85" t="b">
        <v>0</v>
      </c>
      <c r="Q27" s="82">
        <v>50</v>
      </c>
      <c r="R27" s="82">
        <v>1</v>
      </c>
      <c r="S27" s="82" t="str">
        <f t="shared" si="12"/>
        <v>--</v>
      </c>
      <c r="T27" s="86" t="str">
        <f>IFERROR(_xll.qlRateHelperEarliestDate(S27,Trigger),"--")</f>
        <v>--</v>
      </c>
      <c r="U27" s="86" t="str">
        <f>IFERROR(_xll.qlRateHelperPillarDate(S27,Trigger),"--")</f>
        <v>--</v>
      </c>
      <c r="W27" s="2" t="str">
        <f t="shared" si="0"/>
        <v>OIS</v>
      </c>
      <c r="X27" s="2" t="str">
        <v>obj_00519</v>
      </c>
      <c r="Y27" s="2" t="str">
        <f>IFERROR(_xll.qlRateHelperQuoteName(X27,Trigger),"")</f>
        <v>EUREON10Y_Quote</v>
      </c>
      <c r="Z27" s="62">
        <f>IFERROR(_xll.qlRateHelperRate(X27,Trigger),"")</f>
        <v>9.9999999999999991E-5</v>
      </c>
      <c r="AA27" s="90" t="str">
        <f>IF(ISERROR(_xll.qlSwapRateHelperSpread($X27)),IF(ISERROR(_xll.qlFuturesRateHelperConvexityAdjustment($X27)),"",_xll.qlFuturesRateHelperConvexityAdjustment($X27)),_xll.qlSwapRateHelperSpread($X27))</f>
        <v/>
      </c>
      <c r="AB27" s="3">
        <f>IFERROR(_xll.qlRateHelperEarliestDate(X27,Trigger),"")</f>
        <v>42643</v>
      </c>
      <c r="AC27" s="3">
        <f>IFERROR(_xll.qlRateHelperPillarDate(X27,Trigger),"")</f>
        <v>46295</v>
      </c>
      <c r="AD27" s="62">
        <v>9.9807347444518335E-5</v>
      </c>
    </row>
    <row r="28" spans="1:39" ht="11.25" customHeight="1" x14ac:dyDescent="0.2">
      <c r="A28" s="50" t="s">
        <v>70</v>
      </c>
      <c r="B28" s="51" t="s">
        <v>38</v>
      </c>
      <c r="C28" s="52">
        <f>IF(B28="O/N",0,IF(B28="T/N",1,2))</f>
        <v>2</v>
      </c>
      <c r="D28" s="107"/>
      <c r="E28" s="107"/>
      <c r="F28" s="107"/>
      <c r="G28" s="57" t="str">
        <f>$G$1</f>
        <v>Eonia</v>
      </c>
      <c r="H28" s="126" t="str">
        <f t="shared" ref="H28:H63" si="14">Currency&amp;$G$26&amp;IF($B28="1W","SW",$B28)&amp;QuoteSuffix</f>
        <v>EUREONSW_Quote</v>
      </c>
      <c r="I28" s="107"/>
      <c r="J28" s="211" t="str">
        <f>IF(P22,_xll.qlOISRateHelper(,C28,B28,H28,$G28,,Permanent,Trigger,ObjectOverwrite),"--")</f>
        <v>obj_00523#0001</v>
      </c>
      <c r="L28" s="212" t="str">
        <f t="shared" si="11"/>
        <v>OIS</v>
      </c>
      <c r="M28" s="213" t="str">
        <f t="shared" si="13"/>
        <v>EUREON4M_Quote</v>
      </c>
      <c r="N28" s="214">
        <f>IFERROR(_xll.qlQuoteValue(H34),"--")</f>
        <v>-3.7199999999999998E-3</v>
      </c>
      <c r="O28" s="215"/>
      <c r="P28" s="85" t="b">
        <v>0</v>
      </c>
      <c r="Q28" s="82">
        <v>50</v>
      </c>
      <c r="R28" s="82">
        <v>1</v>
      </c>
      <c r="S28" s="82" t="str">
        <f t="shared" si="12"/>
        <v>--</v>
      </c>
      <c r="T28" s="86" t="str">
        <f>IFERROR(_xll.qlRateHelperEarliestDate(S28,Trigger),"--")</f>
        <v>--</v>
      </c>
      <c r="U28" s="86" t="str">
        <f>IFERROR(_xll.qlRateHelperPillarDate(S28,Trigger),"--")</f>
        <v>--</v>
      </c>
      <c r="W28" s="2" t="str">
        <f t="shared" si="0"/>
        <v>OIS</v>
      </c>
      <c r="X28" s="2" t="str">
        <v>obj_0051d</v>
      </c>
      <c r="Y28" s="2" t="str">
        <f>IFERROR(_xll.qlRateHelperQuoteName(X28,Trigger),"")</f>
        <v>EUREON11Y_Quote</v>
      </c>
      <c r="Z28" s="62">
        <f>IFERROR(_xll.qlRateHelperRate(X28,Trigger),"")</f>
        <v>9.7000000000000005E-4</v>
      </c>
      <c r="AA28" s="90" t="str">
        <f>IF(ISERROR(_xll.qlSwapRateHelperSpread($X28)),IF(ISERROR(_xll.qlFuturesRateHelperConvexityAdjustment($X28)),"",_xll.qlFuturesRateHelperConvexityAdjustment($X28)),_xll.qlSwapRateHelperSpread($X28))</f>
        <v/>
      </c>
      <c r="AB28" s="3">
        <f>IFERROR(_xll.qlRateHelperEarliestDate(X28,Trigger),"")</f>
        <v>42643</v>
      </c>
      <c r="AC28" s="3">
        <f>IFERROR(_xll.qlRateHelperPillarDate(X28,Trigger),"")</f>
        <v>46660</v>
      </c>
      <c r="AD28" s="62">
        <v>9.9647099694118537E-4</v>
      </c>
    </row>
    <row r="29" spans="1:39" ht="11.25" customHeight="1" x14ac:dyDescent="0.2">
      <c r="A29" s="54" t="s">
        <v>70</v>
      </c>
      <c r="B29" s="55" t="s">
        <v>39</v>
      </c>
      <c r="C29" s="56">
        <f t="shared" ref="C29:C42" si="15">IF(B29="O/N",0,IF(B29="T/N",1,2))</f>
        <v>2</v>
      </c>
      <c r="D29" s="107"/>
      <c r="E29" s="107"/>
      <c r="F29" s="107"/>
      <c r="G29" s="57" t="str">
        <f t="shared" ref="G29:G63" si="16">$G$1</f>
        <v>Eonia</v>
      </c>
      <c r="H29" s="104" t="str">
        <f t="shared" si="14"/>
        <v>EUREON2W_Quote</v>
      </c>
      <c r="I29" s="107"/>
      <c r="J29" s="209" t="str">
        <f>IF(P23,_xll.qlOISRateHelper(,C29,B29,H29,$G29,,Permanent,Trigger,ObjectOverwrite),"--")</f>
        <v>obj_00522#0001</v>
      </c>
      <c r="L29" s="212" t="str">
        <f t="shared" si="11"/>
        <v>OIS</v>
      </c>
      <c r="M29" s="213" t="str">
        <f t="shared" si="13"/>
        <v>EUREON5M_Quote</v>
      </c>
      <c r="N29" s="214">
        <f>IFERROR(_xll.qlQuoteValue(H35),"--")</f>
        <v>-3.8E-3</v>
      </c>
      <c r="O29" s="215"/>
      <c r="P29" s="85" t="b">
        <v>0</v>
      </c>
      <c r="Q29" s="82">
        <v>50</v>
      </c>
      <c r="R29" s="82">
        <v>1</v>
      </c>
      <c r="S29" s="82" t="str">
        <f t="shared" si="12"/>
        <v>--</v>
      </c>
      <c r="T29" s="86" t="str">
        <f>IFERROR(_xll.qlRateHelperEarliestDate(S29,Trigger),"--")</f>
        <v>--</v>
      </c>
      <c r="U29" s="86" t="str">
        <f>IFERROR(_xll.qlRateHelperPillarDate(S29,Trigger),"--")</f>
        <v>--</v>
      </c>
      <c r="W29" s="2" t="str">
        <f t="shared" si="0"/>
        <v>OIS</v>
      </c>
      <c r="X29" s="2" t="str">
        <v>obj_00515</v>
      </c>
      <c r="Y29" s="2" t="str">
        <f>IFERROR(_xll.qlRateHelperQuoteName(X29,Trigger),"")</f>
        <v>EUREON12Y_Quote</v>
      </c>
      <c r="Z29" s="62">
        <f>IFERROR(_xll.qlRateHelperRate(X29,Trigger),"")</f>
        <v>1.7599999999999998E-3</v>
      </c>
      <c r="AA29" s="90" t="str">
        <f>IF(ISERROR(_xll.qlSwapRateHelperSpread($X29)),IF(ISERROR(_xll.qlFuturesRateHelperConvexityAdjustment($X29)),"",_xll.qlFuturesRateHelperConvexityAdjustment($X29)),_xll.qlSwapRateHelperSpread($X29))</f>
        <v/>
      </c>
      <c r="AB29" s="3">
        <f>IFERROR(_xll.qlRateHelperEarliestDate(X29,Trigger),"")</f>
        <v>42643</v>
      </c>
      <c r="AC29" s="3">
        <f>IFERROR(_xll.qlRateHelperPillarDate(X29,Trigger),"")</f>
        <v>47025</v>
      </c>
      <c r="AD29" s="62">
        <v>1.8154176752911832E-3</v>
      </c>
    </row>
    <row r="30" spans="1:39" ht="11.25" customHeight="1" x14ac:dyDescent="0.2">
      <c r="A30" s="54" t="s">
        <v>70</v>
      </c>
      <c r="B30" s="55" t="s">
        <v>40</v>
      </c>
      <c r="C30" s="56">
        <f t="shared" si="15"/>
        <v>2</v>
      </c>
      <c r="D30" s="107"/>
      <c r="E30" s="107"/>
      <c r="F30" s="107"/>
      <c r="G30" s="57" t="str">
        <f t="shared" si="16"/>
        <v>Eonia</v>
      </c>
      <c r="H30" s="104" t="str">
        <f t="shared" si="14"/>
        <v>EUREON3W_Quote</v>
      </c>
      <c r="I30" s="107"/>
      <c r="J30" s="209" t="str">
        <f>IF(P24,_xll.qlOISRateHelper(,C30,B30,H30,$G30,,Permanent,Trigger,ObjectOverwrite),"--")</f>
        <v>obj_00525#0001</v>
      </c>
      <c r="L30" s="212" t="str">
        <f t="shared" si="11"/>
        <v>OIS</v>
      </c>
      <c r="M30" s="213" t="str">
        <f t="shared" si="13"/>
        <v>EUREON6M_Quote</v>
      </c>
      <c r="N30" s="214">
        <f>IFERROR(_xll.qlQuoteValue(H36),"--")</f>
        <v>-3.8900000000000002E-3</v>
      </c>
      <c r="O30" s="215"/>
      <c r="P30" s="85" t="b">
        <v>0</v>
      </c>
      <c r="Q30" s="82">
        <v>50</v>
      </c>
      <c r="R30" s="82">
        <v>1</v>
      </c>
      <c r="S30" s="82" t="str">
        <f t="shared" si="12"/>
        <v>--</v>
      </c>
      <c r="T30" s="86" t="str">
        <f>IFERROR(_xll.qlRateHelperEarliestDate(S30,Trigger),"--")</f>
        <v>--</v>
      </c>
      <c r="U30" s="86" t="str">
        <f>IFERROR(_xll.qlRateHelperPillarDate(S30,Trigger),"--")</f>
        <v>--</v>
      </c>
      <c r="W30" s="2" t="str">
        <f t="shared" si="0"/>
        <v>OIS</v>
      </c>
      <c r="X30" s="2" t="str">
        <v>obj_0050f</v>
      </c>
      <c r="Y30" s="2" t="str">
        <f>IFERROR(_xll.qlRateHelperQuoteName(X30,Trigger),"")</f>
        <v>EUREON15Y_Quote</v>
      </c>
      <c r="Z30" s="62">
        <f>IFERROR(_xll.qlRateHelperRate(X30,Trigger),"")</f>
        <v>3.63E-3</v>
      </c>
      <c r="AA30" s="90" t="str">
        <f>IF(ISERROR(_xll.qlSwapRateHelperSpread($X30)),IF(ISERROR(_xll.qlFuturesRateHelperConvexityAdjustment($X30)),"",_xll.qlFuturesRateHelperConvexityAdjustment($X30)),_xll.qlSwapRateHelperSpread($X30))</f>
        <v/>
      </c>
      <c r="AB30" s="3">
        <f>IFERROR(_xll.qlRateHelperEarliestDate(X30,Trigger),"")</f>
        <v>42643</v>
      </c>
      <c r="AC30" s="3">
        <f>IFERROR(_xll.qlRateHelperPillarDate(X30,Trigger),"")</f>
        <v>48121</v>
      </c>
      <c r="AD30" s="62">
        <v>3.7737560327804572E-3</v>
      </c>
    </row>
    <row r="31" spans="1:39" ht="11.25" customHeight="1" x14ac:dyDescent="0.2">
      <c r="A31" s="54" t="s">
        <v>70</v>
      </c>
      <c r="B31" s="55" t="s">
        <v>2</v>
      </c>
      <c r="C31" s="56">
        <f t="shared" si="15"/>
        <v>2</v>
      </c>
      <c r="D31" s="107"/>
      <c r="E31" s="107"/>
      <c r="F31" s="107"/>
      <c r="G31" s="57" t="str">
        <f t="shared" si="16"/>
        <v>Eonia</v>
      </c>
      <c r="H31" s="104" t="str">
        <f t="shared" si="14"/>
        <v>EUREON1M_Quote</v>
      </c>
      <c r="I31" s="107"/>
      <c r="J31" s="209" t="str">
        <f>IF(P25,_xll.qlOISRateHelper(,C31,B31,H31,$G31,,Permanent,Trigger,ObjectOverwrite),"--")</f>
        <v>obj_00524#0001</v>
      </c>
      <c r="L31" s="212" t="str">
        <f t="shared" si="11"/>
        <v>OIS</v>
      </c>
      <c r="M31" s="213" t="str">
        <f t="shared" si="13"/>
        <v>EUREON7M_Quote</v>
      </c>
      <c r="N31" s="214">
        <f>IFERROR(_xll.qlQuoteValue(H37),"--")</f>
        <v>-3.98E-3</v>
      </c>
      <c r="O31" s="215"/>
      <c r="P31" s="85" t="b">
        <v>0</v>
      </c>
      <c r="Q31" s="82">
        <v>50</v>
      </c>
      <c r="R31" s="82">
        <v>1</v>
      </c>
      <c r="S31" s="82" t="str">
        <f t="shared" si="12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0"/>
        <v>OIS</v>
      </c>
      <c r="X31" s="2" t="str">
        <v>obj_0051b</v>
      </c>
      <c r="Y31" s="2" t="str">
        <f>IFERROR(_xll.qlRateHelperQuoteName(X31,Trigger),"")</f>
        <v>EUREON20Y_Quote</v>
      </c>
      <c r="Z31" s="62">
        <f>IFERROR(_xll.qlRateHelperRate(X31,Trigger),"")</f>
        <v>5.2399999999999999E-3</v>
      </c>
      <c r="AA31" s="90" t="str">
        <f>IF(ISERROR(_xll.qlSwapRateHelperSpread($X31)),IF(ISERROR(_xll.qlFuturesRateHelperConvexityAdjustment($X31)),"",_xll.qlFuturesRateHelperConvexityAdjustment($X31)),_xll.qlSwapRateHelperSpread($X31))</f>
        <v/>
      </c>
      <c r="AB31" s="3">
        <f>IFERROR(_xll.qlRateHelperEarliestDate(X31,Trigger),"")</f>
        <v>42643</v>
      </c>
      <c r="AC31" s="3">
        <f>IFERROR(_xll.qlRateHelperPillarDate(X31,Trigger),"")</f>
        <v>49948</v>
      </c>
      <c r="AD31" s="62">
        <v>5.4770295503895018E-3</v>
      </c>
    </row>
    <row r="32" spans="1:39" ht="11.25" customHeight="1" x14ac:dyDescent="0.2">
      <c r="A32" s="54" t="s">
        <v>70</v>
      </c>
      <c r="B32" s="55" t="s">
        <v>41</v>
      </c>
      <c r="C32" s="56">
        <f t="shared" si="15"/>
        <v>2</v>
      </c>
      <c r="D32" s="107"/>
      <c r="E32" s="107"/>
      <c r="F32" s="107"/>
      <c r="G32" s="57" t="str">
        <f t="shared" si="16"/>
        <v>Eonia</v>
      </c>
      <c r="H32" s="104" t="str">
        <f t="shared" si="14"/>
        <v>EUREON2M_Quote</v>
      </c>
      <c r="I32" s="107"/>
      <c r="J32" s="209" t="str">
        <f>IF(P26,_xll.qlOISRateHelper(,C32,B32,H32,$G32,,Permanent,Trigger,ObjectOverwrite),"--")</f>
        <v>obj_00526#0001</v>
      </c>
      <c r="L32" s="212" t="str">
        <f t="shared" si="11"/>
        <v>OIS</v>
      </c>
      <c r="M32" s="213" t="str">
        <f t="shared" si="13"/>
        <v>EUREON8M_Quote</v>
      </c>
      <c r="N32" s="214">
        <f>IFERROR(_xll.qlQuoteValue(H38),"--")</f>
        <v>-4.0500000000000006E-3</v>
      </c>
      <c r="O32" s="215"/>
      <c r="P32" s="85" t="b">
        <v>0</v>
      </c>
      <c r="Q32" s="82">
        <v>50</v>
      </c>
      <c r="R32" s="82">
        <v>1</v>
      </c>
      <c r="S32" s="82" t="str">
        <f t="shared" si="12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0"/>
        <v>OIS</v>
      </c>
      <c r="X32" s="2" t="str">
        <v>obj_0051e</v>
      </c>
      <c r="Y32" s="2" t="str">
        <f>IFERROR(_xll.qlRateHelperQuoteName(X32,Trigger),"")</f>
        <v>EUREON25Y_Quote</v>
      </c>
      <c r="Z32" s="62">
        <f>IFERROR(_xll.qlRateHelperRate(X32,Trigger),"")</f>
        <v>5.8000000000000005E-3</v>
      </c>
      <c r="AA32" s="90" t="str">
        <f>IF(ISERROR(_xll.qlSwapRateHelperSpread($X32)),IF(ISERROR(_xll.qlFuturesRateHelperConvexityAdjustment($X32)),"",_xll.qlFuturesRateHelperConvexityAdjustment($X32)),_xll.qlSwapRateHelperSpread($X32))</f>
        <v/>
      </c>
      <c r="AB32" s="3">
        <f>IFERROR(_xll.qlRateHelperEarliestDate(X32,Trigger),"")</f>
        <v>42643</v>
      </c>
      <c r="AC32" s="3">
        <f>IFERROR(_xll.qlRateHelperPillarDate(X32,Trigger),"")</f>
        <v>51774</v>
      </c>
      <c r="AD32" s="62">
        <v>6.0574787833588706E-3</v>
      </c>
    </row>
    <row r="33" spans="1:30" ht="11.25" customHeight="1" x14ac:dyDescent="0.2">
      <c r="A33" s="54" t="s">
        <v>70</v>
      </c>
      <c r="B33" s="55" t="s">
        <v>0</v>
      </c>
      <c r="C33" s="56">
        <f t="shared" si="15"/>
        <v>2</v>
      </c>
      <c r="D33" s="107"/>
      <c r="E33" s="107"/>
      <c r="F33" s="107"/>
      <c r="G33" s="57" t="str">
        <f t="shared" si="16"/>
        <v>Eonia</v>
      </c>
      <c r="H33" s="104" t="str">
        <f t="shared" si="14"/>
        <v>EUREON3M_Quote</v>
      </c>
      <c r="I33" s="107"/>
      <c r="J33" s="209" t="str">
        <f>IF(P27,_xll.qlOISRateHelper(,C33,B33,H33,$G33,,Permanent,Trigger,ObjectOverwrite),"--")</f>
        <v>--</v>
      </c>
      <c r="L33" s="212" t="str">
        <f t="shared" si="11"/>
        <v>OIS</v>
      </c>
      <c r="M33" s="213" t="str">
        <f t="shared" si="13"/>
        <v>EUREON9M_Quote</v>
      </c>
      <c r="N33" s="214">
        <f>IFERROR(_xll.qlQuoteValue(H39),"--")</f>
        <v>-4.1200000000000004E-3</v>
      </c>
      <c r="O33" s="215"/>
      <c r="P33" s="85" t="b">
        <v>0</v>
      </c>
      <c r="Q33" s="82">
        <v>50</v>
      </c>
      <c r="R33" s="82">
        <v>1</v>
      </c>
      <c r="S33" s="82" t="str">
        <f t="shared" si="12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0"/>
        <v>OIS</v>
      </c>
      <c r="X33" s="2" t="str">
        <v>obj_00513</v>
      </c>
      <c r="Y33" s="2" t="str">
        <f>IFERROR(_xll.qlRateHelperQuoteName(X33,Trigger),"")</f>
        <v>EUREON30Y_Quote</v>
      </c>
      <c r="Z33" s="62">
        <f>IFERROR(_xll.qlRateHelperRate(X33,Trigger),"")</f>
        <v>6.020000000000001E-3</v>
      </c>
      <c r="AA33" s="90" t="str">
        <f>IF(ISERROR(_xll.qlSwapRateHelperSpread($X33)),IF(ISERROR(_xll.qlFuturesRateHelperConvexityAdjustment($X33)),"",_xll.qlFuturesRateHelperConvexityAdjustment($X33)),_xll.qlSwapRateHelperSpread($X33))</f>
        <v/>
      </c>
      <c r="AB33" s="3">
        <f>IFERROR(_xll.qlRateHelperEarliestDate(X33,Trigger),"")</f>
        <v>42643</v>
      </c>
      <c r="AC33" s="3">
        <f>IFERROR(_xll.qlRateHelperPillarDate(X33,Trigger),"")</f>
        <v>53598</v>
      </c>
      <c r="AD33" s="62">
        <v>6.2717741783357697E-3</v>
      </c>
    </row>
    <row r="34" spans="1:30" ht="11.25" customHeight="1" x14ac:dyDescent="0.2">
      <c r="A34" s="54" t="s">
        <v>70</v>
      </c>
      <c r="B34" s="55" t="s">
        <v>42</v>
      </c>
      <c r="C34" s="56">
        <f t="shared" si="15"/>
        <v>2</v>
      </c>
      <c r="D34" s="107"/>
      <c r="E34" s="107"/>
      <c r="F34" s="107"/>
      <c r="G34" s="57" t="str">
        <f t="shared" si="16"/>
        <v>Eonia</v>
      </c>
      <c r="H34" s="104" t="str">
        <f t="shared" si="14"/>
        <v>EUREON4M_Quote</v>
      </c>
      <c r="I34" s="107"/>
      <c r="J34" s="209" t="str">
        <f>IF(P28,_xll.qlOISRateHelper(,C34,B34,H34,$G34,,Permanent,Trigger,ObjectOverwrite),"--")</f>
        <v>--</v>
      </c>
      <c r="L34" s="212" t="str">
        <f t="shared" si="11"/>
        <v>OIS</v>
      </c>
      <c r="M34" s="213" t="str">
        <f t="shared" si="13"/>
        <v>EUREON10M_Quote</v>
      </c>
      <c r="N34" s="214">
        <f>IFERROR(_xll.qlQuoteValue(H40),"--")</f>
        <v>-4.1700000000000001E-3</v>
      </c>
      <c r="O34" s="215"/>
      <c r="P34" s="85" t="b">
        <v>0</v>
      </c>
      <c r="Q34" s="82">
        <v>50</v>
      </c>
      <c r="R34" s="82">
        <v>1</v>
      </c>
      <c r="S34" s="82" t="str">
        <f t="shared" si="12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0"/>
        <v>OIS</v>
      </c>
      <c r="X34" s="2" t="str">
        <v>obj_00516</v>
      </c>
      <c r="Y34" s="2" t="str">
        <f>IFERROR(_xll.qlRateHelperQuoteName(X34,Trigger),"")</f>
        <v>EUREON40Y_Quote</v>
      </c>
      <c r="Z34" s="62">
        <f>IFERROR(_xll.qlRateHelperRate(X34,Trigger),"")</f>
        <v>6.0099999999999997E-3</v>
      </c>
      <c r="AA34" s="90" t="str">
        <f>IF(ISERROR(_xll.qlSwapRateHelperSpread($X34)),IF(ISERROR(_xll.qlFuturesRateHelperConvexityAdjustment($X34)),"",_xll.qlFuturesRateHelperConvexityAdjustment($X34)),_xll.qlSwapRateHelperSpread($X34))</f>
        <v/>
      </c>
      <c r="AB34" s="3">
        <f>IFERROR(_xll.qlRateHelperEarliestDate(X34,Trigger),"")</f>
        <v>42643</v>
      </c>
      <c r="AC34" s="3">
        <f>IFERROR(_xll.qlRateHelperPillarDate(X34,Trigger),"")</f>
        <v>57252</v>
      </c>
      <c r="AD34" s="62">
        <v>6.2111515560195852E-3</v>
      </c>
    </row>
    <row r="35" spans="1:30" ht="11.25" customHeight="1" x14ac:dyDescent="0.2">
      <c r="A35" s="54" t="s">
        <v>70</v>
      </c>
      <c r="B35" s="55" t="s">
        <v>43</v>
      </c>
      <c r="C35" s="56">
        <f t="shared" si="15"/>
        <v>2</v>
      </c>
      <c r="D35" s="107"/>
      <c r="E35" s="107"/>
      <c r="F35" s="107"/>
      <c r="G35" s="57" t="str">
        <f t="shared" si="16"/>
        <v>Eonia</v>
      </c>
      <c r="H35" s="104" t="str">
        <f t="shared" si="14"/>
        <v>EUREON5M_Quote</v>
      </c>
      <c r="I35" s="107"/>
      <c r="J35" s="209" t="str">
        <f>IF(P29,_xll.qlOISRateHelper(,C35,B35,H35,$G35,,Permanent,Trigger,ObjectOverwrite),"--")</f>
        <v>--</v>
      </c>
      <c r="L35" s="212" t="str">
        <f t="shared" si="11"/>
        <v>OIS</v>
      </c>
      <c r="M35" s="213" t="str">
        <f t="shared" si="13"/>
        <v>EUREON11M_Quote</v>
      </c>
      <c r="N35" s="214">
        <f>IFERROR(_xll.qlQuoteValue(H41),"--")</f>
        <v>-4.2300000000000003E-3</v>
      </c>
      <c r="O35" s="215"/>
      <c r="P35" s="85" t="b">
        <v>0</v>
      </c>
      <c r="Q35" s="82">
        <v>50</v>
      </c>
      <c r="R35" s="82">
        <v>1</v>
      </c>
      <c r="S35" s="82" t="str">
        <f t="shared" si="12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ref="W35:W57" si="17">IFERROR(INDEX($L$3:$L$57,MATCH(Y35,$M$3:$M$57,0),1),"")</f>
        <v>OIS</v>
      </c>
      <c r="X35" s="2" t="str">
        <v>obj_00520</v>
      </c>
      <c r="Y35" s="2" t="str">
        <f>IFERROR(_xll.qlRateHelperQuoteName(X35,Trigger),"")</f>
        <v>EUREON50Y_Quote</v>
      </c>
      <c r="Z35" s="62">
        <f>IFERROR(_xll.qlRateHelperRate(X35,Trigger),"")</f>
        <v>5.6400000000000009E-3</v>
      </c>
      <c r="AA35" s="90" t="str">
        <f>IF(ISERROR(_xll.qlSwapRateHelperSpread($X35)),IF(ISERROR(_xll.qlFuturesRateHelperConvexityAdjustment($X35)),"",_xll.qlFuturesRateHelperConvexityAdjustment($X35)),_xll.qlSwapRateHelperSpread($X35))</f>
        <v/>
      </c>
      <c r="AB35" s="3">
        <f>IFERROR(_xll.qlRateHelperEarliestDate(X35,Trigger),"")</f>
        <v>42643</v>
      </c>
      <c r="AC35" s="3">
        <f>IFERROR(_xll.qlRateHelperPillarDate(X35,Trigger),"")</f>
        <v>60905</v>
      </c>
      <c r="AD35" s="62">
        <v>5.7549928672735494E-3</v>
      </c>
    </row>
    <row r="36" spans="1:30" ht="11.25" customHeight="1" x14ac:dyDescent="0.2">
      <c r="A36" s="54" t="s">
        <v>70</v>
      </c>
      <c r="B36" s="55" t="s">
        <v>3</v>
      </c>
      <c r="C36" s="56">
        <f t="shared" si="15"/>
        <v>2</v>
      </c>
      <c r="D36" s="107"/>
      <c r="E36" s="107"/>
      <c r="F36" s="107"/>
      <c r="G36" s="57" t="str">
        <f t="shared" si="16"/>
        <v>Eonia</v>
      </c>
      <c r="H36" s="104" t="str">
        <f t="shared" si="14"/>
        <v>EUREON6M_Quote</v>
      </c>
      <c r="I36" s="107"/>
      <c r="J36" s="209" t="str">
        <f>IF(P30,_xll.qlOISRateHelper(,C36,B36,H36,$G36,,Permanent,Trigger,ObjectOverwrite),"--")</f>
        <v>--</v>
      </c>
      <c r="L36" s="212" t="str">
        <f t="shared" si="11"/>
        <v>OIS</v>
      </c>
      <c r="M36" s="213" t="str">
        <f t="shared" si="13"/>
        <v>EUREON1Y_Quote</v>
      </c>
      <c r="N36" s="214">
        <f>IFERROR(_xll.qlQuoteValue(H42),"--")</f>
        <v>-4.2800000000000008E-3</v>
      </c>
      <c r="O36" s="215"/>
      <c r="P36" s="85" t="b">
        <v>0</v>
      </c>
      <c r="Q36" s="82">
        <v>50</v>
      </c>
      <c r="R36" s="82">
        <v>1</v>
      </c>
      <c r="S36" s="82" t="str">
        <f t="shared" si="12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2" t="str">
        <f t="shared" si="17"/>
        <v>OIS</v>
      </c>
      <c r="X36" s="2" t="str">
        <v>obj_0051f</v>
      </c>
      <c r="Y36" s="2" t="str">
        <f>IFERROR(_xll.qlRateHelperQuoteName(X36,Trigger),"")</f>
        <v>EUREON60Y_Quote</v>
      </c>
      <c r="Z36" s="62">
        <f>IFERROR(_xll.qlRateHelperRate(X36,Trigger),"")</f>
        <v>5.4100000000000007E-3</v>
      </c>
      <c r="AA36" s="90" t="str">
        <f>IF(ISERROR(_xll.qlSwapRateHelperSpread($X36)),IF(ISERROR(_xll.qlFuturesRateHelperConvexityAdjustment($X36)),"",_xll.qlFuturesRateHelperConvexityAdjustment($X36)),_xll.qlSwapRateHelperSpread($X36))</f>
        <v/>
      </c>
      <c r="AB36" s="3">
        <f>IFERROR(_xll.qlRateHelperEarliestDate(X36,Trigger),"")</f>
        <v>42643</v>
      </c>
      <c r="AC36" s="3">
        <f>IFERROR(_xll.qlRateHelperPillarDate(X36,Trigger),"")</f>
        <v>64558</v>
      </c>
      <c r="AD36" s="62">
        <v>5.4772177573163359E-3</v>
      </c>
    </row>
    <row r="37" spans="1:30" ht="11.25" customHeight="1" x14ac:dyDescent="0.2">
      <c r="A37" s="54" t="s">
        <v>70</v>
      </c>
      <c r="B37" s="55" t="s">
        <v>44</v>
      </c>
      <c r="C37" s="56">
        <f t="shared" si="15"/>
        <v>2</v>
      </c>
      <c r="D37" s="107"/>
      <c r="E37" s="107"/>
      <c r="F37" s="107"/>
      <c r="G37" s="57" t="str">
        <f t="shared" si="16"/>
        <v>Eonia</v>
      </c>
      <c r="H37" s="104" t="str">
        <f t="shared" si="14"/>
        <v>EUREON7M_Quote</v>
      </c>
      <c r="I37" s="107"/>
      <c r="J37" s="209" t="str">
        <f>IF(P31,_xll.qlOISRateHelper(,C37,B37,H37,$G37,,Permanent,Trigger,ObjectOverwrite),"--")</f>
        <v>--</v>
      </c>
      <c r="L37" s="212" t="str">
        <f t="shared" si="11"/>
        <v>OIS</v>
      </c>
      <c r="M37" s="213" t="str">
        <f t="shared" si="13"/>
        <v>EUREON15M_Quote</v>
      </c>
      <c r="N37" s="214">
        <f>IFERROR(_xll.qlQuoteValue(H43),"--")</f>
        <v>-4.4200000000000003E-3</v>
      </c>
      <c r="O37" s="215"/>
      <c r="P37" s="85" t="b">
        <v>1</v>
      </c>
      <c r="Q37" s="82">
        <v>50</v>
      </c>
      <c r="R37" s="82">
        <v>1</v>
      </c>
      <c r="S37" s="82" t="str">
        <f t="shared" si="12"/>
        <v>obj_0051a#0001</v>
      </c>
      <c r="T37" s="86">
        <f>IFERROR(_xll.qlRateHelperEarliestDate(S37,Trigger),"--")</f>
        <v>42643</v>
      </c>
      <c r="U37" s="86">
        <f>IFERROR(_xll.qlRateHelperPillarDate(S37,Trigger),"--")</f>
        <v>43098</v>
      </c>
      <c r="W37" s="2" t="str">
        <f t="shared" si="17"/>
        <v/>
      </c>
      <c r="X37" s="2" t="e">
        <v>#N/A</v>
      </c>
      <c r="Y37" s="2" t="str">
        <f>IFERROR(_xll.qlRateHelperQuoteName(X37,Trigger),"")</f>
        <v/>
      </c>
      <c r="Z37" s="62" t="str">
        <f>IFERROR(_xll.qlRateHelperRate(X37,Trigger),"")</f>
        <v/>
      </c>
      <c r="AA37" s="90" t="str">
        <f>IF(ISERROR(_xll.qlSwapRateHelperSpread($X37)),IF(ISERROR(_xll.qlFuturesRateHelperConvexityAdjustment($X37)),"",_xll.qlFuturesRateHelperConvexityAdjustment($X37)),_xll.qlSwapRateHelperSpread($X37))</f>
        <v/>
      </c>
      <c r="AB37" s="3" t="str">
        <f>IFERROR(_xll.qlRateHelperEarliestDate(X37,Trigger),"")</f>
        <v/>
      </c>
      <c r="AC37" s="3" t="str">
        <f>IFERROR(_xll.qlRateHelperPillarDate(X37,Trigger),"")</f>
        <v/>
      </c>
      <c r="AD37" s="62" t="e">
        <v>#N/A</v>
      </c>
    </row>
    <row r="38" spans="1:30" ht="11.25" customHeight="1" x14ac:dyDescent="0.2">
      <c r="A38" s="54" t="s">
        <v>70</v>
      </c>
      <c r="B38" s="55" t="s">
        <v>45</v>
      </c>
      <c r="C38" s="56">
        <f t="shared" si="15"/>
        <v>2</v>
      </c>
      <c r="D38" s="107"/>
      <c r="E38" s="107"/>
      <c r="F38" s="107"/>
      <c r="G38" s="57" t="str">
        <f t="shared" si="16"/>
        <v>Eonia</v>
      </c>
      <c r="H38" s="104" t="str">
        <f t="shared" si="14"/>
        <v>EUREON8M_Quote</v>
      </c>
      <c r="I38" s="107"/>
      <c r="J38" s="209" t="str">
        <f>IF(P32,_xll.qlOISRateHelper(,C38,B38,H38,$G38,,Permanent,Trigger,ObjectOverwrite),"--")</f>
        <v>--</v>
      </c>
      <c r="L38" s="212" t="str">
        <f t="shared" si="11"/>
        <v>OIS</v>
      </c>
      <c r="M38" s="213" t="str">
        <f t="shared" si="13"/>
        <v>EUREON18M_Quote</v>
      </c>
      <c r="N38" s="214">
        <f>IFERROR(_xll.qlQuoteValue(H44),"--")</f>
        <v>-4.5399999999999998E-3</v>
      </c>
      <c r="O38" s="215"/>
      <c r="P38" s="85" t="b">
        <v>1</v>
      </c>
      <c r="Q38" s="82">
        <v>50</v>
      </c>
      <c r="R38" s="82">
        <v>1</v>
      </c>
      <c r="S38" s="82" t="str">
        <f t="shared" si="12"/>
        <v>obj_00510#0001</v>
      </c>
      <c r="T38" s="86">
        <f>IFERROR(_xll.qlRateHelperEarliestDate(S38,Trigger),"--")</f>
        <v>42643</v>
      </c>
      <c r="U38" s="86">
        <f>IFERROR(_xll.qlRateHelperPillarDate(S38,Trigger),"--")</f>
        <v>43188</v>
      </c>
      <c r="W38" s="2" t="str">
        <f t="shared" si="17"/>
        <v/>
      </c>
      <c r="X38" s="2" t="e">
        <v>#N/A</v>
      </c>
      <c r="Y38" s="2" t="str">
        <f>IFERROR(_xll.qlRateHelperQuoteName(X38,Trigger),"")</f>
        <v/>
      </c>
      <c r="Z38" s="62" t="str">
        <f>IFERROR(_xll.qlRateHelperRate(X38,Trigger),"")</f>
        <v/>
      </c>
      <c r="AA38" s="90" t="str">
        <f>IF(ISERROR(_xll.qlSwapRateHelperSpread($X38)),IF(ISERROR(_xll.qlFuturesRateHelperConvexityAdjustment($X38)),"",_xll.qlFuturesRateHelperConvexityAdjustment($X38)),_xll.qlSwapRateHelperSpread($X38))</f>
        <v/>
      </c>
      <c r="AB38" s="3" t="str">
        <f>IFERROR(_xll.qlRateHelperEarliestDate(X38,Trigger),"")</f>
        <v/>
      </c>
      <c r="AC38" s="3" t="str">
        <f>IFERROR(_xll.qlRateHelperPillarDate(X38,Trigger),"")</f>
        <v/>
      </c>
      <c r="AD38" s="62" t="e">
        <v>#N/A</v>
      </c>
    </row>
    <row r="39" spans="1:30" ht="11.25" customHeight="1" x14ac:dyDescent="0.2">
      <c r="A39" s="54" t="s">
        <v>70</v>
      </c>
      <c r="B39" s="55" t="s">
        <v>46</v>
      </c>
      <c r="C39" s="56">
        <f t="shared" si="15"/>
        <v>2</v>
      </c>
      <c r="D39" s="107"/>
      <c r="E39" s="107"/>
      <c r="F39" s="107"/>
      <c r="G39" s="57" t="str">
        <f t="shared" si="16"/>
        <v>Eonia</v>
      </c>
      <c r="H39" s="104" t="str">
        <f t="shared" si="14"/>
        <v>EUREON9M_Quote</v>
      </c>
      <c r="I39" s="107"/>
      <c r="J39" s="209" t="str">
        <f>IF(P33,_xll.qlOISRateHelper(,C39,B39,H39,$G39,,Permanent,Trigger,ObjectOverwrite),"--")</f>
        <v>--</v>
      </c>
      <c r="L39" s="212" t="str">
        <f t="shared" si="11"/>
        <v>OIS</v>
      </c>
      <c r="M39" s="213" t="str">
        <f t="shared" si="13"/>
        <v>EUREON21M_Quote</v>
      </c>
      <c r="N39" s="214">
        <f>IFERROR(_xll.qlQuoteValue(H45),"--")</f>
        <v>-4.64E-3</v>
      </c>
      <c r="O39" s="215"/>
      <c r="P39" s="85" t="b">
        <v>1</v>
      </c>
      <c r="Q39" s="82">
        <v>50</v>
      </c>
      <c r="R39" s="82">
        <v>1</v>
      </c>
      <c r="S39" s="82" t="str">
        <f t="shared" si="12"/>
        <v>obj_00518#0001</v>
      </c>
      <c r="T39" s="86">
        <f>IFERROR(_xll.qlRateHelperEarliestDate(S39,Trigger),"--")</f>
        <v>42643</v>
      </c>
      <c r="U39" s="86">
        <f>IFERROR(_xll.qlRateHelperPillarDate(S39,Trigger),"--")</f>
        <v>43280</v>
      </c>
      <c r="W39" s="2" t="str">
        <f t="shared" si="17"/>
        <v/>
      </c>
      <c r="X39" s="2" t="e">
        <v>#N/A</v>
      </c>
      <c r="Y39" s="2" t="str">
        <f>IFERROR(_xll.qlRateHelperQuoteName(X39,Trigger),"")</f>
        <v/>
      </c>
      <c r="Z39" s="62" t="str">
        <f>IFERROR(_xll.qlRateHelperRate(X39,Trigger),"")</f>
        <v/>
      </c>
      <c r="AA39" s="90" t="str">
        <f>IF(ISERROR(_xll.qlSwapRateHelperSpread($X39)),IF(ISERROR(_xll.qlFuturesRateHelperConvexityAdjustment($X39)),"",_xll.qlFuturesRateHelperConvexityAdjustment($X39)),_xll.qlSwapRateHelperSpread($X39))</f>
        <v/>
      </c>
      <c r="AB39" s="3" t="str">
        <f>IFERROR(_xll.qlRateHelperEarliestDate(X39,Trigger),"")</f>
        <v/>
      </c>
      <c r="AC39" s="3" t="str">
        <f>IFERROR(_xll.qlRateHelperPillarDate(X39,Trigger),"")</f>
        <v/>
      </c>
      <c r="AD39" s="62" t="e">
        <v>#N/A</v>
      </c>
    </row>
    <row r="40" spans="1:30" ht="11.25" customHeight="1" x14ac:dyDescent="0.2">
      <c r="A40" s="54" t="s">
        <v>70</v>
      </c>
      <c r="B40" s="55" t="s">
        <v>47</v>
      </c>
      <c r="C40" s="56">
        <f t="shared" si="15"/>
        <v>2</v>
      </c>
      <c r="D40" s="107"/>
      <c r="E40" s="107"/>
      <c r="F40" s="107"/>
      <c r="G40" s="57" t="str">
        <f t="shared" si="16"/>
        <v>Eonia</v>
      </c>
      <c r="H40" s="104" t="str">
        <f t="shared" si="14"/>
        <v>EUREON10M_Quote</v>
      </c>
      <c r="I40" s="107"/>
      <c r="J40" s="209" t="str">
        <f>IF(P34,_xll.qlOISRateHelper(,C40,B40,H40,$G40,,Permanent,Trigger,ObjectOverwrite),"--")</f>
        <v>--</v>
      </c>
      <c r="L40" s="212" t="str">
        <f t="shared" si="11"/>
        <v>OIS</v>
      </c>
      <c r="M40" s="213" t="str">
        <f t="shared" si="13"/>
        <v>EUREON2Y_Quote</v>
      </c>
      <c r="N40" s="214">
        <f>IFERROR(_xll.qlQuoteValue(H46),"--")</f>
        <v>-4.7199999999999994E-3</v>
      </c>
      <c r="O40" s="215"/>
      <c r="P40" s="85" t="b">
        <v>1</v>
      </c>
      <c r="Q40" s="82">
        <v>50</v>
      </c>
      <c r="R40" s="82">
        <v>1</v>
      </c>
      <c r="S40" s="82" t="str">
        <f t="shared" si="12"/>
        <v>obj_0050d#0001</v>
      </c>
      <c r="T40" s="86">
        <f>IFERROR(_xll.qlRateHelperEarliestDate(S40,Trigger),"--")</f>
        <v>42643</v>
      </c>
      <c r="U40" s="86">
        <f>IFERROR(_xll.qlRateHelperPillarDate(S40,Trigger),"--")</f>
        <v>43371</v>
      </c>
      <c r="W40" s="2" t="str">
        <f t="shared" si="17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70</v>
      </c>
      <c r="B41" s="55" t="s">
        <v>48</v>
      </c>
      <c r="C41" s="56">
        <f t="shared" si="15"/>
        <v>2</v>
      </c>
      <c r="D41" s="107"/>
      <c r="E41" s="107"/>
      <c r="F41" s="107"/>
      <c r="G41" s="57" t="str">
        <f t="shared" si="16"/>
        <v>Eonia</v>
      </c>
      <c r="H41" s="104" t="str">
        <f t="shared" si="14"/>
        <v>EUREON11M_Quote</v>
      </c>
      <c r="I41" s="107"/>
      <c r="J41" s="209" t="str">
        <f>IF(P35,_xll.qlOISRateHelper(,C41,B41,H41,$G41,,Permanent,Trigger,ObjectOverwrite),"--")</f>
        <v>--</v>
      </c>
      <c r="L41" s="212" t="str">
        <f t="shared" si="11"/>
        <v>OIS</v>
      </c>
      <c r="M41" s="213" t="str">
        <f t="shared" si="13"/>
        <v>EUREON3Y_Quote</v>
      </c>
      <c r="N41" s="214">
        <f>IFERROR(_xll.qlQuoteValue(H47),"--")</f>
        <v>-4.8599999999999997E-3</v>
      </c>
      <c r="O41" s="215"/>
      <c r="P41" s="85" t="b">
        <v>1</v>
      </c>
      <c r="Q41" s="82">
        <v>50</v>
      </c>
      <c r="R41" s="82">
        <v>1</v>
      </c>
      <c r="S41" s="82" t="str">
        <f t="shared" si="12"/>
        <v>obj_00511#0001</v>
      </c>
      <c r="T41" s="86">
        <f>IFERROR(_xll.qlRateHelperEarliestDate(S41,Trigger),"--")</f>
        <v>42643</v>
      </c>
      <c r="U41" s="86">
        <f>IFERROR(_xll.qlRateHelperPillarDate(S41,Trigger),"--")</f>
        <v>43738</v>
      </c>
      <c r="W41" s="2" t="str">
        <f t="shared" si="17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70</v>
      </c>
      <c r="B42" s="55" t="s">
        <v>29</v>
      </c>
      <c r="C42" s="56">
        <f t="shared" si="15"/>
        <v>2</v>
      </c>
      <c r="D42" s="107"/>
      <c r="E42" s="107"/>
      <c r="F42" s="107"/>
      <c r="G42" s="57" t="str">
        <f t="shared" si="16"/>
        <v>Eonia</v>
      </c>
      <c r="H42" s="104" t="str">
        <f t="shared" si="14"/>
        <v>EUREON1Y_Quote</v>
      </c>
      <c r="I42" s="107"/>
      <c r="J42" s="209" t="str">
        <f>IF(P36,_xll.qlOISRateHelper(,C42,B42,H42,$G42,,Permanent,Trigger,ObjectOverwrite),"--")</f>
        <v>--</v>
      </c>
      <c r="L42" s="212" t="str">
        <f t="shared" si="11"/>
        <v>OIS</v>
      </c>
      <c r="M42" s="213" t="str">
        <f t="shared" si="13"/>
        <v>EUREON4Y_Quote</v>
      </c>
      <c r="N42" s="214">
        <f>IFERROR(_xll.qlQuoteValue(H48),"--")</f>
        <v>-4.6800000000000001E-3</v>
      </c>
      <c r="O42" s="215"/>
      <c r="P42" s="85" t="b">
        <v>1</v>
      </c>
      <c r="Q42" s="82">
        <v>50</v>
      </c>
      <c r="R42" s="82">
        <v>1</v>
      </c>
      <c r="S42" s="82" t="str">
        <f t="shared" si="12"/>
        <v>obj_00514#0001</v>
      </c>
      <c r="T42" s="86">
        <f>IFERROR(_xll.qlRateHelperEarliestDate(S42,Trigger),"--")</f>
        <v>42643</v>
      </c>
      <c r="U42" s="86">
        <f>IFERROR(_xll.qlRateHelperPillarDate(S42,Trigger),"--")</f>
        <v>44104</v>
      </c>
      <c r="W42" s="2" t="str">
        <f t="shared" si="17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70</v>
      </c>
      <c r="B43" s="55" t="s">
        <v>49</v>
      </c>
      <c r="C43" s="56">
        <f t="shared" ref="C43:C63" si="18">IF(B43="O/N",0,IF(B43="T/N",1,2))</f>
        <v>2</v>
      </c>
      <c r="D43" s="107"/>
      <c r="E43" s="107"/>
      <c r="F43" s="107"/>
      <c r="G43" s="57" t="str">
        <f t="shared" si="16"/>
        <v>Eonia</v>
      </c>
      <c r="H43" s="104" t="str">
        <f t="shared" si="14"/>
        <v>EUREON15M_Quote</v>
      </c>
      <c r="I43" s="107"/>
      <c r="J43" s="209" t="str">
        <f>IF(P37,_xll.qlOISRateHelper(,C43,B43,H43,$G43,,Permanent,Trigger,ObjectOverwrite),"--")</f>
        <v>obj_0051a#0001</v>
      </c>
      <c r="L43" s="212" t="str">
        <f t="shared" si="11"/>
        <v>OIS</v>
      </c>
      <c r="M43" s="213" t="str">
        <f t="shared" si="13"/>
        <v>EUREON5Y_Quote</v>
      </c>
      <c r="N43" s="214">
        <f>IFERROR(_xll.qlQuoteValue(H49),"--")</f>
        <v>-4.1800000000000006E-3</v>
      </c>
      <c r="O43" s="215"/>
      <c r="P43" s="85" t="b">
        <v>1</v>
      </c>
      <c r="Q43" s="82">
        <v>50</v>
      </c>
      <c r="R43" s="82">
        <v>1</v>
      </c>
      <c r="S43" s="82" t="str">
        <f t="shared" si="12"/>
        <v>obj_00521#0001</v>
      </c>
      <c r="T43" s="86">
        <f>IFERROR(_xll.qlRateHelperEarliestDate(S43,Trigger),"--")</f>
        <v>42643</v>
      </c>
      <c r="U43" s="86">
        <f>IFERROR(_xll.qlRateHelperPillarDate(S43,Trigger),"--")</f>
        <v>44469</v>
      </c>
      <c r="W43" s="2" t="str">
        <f t="shared" si="17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70</v>
      </c>
      <c r="B44" s="55" t="s">
        <v>50</v>
      </c>
      <c r="C44" s="56">
        <f t="shared" si="18"/>
        <v>2</v>
      </c>
      <c r="D44" s="107"/>
      <c r="E44" s="107"/>
      <c r="F44" s="107"/>
      <c r="G44" s="57" t="str">
        <f t="shared" si="16"/>
        <v>Eonia</v>
      </c>
      <c r="H44" s="104" t="str">
        <f t="shared" si="14"/>
        <v>EUREON18M_Quote</v>
      </c>
      <c r="I44" s="107"/>
      <c r="J44" s="209" t="str">
        <f>IF(P38,_xll.qlOISRateHelper(,C44,B44,H44,$G44,,Permanent,Trigger,ObjectOverwrite),"--")</f>
        <v>obj_00510#0001</v>
      </c>
      <c r="L44" s="212" t="str">
        <f t="shared" si="11"/>
        <v>OIS</v>
      </c>
      <c r="M44" s="213" t="str">
        <f t="shared" si="13"/>
        <v>EUREON6Y_Quote</v>
      </c>
      <c r="N44" s="214">
        <f>IFERROR(_xll.qlQuoteValue(H50),"--")</f>
        <v>-3.3799999999999998E-3</v>
      </c>
      <c r="O44" s="215"/>
      <c r="P44" s="85" t="b">
        <v>1</v>
      </c>
      <c r="Q44" s="82">
        <v>50</v>
      </c>
      <c r="R44" s="82">
        <v>1</v>
      </c>
      <c r="S44" s="82" t="str">
        <f t="shared" si="12"/>
        <v>obj_0051c#0001</v>
      </c>
      <c r="T44" s="86">
        <f>IFERROR(_xll.qlRateHelperEarliestDate(S44,Trigger),"--")</f>
        <v>42643</v>
      </c>
      <c r="U44" s="86">
        <f>IFERROR(_xll.qlRateHelperPillarDate(S44,Trigger),"--")</f>
        <v>44834</v>
      </c>
      <c r="W44" s="2" t="str">
        <f t="shared" si="17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70</v>
      </c>
      <c r="B45" s="55" t="s">
        <v>51</v>
      </c>
      <c r="C45" s="56">
        <f t="shared" si="18"/>
        <v>2</v>
      </c>
      <c r="D45" s="107"/>
      <c r="E45" s="107"/>
      <c r="F45" s="107"/>
      <c r="G45" s="57" t="str">
        <f t="shared" si="16"/>
        <v>Eonia</v>
      </c>
      <c r="H45" s="104" t="str">
        <f t="shared" si="14"/>
        <v>EUREON21M_Quote</v>
      </c>
      <c r="I45" s="107"/>
      <c r="J45" s="209" t="str">
        <f>IF(P39,_xll.qlOISRateHelper(,C45,B45,H45,$G45,,Permanent,Trigger,ObjectOverwrite),"--")</f>
        <v>obj_00518#0001</v>
      </c>
      <c r="L45" s="212" t="str">
        <f t="shared" si="11"/>
        <v>OIS</v>
      </c>
      <c r="M45" s="213" t="str">
        <f t="shared" si="13"/>
        <v>EUREON7Y_Quote</v>
      </c>
      <c r="N45" s="214">
        <f>IFERROR(_xll.qlQuoteValue(H51),"--")</f>
        <v>-2.3900000000000002E-3</v>
      </c>
      <c r="O45" s="215"/>
      <c r="P45" s="85" t="b">
        <v>1</v>
      </c>
      <c r="Q45" s="82">
        <v>50</v>
      </c>
      <c r="R45" s="82">
        <v>1</v>
      </c>
      <c r="S45" s="82" t="str">
        <f t="shared" si="12"/>
        <v>obj_0050e#0001</v>
      </c>
      <c r="T45" s="86">
        <f>IFERROR(_xll.qlRateHelperEarliestDate(S45,Trigger),"--")</f>
        <v>42643</v>
      </c>
      <c r="U45" s="86">
        <f>IFERROR(_xll.qlRateHelperPillarDate(S45,Trigger),"--")</f>
        <v>45198</v>
      </c>
      <c r="W45" s="2" t="str">
        <f t="shared" si="17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70</v>
      </c>
      <c r="B46" s="55" t="s">
        <v>52</v>
      </c>
      <c r="C46" s="56">
        <f t="shared" si="18"/>
        <v>2</v>
      </c>
      <c r="D46" s="107"/>
      <c r="E46" s="107"/>
      <c r="F46" s="107"/>
      <c r="G46" s="57" t="str">
        <f t="shared" si="16"/>
        <v>Eonia</v>
      </c>
      <c r="H46" s="104" t="str">
        <f t="shared" si="14"/>
        <v>EUREON2Y_Quote</v>
      </c>
      <c r="I46" s="107"/>
      <c r="J46" s="209" t="str">
        <f>IF(P40,_xll.qlOISRateHelper(,C46,B46,H46,$G46,,Permanent,Trigger,ObjectOverwrite),"--")</f>
        <v>obj_0050d#0001</v>
      </c>
      <c r="L46" s="212" t="str">
        <f t="shared" si="11"/>
        <v>OIS</v>
      </c>
      <c r="M46" s="213" t="str">
        <f t="shared" si="13"/>
        <v>EUREON8Y_Quote</v>
      </c>
      <c r="N46" s="214">
        <f>IFERROR(_xll.qlQuoteValue(H52),"--")</f>
        <v>-1.33E-3</v>
      </c>
      <c r="O46" s="215"/>
      <c r="P46" s="85" t="b">
        <v>1</v>
      </c>
      <c r="Q46" s="82">
        <v>50</v>
      </c>
      <c r="R46" s="82">
        <v>1</v>
      </c>
      <c r="S46" s="82" t="str">
        <f t="shared" si="12"/>
        <v>obj_00517#0001</v>
      </c>
      <c r="T46" s="86">
        <f>IFERROR(_xll.qlRateHelperEarliestDate(S46,Trigger),"--")</f>
        <v>42643</v>
      </c>
      <c r="U46" s="86">
        <f>IFERROR(_xll.qlRateHelperPillarDate(S46,Trigger),"--")</f>
        <v>45565</v>
      </c>
      <c r="W46" s="2" t="str">
        <f t="shared" si="17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70</v>
      </c>
      <c r="B47" s="55" t="s">
        <v>53</v>
      </c>
      <c r="C47" s="56">
        <f t="shared" si="18"/>
        <v>2</v>
      </c>
      <c r="D47" s="107"/>
      <c r="E47" s="107"/>
      <c r="F47" s="107"/>
      <c r="G47" s="57" t="str">
        <f t="shared" si="16"/>
        <v>Eonia</v>
      </c>
      <c r="H47" s="104" t="str">
        <f t="shared" si="14"/>
        <v>EUREON3Y_Quote</v>
      </c>
      <c r="I47" s="107"/>
      <c r="J47" s="209" t="str">
        <f>IF(P41,_xll.qlOISRateHelper(,C47,B47,H47,$G47,,Permanent,Trigger,ObjectOverwrite),"--")</f>
        <v>obj_00511#0001</v>
      </c>
      <c r="L47" s="212" t="str">
        <f t="shared" si="11"/>
        <v>OIS</v>
      </c>
      <c r="M47" s="213" t="str">
        <f t="shared" si="13"/>
        <v>EUREON9Y_Quote</v>
      </c>
      <c r="N47" s="214">
        <f>IFERROR(_xll.qlQuoteValue(H53),"--")</f>
        <v>-2.5999999999999998E-4</v>
      </c>
      <c r="O47" s="215"/>
      <c r="P47" s="85" t="b">
        <v>1</v>
      </c>
      <c r="Q47" s="82">
        <v>50</v>
      </c>
      <c r="R47" s="82">
        <v>1</v>
      </c>
      <c r="S47" s="82" t="str">
        <f t="shared" si="12"/>
        <v>obj_00512#0001</v>
      </c>
      <c r="T47" s="86">
        <f>IFERROR(_xll.qlRateHelperEarliestDate(S47,Trigger),"--")</f>
        <v>42643</v>
      </c>
      <c r="U47" s="86">
        <f>IFERROR(_xll.qlRateHelperPillarDate(S47,Trigger),"--")</f>
        <v>45930</v>
      </c>
      <c r="W47" s="2" t="str">
        <f t="shared" si="17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70</v>
      </c>
      <c r="B48" s="55" t="s">
        <v>54</v>
      </c>
      <c r="C48" s="56">
        <f t="shared" si="18"/>
        <v>2</v>
      </c>
      <c r="D48" s="107"/>
      <c r="E48" s="107"/>
      <c r="F48" s="107"/>
      <c r="G48" s="57" t="str">
        <f t="shared" si="16"/>
        <v>Eonia</v>
      </c>
      <c r="H48" s="104" t="str">
        <f t="shared" si="14"/>
        <v>EUREON4Y_Quote</v>
      </c>
      <c r="I48" s="107"/>
      <c r="J48" s="209" t="str">
        <f>IF(P42,_xll.qlOISRateHelper(,C48,B48,H48,$G48,,Permanent,Trigger,ObjectOverwrite),"--")</f>
        <v>obj_00514#0001</v>
      </c>
      <c r="L48" s="212" t="str">
        <f t="shared" si="11"/>
        <v>OIS</v>
      </c>
      <c r="M48" s="213" t="str">
        <f t="shared" si="13"/>
        <v>EUREON10Y_Quote</v>
      </c>
      <c r="N48" s="214">
        <f>IFERROR(_xll.qlQuoteValue(H54),"--")</f>
        <v>7.2999999999999996E-4</v>
      </c>
      <c r="O48" s="215"/>
      <c r="P48" s="85" t="b">
        <v>1</v>
      </c>
      <c r="Q48" s="82">
        <v>50</v>
      </c>
      <c r="R48" s="82">
        <v>1</v>
      </c>
      <c r="S48" s="82" t="str">
        <f t="shared" si="12"/>
        <v>obj_00519#0001</v>
      </c>
      <c r="T48" s="86">
        <f>IFERROR(_xll.qlRateHelperEarliestDate(S48,Trigger),"--")</f>
        <v>42643</v>
      </c>
      <c r="U48" s="86">
        <f>IFERROR(_xll.qlRateHelperPillarDate(S48,Trigger),"--")</f>
        <v>46295</v>
      </c>
      <c r="W48" s="2" t="str">
        <f t="shared" si="17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70</v>
      </c>
      <c r="B49" s="55" t="s">
        <v>55</v>
      </c>
      <c r="C49" s="56">
        <f t="shared" si="18"/>
        <v>2</v>
      </c>
      <c r="D49" s="107"/>
      <c r="E49" s="107"/>
      <c r="F49" s="107"/>
      <c r="G49" s="57" t="str">
        <f t="shared" si="16"/>
        <v>Eonia</v>
      </c>
      <c r="H49" s="104" t="str">
        <f t="shared" si="14"/>
        <v>EUREON5Y_Quote</v>
      </c>
      <c r="I49" s="107"/>
      <c r="J49" s="209" t="str">
        <f>IF(P43,_xll.qlOISRateHelper(,C49,B49,H49,$G49,,Permanent,Trigger,ObjectOverwrite),"--")</f>
        <v>obj_00521#0001</v>
      </c>
      <c r="L49" s="212" t="str">
        <f t="shared" si="11"/>
        <v>OIS</v>
      </c>
      <c r="M49" s="213" t="str">
        <f t="shared" si="13"/>
        <v>EUREON11Y_Quote</v>
      </c>
      <c r="N49" s="214">
        <f>IFERROR(_xll.qlQuoteValue(H55),"--")</f>
        <v>1.65E-3</v>
      </c>
      <c r="O49" s="215"/>
      <c r="P49" s="85" t="b">
        <v>1</v>
      </c>
      <c r="Q49" s="82">
        <v>50</v>
      </c>
      <c r="R49" s="82">
        <v>1</v>
      </c>
      <c r="S49" s="82" t="str">
        <f t="shared" si="12"/>
        <v>obj_0051d#0001</v>
      </c>
      <c r="T49" s="86">
        <f>IFERROR(_xll.qlRateHelperEarliestDate(S49,Trigger),"--")</f>
        <v>42643</v>
      </c>
      <c r="U49" s="86">
        <f>IFERROR(_xll.qlRateHelperPillarDate(S49,Trigger),"--")</f>
        <v>46660</v>
      </c>
      <c r="W49" s="2" t="str">
        <f t="shared" si="17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70</v>
      </c>
      <c r="B50" s="55" t="s">
        <v>56</v>
      </c>
      <c r="C50" s="56">
        <f t="shared" si="18"/>
        <v>2</v>
      </c>
      <c r="D50" s="107"/>
      <c r="E50" s="107"/>
      <c r="F50" s="107"/>
      <c r="G50" s="57" t="str">
        <f t="shared" si="16"/>
        <v>Eonia</v>
      </c>
      <c r="H50" s="104" t="str">
        <f t="shared" si="14"/>
        <v>EUREON6Y_Quote</v>
      </c>
      <c r="I50" s="107"/>
      <c r="J50" s="209" t="str">
        <f>IF(P44,_xll.qlOISRateHelper(,C50,B50,H50,$G50,,Permanent,Trigger,ObjectOverwrite),"--")</f>
        <v>obj_0051c#0001</v>
      </c>
      <c r="L50" s="212" t="str">
        <f t="shared" si="11"/>
        <v>OIS</v>
      </c>
      <c r="M50" s="213" t="str">
        <f t="shared" si="13"/>
        <v>EUREON12Y_Quote</v>
      </c>
      <c r="N50" s="214">
        <f>IFERROR(_xll.qlQuoteValue(H56),"--")</f>
        <v>2.4599999999999999E-3</v>
      </c>
      <c r="O50" s="215"/>
      <c r="P50" s="85" t="b">
        <v>1</v>
      </c>
      <c r="Q50" s="82">
        <v>50</v>
      </c>
      <c r="R50" s="82">
        <v>1</v>
      </c>
      <c r="S50" s="82" t="str">
        <f t="shared" si="12"/>
        <v>obj_00515#0001</v>
      </c>
      <c r="T50" s="86">
        <f>IFERROR(_xll.qlRateHelperEarliestDate(S50,Trigger),"--")</f>
        <v>42643</v>
      </c>
      <c r="U50" s="86">
        <f>IFERROR(_xll.qlRateHelperPillarDate(S50,Trigger),"--")</f>
        <v>47025</v>
      </c>
      <c r="W50" s="2" t="str">
        <f t="shared" si="17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70</v>
      </c>
      <c r="B51" s="55" t="s">
        <v>57</v>
      </c>
      <c r="C51" s="56">
        <f t="shared" si="18"/>
        <v>2</v>
      </c>
      <c r="D51" s="107"/>
      <c r="E51" s="107"/>
      <c r="F51" s="107"/>
      <c r="G51" s="57" t="str">
        <f t="shared" si="16"/>
        <v>Eonia</v>
      </c>
      <c r="H51" s="104" t="str">
        <f t="shared" si="14"/>
        <v>EUREON7Y_Quote</v>
      </c>
      <c r="I51" s="107"/>
      <c r="J51" s="209" t="str">
        <f>IF(P45,_xll.qlOISRateHelper(,C51,B51,H51,$G51,,Permanent,Trigger,ObjectOverwrite),"--")</f>
        <v>obj_0050e#0001</v>
      </c>
      <c r="L51" s="212" t="str">
        <f t="shared" si="11"/>
        <v>OIS</v>
      </c>
      <c r="M51" s="213" t="str">
        <f t="shared" si="13"/>
        <v>EUREON15Y_Quote</v>
      </c>
      <c r="N51" s="214">
        <f>IFERROR(_xll.qlQuoteValue(H57),"--")</f>
        <v>4.2800000000000008E-3</v>
      </c>
      <c r="O51" s="215"/>
      <c r="P51" s="85" t="b">
        <v>1</v>
      </c>
      <c r="Q51" s="82">
        <v>50</v>
      </c>
      <c r="R51" s="82">
        <v>1</v>
      </c>
      <c r="S51" s="82" t="str">
        <f t="shared" si="12"/>
        <v>obj_0050f#0001</v>
      </c>
      <c r="T51" s="86">
        <f>IFERROR(_xll.qlRateHelperEarliestDate(S51,Trigger),"--")</f>
        <v>42643</v>
      </c>
      <c r="U51" s="86">
        <f>IFERROR(_xll.qlRateHelperPillarDate(S51,Trigger),"--")</f>
        <v>48121</v>
      </c>
      <c r="W51" s="2" t="str">
        <f t="shared" si="17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70</v>
      </c>
      <c r="B52" s="55" t="s">
        <v>58</v>
      </c>
      <c r="C52" s="56">
        <f t="shared" si="18"/>
        <v>2</v>
      </c>
      <c r="D52" s="107"/>
      <c r="E52" s="107"/>
      <c r="F52" s="107"/>
      <c r="G52" s="57" t="str">
        <f t="shared" si="16"/>
        <v>Eonia</v>
      </c>
      <c r="H52" s="104" t="str">
        <f t="shared" si="14"/>
        <v>EUREON8Y_Quote</v>
      </c>
      <c r="I52" s="107"/>
      <c r="J52" s="209" t="str">
        <f>IF(P46,_xll.qlOISRateHelper(,C52,B52,H52,$G52,,Permanent,Trigger,ObjectOverwrite),"--")</f>
        <v>obj_00517#0001</v>
      </c>
      <c r="L52" s="212" t="str">
        <f t="shared" si="11"/>
        <v>OIS</v>
      </c>
      <c r="M52" s="213" t="str">
        <f t="shared" si="13"/>
        <v>EUREON20Y_Quote</v>
      </c>
      <c r="N52" s="214">
        <f>IFERROR(_xll.qlQuoteValue(H58),"--")</f>
        <v>5.7499999999999999E-3</v>
      </c>
      <c r="O52" s="215"/>
      <c r="P52" s="85" t="b">
        <v>1</v>
      </c>
      <c r="Q52" s="82">
        <v>50</v>
      </c>
      <c r="R52" s="82">
        <v>1</v>
      </c>
      <c r="S52" s="82" t="str">
        <f t="shared" si="12"/>
        <v>obj_0051b#0001</v>
      </c>
      <c r="T52" s="86">
        <f>IFERROR(_xll.qlRateHelperEarliestDate(S52,Trigger),"--")</f>
        <v>42643</v>
      </c>
      <c r="U52" s="86">
        <f>IFERROR(_xll.qlRateHelperPillarDate(S52,Trigger),"--")</f>
        <v>49948</v>
      </c>
      <c r="W52" s="2" t="str">
        <f t="shared" si="17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70</v>
      </c>
      <c r="B53" s="55" t="s">
        <v>59</v>
      </c>
      <c r="C53" s="56">
        <f t="shared" si="18"/>
        <v>2</v>
      </c>
      <c r="D53" s="107"/>
      <c r="E53" s="107"/>
      <c r="F53" s="107"/>
      <c r="G53" s="57" t="str">
        <f t="shared" si="16"/>
        <v>Eonia</v>
      </c>
      <c r="H53" s="104" t="str">
        <f t="shared" si="14"/>
        <v>EUREON9Y_Quote</v>
      </c>
      <c r="I53" s="107"/>
      <c r="J53" s="209" t="str">
        <f>IF(P47,_xll.qlOISRateHelper(,C53,B53,H53,$G53,,Permanent,Trigger,ObjectOverwrite),"--")</f>
        <v>obj_00512#0001</v>
      </c>
      <c r="L53" s="212" t="str">
        <f t="shared" si="11"/>
        <v>OIS</v>
      </c>
      <c r="M53" s="213" t="str">
        <f t="shared" si="13"/>
        <v>EUREON25Y_Quote</v>
      </c>
      <c r="N53" s="214">
        <f>IFERROR(_xll.qlQuoteValue(H59),"--")</f>
        <v>6.2700000000000004E-3</v>
      </c>
      <c r="O53" s="215"/>
      <c r="P53" s="85" t="b">
        <v>1</v>
      </c>
      <c r="Q53" s="82">
        <v>50</v>
      </c>
      <c r="R53" s="82">
        <v>1</v>
      </c>
      <c r="S53" s="82" t="str">
        <f t="shared" si="12"/>
        <v>obj_0051e#0001</v>
      </c>
      <c r="T53" s="86">
        <f>IFERROR(_xll.qlRateHelperEarliestDate(S53,Trigger),"--")</f>
        <v>42643</v>
      </c>
      <c r="U53" s="86">
        <f>IFERROR(_xll.qlRateHelperPillarDate(S53,Trigger),"--")</f>
        <v>51774</v>
      </c>
      <c r="W53" s="2" t="str">
        <f t="shared" si="17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70</v>
      </c>
      <c r="B54" s="55" t="s">
        <v>60</v>
      </c>
      <c r="C54" s="56">
        <f t="shared" si="18"/>
        <v>2</v>
      </c>
      <c r="D54" s="107"/>
      <c r="E54" s="107"/>
      <c r="F54" s="107"/>
      <c r="G54" s="57" t="str">
        <f t="shared" si="16"/>
        <v>Eonia</v>
      </c>
      <c r="H54" s="104" t="str">
        <f t="shared" si="14"/>
        <v>EUREON10Y_Quote</v>
      </c>
      <c r="I54" s="107"/>
      <c r="J54" s="209" t="str">
        <f>IF(P48,_xll.qlOISRateHelper(,C54,B54,H54,$G54,,Permanent,Trigger,ObjectOverwrite),"--")</f>
        <v>obj_00519#0001</v>
      </c>
      <c r="L54" s="212" t="str">
        <f t="shared" si="11"/>
        <v>OIS</v>
      </c>
      <c r="M54" s="213" t="str">
        <f t="shared" si="13"/>
        <v>EUREON30Y_Quote</v>
      </c>
      <c r="N54" s="214">
        <f>IFERROR(_xll.qlQuoteValue(H60),"--")</f>
        <v>6.45E-3</v>
      </c>
      <c r="O54" s="215"/>
      <c r="P54" s="85" t="b">
        <v>1</v>
      </c>
      <c r="Q54" s="82">
        <v>50</v>
      </c>
      <c r="R54" s="82">
        <v>1</v>
      </c>
      <c r="S54" s="82" t="str">
        <f t="shared" si="12"/>
        <v>obj_00513#0001</v>
      </c>
      <c r="T54" s="86">
        <f>IFERROR(_xll.qlRateHelperEarliestDate(S54,Trigger),"--")</f>
        <v>42643</v>
      </c>
      <c r="U54" s="86">
        <f>IFERROR(_xll.qlRateHelperPillarDate(S54,Trigger),"--")</f>
        <v>53598</v>
      </c>
      <c r="W54" s="2" t="str">
        <f t="shared" si="17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70</v>
      </c>
      <c r="B55" s="55" t="s">
        <v>98</v>
      </c>
      <c r="C55" s="56">
        <f t="shared" si="18"/>
        <v>2</v>
      </c>
      <c r="D55" s="107"/>
      <c r="E55" s="107"/>
      <c r="F55" s="107"/>
      <c r="G55" s="57" t="str">
        <f t="shared" si="16"/>
        <v>Eonia</v>
      </c>
      <c r="H55" s="104" t="str">
        <f t="shared" si="14"/>
        <v>EUREON11Y_Quote</v>
      </c>
      <c r="I55" s="107"/>
      <c r="J55" s="209" t="str">
        <f>IF(P49,_xll.qlOISRateHelper(,C55,B55,H55,$G55,,Permanent,Trigger,ObjectOverwrite),"--")</f>
        <v>obj_0051d#0001</v>
      </c>
      <c r="L55" s="212" t="str">
        <f t="shared" si="11"/>
        <v>OIS</v>
      </c>
      <c r="M55" s="213" t="str">
        <f t="shared" si="13"/>
        <v>EUREON40Y_Quote</v>
      </c>
      <c r="N55" s="214">
        <f>IFERROR(_xll.qlQuoteValue(H61),"--")</f>
        <v>6.5599999999999999E-3</v>
      </c>
      <c r="O55" s="215"/>
      <c r="P55" s="85" t="b">
        <v>1</v>
      </c>
      <c r="Q55" s="82">
        <v>50</v>
      </c>
      <c r="R55" s="82">
        <v>1</v>
      </c>
      <c r="S55" s="82" t="str">
        <f t="shared" si="12"/>
        <v>obj_00516#0001</v>
      </c>
      <c r="T55" s="86">
        <f>IFERROR(_xll.qlRateHelperEarliestDate(S55,Trigger),"--")</f>
        <v>42643</v>
      </c>
      <c r="U55" s="86">
        <f>IFERROR(_xll.qlRateHelperPillarDate(S55,Trigger),"--")</f>
        <v>57252</v>
      </c>
      <c r="W55" s="2" t="str">
        <f t="shared" si="17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70</v>
      </c>
      <c r="B56" s="55" t="s">
        <v>61</v>
      </c>
      <c r="C56" s="56">
        <f t="shared" si="18"/>
        <v>2</v>
      </c>
      <c r="D56" s="107"/>
      <c r="E56" s="107"/>
      <c r="F56" s="107"/>
      <c r="G56" s="57" t="str">
        <f t="shared" si="16"/>
        <v>Eonia</v>
      </c>
      <c r="H56" s="104" t="str">
        <f t="shared" si="14"/>
        <v>EUREON12Y_Quote</v>
      </c>
      <c r="I56" s="107"/>
      <c r="J56" s="209" t="str">
        <f>IF(P50,_xll.qlOISRateHelper(,C56,B56,H56,$G56,,Permanent,Trigger,ObjectOverwrite),"--")</f>
        <v>obj_00515#0001</v>
      </c>
      <c r="L56" s="212" t="str">
        <f t="shared" si="11"/>
        <v>OIS</v>
      </c>
      <c r="M56" s="213" t="str">
        <f t="shared" si="13"/>
        <v>EUREON50Y_Quote</v>
      </c>
      <c r="N56" s="214">
        <f>IFERROR(_xll.qlQuoteValue(H62),"--")</f>
        <v>6.2399999999999999E-3</v>
      </c>
      <c r="O56" s="215"/>
      <c r="P56" s="85" t="b">
        <v>1</v>
      </c>
      <c r="Q56" s="82">
        <v>50</v>
      </c>
      <c r="R56" s="82">
        <v>1</v>
      </c>
      <c r="S56" s="82" t="str">
        <f t="shared" si="12"/>
        <v>obj_00520#0001</v>
      </c>
      <c r="T56" s="86">
        <f>IFERROR(_xll.qlRateHelperEarliestDate(S56,Trigger),"--")</f>
        <v>42643</v>
      </c>
      <c r="U56" s="86">
        <f>IFERROR(_xll.qlRateHelperPillarDate(S56,Trigger),"--")</f>
        <v>60905</v>
      </c>
      <c r="W56" s="2" t="str">
        <f t="shared" si="17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70</v>
      </c>
      <c r="B57" s="55" t="s">
        <v>62</v>
      </c>
      <c r="C57" s="56">
        <f t="shared" si="18"/>
        <v>2</v>
      </c>
      <c r="D57" s="107"/>
      <c r="E57" s="107"/>
      <c r="F57" s="107"/>
      <c r="G57" s="57" t="str">
        <f t="shared" si="16"/>
        <v>Eonia</v>
      </c>
      <c r="H57" s="104" t="str">
        <f t="shared" si="14"/>
        <v>EUREON15Y_Quote</v>
      </c>
      <c r="I57" s="107"/>
      <c r="J57" s="209" t="str">
        <f>IF(P51,_xll.qlOISRateHelper(,C57,B57,H57,$G57,,Permanent,Trigger,ObjectOverwrite),"--")</f>
        <v>obj_0050f#0001</v>
      </c>
      <c r="L57" s="216" t="str">
        <f t="shared" si="11"/>
        <v>OIS</v>
      </c>
      <c r="M57" s="217" t="str">
        <f t="shared" si="13"/>
        <v>EUREON60Y_Quote</v>
      </c>
      <c r="N57" s="218">
        <f>IFERROR(_xll.qlQuoteValue(H63),"--")</f>
        <v>6.0899999999999999E-3</v>
      </c>
      <c r="O57" s="219"/>
      <c r="P57" s="87" t="b">
        <v>1</v>
      </c>
      <c r="Q57" s="83">
        <v>50</v>
      </c>
      <c r="R57" s="83">
        <v>1</v>
      </c>
      <c r="S57" s="83" t="str">
        <f t="shared" si="12"/>
        <v>obj_0051f#0001</v>
      </c>
      <c r="T57" s="88">
        <f>IFERROR(_xll.qlRateHelperEarliestDate(S57,Trigger),"--")</f>
        <v>42643</v>
      </c>
      <c r="U57" s="88">
        <f>IFERROR(_xll.qlRateHelperPillarDate(S57,Trigger),"--")</f>
        <v>64558</v>
      </c>
      <c r="W57" s="4" t="str">
        <f t="shared" si="17"/>
        <v/>
      </c>
      <c r="X57" s="4" t="e">
        <v>#N/A</v>
      </c>
      <c r="Y57" s="4" t="str">
        <f>IFERROR(_xll.qlRateHelperQuoteName(X57,Trigger),"")</f>
        <v/>
      </c>
      <c r="Z57" s="67" t="str">
        <f>IFERROR(_xll.qlRateHelperRate(X57,Trigger),"")</f>
        <v/>
      </c>
      <c r="AA57" s="91" t="str">
        <f>IF(ISERROR(_xll.qlSwapRateHelperSpread($X57)),IF(ISERROR(_xll.qlFuturesRateHelperConvexityAdjustment($X57)),"",_xll.qlFuturesRateHelperConvexityAdjustment($X57)),_xll.qlSwapRateHelperSpread($X57))</f>
        <v/>
      </c>
      <c r="AB57" s="8" t="str">
        <f>IFERROR(_xll.qlRateHelperEarliestDate(X57,Trigger),"")</f>
        <v/>
      </c>
      <c r="AC57" s="8" t="str">
        <f>IFERROR(_xll.qlRateHelperPillarDate(X57,Trigger),"")</f>
        <v/>
      </c>
      <c r="AD57" s="67" t="e">
        <v>#N/A</v>
      </c>
    </row>
    <row r="58" spans="1:30" ht="11.25" customHeight="1" x14ac:dyDescent="0.2">
      <c r="A58" s="54" t="s">
        <v>70</v>
      </c>
      <c r="B58" s="55" t="s">
        <v>63</v>
      </c>
      <c r="C58" s="56">
        <f t="shared" si="18"/>
        <v>2</v>
      </c>
      <c r="D58" s="107"/>
      <c r="E58" s="107"/>
      <c r="F58" s="107"/>
      <c r="G58" s="57" t="str">
        <f t="shared" si="16"/>
        <v>Eonia</v>
      </c>
      <c r="H58" s="104" t="str">
        <f t="shared" si="14"/>
        <v>EUREON20Y_Quote</v>
      </c>
      <c r="I58" s="107"/>
      <c r="J58" s="209" t="str">
        <f>IF(P52,_xll.qlOISRateHelper(,C58,B58,H58,$G58,,Permanent,Trigger,ObjectOverwrite),"--")</f>
        <v>obj_0051b#0001</v>
      </c>
      <c r="Y58" s="255" t="str">
        <f>_xll.ohGroup($W$1&amp;"_instruments",_xll.ohPack(Y3:Y57),Permanent,Trigger,ObjectOverwrite)</f>
        <v>EUROIS_instruments#0001</v>
      </c>
    </row>
    <row r="59" spans="1:30" ht="11.25" customHeight="1" x14ac:dyDescent="0.2">
      <c r="A59" s="54" t="s">
        <v>70</v>
      </c>
      <c r="B59" s="55" t="s">
        <v>64</v>
      </c>
      <c r="C59" s="56">
        <f t="shared" si="18"/>
        <v>2</v>
      </c>
      <c r="D59" s="107"/>
      <c r="E59" s="107"/>
      <c r="F59" s="107"/>
      <c r="G59" s="57" t="str">
        <f t="shared" si="16"/>
        <v>Eonia</v>
      </c>
      <c r="H59" s="104" t="str">
        <f t="shared" si="14"/>
        <v>EUREON25Y_Quote</v>
      </c>
      <c r="I59" s="107"/>
      <c r="J59" s="209" t="str">
        <f>IF(P53,_xll.qlOISRateHelper(,C59,B59,H59,$G59,,Permanent,Trigger,ObjectOverwrite),"--")</f>
        <v>obj_0051e#0001</v>
      </c>
    </row>
    <row r="60" spans="1:30" ht="11.25" customHeight="1" x14ac:dyDescent="0.2">
      <c r="A60" s="54" t="s">
        <v>70</v>
      </c>
      <c r="B60" s="55" t="s">
        <v>66</v>
      </c>
      <c r="C60" s="56">
        <f t="shared" si="18"/>
        <v>2</v>
      </c>
      <c r="D60" s="107"/>
      <c r="E60" s="107"/>
      <c r="F60" s="107"/>
      <c r="G60" s="57" t="str">
        <f t="shared" si="16"/>
        <v>Eonia</v>
      </c>
      <c r="H60" s="104" t="str">
        <f t="shared" si="14"/>
        <v>EUREON30Y_Quote</v>
      </c>
      <c r="I60" s="107"/>
      <c r="J60" s="209" t="str">
        <f>IF(P54,_xll.qlOISRateHelper(,C60,B60,H60,$G60,,Permanent,Trigger,ObjectOverwrite),"--")</f>
        <v>obj_00513#0001</v>
      </c>
    </row>
    <row r="61" spans="1:30" ht="11.25" customHeight="1" x14ac:dyDescent="0.2">
      <c r="A61" s="54" t="s">
        <v>70</v>
      </c>
      <c r="B61" s="55" t="s">
        <v>68</v>
      </c>
      <c r="C61" s="56">
        <f t="shared" si="18"/>
        <v>2</v>
      </c>
      <c r="D61" s="107"/>
      <c r="E61" s="107"/>
      <c r="F61" s="107"/>
      <c r="G61" s="57" t="str">
        <f t="shared" si="16"/>
        <v>Eonia</v>
      </c>
      <c r="H61" s="104" t="str">
        <f t="shared" si="14"/>
        <v>EUREON40Y_Quote</v>
      </c>
      <c r="I61" s="107"/>
      <c r="J61" s="209" t="str">
        <f>IF(P55,_xll.qlOISRateHelper(,C61,B61,H61,$G61,,Permanent,Trigger,ObjectOverwrite),"--")</f>
        <v>obj_00516#0001</v>
      </c>
    </row>
    <row r="62" spans="1:30" ht="11.25" customHeight="1" x14ac:dyDescent="0.2">
      <c r="A62" s="54" t="s">
        <v>70</v>
      </c>
      <c r="B62" s="55" t="s">
        <v>69</v>
      </c>
      <c r="C62" s="56">
        <f t="shared" si="18"/>
        <v>2</v>
      </c>
      <c r="D62" s="107"/>
      <c r="E62" s="107"/>
      <c r="F62" s="107"/>
      <c r="G62" s="57" t="str">
        <f t="shared" si="16"/>
        <v>Eonia</v>
      </c>
      <c r="H62" s="104" t="str">
        <f t="shared" si="14"/>
        <v>EUREON50Y_Quote</v>
      </c>
      <c r="I62" s="107"/>
      <c r="J62" s="209" t="str">
        <f>IF(P56,_xll.qlOISRateHelper(,C62,B62,H62,$G62,,Permanent,Trigger,ObjectOverwrite),"--")</f>
        <v>obj_00520#0001</v>
      </c>
    </row>
    <row r="63" spans="1:30" ht="11.25" customHeight="1" x14ac:dyDescent="0.2">
      <c r="A63" s="1" t="s">
        <v>70</v>
      </c>
      <c r="B63" s="6" t="s">
        <v>112</v>
      </c>
      <c r="C63" s="5">
        <f t="shared" si="18"/>
        <v>2</v>
      </c>
      <c r="D63" s="108"/>
      <c r="E63" s="108"/>
      <c r="F63" s="108"/>
      <c r="G63" s="7" t="str">
        <f t="shared" si="16"/>
        <v>Eonia</v>
      </c>
      <c r="H63" s="105" t="str">
        <f t="shared" si="14"/>
        <v>EUREON60Y_Quote</v>
      </c>
      <c r="I63" s="108"/>
      <c r="J63" s="210" t="str">
        <f>IF(P57,_xll.qlOISRateHelper(,C63,B63,H63,$G63,,Permanent,Trigger,ObjectOverwrite),"--")</f>
        <v>obj_0051f#0001</v>
      </c>
    </row>
    <row r="64" spans="1:30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4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57">
      <formula1>"TRUE, FALSE"</formula1>
    </dataValidation>
    <dataValidation type="list" allowBlank="1" showInputMessage="1" showErrorMessage="1" sqref="E4:E5">
      <formula1>"Following,Modified Following,Preceding,Modified Preceding,Unadjusted,Half-Month Modified Following"</formula1>
    </dataValidation>
    <dataValidation type="list" allowBlank="1" showInputMessage="1" showErrorMessage="1" sqref="F4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4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0</v>
      </c>
      <c r="H1" s="262" t="str">
        <f>"_SYNTH"&amp;Tenor</f>
        <v>_SYNTH3M</v>
      </c>
      <c r="L1" s="60" t="s">
        <v>153</v>
      </c>
      <c r="M1" s="92"/>
      <c r="N1" s="92"/>
      <c r="O1" s="84"/>
      <c r="P1" s="92" t="s">
        <v>154</v>
      </c>
      <c r="Q1" s="92"/>
      <c r="R1" s="92"/>
      <c r="S1" s="92"/>
      <c r="T1" s="92"/>
      <c r="U1" s="84"/>
      <c r="V1" s="81"/>
      <c r="W1" s="65" t="str">
        <f>Currency&amp;$G$1</f>
        <v>EUR3M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124">_xll.qlPiecewiseYieldCurveData(YieldCurve_3M,Trigger)</f>
        <v>-2.9659985461248984E-3</v>
      </c>
      <c r="AE2" s="150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obj_00477#0001</v>
      </c>
      <c r="H3" s="103" t="str">
        <f t="shared" ref="H3:H9" si="0">Currency&amp;$B3&amp;"D"&amp;$H$1&amp;QuoteSuffix</f>
        <v>EURSND_SYNTH3M_Quote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 t="shared" ref="M3:M9" si="1">H3</f>
        <v>EURSND_SYNTH3M_Quote</v>
      </c>
      <c r="N3" s="222">
        <f>IFERROR(_xll.qlQuoteValue(H3),"--")</f>
        <v>-3.016E-3</v>
      </c>
      <c r="O3" s="223"/>
      <c r="P3" s="116" t="b">
        <v>0</v>
      </c>
      <c r="Q3" s="115">
        <v>30</v>
      </c>
      <c r="R3" s="115">
        <v>7</v>
      </c>
      <c r="S3" s="115" t="str">
        <f t="shared" ref="S3:S9" si="2"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 t="shared" ref="W3:W34" si="3">IFERROR(INDEX($L$3:$L$124,MATCH(Y3,$M$3:$M$124,0),1),"")</f>
        <v>Dp</v>
      </c>
      <c r="X3" s="2" t="str">
        <f t="array" ref="X3:X124">_xll.qlRateHelperSelection(_xll.ohFilter(RateHelpers,IncludeFlag),_xll.ohFilter(Priority,IncludeFlag),$AK$3,$AK$4,$AK$5,$AK$6,_xll.ohFilter(MinDistance,IncludeFlag),Trigger)</f>
        <v>obj_004b3</v>
      </c>
      <c r="Y3" s="2" t="str">
        <f>IFERROR(_xll.qlRateHelperQuoteName(X3,Trigger),"")</f>
        <v>EUR1MD_SYNTH3M_Quote</v>
      </c>
      <c r="Z3" s="62">
        <f>IFERROR(_xll.qlRateHelperRate(X3,Trigger),"")</f>
        <v>-2.9250000000000001E-3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42643</v>
      </c>
      <c r="AC3" s="3">
        <f>IFERROR(_xll.qlRateHelperPillarDate(X3,Trigger),"")</f>
        <v>42674</v>
      </c>
      <c r="AD3" s="62">
        <v>-2.9659985461248984E-3</v>
      </c>
      <c r="AE3" s="150"/>
      <c r="AF3" s="150"/>
      <c r="AG3" s="189" t="s">
        <v>85</v>
      </c>
      <c r="AK3" s="190">
        <v>10</v>
      </c>
    </row>
    <row r="4" spans="1:39" ht="11.25" customHeight="1" x14ac:dyDescent="0.2">
      <c r="A4" s="54" t="s">
        <v>27</v>
      </c>
      <c r="B4" s="55" t="s">
        <v>90</v>
      </c>
      <c r="C4" s="256"/>
      <c r="D4" s="107"/>
      <c r="E4" s="107"/>
      <c r="F4" s="107"/>
      <c r="G4" s="56" t="str">
        <f>PROPER(Currency)&amp;FamilyName&amp;B4</f>
        <v>EuriborSW</v>
      </c>
      <c r="H4" s="104" t="str">
        <f t="shared" si="0"/>
        <v>EURSWD_SYNTH3M_Quote</v>
      </c>
      <c r="I4" s="107"/>
      <c r="J4" s="209" t="str">
        <f>IF(P4,_xll.qlDepositRateHelper(,H4,G4,Permanent,Trigger,ObjectOverwrite),"--")</f>
        <v>--</v>
      </c>
      <c r="K4" s="45"/>
      <c r="L4" s="212" t="str">
        <f t="shared" ref="L4:L9" si="4">A4</f>
        <v>Dp</v>
      </c>
      <c r="M4" s="213" t="str">
        <f t="shared" si="1"/>
        <v>EURSWD_SYNTH3M_Quote</v>
      </c>
      <c r="N4" s="214">
        <f>IFERROR(_xll.qlQuoteValue(H4),"--")</f>
        <v>-2.6949999999999999E-3</v>
      </c>
      <c r="O4" s="215"/>
      <c r="P4" s="85" t="b">
        <v>0</v>
      </c>
      <c r="Q4" s="82">
        <v>30</v>
      </c>
      <c r="R4" s="82">
        <v>7</v>
      </c>
      <c r="S4" s="82" t="str">
        <f t="shared" si="2"/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si="3"/>
        <v>Dp</v>
      </c>
      <c r="X4" s="2" t="str">
        <v>obj_004bc</v>
      </c>
      <c r="Y4" s="2" t="str">
        <f>IFERROR(_xll.qlRateHelperQuoteName(X4,Trigger),"")</f>
        <v>EUR2MD_SYNTH3M_Quote</v>
      </c>
      <c r="Z4" s="62">
        <f>IFERROR(_xll.qlRateHelperRate(X4,Trigger),"")</f>
        <v>-2.934E-3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42643</v>
      </c>
      <c r="AC4" s="3">
        <f>IFERROR(_xll.qlRateHelperPillarDate(X4,Trigger),"")</f>
        <v>42704</v>
      </c>
      <c r="AD4" s="62">
        <v>-2.975489693650205E-3</v>
      </c>
      <c r="AE4" s="150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256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EUR2WD_SYNTH3M_Quote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4"/>
        <v>Dp</v>
      </c>
      <c r="M5" s="213" t="str">
        <f t="shared" si="1"/>
        <v>EUR2WD_SYNTH3M_Quote</v>
      </c>
      <c r="N5" s="214">
        <f>IFERROR(_xll.qlQuoteValue(H5),"--")</f>
        <v>-2.6909999999999998E-3</v>
      </c>
      <c r="O5" s="215"/>
      <c r="P5" s="85" t="b">
        <v>0</v>
      </c>
      <c r="Q5" s="82">
        <v>30</v>
      </c>
      <c r="R5" s="82">
        <v>7</v>
      </c>
      <c r="S5" s="82" t="str">
        <f t="shared" si="2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3"/>
        <v>Dp</v>
      </c>
      <c r="X5" s="2" t="str">
        <v>obj_004a7</v>
      </c>
      <c r="Y5" s="2" t="str">
        <f>IFERROR(_xll.qlRateHelperQuoteName(X5,Trigger),"")</f>
        <v>EUR3MD_SYNTH3M_Quote</v>
      </c>
      <c r="Z5" s="62">
        <f>IFERROR(_xll.qlRateHelperRate(X5,Trigger),"")</f>
        <v>-2.9350000000000001E-3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42643</v>
      </c>
      <c r="AC5" s="3">
        <f>IFERROR(_xll.qlRateHelperPillarDate(X5,Trigger),"")</f>
        <v>42734</v>
      </c>
      <c r="AD5" s="62">
        <v>-2.9768682989515863E-3</v>
      </c>
      <c r="AE5" s="150"/>
      <c r="AF5" s="68"/>
      <c r="AG5" s="93" t="s">
        <v>87</v>
      </c>
      <c r="AK5" s="94">
        <v>3</v>
      </c>
    </row>
    <row r="6" spans="1:39" ht="11.25" customHeight="1" x14ac:dyDescent="0.2">
      <c r="A6" s="144" t="s">
        <v>27</v>
      </c>
      <c r="B6" s="145" t="s">
        <v>40</v>
      </c>
      <c r="C6" s="257"/>
      <c r="D6" s="146"/>
      <c r="E6" s="146"/>
      <c r="F6" s="146"/>
      <c r="G6" s="147" t="str">
        <f>_xll.qlEuribor(,B6,,Permanent,Trigger,ObjectOverwrite)</f>
        <v>obj_0047c#0001</v>
      </c>
      <c r="H6" s="148" t="str">
        <f t="shared" si="0"/>
        <v>EUR3WD_SYNTH3M_Quote</v>
      </c>
      <c r="I6" s="146"/>
      <c r="J6" s="233" t="str">
        <f>IF(P6,_xll.qlDepositRateHelper(,H6,G6,Permanent,Trigger,ObjectOverwrite),"--")</f>
        <v>--</v>
      </c>
      <c r="K6" s="45"/>
      <c r="L6" s="212" t="str">
        <f t="shared" si="4"/>
        <v>Dp</v>
      </c>
      <c r="M6" s="213" t="str">
        <f t="shared" si="1"/>
        <v>EUR3WD_SYNTH3M_Quote</v>
      </c>
      <c r="N6" s="214">
        <f>IFERROR(_xll.qlQuoteValue(H6),"--")</f>
        <v>-2.676E-3</v>
      </c>
      <c r="O6" s="215"/>
      <c r="P6" s="85" t="b">
        <v>0</v>
      </c>
      <c r="Q6" s="82">
        <v>30</v>
      </c>
      <c r="R6" s="82">
        <v>7</v>
      </c>
      <c r="S6" s="82" t="str">
        <f t="shared" si="2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3"/>
        <v>FRA</v>
      </c>
      <c r="X6" s="2" t="str">
        <v>obj_004ab</v>
      </c>
      <c r="Y6" s="2" t="str">
        <f>IFERROR(_xll.qlRateHelperQuoteName(X6,Trigger),"")</f>
        <v>EUR1x4F_Quote</v>
      </c>
      <c r="Z6" s="62">
        <f>IFERROR(_xll.qlRateHelperRate(X6,Trigger),"")</f>
        <v>-2.9900000000000005E-3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42674</v>
      </c>
      <c r="AC6" s="3">
        <f>IFERROR(_xll.qlRateHelperPillarDate(X6,Trigger),"")</f>
        <v>42766</v>
      </c>
      <c r="AD6" s="62">
        <v>-3.0158790268574121E-3</v>
      </c>
      <c r="AE6" s="150"/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256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EUR1MD_SYNTH3M_Quote</v>
      </c>
      <c r="I7" s="107"/>
      <c r="J7" s="209" t="str">
        <f>IF(P7,_xll.qlDepositRateHelper(,H7,G7,Permanent,Trigger,ObjectOverwrite),"--")</f>
        <v>obj_004b3#0001</v>
      </c>
      <c r="K7" s="45"/>
      <c r="L7" s="212" t="str">
        <f t="shared" si="4"/>
        <v>Dp</v>
      </c>
      <c r="M7" s="213" t="str">
        <f t="shared" si="1"/>
        <v>EUR1MD_SYNTH3M_Quote</v>
      </c>
      <c r="N7" s="214">
        <f>IFERROR(_xll.qlQuoteValue(H7),"--")</f>
        <v>-2.6870000000000002E-3</v>
      </c>
      <c r="O7" s="215"/>
      <c r="P7" s="85" t="b">
        <v>1</v>
      </c>
      <c r="Q7" s="82">
        <v>30</v>
      </c>
      <c r="R7" s="82">
        <v>7</v>
      </c>
      <c r="S7" s="82" t="str">
        <f t="shared" si="2"/>
        <v>obj_004b3#0001</v>
      </c>
      <c r="T7" s="86">
        <f>IFERROR(_xll.qlRateHelperEarliestDate(S7,Trigger),"--")</f>
        <v>42643</v>
      </c>
      <c r="U7" s="86">
        <f>IFERROR(_xll.qlRateHelperPillarDate(S7,Trigger),"--")</f>
        <v>42674</v>
      </c>
      <c r="W7" s="2" t="str">
        <f t="shared" si="3"/>
        <v>FRA</v>
      </c>
      <c r="X7" s="2" t="str">
        <v>obj_004bb</v>
      </c>
      <c r="Y7" s="2" t="str">
        <f>IFERROR(_xll.qlRateHelperQuoteName(X7,Trigger),"")</f>
        <v>EUR2x5F_Quote</v>
      </c>
      <c r="Z7" s="62">
        <f>IFERROR(_xll.qlRateHelperRate(X7,Trigger),"")</f>
        <v>-3.0200000000000005E-3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42704</v>
      </c>
      <c r="AC7" s="3">
        <f>IFERROR(_xll.qlRateHelperPillarDate(X7,Trigger),"")</f>
        <v>42794</v>
      </c>
      <c r="AD7" s="62">
        <v>-3.0277082997887421E-3</v>
      </c>
      <c r="AE7" s="150"/>
    </row>
    <row r="8" spans="1:39" ht="11.25" customHeight="1" x14ac:dyDescent="0.2">
      <c r="A8" s="54" t="s">
        <v>27</v>
      </c>
      <c r="B8" s="55" t="s">
        <v>41</v>
      </c>
      <c r="C8" s="256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EUR2MD_SYNTH3M_Quote</v>
      </c>
      <c r="I8" s="107"/>
      <c r="J8" s="209" t="str">
        <f>IF(P8,_xll.qlDepositRateHelper(,H8,G8,Permanent,Trigger,ObjectOverwrite),"--")</f>
        <v>obj_004bc#0001</v>
      </c>
      <c r="K8" s="45"/>
      <c r="L8" s="212" t="str">
        <f t="shared" si="4"/>
        <v>Dp</v>
      </c>
      <c r="M8" s="213" t="str">
        <f t="shared" si="1"/>
        <v>EUR2MD_SYNTH3M_Quote</v>
      </c>
      <c r="N8" s="214">
        <f>IFERROR(_xll.qlQuoteValue(H8),"--")</f>
        <v>-2.7260000000000001E-3</v>
      </c>
      <c r="O8" s="215"/>
      <c r="P8" s="85" t="b">
        <v>1</v>
      </c>
      <c r="Q8" s="82">
        <v>30</v>
      </c>
      <c r="R8" s="82">
        <v>7</v>
      </c>
      <c r="S8" s="82" t="str">
        <f t="shared" si="2"/>
        <v>obj_004bc#0001</v>
      </c>
      <c r="T8" s="86">
        <f>IFERROR(_xll.qlRateHelperEarliestDate(S8,Trigger),"--")</f>
        <v>42643</v>
      </c>
      <c r="U8" s="86">
        <f>IFERROR(_xll.qlRateHelperPillarDate(S8,Trigger),"--")</f>
        <v>42704</v>
      </c>
      <c r="W8" s="2" t="str">
        <f t="shared" si="3"/>
        <v>FRA</v>
      </c>
      <c r="X8" s="2" t="str">
        <v>obj_004b4</v>
      </c>
      <c r="Y8" s="2" t="str">
        <f>IFERROR(_xll.qlRateHelperQuoteName(X8,Trigger),"")</f>
        <v>EUR3x6F_Quote</v>
      </c>
      <c r="Z8" s="62">
        <f>IFERROR(_xll.qlRateHelperRate(X8,Trigger),"")</f>
        <v>-3.0600000000000007E-3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42734</v>
      </c>
      <c r="AC8" s="3">
        <f>IFERROR(_xll.qlRateHelperPillarDate(X8,Trigger),"")</f>
        <v>42825</v>
      </c>
      <c r="AD8" s="62">
        <v>-3.0402844048568168E-3</v>
      </c>
      <c r="AE8" s="150"/>
    </row>
    <row r="9" spans="1:39" ht="11.25" customHeight="1" x14ac:dyDescent="0.2">
      <c r="A9" s="1" t="s">
        <v>27</v>
      </c>
      <c r="B9" s="6" t="s">
        <v>0</v>
      </c>
      <c r="C9" s="258"/>
      <c r="D9" s="108"/>
      <c r="E9" s="108"/>
      <c r="F9" s="108"/>
      <c r="G9" s="5" t="str">
        <f>PROPER(Currency)&amp;FamilyName&amp;B9</f>
        <v>Euribor3M</v>
      </c>
      <c r="H9" s="105" t="str">
        <f t="shared" si="0"/>
        <v>EUR3MD_SYNTH3M_Quote</v>
      </c>
      <c r="I9" s="108"/>
      <c r="J9" s="210" t="str">
        <f>IF(P9,_xll.qlDepositRateHelper(,H9,G9,Permanent,Trigger,ObjectOverwrite),"--")</f>
        <v>obj_004a7#0001</v>
      </c>
      <c r="K9" s="45"/>
      <c r="L9" s="216" t="str">
        <f t="shared" si="4"/>
        <v>Dp</v>
      </c>
      <c r="M9" s="217" t="str">
        <f t="shared" si="1"/>
        <v>EUR3MD_SYNTH3M_Quote</v>
      </c>
      <c r="N9" s="218">
        <f>IFERROR(_xll.qlQuoteValue(H9),"--")</f>
        <v>-2.7850000000000001E-3</v>
      </c>
      <c r="O9" s="219"/>
      <c r="P9" s="87" t="b">
        <v>1</v>
      </c>
      <c r="Q9" s="83">
        <v>30</v>
      </c>
      <c r="R9" s="83">
        <v>7</v>
      </c>
      <c r="S9" s="83" t="str">
        <f t="shared" si="2"/>
        <v>obj_004a7#0001</v>
      </c>
      <c r="T9" s="88">
        <f>IFERROR(_xll.qlRateHelperEarliestDate(S9,Trigger),"--")</f>
        <v>42643</v>
      </c>
      <c r="U9" s="88">
        <f>IFERROR(_xll.qlRateHelperPillarDate(S9,Trigger),"--")</f>
        <v>42734</v>
      </c>
      <c r="W9" s="2" t="str">
        <f t="shared" si="3"/>
        <v>FRA</v>
      </c>
      <c r="X9" s="2" t="str">
        <v>obj_004ae</v>
      </c>
      <c r="Y9" s="2" t="str">
        <f>IFERROR(_xll.qlRateHelperQuoteName(X9,Trigger),"")</f>
        <v>EUR4x7F_Quote</v>
      </c>
      <c r="Z9" s="62">
        <f>IFERROR(_xll.qlRateHelperRate(X9,Trigger),"")</f>
        <v>-3.14E-3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42766</v>
      </c>
      <c r="AC9" s="3">
        <f>IFERROR(_xll.qlRateHelperPillarDate(X9,Trigger),"")</f>
        <v>42853</v>
      </c>
      <c r="AD9" s="62">
        <v>-3.0975139855770567E-3</v>
      </c>
      <c r="AE9" s="150"/>
      <c r="AH9" s="43" t="s">
        <v>135</v>
      </c>
    </row>
    <row r="10" spans="1:39" ht="11.25" customHeight="1" x14ac:dyDescent="0.2">
      <c r="B10" s="43"/>
      <c r="C10" s="43"/>
      <c r="D10" s="43"/>
      <c r="E10" s="43"/>
      <c r="F10" s="43"/>
      <c r="G10" s="43"/>
      <c r="K10" s="45"/>
      <c r="L10" s="220" t="str">
        <f>A12</f>
        <v>FRA</v>
      </c>
      <c r="M10" s="239" t="str">
        <f t="shared" ref="M10:M21" si="5">H12</f>
        <v>EUR1x4F_Quote</v>
      </c>
      <c r="N10" s="222">
        <f>IFERROR(_xll.qlQuoteValue(H12),"--")</f>
        <v>-2.9800000000000004E-3</v>
      </c>
      <c r="O10" s="223"/>
      <c r="P10" s="116" t="b">
        <v>1</v>
      </c>
      <c r="Q10" s="115">
        <v>60</v>
      </c>
      <c r="R10" s="115">
        <v>21</v>
      </c>
      <c r="S10" s="115" t="str">
        <f t="shared" ref="S10:S21" si="6">J12</f>
        <v>obj_004ab#0001</v>
      </c>
      <c r="T10" s="117">
        <f>IFERROR(_xll.qlRateHelperEarliestDate(S10,Trigger),"--")</f>
        <v>42674</v>
      </c>
      <c r="U10" s="117">
        <f>IFERROR(_xll.qlRateHelperPillarDate(S10,Trigger),"--")</f>
        <v>42766</v>
      </c>
      <c r="W10" s="2" t="str">
        <f t="shared" si="3"/>
        <v>FRA</v>
      </c>
      <c r="X10" s="2" t="str">
        <v>obj_004aa</v>
      </c>
      <c r="Y10" s="2" t="str">
        <f>IFERROR(_xll.qlRateHelperQuoteName(X10,Trigger),"")</f>
        <v>EUR5x8F_Quote</v>
      </c>
      <c r="Z10" s="62">
        <f>IFERROR(_xll.qlRateHelperRate(X10,Trigger),"")</f>
        <v>-3.2200000000000002E-3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42794</v>
      </c>
      <c r="AC10" s="3">
        <f>IFERROR(_xll.qlRateHelperPillarDate(X10,Trigger),"")</f>
        <v>42886</v>
      </c>
      <c r="AD10" s="62">
        <v>-3.1280146210249343E-3</v>
      </c>
      <c r="AE10" s="150"/>
      <c r="AF10" s="64" t="s">
        <v>129</v>
      </c>
      <c r="AG10" s="64" t="s">
        <v>130</v>
      </c>
      <c r="AH10" s="64" t="s">
        <v>131</v>
      </c>
      <c r="AI10" s="64" t="s">
        <v>151</v>
      </c>
      <c r="AJ10" s="64" t="s">
        <v>132</v>
      </c>
      <c r="AK10" s="64" t="s">
        <v>152</v>
      </c>
      <c r="AL10" s="64" t="s">
        <v>133</v>
      </c>
      <c r="AM10" s="64" t="s">
        <v>134</v>
      </c>
    </row>
    <row r="11" spans="1:39" ht="11.25" customHeight="1" x14ac:dyDescent="0.2">
      <c r="A11" s="58" t="s">
        <v>9</v>
      </c>
      <c r="B11" s="58" t="s">
        <v>91</v>
      </c>
      <c r="C11" s="58" t="s">
        <v>92</v>
      </c>
      <c r="D11" s="58"/>
      <c r="E11" s="58"/>
      <c r="F11" s="58"/>
      <c r="G11" s="58" t="s">
        <v>4</v>
      </c>
      <c r="H11" s="260" t="s">
        <v>1</v>
      </c>
      <c r="I11" s="58"/>
      <c r="J11" s="58" t="s">
        <v>25</v>
      </c>
      <c r="K11" s="45"/>
      <c r="L11" s="212" t="str">
        <f t="shared" ref="L11:L21" si="7">A13</f>
        <v>FRA</v>
      </c>
      <c r="M11" s="213" t="str">
        <f t="shared" si="5"/>
        <v>EUR2x5F_Quote</v>
      </c>
      <c r="N11" s="214">
        <f>IFERROR(_xll.qlQuoteValue(H13),"--")</f>
        <v>-3.1200000000000004E-3</v>
      </c>
      <c r="O11" s="215"/>
      <c r="P11" s="85" t="b">
        <v>1</v>
      </c>
      <c r="Q11" s="82">
        <v>60</v>
      </c>
      <c r="R11" s="82">
        <v>21</v>
      </c>
      <c r="S11" s="82" t="str">
        <f t="shared" si="6"/>
        <v>obj_004bb#0001</v>
      </c>
      <c r="T11" s="86">
        <f>IFERROR(_xll.qlRateHelperEarliestDate(S11,Trigger),"--")</f>
        <v>42704</v>
      </c>
      <c r="U11" s="86">
        <f>IFERROR(_xll.qlRateHelperPillarDate(S11,Trigger),"--")</f>
        <v>42794</v>
      </c>
      <c r="W11" s="2" t="str">
        <f t="shared" si="3"/>
        <v>FRA</v>
      </c>
      <c r="X11" s="2" t="str">
        <v>obj_004a6</v>
      </c>
      <c r="Y11" s="2" t="str">
        <f>IFERROR(_xll.qlRateHelperQuoteName(X11,Trigger),"")</f>
        <v>EUR6x9F_Quote</v>
      </c>
      <c r="Z11" s="62">
        <f>IFERROR(_xll.qlRateHelperRate(X11,Trigger),"")</f>
        <v>-3.2799999999999995E-3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42825</v>
      </c>
      <c r="AC11" s="3">
        <f>IFERROR(_xll.qlRateHelperPillarDate(X11,Trigger),"")</f>
        <v>42916</v>
      </c>
      <c r="AD11" s="62">
        <v>-3.1447924905785877E-3</v>
      </c>
      <c r="AE11" s="150"/>
      <c r="AF11" s="130">
        <v>1</v>
      </c>
      <c r="AG11" s="131">
        <f>_xll.qlCalendarEndOfMonth(Calendar,Settlementdate,Trigger)</f>
        <v>42643</v>
      </c>
      <c r="AH11" s="130" t="str">
        <f t="shared" ref="AH11:AH23" si="8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0.99999769999999999</v>
      </c>
      <c r="AK11" s="179">
        <f>-LN(AJ11)/AI11</f>
        <v>2.7600031740176192E-4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50" t="s">
        <v>93</v>
      </c>
      <c r="B12" s="100">
        <v>1</v>
      </c>
      <c r="C12" s="53" t="str">
        <f t="shared" ref="C12:C23" si="9">"x"&amp;B12+SUBSTITUTE(Tenor,"M","")&amp;"F"</f>
        <v>x4F</v>
      </c>
      <c r="D12" s="107"/>
      <c r="E12" s="107"/>
      <c r="F12" s="107"/>
      <c r="G12" s="52" t="str">
        <f t="shared" ref="G12:G23" si="10">PROPER(Currency)&amp;FamilyName&amp;Tenor</f>
        <v>Euribor3M</v>
      </c>
      <c r="H12" s="126" t="str">
        <f t="shared" ref="H12:H23" si="11">Currency&amp;B12&amp;C12&amp;QuoteSuffix</f>
        <v>EUR1x4F_Quote</v>
      </c>
      <c r="I12" s="107"/>
      <c r="J12" s="211" t="str">
        <f>IF(P10,_xll.qlFraRateHelper(,H12,B12&amp;"M",G12,PillarDate,,Permanent,Trigger,ObjectOverwrite),"--")</f>
        <v>obj_004ab#0001</v>
      </c>
      <c r="K12" s="45" t="s">
        <v>36</v>
      </c>
      <c r="L12" s="212" t="str">
        <f t="shared" si="7"/>
        <v>FRA</v>
      </c>
      <c r="M12" s="213" t="str">
        <f t="shared" si="5"/>
        <v>EUR3x6F_Quote</v>
      </c>
      <c r="N12" s="214">
        <f>IFERROR(_xll.qlQuoteValue(H14),"--")</f>
        <v>-3.2100000000000002E-3</v>
      </c>
      <c r="O12" s="215"/>
      <c r="P12" s="85" t="b">
        <v>1</v>
      </c>
      <c r="Q12" s="82">
        <v>60</v>
      </c>
      <c r="R12" s="82">
        <v>21</v>
      </c>
      <c r="S12" s="82" t="str">
        <f t="shared" si="6"/>
        <v>obj_004b4#0001</v>
      </c>
      <c r="T12" s="86">
        <f>IFERROR(_xll.qlRateHelperEarliestDate(S12,Trigger),"--")</f>
        <v>42734</v>
      </c>
      <c r="U12" s="86">
        <f>IFERROR(_xll.qlRateHelperPillarDate(S12,Trigger),"--")</f>
        <v>42825</v>
      </c>
      <c r="W12" s="2" t="str">
        <f t="shared" si="3"/>
        <v>FRA</v>
      </c>
      <c r="X12" s="2" t="str">
        <v>obj_004ba</v>
      </c>
      <c r="Y12" s="2" t="str">
        <f>IFERROR(_xll.qlRateHelperQuoteName(X12,Trigger),"")</f>
        <v>EUR7x10F_Quote</v>
      </c>
      <c r="Z12" s="62">
        <f>IFERROR(_xll.qlRateHelperRate(X12,Trigger),"")</f>
        <v>-3.3499999999999997E-3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42853</v>
      </c>
      <c r="AC12" s="3">
        <f>IFERROR(_xll.qlRateHelperPillarDate(X12,Trigger),"")</f>
        <v>42947</v>
      </c>
      <c r="AD12" s="62">
        <v>-3.1904318007457068E-3</v>
      </c>
      <c r="AE12" s="150"/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8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2">-LN(AJ12)/AI12</f>
        <v>0</v>
      </c>
      <c r="AL12" s="183"/>
      <c r="AM12" s="135" t="str">
        <f t="shared" ref="AM12:AM23" si="13">IF(ISBLANK(AL12),AH12,EXP(-AL12*AI12))</f>
        <v>EURJump2_SYNTHON_Quote</v>
      </c>
    </row>
    <row r="13" spans="1:39" ht="11.25" customHeight="1" x14ac:dyDescent="0.2">
      <c r="A13" s="54" t="s">
        <v>93</v>
      </c>
      <c r="B13" s="101">
        <v>2</v>
      </c>
      <c r="C13" s="57" t="str">
        <f t="shared" si="9"/>
        <v>x5F</v>
      </c>
      <c r="D13" s="107"/>
      <c r="E13" s="107"/>
      <c r="F13" s="107"/>
      <c r="G13" s="56" t="str">
        <f t="shared" si="10"/>
        <v>Euribor3M</v>
      </c>
      <c r="H13" s="104" t="str">
        <f t="shared" si="11"/>
        <v>EUR2x5F_Quote</v>
      </c>
      <c r="I13" s="107"/>
      <c r="J13" s="209" t="str">
        <f>IF(P11,_xll.qlFraRateHelper(,H13,B13&amp;"M",G13,PillarDate,,Permanent,Trigger,ObjectOverwrite),"--")</f>
        <v>obj_004bb#0001</v>
      </c>
      <c r="K13" s="45"/>
      <c r="L13" s="212" t="str">
        <f t="shared" si="7"/>
        <v>FRA</v>
      </c>
      <c r="M13" s="213" t="str">
        <f t="shared" si="5"/>
        <v>EUR4x7F_Quote</v>
      </c>
      <c r="N13" s="214">
        <f>IFERROR(_xll.qlQuoteValue(H15),"--")</f>
        <v>-3.2899999999999995E-3</v>
      </c>
      <c r="O13" s="215"/>
      <c r="P13" s="85" t="b">
        <v>1</v>
      </c>
      <c r="Q13" s="82">
        <v>60</v>
      </c>
      <c r="R13" s="82">
        <v>21</v>
      </c>
      <c r="S13" s="82" t="str">
        <f t="shared" si="6"/>
        <v>obj_004ae#0001</v>
      </c>
      <c r="T13" s="86">
        <f>IFERROR(_xll.qlRateHelperEarliestDate(S13,Trigger),"--")</f>
        <v>42766</v>
      </c>
      <c r="U13" s="86">
        <f>IFERROR(_xll.qlRateHelperPillarDate(S13,Trigger),"--")</f>
        <v>42853</v>
      </c>
      <c r="W13" s="2" t="str">
        <f t="shared" si="3"/>
        <v>FRA</v>
      </c>
      <c r="X13" s="2" t="str">
        <v>obj_004af</v>
      </c>
      <c r="Y13" s="2" t="str">
        <f>IFERROR(_xll.qlRateHelperQuoteName(X13,Trigger),"")</f>
        <v>EUR8x11F_Quote</v>
      </c>
      <c r="Z13" s="62">
        <f>IFERROR(_xll.qlRateHelperRate(X13,Trigger),"")</f>
        <v>-3.4199999999999999E-3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42886</v>
      </c>
      <c r="AC13" s="3">
        <f>IFERROR(_xll.qlRateHelperPillarDate(X13,Trigger),"")</f>
        <v>42978</v>
      </c>
      <c r="AD13" s="62">
        <v>-3.2216628106281611E-3</v>
      </c>
      <c r="AE13" s="150"/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8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2"/>
        <v>0</v>
      </c>
      <c r="AL13" s="183"/>
      <c r="AM13" s="135" t="str">
        <f t="shared" si="13"/>
        <v>EURJump3_SYNTHON_Quote</v>
      </c>
    </row>
    <row r="14" spans="1:39" ht="11.25" customHeight="1" x14ac:dyDescent="0.2">
      <c r="A14" s="54" t="s">
        <v>93</v>
      </c>
      <c r="B14" s="101">
        <v>3</v>
      </c>
      <c r="C14" s="57" t="str">
        <f t="shared" si="9"/>
        <v>x6F</v>
      </c>
      <c r="D14" s="107"/>
      <c r="E14" s="107"/>
      <c r="F14" s="107"/>
      <c r="G14" s="56" t="str">
        <f t="shared" si="10"/>
        <v>Euribor3M</v>
      </c>
      <c r="H14" s="104" t="str">
        <f t="shared" si="11"/>
        <v>EUR3x6F_Quote</v>
      </c>
      <c r="I14" s="107"/>
      <c r="J14" s="209" t="str">
        <f>IF(P12,_xll.qlFraRateHelper(,H14,B14&amp;"M",G14,PillarDate,,Permanent,Trigger,ObjectOverwrite),"--")</f>
        <v>obj_004b4#0001</v>
      </c>
      <c r="K14" s="45"/>
      <c r="L14" s="212" t="str">
        <f t="shared" si="7"/>
        <v>FRA</v>
      </c>
      <c r="M14" s="213" t="str">
        <f t="shared" si="5"/>
        <v>EUR5x8F_Quote</v>
      </c>
      <c r="N14" s="214">
        <f>IFERROR(_xll.qlQuoteValue(H16),"--")</f>
        <v>-3.3699999999999997E-3</v>
      </c>
      <c r="O14" s="215"/>
      <c r="P14" s="85" t="b">
        <v>1</v>
      </c>
      <c r="Q14" s="82">
        <v>60</v>
      </c>
      <c r="R14" s="82">
        <v>21</v>
      </c>
      <c r="S14" s="82" t="str">
        <f t="shared" si="6"/>
        <v>obj_004aa#0001</v>
      </c>
      <c r="T14" s="86">
        <f>IFERROR(_xll.qlRateHelperEarliestDate(S14,Trigger),"--")</f>
        <v>42794</v>
      </c>
      <c r="U14" s="86">
        <f>IFERROR(_xll.qlRateHelperPillarDate(S14,Trigger),"--")</f>
        <v>42886</v>
      </c>
      <c r="W14" s="2" t="str">
        <f t="shared" si="3"/>
        <v>FRA</v>
      </c>
      <c r="X14" s="2" t="str">
        <v>obj_004b2</v>
      </c>
      <c r="Y14" s="2" t="str">
        <f>IFERROR(_xll.qlRateHelperQuoteName(X14,Trigger),"")</f>
        <v>EUR9x12F_Quote</v>
      </c>
      <c r="Z14" s="62">
        <f>IFERROR(_xll.qlRateHelperRate(X14,Trigger),"")</f>
        <v>-3.4799999999999996E-3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42916</v>
      </c>
      <c r="AC14" s="3">
        <f>IFERROR(_xll.qlRateHelperPillarDate(X14,Trigger),"")</f>
        <v>43007</v>
      </c>
      <c r="AD14" s="62">
        <v>-3.2410658985927857E-3</v>
      </c>
      <c r="AE14" s="150"/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8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2"/>
        <v>0</v>
      </c>
      <c r="AL14" s="183"/>
      <c r="AM14" s="135" t="str">
        <f t="shared" si="13"/>
        <v>EURJump4_SYNTHON_Quote</v>
      </c>
    </row>
    <row r="15" spans="1:39" ht="11.25" customHeight="1" x14ac:dyDescent="0.2">
      <c r="A15" s="54" t="s">
        <v>93</v>
      </c>
      <c r="B15" s="101">
        <v>4</v>
      </c>
      <c r="C15" s="57" t="str">
        <f t="shared" si="9"/>
        <v>x7F</v>
      </c>
      <c r="D15" s="107"/>
      <c r="E15" s="107"/>
      <c r="F15" s="107"/>
      <c r="G15" s="56" t="str">
        <f t="shared" si="10"/>
        <v>Euribor3M</v>
      </c>
      <c r="H15" s="104" t="str">
        <f t="shared" si="11"/>
        <v>EUR4x7F_Quote</v>
      </c>
      <c r="I15" s="107"/>
      <c r="J15" s="209" t="str">
        <f>IF(P13,_xll.qlFraRateHelper(,H15,B15&amp;"M",G15,PillarDate,,Permanent,Trigger,ObjectOverwrite),"--")</f>
        <v>obj_004ae#0001</v>
      </c>
      <c r="K15" s="45"/>
      <c r="L15" s="212" t="str">
        <f t="shared" si="7"/>
        <v>FRA</v>
      </c>
      <c r="M15" s="213" t="str">
        <f t="shared" si="5"/>
        <v>EUR6x9F_Quote</v>
      </c>
      <c r="N15" s="214">
        <f>IFERROR(_xll.qlQuoteValue(H17),"--")</f>
        <v>-3.4399999999999999E-3</v>
      </c>
      <c r="O15" s="215"/>
      <c r="P15" s="85" t="b">
        <v>1</v>
      </c>
      <c r="Q15" s="82">
        <v>60</v>
      </c>
      <c r="R15" s="82">
        <v>21</v>
      </c>
      <c r="S15" s="82" t="str">
        <f t="shared" si="6"/>
        <v>obj_004a6#0001</v>
      </c>
      <c r="T15" s="86">
        <f>IFERROR(_xll.qlRateHelperEarliestDate(S15,Trigger),"--")</f>
        <v>42825</v>
      </c>
      <c r="U15" s="86">
        <f>IFERROR(_xll.qlRateHelperPillarDate(S15,Trigger),"--")</f>
        <v>42916</v>
      </c>
      <c r="W15" s="2" t="str">
        <f t="shared" si="3"/>
        <v>FRA</v>
      </c>
      <c r="X15" s="2" t="str">
        <v>obj_004b0</v>
      </c>
      <c r="Y15" s="2" t="str">
        <f>IFERROR(_xll.qlRateHelperQuoteName(X15,Trigger),"")</f>
        <v>EUR10x13F_Quote</v>
      </c>
      <c r="Z15" s="62">
        <f>IFERROR(_xll.qlRateHelperRate(X15,Trigger),"")</f>
        <v>-3.5399999999999997E-3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42947</v>
      </c>
      <c r="AC15" s="3">
        <f>IFERROR(_xll.qlRateHelperPillarDate(X15,Trigger),"")</f>
        <v>43039</v>
      </c>
      <c r="AD15" s="62">
        <v>-3.2834445779732339E-3</v>
      </c>
      <c r="AE15" s="150"/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8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2"/>
        <v>0</v>
      </c>
      <c r="AL15" s="183"/>
      <c r="AM15" s="135" t="str">
        <f t="shared" si="13"/>
        <v>EURJump5_SYNTHON_Quote</v>
      </c>
    </row>
    <row r="16" spans="1:39" ht="11.25" customHeight="1" x14ac:dyDescent="0.2">
      <c r="A16" s="54" t="s">
        <v>93</v>
      </c>
      <c r="B16" s="101">
        <v>5</v>
      </c>
      <c r="C16" s="57" t="str">
        <f t="shared" si="9"/>
        <v>x8F</v>
      </c>
      <c r="D16" s="107"/>
      <c r="E16" s="107"/>
      <c r="F16" s="107"/>
      <c r="G16" s="56" t="str">
        <f t="shared" si="10"/>
        <v>Euribor3M</v>
      </c>
      <c r="H16" s="104" t="str">
        <f t="shared" si="11"/>
        <v>EUR5x8F_Quote</v>
      </c>
      <c r="I16" s="107"/>
      <c r="J16" s="209" t="str">
        <f>IF(P14,_xll.qlFraRateHelper(,H16,B16&amp;"M",G16,PillarDate,,Permanent,Trigger,ObjectOverwrite),"--")</f>
        <v>obj_004aa#0001</v>
      </c>
      <c r="K16" s="45"/>
      <c r="L16" s="212" t="str">
        <f t="shared" si="7"/>
        <v>FRA</v>
      </c>
      <c r="M16" s="213" t="str">
        <f t="shared" si="5"/>
        <v>EUR7x10F_Quote</v>
      </c>
      <c r="N16" s="214">
        <f>IFERROR(_xll.qlQuoteValue(H18),"--")</f>
        <v>-3.4699999999999996E-3</v>
      </c>
      <c r="O16" s="215"/>
      <c r="P16" s="85" t="b">
        <v>1</v>
      </c>
      <c r="Q16" s="82">
        <v>60</v>
      </c>
      <c r="R16" s="82">
        <v>21</v>
      </c>
      <c r="S16" s="82" t="str">
        <f t="shared" si="6"/>
        <v>obj_004ba#0001</v>
      </c>
      <c r="T16" s="86">
        <f>IFERROR(_xll.qlRateHelperEarliestDate(S16,Trigger),"--")</f>
        <v>42853</v>
      </c>
      <c r="U16" s="86">
        <f>IFERROR(_xll.qlRateHelperPillarDate(S16,Trigger),"--")</f>
        <v>42947</v>
      </c>
      <c r="W16" s="2" t="str">
        <f t="shared" si="3"/>
        <v>FRA</v>
      </c>
      <c r="X16" s="2" t="str">
        <v>obj_004a9</v>
      </c>
      <c r="Y16" s="2" t="str">
        <f>IFERROR(_xll.qlRateHelperQuoteName(X16,Trigger),"")</f>
        <v>EUR11x14F_Quote</v>
      </c>
      <c r="Z16" s="62">
        <f>IFERROR(_xll.qlRateHelperRate(X16,Trigger),"")</f>
        <v>-3.5999999999999999E-3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42978</v>
      </c>
      <c r="AC16" s="3">
        <f>IFERROR(_xll.qlRateHelperPillarDate(X16,Trigger),"")</f>
        <v>43069</v>
      </c>
      <c r="AD16" s="62">
        <v>-3.3135170459095936E-3</v>
      </c>
      <c r="AE16" s="150"/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8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2"/>
        <v>0</v>
      </c>
      <c r="AL16" s="183"/>
      <c r="AM16" s="135" t="str">
        <f t="shared" si="13"/>
        <v>EURJump6_SYNTHON_Quote</v>
      </c>
    </row>
    <row r="17" spans="1:39" ht="11.25" customHeight="1" x14ac:dyDescent="0.2">
      <c r="A17" s="54" t="s">
        <v>93</v>
      </c>
      <c r="B17" s="101">
        <v>6</v>
      </c>
      <c r="C17" s="57" t="str">
        <f t="shared" si="9"/>
        <v>x9F</v>
      </c>
      <c r="D17" s="107"/>
      <c r="E17" s="107"/>
      <c r="F17" s="107"/>
      <c r="G17" s="56" t="str">
        <f t="shared" si="10"/>
        <v>Euribor3M</v>
      </c>
      <c r="H17" s="104" t="str">
        <f t="shared" si="11"/>
        <v>EUR6x9F_Quote</v>
      </c>
      <c r="I17" s="107"/>
      <c r="J17" s="209" t="str">
        <f>IF(P15,_xll.qlFraRateHelper(,H17,B17&amp;"M",G17,PillarDate,,Permanent,Trigger,ObjectOverwrite),"--")</f>
        <v>obj_004a6#0001</v>
      </c>
      <c r="K17" s="45"/>
      <c r="L17" s="212" t="str">
        <f t="shared" si="7"/>
        <v>FRA</v>
      </c>
      <c r="M17" s="213" t="str">
        <f t="shared" si="5"/>
        <v>EUR8x11F_Quote</v>
      </c>
      <c r="N17" s="214">
        <f>IFERROR(_xll.qlQuoteValue(H19),"--")</f>
        <v>-3.4999999999999996E-3</v>
      </c>
      <c r="O17" s="215"/>
      <c r="P17" s="85" t="b">
        <v>1</v>
      </c>
      <c r="Q17" s="82">
        <v>60</v>
      </c>
      <c r="R17" s="82">
        <v>21</v>
      </c>
      <c r="S17" s="82" t="str">
        <f t="shared" si="6"/>
        <v>obj_004af#0001</v>
      </c>
      <c r="T17" s="86">
        <f>IFERROR(_xll.qlRateHelperEarliestDate(S17,Trigger),"--")</f>
        <v>42886</v>
      </c>
      <c r="U17" s="86">
        <f>IFERROR(_xll.qlRateHelperPillarDate(S17,Trigger),"--")</f>
        <v>42978</v>
      </c>
      <c r="W17" s="2" t="str">
        <f t="shared" si="3"/>
        <v>FRA</v>
      </c>
      <c r="X17" s="2" t="str">
        <v>obj_004b6</v>
      </c>
      <c r="Y17" s="2" t="str">
        <f>IFERROR(_xll.qlRateHelperQuoteName(X17,Trigger),"")</f>
        <v>EUR12x15F_Quote</v>
      </c>
      <c r="Z17" s="62">
        <f>IFERROR(_xll.qlRateHelperRate(X17,Trigger),"")</f>
        <v>-3.6600000000000001E-3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43007</v>
      </c>
      <c r="AC17" s="3">
        <f>IFERROR(_xll.qlRateHelperPillarDate(X17,Trigger),"")</f>
        <v>43098</v>
      </c>
      <c r="AD17" s="62">
        <v>-3.3353629113935133E-3</v>
      </c>
      <c r="AE17" s="150"/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8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2"/>
        <v>8.0400269341516617E-4</v>
      </c>
      <c r="AL17" s="183"/>
      <c r="AM17" s="135" t="str">
        <f t="shared" si="13"/>
        <v>EURJump7_SYNTHON_Quote</v>
      </c>
    </row>
    <row r="18" spans="1:39" ht="11.25" customHeight="1" x14ac:dyDescent="0.2">
      <c r="A18" s="54" t="s">
        <v>93</v>
      </c>
      <c r="B18" s="101">
        <v>7</v>
      </c>
      <c r="C18" s="57" t="str">
        <f t="shared" si="9"/>
        <v>x10F</v>
      </c>
      <c r="D18" s="107"/>
      <c r="E18" s="107"/>
      <c r="F18" s="107"/>
      <c r="G18" s="56" t="str">
        <f t="shared" si="10"/>
        <v>Euribor3M</v>
      </c>
      <c r="H18" s="104" t="str">
        <f t="shared" si="11"/>
        <v>EUR7x10F_Quote</v>
      </c>
      <c r="I18" s="107"/>
      <c r="J18" s="209" t="str">
        <f>IF(P16,_xll.qlFraRateHelper(,H18,B18&amp;"M",G18,PillarDate,,Permanent,Trigger,ObjectOverwrite),"--")</f>
        <v>obj_004ba#0001</v>
      </c>
      <c r="K18" s="45"/>
      <c r="L18" s="212" t="str">
        <f t="shared" si="7"/>
        <v>FRA</v>
      </c>
      <c r="M18" s="213" t="str">
        <f t="shared" si="5"/>
        <v>EUR9x12F_Quote</v>
      </c>
      <c r="N18" s="214">
        <f>IFERROR(_xll.qlQuoteValue(H20),"--")</f>
        <v>-3.5399999999999997E-3</v>
      </c>
      <c r="O18" s="215"/>
      <c r="P18" s="85" t="b">
        <v>1</v>
      </c>
      <c r="Q18" s="82">
        <v>60</v>
      </c>
      <c r="R18" s="82">
        <v>21</v>
      </c>
      <c r="S18" s="82" t="str">
        <f t="shared" si="6"/>
        <v>obj_004b2#0001</v>
      </c>
      <c r="T18" s="86">
        <f>IFERROR(_xll.qlRateHelperEarliestDate(S18,Trigger),"--")</f>
        <v>42916</v>
      </c>
      <c r="U18" s="86">
        <f>IFERROR(_xll.qlRateHelperPillarDate(S18,Trigger),"--")</f>
        <v>43007</v>
      </c>
      <c r="W18" s="2" t="str">
        <f t="shared" si="3"/>
        <v>FUT</v>
      </c>
      <c r="X18" s="2" t="str">
        <v>obj_0053f</v>
      </c>
      <c r="Y18" s="2" t="str">
        <f>IFERROR(_xll.qlRateHelperQuoteName(X18,Trigger),"")</f>
        <v>EURFUT3MZ7_Quote</v>
      </c>
      <c r="Z18" s="62">
        <f>IFERROR(_xll.qlRateHelperRate(X18,Trigger),"")</f>
        <v>-3.7750000000000838E-3</v>
      </c>
      <c r="AA18" s="90">
        <f>IF(ISERROR(_xll.qlSwapRateHelperSpread($X18)),IF(ISERROR(_xll.qlFuturesRateHelperConvexityAdjustment($X18)),"",_xll.qlFuturesRateHelperConvexityAdjustment($X18)),_xll.qlSwapRateHelperSpread($X18))</f>
        <v>0</v>
      </c>
      <c r="AB18" s="3">
        <f>IFERROR(_xll.qlRateHelperEarliestDate(X18,Trigger),"")</f>
        <v>43089</v>
      </c>
      <c r="AC18" s="3">
        <f>IFERROR(_xll.qlRateHelperPillarDate(X18,Trigger),"")</f>
        <v>43179</v>
      </c>
      <c r="AD18" s="62">
        <v>-3.4125762817238674E-3</v>
      </c>
      <c r="AE18" s="150"/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8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12"/>
        <v>0</v>
      </c>
      <c r="AL18" s="183"/>
      <c r="AM18" s="135" t="str">
        <f t="shared" si="13"/>
        <v>EURJump8_SYNTHON_Quote</v>
      </c>
    </row>
    <row r="19" spans="1:39" ht="11.25" customHeight="1" x14ac:dyDescent="0.2">
      <c r="A19" s="54" t="s">
        <v>93</v>
      </c>
      <c r="B19" s="101">
        <v>8</v>
      </c>
      <c r="C19" s="57" t="str">
        <f t="shared" si="9"/>
        <v>x11F</v>
      </c>
      <c r="D19" s="107"/>
      <c r="E19" s="107"/>
      <c r="F19" s="107"/>
      <c r="G19" s="56" t="str">
        <f t="shared" si="10"/>
        <v>Euribor3M</v>
      </c>
      <c r="H19" s="104" t="str">
        <f t="shared" si="11"/>
        <v>EUR8x11F_Quote</v>
      </c>
      <c r="I19" s="107"/>
      <c r="J19" s="209" t="str">
        <f>IF(P17,_xll.qlFraRateHelper(,H19,B19&amp;"M",G19,PillarDate,,Permanent,Trigger,ObjectOverwrite),"--")</f>
        <v>obj_004af#0001</v>
      </c>
      <c r="K19" s="45"/>
      <c r="L19" s="212" t="str">
        <f t="shared" si="7"/>
        <v>FRA</v>
      </c>
      <c r="M19" s="213" t="str">
        <f t="shared" si="5"/>
        <v>EUR10x13F_Quote</v>
      </c>
      <c r="N19" s="214">
        <f>IFERROR(_xll.qlQuoteValue(H21),"--")</f>
        <v>-3.5799999999999998E-3</v>
      </c>
      <c r="O19" s="215"/>
      <c r="P19" s="85" t="b">
        <v>1</v>
      </c>
      <c r="Q19" s="82">
        <v>60</v>
      </c>
      <c r="R19" s="82">
        <v>21</v>
      </c>
      <c r="S19" s="82" t="str">
        <f t="shared" si="6"/>
        <v>obj_004b0#0001</v>
      </c>
      <c r="T19" s="86">
        <f>IFERROR(_xll.qlRateHelperEarliestDate(S19,Trigger),"--")</f>
        <v>42947</v>
      </c>
      <c r="U19" s="86">
        <f>IFERROR(_xll.qlRateHelperPillarDate(S19,Trigger),"--")</f>
        <v>43039</v>
      </c>
      <c r="W19" s="2" t="str">
        <f t="shared" si="3"/>
        <v>FUT</v>
      </c>
      <c r="X19" s="2" t="str">
        <v>obj_00534</v>
      </c>
      <c r="Y19" s="2" t="str">
        <f>IFERROR(_xll.qlRateHelperQuoteName(X19,Trigger),"")</f>
        <v>EURFUT3MH8_Quote</v>
      </c>
      <c r="Z19" s="62">
        <f>IFERROR(_xll.qlRateHelperRate(X19,Trigger),"")</f>
        <v>-3.8499999999999091E-3</v>
      </c>
      <c r="AA19" s="90">
        <f>IF(ISERROR(_xll.qlSwapRateHelperSpread($X19)),IF(ISERROR(_xll.qlFuturesRateHelperConvexityAdjustment($X19)),"",_xll.qlFuturesRateHelperConvexityAdjustment($X19)),_xll.qlSwapRateHelperSpread($X19))</f>
        <v>0</v>
      </c>
      <c r="AB19" s="3">
        <f>IFERROR(_xll.qlRateHelperEarliestDate(X19,Trigger),"")</f>
        <v>43180</v>
      </c>
      <c r="AC19" s="3">
        <f>IFERROR(_xll.qlRateHelperPillarDate(X19,Trigger),"")</f>
        <v>43272</v>
      </c>
      <c r="AD19" s="62">
        <v>-3.4854601590630302E-3</v>
      </c>
      <c r="AE19" s="150"/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8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2"/>
        <v>0</v>
      </c>
      <c r="AL19" s="183"/>
      <c r="AM19" s="135" t="str">
        <f t="shared" si="13"/>
        <v>EURJump9_SYNTHON_Quote</v>
      </c>
    </row>
    <row r="20" spans="1:39" ht="11.25" customHeight="1" x14ac:dyDescent="0.2">
      <c r="A20" s="54" t="s">
        <v>93</v>
      </c>
      <c r="B20" s="101">
        <v>9</v>
      </c>
      <c r="C20" s="57" t="str">
        <f t="shared" si="9"/>
        <v>x12F</v>
      </c>
      <c r="D20" s="107"/>
      <c r="E20" s="107"/>
      <c r="F20" s="107"/>
      <c r="G20" s="56" t="str">
        <f t="shared" si="10"/>
        <v>Euribor3M</v>
      </c>
      <c r="H20" s="104" t="str">
        <f t="shared" si="11"/>
        <v>EUR9x12F_Quote</v>
      </c>
      <c r="I20" s="107"/>
      <c r="J20" s="209" t="str">
        <f>IF(P18,_xll.qlFraRateHelper(,H20,B20&amp;"M",G20,PillarDate,,Permanent,Trigger,ObjectOverwrite),"--")</f>
        <v>obj_004b2#0001</v>
      </c>
      <c r="K20" s="45"/>
      <c r="L20" s="212" t="str">
        <f t="shared" si="7"/>
        <v>FRA</v>
      </c>
      <c r="M20" s="213" t="str">
        <f t="shared" si="5"/>
        <v>EUR11x14F_Quote</v>
      </c>
      <c r="N20" s="214">
        <f>IFERROR(_xll.qlQuoteValue(H22),"--")</f>
        <v>-3.62E-3</v>
      </c>
      <c r="O20" s="215"/>
      <c r="P20" s="85" t="b">
        <v>1</v>
      </c>
      <c r="Q20" s="82">
        <v>60</v>
      </c>
      <c r="R20" s="82">
        <v>21</v>
      </c>
      <c r="S20" s="82" t="str">
        <f t="shared" si="6"/>
        <v>obj_004a9#0001</v>
      </c>
      <c r="T20" s="86">
        <f>IFERROR(_xll.qlRateHelperEarliestDate(S20,Trigger),"--")</f>
        <v>42978</v>
      </c>
      <c r="U20" s="86">
        <f>IFERROR(_xll.qlRateHelperPillarDate(S20,Trigger),"--")</f>
        <v>43069</v>
      </c>
      <c r="W20" s="2" t="str">
        <f t="shared" si="3"/>
        <v>FUT</v>
      </c>
      <c r="X20" s="2" t="str">
        <v>obj_00538</v>
      </c>
      <c r="Y20" s="2" t="str">
        <f>IFERROR(_xll.qlRateHelperQuoteName(X20,Trigger),"")</f>
        <v>EURFUT3MM8_Quote</v>
      </c>
      <c r="Z20" s="62">
        <f>IFERROR(_xll.qlRateHelperRate(X20,Trigger),"")</f>
        <v>-3.8750000000000728E-3</v>
      </c>
      <c r="AA20" s="90">
        <f>IF(ISERROR(_xll.qlSwapRateHelperSpread($X20)),IF(ISERROR(_xll.qlFuturesRateHelperConvexityAdjustment($X20)),"",_xll.qlFuturesRateHelperConvexityAdjustment($X20)),_xll.qlSwapRateHelperSpread($X20))</f>
        <v>0</v>
      </c>
      <c r="AB20" s="3">
        <f>IFERROR(_xll.qlRateHelperEarliestDate(X20,Trigger),"")</f>
        <v>43271</v>
      </c>
      <c r="AC20" s="3">
        <f>IFERROR(_xll.qlRateHelperPillarDate(X20,Trigger),"")</f>
        <v>43363</v>
      </c>
      <c r="AD20" s="62">
        <v>-3.5417693492219285E-3</v>
      </c>
      <c r="AE20" s="150"/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8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2"/>
        <v>0</v>
      </c>
      <c r="AL20" s="183"/>
      <c r="AM20" s="135" t="str">
        <f t="shared" si="13"/>
        <v>EURJump10_SYNTHON_Quote</v>
      </c>
    </row>
    <row r="21" spans="1:39" ht="11.25" customHeight="1" x14ac:dyDescent="0.2">
      <c r="A21" s="54" t="s">
        <v>93</v>
      </c>
      <c r="B21" s="101">
        <v>10</v>
      </c>
      <c r="C21" s="57" t="str">
        <f t="shared" si="9"/>
        <v>x13F</v>
      </c>
      <c r="D21" s="107"/>
      <c r="E21" s="107"/>
      <c r="F21" s="107"/>
      <c r="G21" s="56" t="str">
        <f t="shared" si="10"/>
        <v>Euribor3M</v>
      </c>
      <c r="H21" s="104" t="str">
        <f t="shared" si="11"/>
        <v>EUR10x13F_Quote</v>
      </c>
      <c r="I21" s="107"/>
      <c r="J21" s="209" t="str">
        <f>IF(P19,_xll.qlFraRateHelper(,H21,B21&amp;"M",G21,PillarDate,,Permanent,Trigger,ObjectOverwrite),"--")</f>
        <v>obj_004b0#0001</v>
      </c>
      <c r="K21" s="45"/>
      <c r="L21" s="216" t="str">
        <f t="shared" si="7"/>
        <v>FRA</v>
      </c>
      <c r="M21" s="217" t="str">
        <f t="shared" si="5"/>
        <v>EUR12x15F_Quote</v>
      </c>
      <c r="N21" s="218">
        <f>IFERROR(_xll.qlQuoteValue(H23),"--")</f>
        <v>-3.6600000000000001E-3</v>
      </c>
      <c r="O21" s="219"/>
      <c r="P21" s="87" t="b">
        <v>1</v>
      </c>
      <c r="Q21" s="83">
        <v>60</v>
      </c>
      <c r="R21" s="83">
        <v>21</v>
      </c>
      <c r="S21" s="83" t="str">
        <f t="shared" si="6"/>
        <v>obj_004b6#0001</v>
      </c>
      <c r="T21" s="88">
        <f>IFERROR(_xll.qlRateHelperEarliestDate(S21,Trigger),"--")</f>
        <v>43007</v>
      </c>
      <c r="U21" s="88">
        <f>IFERROR(_xll.qlRateHelperPillarDate(S21,Trigger),"--")</f>
        <v>43098</v>
      </c>
      <c r="W21" s="2" t="str">
        <f t="shared" si="3"/>
        <v>FUT</v>
      </c>
      <c r="X21" s="2" t="str">
        <v>obj_00545</v>
      </c>
      <c r="Y21" s="2" t="str">
        <f>IFERROR(_xll.qlRateHelperQuoteName(X21,Trigger),"")</f>
        <v>EURFUT3MU8_Quote</v>
      </c>
      <c r="Z21" s="62">
        <f>IFERROR(_xll.qlRateHelperRate(X21,Trigger),"")</f>
        <v>-3.8750000000000728E-3</v>
      </c>
      <c r="AA21" s="90">
        <f>IF(ISERROR(_xll.qlSwapRateHelperSpread($X21)),IF(ISERROR(_xll.qlFuturesRateHelperConvexityAdjustment($X21)),"",_xll.qlFuturesRateHelperConvexityAdjustment($X21)),_xll.qlSwapRateHelperSpread($X21))</f>
        <v>0</v>
      </c>
      <c r="AB21" s="3">
        <f>IFERROR(_xll.qlRateHelperEarliestDate(X21,Trigger),"")</f>
        <v>43362</v>
      </c>
      <c r="AC21" s="3">
        <f>IFERROR(_xll.qlRateHelperPillarDate(X21,Trigger),"")</f>
        <v>43453</v>
      </c>
      <c r="AD21" s="62">
        <v>-3.5849747899221133E-3</v>
      </c>
      <c r="AE21" s="150"/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8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2"/>
        <v>0</v>
      </c>
      <c r="AL21" s="183"/>
      <c r="AM21" s="135" t="str">
        <f t="shared" si="13"/>
        <v>EURJump11_SYNTHON_Quote</v>
      </c>
    </row>
    <row r="22" spans="1:39" ht="11.25" customHeight="1" x14ac:dyDescent="0.2">
      <c r="A22" s="54" t="s">
        <v>93</v>
      </c>
      <c r="B22" s="101">
        <v>11</v>
      </c>
      <c r="C22" s="57" t="str">
        <f t="shared" si="9"/>
        <v>x14F</v>
      </c>
      <c r="D22" s="107"/>
      <c r="E22" s="107"/>
      <c r="F22" s="107"/>
      <c r="G22" s="56" t="str">
        <f t="shared" si="10"/>
        <v>Euribor3M</v>
      </c>
      <c r="H22" s="104" t="str">
        <f t="shared" si="11"/>
        <v>EUR11x14F_Quote</v>
      </c>
      <c r="I22" s="107"/>
      <c r="J22" s="209" t="str">
        <f>IF(P20,_xll.qlFraRateHelper(,H22,B22&amp;"M",G22,PillarDate,,Permanent,Trigger,ObjectOverwrite),"--")</f>
        <v>obj_004a9#0001</v>
      </c>
      <c r="K22" s="45"/>
      <c r="L22" s="220" t="str">
        <f>A26</f>
        <v>FUT</v>
      </c>
      <c r="M22" s="239" t="str">
        <f t="shared" ref="M22:M43" si="14">H26</f>
        <v>EURFUT3MV6_Quote</v>
      </c>
      <c r="N22" s="248">
        <f>IFERROR(_xll.qlQuoteValue(H26),"--")</f>
        <v>100.2975</v>
      </c>
      <c r="O22" s="248">
        <f>IFERROR(_xll.qlQuoteValue(I26),"--")</f>
        <v>0</v>
      </c>
      <c r="P22" s="116" t="b">
        <v>1</v>
      </c>
      <c r="Q22" s="115">
        <v>20</v>
      </c>
      <c r="R22" s="115">
        <v>21</v>
      </c>
      <c r="S22" s="115" t="str">
        <f t="shared" ref="S22:S43" si="15">J26</f>
        <v>obj_00539#0001</v>
      </c>
      <c r="T22" s="117">
        <f>IFERROR(_xll.qlRateHelperEarliestDate(S22,Trigger),"--")</f>
        <v>42662</v>
      </c>
      <c r="U22" s="117">
        <f>IFERROR(_xll.qlRateHelperPillarDate(S22,Trigger),"--")</f>
        <v>42754</v>
      </c>
      <c r="W22" s="2" t="str">
        <f t="shared" si="3"/>
        <v>FUT</v>
      </c>
      <c r="X22" s="2" t="str">
        <v>obj_0053e</v>
      </c>
      <c r="Y22" s="2" t="str">
        <f>IFERROR(_xll.qlRateHelperQuoteName(X22,Trigger),"")</f>
        <v>EURFUT3MZ8_Quote</v>
      </c>
      <c r="Z22" s="62">
        <f>IFERROR(_xll.qlRateHelperRate(X22,Trigger),"")</f>
        <v>-3.8000000000000256E-3</v>
      </c>
      <c r="AA22" s="90">
        <f>IF(ISERROR(_xll.qlSwapRateHelperSpread($X22)),IF(ISERROR(_xll.qlFuturesRateHelperConvexityAdjustment($X22)),"",_xll.qlFuturesRateHelperConvexityAdjustment($X22)),_xll.qlSwapRateHelperSpread($X22))</f>
        <v>0</v>
      </c>
      <c r="AB22" s="3">
        <f>IFERROR(_xll.qlRateHelperEarliestDate(X22,Trigger),"")</f>
        <v>43453</v>
      </c>
      <c r="AC22" s="3">
        <f>IFERROR(_xll.qlRateHelperPillarDate(X22,Trigger),"")</f>
        <v>43543</v>
      </c>
      <c r="AD22" s="62">
        <v>-3.6119382107954951E-3</v>
      </c>
      <c r="AE22" s="150"/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8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2"/>
        <v>0</v>
      </c>
      <c r="AL22" s="183"/>
      <c r="AM22" s="135" t="str">
        <f t="shared" si="13"/>
        <v>EURJump12_SYNTHON_Quote</v>
      </c>
    </row>
    <row r="23" spans="1:39" ht="11.25" customHeight="1" x14ac:dyDescent="0.2">
      <c r="A23" s="1" t="s">
        <v>93</v>
      </c>
      <c r="B23" s="102">
        <v>12</v>
      </c>
      <c r="C23" s="7" t="str">
        <f t="shared" si="9"/>
        <v>x15F</v>
      </c>
      <c r="D23" s="108"/>
      <c r="E23" s="108"/>
      <c r="F23" s="108"/>
      <c r="G23" s="5" t="str">
        <f t="shared" si="10"/>
        <v>Euribor3M</v>
      </c>
      <c r="H23" s="105" t="str">
        <f t="shared" si="11"/>
        <v>EUR12x15F_Quote</v>
      </c>
      <c r="I23" s="108"/>
      <c r="J23" s="210" t="str">
        <f>IF(P21,_xll.qlFraRateHelper(,H23,B23&amp;"M",G23,PillarDate,,Permanent,Trigger,ObjectOverwrite),"--")</f>
        <v>obj_004b6#0001</v>
      </c>
      <c r="K23" s="45"/>
      <c r="L23" s="212" t="str">
        <f t="shared" ref="L23:L43" si="16">A27</f>
        <v>FUT</v>
      </c>
      <c r="M23" s="213" t="str">
        <f t="shared" si="14"/>
        <v>EURFUT3MX6_Quote</v>
      </c>
      <c r="N23" s="249">
        <f>IFERROR(_xll.qlQuoteValue(H27),"--")</f>
        <v>100.2975</v>
      </c>
      <c r="O23" s="249">
        <f>IFERROR(_xll.qlQuoteValue(I27),"--")</f>
        <v>0</v>
      </c>
      <c r="P23" s="85" t="b">
        <v>1</v>
      </c>
      <c r="Q23" s="82">
        <v>20</v>
      </c>
      <c r="R23" s="82">
        <v>21</v>
      </c>
      <c r="S23" s="82" t="str">
        <f t="shared" si="15"/>
        <v>obj_0052f#0001</v>
      </c>
      <c r="T23" s="86">
        <f>IFERROR(_xll.qlRateHelperEarliestDate(S23,Trigger),"--")</f>
        <v>42690</v>
      </c>
      <c r="U23" s="86">
        <f>IFERROR(_xll.qlRateHelperPillarDate(S23,Trigger),"--")</f>
        <v>42782</v>
      </c>
      <c r="W23" s="2" t="str">
        <f t="shared" si="3"/>
        <v>FUT</v>
      </c>
      <c r="X23" s="2" t="str">
        <v>obj_00533</v>
      </c>
      <c r="Y23" s="2" t="str">
        <f>IFERROR(_xll.qlRateHelperQuoteName(X23,Trigger),"")</f>
        <v>EURFUT3MH9_Quote</v>
      </c>
      <c r="Z23" s="62">
        <f>IFERROR(_xll.qlRateHelperRate(X23,Trigger),"")</f>
        <v>-3.6750000000000949E-3</v>
      </c>
      <c r="AA23" s="90">
        <f>IF(ISERROR(_xll.qlSwapRateHelperSpread($X23)),IF(ISERROR(_xll.qlFuturesRateHelperConvexityAdjustment($X23)),"",_xll.qlFuturesRateHelperConvexityAdjustment($X23)),_xll.qlSwapRateHelperSpread($X23))</f>
        <v>0</v>
      </c>
      <c r="AB23" s="3">
        <f>IFERROR(_xll.qlRateHelperEarliestDate(X23,Trigger),"")</f>
        <v>43544</v>
      </c>
      <c r="AC23" s="3">
        <f>IFERROR(_xll.qlRateHelperPillarDate(X23,Trigger),"")</f>
        <v>43636</v>
      </c>
      <c r="AD23" s="62">
        <v>-3.6228572250902673E-3</v>
      </c>
      <c r="AE23" s="150"/>
      <c r="AF23" s="136">
        <v>13</v>
      </c>
      <c r="AG23" s="137">
        <f>_xll.qlCalendarAdjust(Calendar,DATE(YEAR(AG11)+1,12,31),"preceding",Trigger)</f>
        <v>43098</v>
      </c>
      <c r="AH23" s="136" t="str">
        <f t="shared" si="8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2"/>
        <v>0</v>
      </c>
      <c r="AL23" s="184"/>
      <c r="AM23" s="138" t="str">
        <f t="shared" si="13"/>
        <v>EURJump13_SYNTHON_Quote</v>
      </c>
    </row>
    <row r="24" spans="1:39" ht="11.25" customHeight="1" x14ac:dyDescent="0.2">
      <c r="B24" s="43"/>
      <c r="C24" s="43"/>
      <c r="D24" s="43"/>
      <c r="E24" s="43"/>
      <c r="F24" s="43"/>
      <c r="G24" s="43"/>
      <c r="H24" s="259" t="s">
        <v>95</v>
      </c>
      <c r="K24" s="45"/>
      <c r="L24" s="212" t="str">
        <f t="shared" si="16"/>
        <v>FUT</v>
      </c>
      <c r="M24" s="213" t="str">
        <f t="shared" si="14"/>
        <v>EURFUT3MZ6_Quote</v>
      </c>
      <c r="N24" s="249">
        <f>IFERROR(_xll.qlQuoteValue(H28),"--")</f>
        <v>100.30250000000001</v>
      </c>
      <c r="O24" s="249">
        <f>IFERROR(_xll.qlQuoteValue(I28),"--")</f>
        <v>0</v>
      </c>
      <c r="P24" s="85" t="b">
        <v>1</v>
      </c>
      <c r="Q24" s="82">
        <v>20</v>
      </c>
      <c r="R24" s="82">
        <v>21</v>
      </c>
      <c r="S24" s="82" t="str">
        <f t="shared" si="15"/>
        <v>obj_00536#0001</v>
      </c>
      <c r="T24" s="86">
        <f>IFERROR(_xll.qlRateHelperEarliestDate(S24,Trigger),"--")</f>
        <v>42725</v>
      </c>
      <c r="U24" s="86">
        <f>IFERROR(_xll.qlRateHelperPillarDate(S24,Trigger),"--")</f>
        <v>42815</v>
      </c>
      <c r="W24" s="2" t="str">
        <f t="shared" si="3"/>
        <v>Sw</v>
      </c>
      <c r="X24" s="2" t="str">
        <v>obj_004f7</v>
      </c>
      <c r="Y24" s="2" t="str">
        <f>IFERROR(_xll.qlRateHelperQuoteName(X24,Trigger),"")</f>
        <v>EURAB3E3Y_Quote</v>
      </c>
      <c r="Z24" s="62">
        <f>IFERROR(_xll.qlRateHelperRate(X24,Trigger),"")</f>
        <v>-3.6099999999999999E-3</v>
      </c>
      <c r="AA24" s="90">
        <f>IF(ISERROR(_xll.qlSwapRateHelperSpread($X24)),IF(ISERROR(_xll.qlFuturesRateHelperConvexityAdjustment($X24)),"",_xll.qlFuturesRateHelperConvexityAdjustment($X24)),_xll.qlSwapRateHelperSpread($X24))</f>
        <v>0</v>
      </c>
      <c r="AB24" s="3">
        <f>IFERROR(_xll.qlRateHelperEarliestDate(X24,Trigger),"")</f>
        <v>42643</v>
      </c>
      <c r="AC24" s="3">
        <f>IFERROR(_xll.qlRateHelperPillarDate(X24,Trigger),"")</f>
        <v>43738</v>
      </c>
      <c r="AD24" s="62">
        <v>-3.6193981834080789E-3</v>
      </c>
      <c r="AE24" s="150"/>
    </row>
    <row r="25" spans="1:39" ht="11.25" customHeight="1" x14ac:dyDescent="0.2">
      <c r="A25" s="58" t="s">
        <v>9</v>
      </c>
      <c r="B25" s="58" t="s">
        <v>97</v>
      </c>
      <c r="C25" s="58" t="s">
        <v>33</v>
      </c>
      <c r="D25" s="58"/>
      <c r="E25" s="58"/>
      <c r="F25" s="58"/>
      <c r="G25" s="58" t="s">
        <v>4</v>
      </c>
      <c r="H25" s="260" t="s">
        <v>1</v>
      </c>
      <c r="I25" s="58" t="s">
        <v>96</v>
      </c>
      <c r="J25" s="58" t="s">
        <v>25</v>
      </c>
      <c r="K25" s="45"/>
      <c r="L25" s="212" t="str">
        <f t="shared" si="16"/>
        <v>FUT</v>
      </c>
      <c r="M25" s="213" t="str">
        <f t="shared" si="14"/>
        <v>EURFUT3MF7_Quote</v>
      </c>
      <c r="N25" s="249" t="str">
        <f>IFERROR(_xll.qlQuoteValue(H29),"--")</f>
        <v>--</v>
      </c>
      <c r="O25" s="249" t="str">
        <f>IFERROR(_xll.qlQuoteValue(I29),"--")</f>
        <v>--</v>
      </c>
      <c r="P25" s="85" t="b">
        <v>1</v>
      </c>
      <c r="Q25" s="82">
        <v>20</v>
      </c>
      <c r="R25" s="82">
        <v>21</v>
      </c>
      <c r="S25" s="82" t="str">
        <f t="shared" si="15"/>
        <v>obj_00541#0001</v>
      </c>
      <c r="T25" s="86">
        <f>IFERROR(_xll.qlRateHelperEarliestDate(S25,Trigger),"--")</f>
        <v>42753</v>
      </c>
      <c r="U25" s="86">
        <f>IFERROR(_xll.qlRateHelperPillarDate(S25,Trigger),"--")</f>
        <v>42843</v>
      </c>
      <c r="W25" s="2" t="str">
        <f t="shared" si="3"/>
        <v>Sw</v>
      </c>
      <c r="X25" s="2" t="str">
        <v>obj_004c1</v>
      </c>
      <c r="Y25" s="2" t="str">
        <f>IFERROR(_xll.qlRateHelperQuoteName(X25,Trigger),"")</f>
        <v>EURAB3E4Y_Quote</v>
      </c>
      <c r="Z25" s="62">
        <f>IFERROR(_xll.qlRateHelperRate(X25,Trigger),"")</f>
        <v>-3.4699999999999996E-3</v>
      </c>
      <c r="AA25" s="90">
        <f>IF(ISERROR(_xll.qlSwapRateHelperSpread($X25)),IF(ISERROR(_xll.qlFuturesRateHelperConvexityAdjustment($X25)),"",_xll.qlFuturesRateHelperConvexityAdjustment($X25)),_xll.qlSwapRateHelperSpread($X25))</f>
        <v>0</v>
      </c>
      <c r="AB25" s="3">
        <f>IFERROR(_xll.qlRateHelperEarliestDate(X25,Trigger),"")</f>
        <v>42643</v>
      </c>
      <c r="AC25" s="3">
        <f>IFERROR(_xll.qlRateHelperPillarDate(X25,Trigger),"")</f>
        <v>44104</v>
      </c>
      <c r="AD25" s="62">
        <v>-3.4772125135870439E-3</v>
      </c>
      <c r="AE25" s="150"/>
    </row>
    <row r="26" spans="1:39" ht="11.25" customHeight="1" x14ac:dyDescent="0.2">
      <c r="A26" s="50" t="s">
        <v>94</v>
      </c>
      <c r="B26" s="100" t="b">
        <v>0</v>
      </c>
      <c r="C26" s="53" t="str">
        <f>_xll.qlIMMNextCode(Evaluationdate+2,B26,Trigger)</f>
        <v>V6</v>
      </c>
      <c r="D26" s="113"/>
      <c r="E26" s="113"/>
      <c r="F26" s="113"/>
      <c r="G26" s="52" t="str">
        <f t="shared" ref="G26:G47" si="17">PROPER(Currency)&amp;FamilyName&amp;Tenor</f>
        <v>Euribor3M</v>
      </c>
      <c r="H26" s="126" t="str">
        <f t="shared" ref="H26:H47" si="18">Currency&amp;"FUT"&amp;Tenor&amp;$C26&amp;QuoteSuffix</f>
        <v>EURFUT3MV6_Quote</v>
      </c>
      <c r="I26" s="272" t="str">
        <f t="shared" ref="I26:I47" si="19">Currency&amp;"FUT"&amp;Tenor&amp;$C26&amp;"ConvAdj"&amp;QuoteSuffix</f>
        <v>EURFUT3MV6ConvAdj_Quote</v>
      </c>
      <c r="J26" s="211" t="str">
        <f>IF(P22,_xll.qlFuturesRateHelper(,H26,FuturesType,C26,G26,I26,Permanent,Trigger,ObjectOverwrite),"--")</f>
        <v>obj_00539#0001</v>
      </c>
      <c r="K26" s="45"/>
      <c r="L26" s="212" t="str">
        <f t="shared" si="16"/>
        <v>FUT</v>
      </c>
      <c r="M26" s="213" t="str">
        <f t="shared" si="14"/>
        <v>EURFUT3MG7_Quote</v>
      </c>
      <c r="N26" s="249" t="str">
        <f>IFERROR(_xll.qlQuoteValue(H30),"--")</f>
        <v>--</v>
      </c>
      <c r="O26" s="249" t="str">
        <f>IFERROR(_xll.qlQuoteValue(I30),"--")</f>
        <v>--</v>
      </c>
      <c r="P26" s="85" t="b">
        <v>1</v>
      </c>
      <c r="Q26" s="82">
        <v>20</v>
      </c>
      <c r="R26" s="82">
        <v>21</v>
      </c>
      <c r="S26" s="82" t="str">
        <f t="shared" si="15"/>
        <v>obj_00540#0001</v>
      </c>
      <c r="T26" s="86">
        <f>IFERROR(_xll.qlRateHelperEarliestDate(S26,Trigger),"--")</f>
        <v>42781</v>
      </c>
      <c r="U26" s="86">
        <f>IFERROR(_xll.qlRateHelperPillarDate(S26,Trigger),"--")</f>
        <v>42870</v>
      </c>
      <c r="W26" s="2" t="str">
        <f t="shared" si="3"/>
        <v>Sw</v>
      </c>
      <c r="X26" s="2" t="str">
        <v>obj_004c7</v>
      </c>
      <c r="Y26" s="2" t="str">
        <f>IFERROR(_xll.qlRateHelperQuoteName(X26,Trigger),"")</f>
        <v>EURAB3E5Y_Quote</v>
      </c>
      <c r="Z26" s="62">
        <f>IFERROR(_xll.qlRateHelperRate(X26,Trigger),"")</f>
        <v>-3.0700000000000007E-3</v>
      </c>
      <c r="AA26" s="90">
        <f>IF(ISERROR(_xll.qlSwapRateHelperSpread($X26)),IF(ISERROR(_xll.qlFuturesRateHelperConvexityAdjustment($X26)),"",_xll.qlFuturesRateHelperConvexityAdjustment($X26)),_xll.qlSwapRateHelperSpread($X26))</f>
        <v>0</v>
      </c>
      <c r="AB26" s="3">
        <f>IFERROR(_xll.qlRateHelperEarliestDate(X26,Trigger),"")</f>
        <v>42643</v>
      </c>
      <c r="AC26" s="3">
        <f>IFERROR(_xll.qlRateHelperPillarDate(X26,Trigger),"")</f>
        <v>44469</v>
      </c>
      <c r="AD26" s="62">
        <v>-3.0795257261939297E-3</v>
      </c>
      <c r="AE26" s="150"/>
    </row>
    <row r="27" spans="1:39" ht="11.25" customHeight="1" x14ac:dyDescent="0.2">
      <c r="A27" s="54" t="s">
        <v>94</v>
      </c>
      <c r="B27" s="101" t="b">
        <v>0</v>
      </c>
      <c r="C27" s="57" t="str">
        <f>_xll.qlIMMNextCode(C26,B27,Trigger)</f>
        <v>X6</v>
      </c>
      <c r="D27" s="107"/>
      <c r="E27" s="107"/>
      <c r="F27" s="107"/>
      <c r="G27" s="56" t="str">
        <f t="shared" si="17"/>
        <v>Euribor3M</v>
      </c>
      <c r="H27" s="104" t="str">
        <f t="shared" si="18"/>
        <v>EURFUT3MX6_Quote</v>
      </c>
      <c r="I27" s="109" t="str">
        <f t="shared" si="19"/>
        <v>EURFUT3MX6ConvAdj_Quote</v>
      </c>
      <c r="J27" s="209" t="str">
        <f>IF(P23,_xll.qlFuturesRateHelper(,H27,FuturesType,C27,G27,I27,Permanent,Trigger,ObjectOverwrite),"--")</f>
        <v>obj_0052f#0001</v>
      </c>
      <c r="K27" s="45"/>
      <c r="L27" s="212" t="str">
        <f t="shared" si="16"/>
        <v>FUT</v>
      </c>
      <c r="M27" s="213" t="str">
        <f t="shared" si="14"/>
        <v>EURFUT3MH7_Quote</v>
      </c>
      <c r="N27" s="249">
        <f>IFERROR(_xll.qlQuoteValue(H31),"--")</f>
        <v>100.32250000000001</v>
      </c>
      <c r="O27" s="249">
        <f>IFERROR(_xll.qlQuoteValue(I31),"--")</f>
        <v>0</v>
      </c>
      <c r="P27" s="85" t="b">
        <v>1</v>
      </c>
      <c r="Q27" s="82">
        <v>20</v>
      </c>
      <c r="R27" s="82">
        <v>21</v>
      </c>
      <c r="S27" s="82" t="str">
        <f t="shared" si="15"/>
        <v>obj_00535#0001</v>
      </c>
      <c r="T27" s="86">
        <f>IFERROR(_xll.qlRateHelperEarliestDate(S27,Trigger),"--")</f>
        <v>42809</v>
      </c>
      <c r="U27" s="86">
        <f>IFERROR(_xll.qlRateHelperPillarDate(S27,Trigger),"--")</f>
        <v>42901</v>
      </c>
      <c r="W27" s="2" t="str">
        <f t="shared" si="3"/>
        <v>Sw</v>
      </c>
      <c r="X27" s="2" t="str">
        <v>obj_0050c</v>
      </c>
      <c r="Y27" s="2" t="str">
        <f>IFERROR(_xll.qlRateHelperQuoteName(X27,Trigger),"")</f>
        <v>EURAB3E6Y_Quote</v>
      </c>
      <c r="Z27" s="62">
        <f>IFERROR(_xll.qlRateHelperRate(X27,Trigger),"")</f>
        <v>-2.4299999999999999E-3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42643</v>
      </c>
      <c r="AC27" s="3">
        <f>IFERROR(_xll.qlRateHelperPillarDate(X27,Trigger),"")</f>
        <v>44834</v>
      </c>
      <c r="AD27" s="62">
        <v>-2.4427286982239907E-3</v>
      </c>
      <c r="AE27" s="150"/>
    </row>
    <row r="28" spans="1:39" ht="11.25" customHeight="1" x14ac:dyDescent="0.2">
      <c r="A28" s="54" t="s">
        <v>94</v>
      </c>
      <c r="B28" s="101" t="b">
        <v>0</v>
      </c>
      <c r="C28" s="57" t="str">
        <f>_xll.qlIMMNextCode(C27,B28,Trigger)</f>
        <v>Z6</v>
      </c>
      <c r="D28" s="107"/>
      <c r="E28" s="107"/>
      <c r="F28" s="107"/>
      <c r="G28" s="56" t="str">
        <f t="shared" si="17"/>
        <v>Euribor3M</v>
      </c>
      <c r="H28" s="104" t="str">
        <f t="shared" si="18"/>
        <v>EURFUT3MZ6_Quote</v>
      </c>
      <c r="I28" s="109" t="str">
        <f t="shared" si="19"/>
        <v>EURFUT3MZ6ConvAdj_Quote</v>
      </c>
      <c r="J28" s="209" t="str">
        <f>IF(P24,_xll.qlFuturesRateHelper(,H28,FuturesType,C28,G28,I28,Permanent,Trigger,ObjectOverwrite),"--")</f>
        <v>obj_00536#0001</v>
      </c>
      <c r="K28" s="45"/>
      <c r="L28" s="212" t="str">
        <f t="shared" si="16"/>
        <v>FUT</v>
      </c>
      <c r="M28" s="213" t="str">
        <f t="shared" si="14"/>
        <v>EURFUT3MM7_Quote</v>
      </c>
      <c r="N28" s="249">
        <f>IFERROR(_xll.qlQuoteValue(H32),"--")</f>
        <v>100.3475</v>
      </c>
      <c r="O28" s="249">
        <f>IFERROR(_xll.qlQuoteValue(I32),"--")</f>
        <v>0</v>
      </c>
      <c r="P28" s="85" t="b">
        <v>1</v>
      </c>
      <c r="Q28" s="82">
        <v>20</v>
      </c>
      <c r="R28" s="82">
        <v>21</v>
      </c>
      <c r="S28" s="82" t="str">
        <f t="shared" si="15"/>
        <v>obj_00546#0001</v>
      </c>
      <c r="T28" s="86">
        <f>IFERROR(_xll.qlRateHelperEarliestDate(S28,Trigger),"--")</f>
        <v>42907</v>
      </c>
      <c r="U28" s="86">
        <f>IFERROR(_xll.qlRateHelperPillarDate(S28,Trigger),"--")</f>
        <v>42999</v>
      </c>
      <c r="W28" s="2" t="str">
        <f t="shared" si="3"/>
        <v>Sw</v>
      </c>
      <c r="X28" s="2" t="str">
        <v>obj_004e2</v>
      </c>
      <c r="Y28" s="2" t="str">
        <f>IFERROR(_xll.qlRateHelperQuoteName(X28,Trigger),"")</f>
        <v>EURAB3E7Y_Quote</v>
      </c>
      <c r="Z28" s="62">
        <f>IFERROR(_xll.qlRateHelperRate(X28,Trigger),"")</f>
        <v>-1.6000000000000001E-3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42643</v>
      </c>
      <c r="AC28" s="3">
        <f>IFERROR(_xll.qlRateHelperPillarDate(X28,Trigger),"")</f>
        <v>45198</v>
      </c>
      <c r="AD28" s="62">
        <v>-1.6152767986693239E-3</v>
      </c>
      <c r="AE28" s="150"/>
    </row>
    <row r="29" spans="1:39" ht="11.25" customHeight="1" x14ac:dyDescent="0.2">
      <c r="A29" s="54" t="s">
        <v>94</v>
      </c>
      <c r="B29" s="101" t="b">
        <v>0</v>
      </c>
      <c r="C29" s="57" t="str">
        <f>_xll.qlIMMNextCode(C28,B29,Trigger)</f>
        <v>F7</v>
      </c>
      <c r="D29" s="107"/>
      <c r="E29" s="107"/>
      <c r="F29" s="107"/>
      <c r="G29" s="56" t="str">
        <f t="shared" si="17"/>
        <v>Euribor3M</v>
      </c>
      <c r="H29" s="104" t="str">
        <f t="shared" si="18"/>
        <v>EURFUT3MF7_Quote</v>
      </c>
      <c r="I29" s="109" t="str">
        <f t="shared" si="19"/>
        <v>EURFUT3MF7ConvAdj_Quote</v>
      </c>
      <c r="J29" s="209" t="str">
        <f>IF(P25,_xll.qlFuturesRateHelper(,H29,FuturesType,C29,G29,I29,Permanent,Trigger,ObjectOverwrite),"--")</f>
        <v>obj_00541#0001</v>
      </c>
      <c r="K29" s="45"/>
      <c r="L29" s="212" t="str">
        <f t="shared" si="16"/>
        <v>FUT</v>
      </c>
      <c r="M29" s="213" t="str">
        <f t="shared" si="14"/>
        <v>EURFUT3MU7_Quote</v>
      </c>
      <c r="N29" s="249">
        <f>IFERROR(_xll.qlQuoteValue(H33),"--")</f>
        <v>100.36250000000001</v>
      </c>
      <c r="O29" s="249">
        <f>IFERROR(_xll.qlQuoteValue(I33),"--")</f>
        <v>0</v>
      </c>
      <c r="P29" s="85" t="b">
        <v>1</v>
      </c>
      <c r="Q29" s="82">
        <v>20</v>
      </c>
      <c r="R29" s="82">
        <v>21</v>
      </c>
      <c r="S29" s="82" t="str">
        <f t="shared" si="15"/>
        <v>obj_00543#0001</v>
      </c>
      <c r="T29" s="86">
        <f>IFERROR(_xll.qlRateHelperEarliestDate(S29,Trigger),"--")</f>
        <v>42998</v>
      </c>
      <c r="U29" s="86">
        <f>IFERROR(_xll.qlRateHelperPillarDate(S29,Trigger),"--")</f>
        <v>43089</v>
      </c>
      <c r="W29" s="2" t="str">
        <f t="shared" si="3"/>
        <v>Sw</v>
      </c>
      <c r="X29" s="2" t="str">
        <v>obj_004f9</v>
      </c>
      <c r="Y29" s="2" t="str">
        <f>IFERROR(_xll.qlRateHelperQuoteName(X29,Trigger),"")</f>
        <v>EURAB3E8Y_Quote</v>
      </c>
      <c r="Z29" s="62">
        <f>IFERROR(_xll.qlRateHelperRate(X29,Trigger),"")</f>
        <v>-6.6E-4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42643</v>
      </c>
      <c r="AC29" s="3">
        <f>IFERROR(_xll.qlRateHelperPillarDate(X29,Trigger),"")</f>
        <v>45565</v>
      </c>
      <c r="AD29" s="62">
        <v>-6.7487297738542322E-4</v>
      </c>
      <c r="AE29" s="150"/>
    </row>
    <row r="30" spans="1:39" ht="11.25" customHeight="1" x14ac:dyDescent="0.2">
      <c r="A30" s="1" t="s">
        <v>94</v>
      </c>
      <c r="B30" s="102" t="b">
        <v>0</v>
      </c>
      <c r="C30" s="7" t="str">
        <f>_xll.qlIMMNextCode(C29,B30,Trigger)</f>
        <v>G7</v>
      </c>
      <c r="D30" s="108"/>
      <c r="E30" s="108"/>
      <c r="F30" s="108"/>
      <c r="G30" s="5" t="str">
        <f t="shared" si="17"/>
        <v>Euribor3M</v>
      </c>
      <c r="H30" s="105" t="str">
        <f t="shared" si="18"/>
        <v>EURFUT3MG7_Quote</v>
      </c>
      <c r="I30" s="112" t="str">
        <f t="shared" si="19"/>
        <v>EURFUT3MG7ConvAdj_Quote</v>
      </c>
      <c r="J30" s="210" t="str">
        <f>IF(P26,_xll.qlFuturesRateHelper(,H30,FuturesType,C30,G30,I30,Permanent,Trigger,ObjectOverwrite),"--")</f>
        <v>obj_00540#0001</v>
      </c>
      <c r="K30" s="45"/>
      <c r="L30" s="212" t="str">
        <f t="shared" si="16"/>
        <v>FUT</v>
      </c>
      <c r="M30" s="213" t="str">
        <f t="shared" si="14"/>
        <v>EURFUT3MZ7_Quote</v>
      </c>
      <c r="N30" s="249">
        <f>IFERROR(_xll.qlQuoteValue(H34),"--")</f>
        <v>100.3775</v>
      </c>
      <c r="O30" s="249">
        <f>IFERROR(_xll.qlQuoteValue(I34),"--")</f>
        <v>0</v>
      </c>
      <c r="P30" s="85" t="b">
        <v>1</v>
      </c>
      <c r="Q30" s="82">
        <v>20</v>
      </c>
      <c r="R30" s="82">
        <v>21</v>
      </c>
      <c r="S30" s="82" t="str">
        <f t="shared" si="15"/>
        <v>obj_0053f#0001</v>
      </c>
      <c r="T30" s="86">
        <f>IFERROR(_xll.qlRateHelperEarliestDate(S30,Trigger),"--")</f>
        <v>43089</v>
      </c>
      <c r="U30" s="86">
        <f>IFERROR(_xll.qlRateHelperPillarDate(S30,Trigger),"--")</f>
        <v>43179</v>
      </c>
      <c r="W30" s="2" t="str">
        <f t="shared" si="3"/>
        <v>Sw</v>
      </c>
      <c r="X30" s="2" t="str">
        <v>obj_00508</v>
      </c>
      <c r="Y30" s="2" t="str">
        <f>IFERROR(_xll.qlRateHelperQuoteName(X30,Trigger),"")</f>
        <v>EURAB3E9Y_Quote</v>
      </c>
      <c r="Z30" s="62">
        <f>IFERROR(_xll.qlRateHelperRate(X30,Trigger),"")</f>
        <v>3.2000000000000003E-4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42643</v>
      </c>
      <c r="AC30" s="3">
        <f>IFERROR(_xll.qlRateHelperPillarDate(X30,Trigger),"")</f>
        <v>45930</v>
      </c>
      <c r="AD30" s="62">
        <v>3.0940214834464908E-4</v>
      </c>
    </row>
    <row r="31" spans="1:39" ht="11.25" customHeight="1" x14ac:dyDescent="0.2">
      <c r="A31" s="54" t="s">
        <v>94</v>
      </c>
      <c r="B31" s="101" t="b">
        <v>1</v>
      </c>
      <c r="C31" s="57" t="str">
        <f>_xll.qlIMMNextCode(C30,B31,Trigger)</f>
        <v>H7</v>
      </c>
      <c r="D31" s="107"/>
      <c r="E31" s="107"/>
      <c r="F31" s="107"/>
      <c r="G31" s="56" t="str">
        <f t="shared" si="17"/>
        <v>Euribor3M</v>
      </c>
      <c r="H31" s="104" t="str">
        <f t="shared" si="18"/>
        <v>EURFUT3MH7_Quote</v>
      </c>
      <c r="I31" s="109" t="str">
        <f t="shared" si="19"/>
        <v>EURFUT3MH7ConvAdj_Quote</v>
      </c>
      <c r="J31" s="209" t="str">
        <f>IF(P27,_xll.qlFuturesRateHelper(,H31,FuturesType,C31,G31,I31,Permanent,Trigger,ObjectOverwrite),"--")</f>
        <v>obj_00535#0001</v>
      </c>
      <c r="K31" s="45"/>
      <c r="L31" s="212" t="str">
        <f t="shared" si="16"/>
        <v>FUT</v>
      </c>
      <c r="M31" s="213" t="str">
        <f t="shared" si="14"/>
        <v>EURFUT3MH8_Quote</v>
      </c>
      <c r="N31" s="249">
        <f>IFERROR(_xll.qlQuoteValue(H35),"--")</f>
        <v>100.38499999999999</v>
      </c>
      <c r="O31" s="249">
        <f>IFERROR(_xll.qlQuoteValue(I35),"--")</f>
        <v>0</v>
      </c>
      <c r="P31" s="85" t="b">
        <v>1</v>
      </c>
      <c r="Q31" s="82">
        <v>20</v>
      </c>
      <c r="R31" s="82">
        <v>21</v>
      </c>
      <c r="S31" s="82" t="str">
        <f t="shared" si="15"/>
        <v>obj_00534#0001</v>
      </c>
      <c r="T31" s="86">
        <f>IFERROR(_xll.qlRateHelperEarliestDate(S31,Trigger),"--")</f>
        <v>43180</v>
      </c>
      <c r="U31" s="86">
        <f>IFERROR(_xll.qlRateHelperPillarDate(S31,Trigger),"--")</f>
        <v>43272</v>
      </c>
      <c r="W31" s="2" t="str">
        <f t="shared" si="3"/>
        <v>Sw</v>
      </c>
      <c r="X31" s="2" t="str">
        <v>obj_004d3</v>
      </c>
      <c r="Y31" s="2" t="str">
        <f>IFERROR(_xll.qlRateHelperQuoteName(X31,Trigger),"")</f>
        <v>EURAB3E10Y_Quote</v>
      </c>
      <c r="Z31" s="62">
        <f>IFERROR(_xll.qlRateHelperRate(X31,Trigger),"")</f>
        <v>1.2700000000000001E-3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42643</v>
      </c>
      <c r="AC31" s="3">
        <f>IFERROR(_xll.qlRateHelperPillarDate(X31,Trigger),"")</f>
        <v>46295</v>
      </c>
      <c r="AD31" s="62">
        <v>1.2687668437641783E-3</v>
      </c>
    </row>
    <row r="32" spans="1:39" ht="11.25" customHeight="1" x14ac:dyDescent="0.2">
      <c r="A32" s="54" t="s">
        <v>94</v>
      </c>
      <c r="B32" s="101" t="b">
        <v>1</v>
      </c>
      <c r="C32" s="57" t="str">
        <f>_xll.qlIMMNextCode(C31,B32,Trigger)</f>
        <v>M7</v>
      </c>
      <c r="D32" s="107"/>
      <c r="E32" s="107"/>
      <c r="F32" s="107"/>
      <c r="G32" s="56" t="str">
        <f t="shared" si="17"/>
        <v>Euribor3M</v>
      </c>
      <c r="H32" s="104" t="str">
        <f t="shared" si="18"/>
        <v>EURFUT3MM7_Quote</v>
      </c>
      <c r="I32" s="109" t="str">
        <f t="shared" si="19"/>
        <v>EURFUT3MM7ConvAdj_Quote</v>
      </c>
      <c r="J32" s="209" t="str">
        <f>IF(P28,_xll.qlFuturesRateHelper(,H32,FuturesType,C32,G32,I32,Permanent,Trigger,ObjectOverwrite),"--")</f>
        <v>obj_00546#0001</v>
      </c>
      <c r="K32" s="45"/>
      <c r="L32" s="212" t="str">
        <f t="shared" si="16"/>
        <v>FUT</v>
      </c>
      <c r="M32" s="213" t="str">
        <f t="shared" si="14"/>
        <v>EURFUT3MM8_Quote</v>
      </c>
      <c r="N32" s="249">
        <f>IFERROR(_xll.qlQuoteValue(H36),"--")</f>
        <v>100.3875</v>
      </c>
      <c r="O32" s="249">
        <f>IFERROR(_xll.qlQuoteValue(I36),"--")</f>
        <v>0</v>
      </c>
      <c r="P32" s="85" t="b">
        <v>1</v>
      </c>
      <c r="Q32" s="82">
        <v>20</v>
      </c>
      <c r="R32" s="82">
        <v>21</v>
      </c>
      <c r="S32" s="82" t="str">
        <f t="shared" si="15"/>
        <v>obj_00538#0001</v>
      </c>
      <c r="T32" s="86">
        <f>IFERROR(_xll.qlRateHelperEarliestDate(S32,Trigger),"--")</f>
        <v>43271</v>
      </c>
      <c r="U32" s="86">
        <f>IFERROR(_xll.qlRateHelperPillarDate(S32,Trigger),"--")</f>
        <v>43363</v>
      </c>
      <c r="W32" s="2" t="str">
        <f t="shared" si="3"/>
        <v>Sw</v>
      </c>
      <c r="X32" s="2" t="str">
        <v>obj_004d6</v>
      </c>
      <c r="Y32" s="2" t="str">
        <f>IFERROR(_xll.qlRateHelperQuoteName(X32,Trigger),"")</f>
        <v>EURAB3E12Y_Quote</v>
      </c>
      <c r="Z32" s="62">
        <f>IFERROR(_xll.qlRateHelperRate(X32,Trigger),"")</f>
        <v>2.9400000000000003E-3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42643</v>
      </c>
      <c r="AC32" s="3">
        <f>IFERROR(_xll.qlRateHelperPillarDate(X32,Trigger),"")</f>
        <v>47025</v>
      </c>
      <c r="AD32" s="62">
        <v>2.9690133091286371E-3</v>
      </c>
    </row>
    <row r="33" spans="1:30" ht="11.25" customHeight="1" x14ac:dyDescent="0.2">
      <c r="A33" s="54" t="s">
        <v>94</v>
      </c>
      <c r="B33" s="101" t="b">
        <v>1</v>
      </c>
      <c r="C33" s="57" t="str">
        <f>_xll.qlIMMNextCode(C32,B33,Trigger)</f>
        <v>U7</v>
      </c>
      <c r="D33" s="107"/>
      <c r="E33" s="107"/>
      <c r="F33" s="107"/>
      <c r="G33" s="56" t="str">
        <f t="shared" si="17"/>
        <v>Euribor3M</v>
      </c>
      <c r="H33" s="104" t="str">
        <f t="shared" si="18"/>
        <v>EURFUT3MU7_Quote</v>
      </c>
      <c r="I33" s="109" t="str">
        <f t="shared" si="19"/>
        <v>EURFUT3MU7ConvAdj_Quote</v>
      </c>
      <c r="J33" s="209" t="str">
        <f>IF(P29,_xll.qlFuturesRateHelper(,H33,FuturesType,C33,G33,I33,Permanent,Trigger,ObjectOverwrite),"--")</f>
        <v>obj_00543#0001</v>
      </c>
      <c r="K33" s="45"/>
      <c r="L33" s="212" t="str">
        <f t="shared" si="16"/>
        <v>FUT</v>
      </c>
      <c r="M33" s="213" t="str">
        <f t="shared" si="14"/>
        <v>EURFUT3MU8_Quote</v>
      </c>
      <c r="N33" s="249">
        <f>IFERROR(_xll.qlQuoteValue(H37),"--")</f>
        <v>100.3875</v>
      </c>
      <c r="O33" s="249">
        <f>IFERROR(_xll.qlQuoteValue(I37),"--")</f>
        <v>0</v>
      </c>
      <c r="P33" s="85" t="b">
        <v>1</v>
      </c>
      <c r="Q33" s="82">
        <v>20</v>
      </c>
      <c r="R33" s="82">
        <v>21</v>
      </c>
      <c r="S33" s="82" t="str">
        <f t="shared" si="15"/>
        <v>obj_00545#0001</v>
      </c>
      <c r="T33" s="86">
        <f>IFERROR(_xll.qlRateHelperEarliestDate(S33,Trigger),"--")</f>
        <v>43362</v>
      </c>
      <c r="U33" s="86">
        <f>IFERROR(_xll.qlRateHelperPillarDate(S33,Trigger),"--")</f>
        <v>43453</v>
      </c>
      <c r="W33" s="2" t="str">
        <f t="shared" si="3"/>
        <v>Sw</v>
      </c>
      <c r="X33" s="2" t="str">
        <v>obj_004e6</v>
      </c>
      <c r="Y33" s="2" t="str">
        <f>IFERROR(_xll.qlRateHelperQuoteName(X33,Trigger),"")</f>
        <v>EURAB3E15Y_Quote</v>
      </c>
      <c r="Z33" s="62">
        <f>IFERROR(_xll.qlRateHelperRate(X33,Trigger),"")</f>
        <v>4.7599999999999995E-3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42643</v>
      </c>
      <c r="AC33" s="3">
        <f>IFERROR(_xll.qlRateHelperPillarDate(X33,Trigger),"")</f>
        <v>48121</v>
      </c>
      <c r="AD33" s="62">
        <v>4.846806204795065E-3</v>
      </c>
    </row>
    <row r="34" spans="1:30" ht="11.25" customHeight="1" x14ac:dyDescent="0.2">
      <c r="A34" s="54" t="s">
        <v>94</v>
      </c>
      <c r="B34" s="101" t="b">
        <v>1</v>
      </c>
      <c r="C34" s="57" t="str">
        <f>_xll.qlIMMNextCode(C33,B34,Trigger)</f>
        <v>Z7</v>
      </c>
      <c r="D34" s="107"/>
      <c r="E34" s="107"/>
      <c r="F34" s="107"/>
      <c r="G34" s="56" t="str">
        <f t="shared" si="17"/>
        <v>Euribor3M</v>
      </c>
      <c r="H34" s="104" t="str">
        <f t="shared" si="18"/>
        <v>EURFUT3MZ7_Quote</v>
      </c>
      <c r="I34" s="109" t="str">
        <f t="shared" si="19"/>
        <v>EURFUT3MZ7ConvAdj_Quote</v>
      </c>
      <c r="J34" s="209" t="str">
        <f>IF(P30,_xll.qlFuturesRateHelper(,H34,FuturesType,C34,G34,I34,Permanent,Trigger,ObjectOverwrite),"--")</f>
        <v>obj_0053f#0001</v>
      </c>
      <c r="K34" s="45"/>
      <c r="L34" s="212" t="str">
        <f t="shared" si="16"/>
        <v>FUT</v>
      </c>
      <c r="M34" s="213" t="str">
        <f t="shared" si="14"/>
        <v>EURFUT3MZ8_Quote</v>
      </c>
      <c r="N34" s="249">
        <f>IFERROR(_xll.qlQuoteValue(H38),"--")</f>
        <v>100.38</v>
      </c>
      <c r="O34" s="249">
        <f>IFERROR(_xll.qlQuoteValue(I38),"--")</f>
        <v>0</v>
      </c>
      <c r="P34" s="85" t="b">
        <v>1</v>
      </c>
      <c r="Q34" s="82">
        <v>20</v>
      </c>
      <c r="R34" s="82">
        <v>21</v>
      </c>
      <c r="S34" s="82" t="str">
        <f t="shared" si="15"/>
        <v>obj_0053e#0001</v>
      </c>
      <c r="T34" s="86">
        <f>IFERROR(_xll.qlRateHelperEarliestDate(S34,Trigger),"--")</f>
        <v>43453</v>
      </c>
      <c r="U34" s="86">
        <f>IFERROR(_xll.qlRateHelperPillarDate(S34,Trigger),"--")</f>
        <v>43543</v>
      </c>
      <c r="W34" s="2" t="str">
        <f t="shared" si="3"/>
        <v>Sw</v>
      </c>
      <c r="X34" s="2" t="str">
        <v>obj_004c3</v>
      </c>
      <c r="Y34" s="2" t="str">
        <f>IFERROR(_xll.qlRateHelperQuoteName(X34,Trigger),"")</f>
        <v>EURAB3E20Y_Quote</v>
      </c>
      <c r="Z34" s="62">
        <f>IFERROR(_xll.qlRateHelperRate(X34,Trigger),"")</f>
        <v>6.2599999999999999E-3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42643</v>
      </c>
      <c r="AC34" s="3">
        <f>IFERROR(_xll.qlRateHelperPillarDate(X34,Trigger),"")</f>
        <v>49948</v>
      </c>
      <c r="AD34" s="62">
        <v>6.4074283390118999E-3</v>
      </c>
    </row>
    <row r="35" spans="1:30" ht="11.25" customHeight="1" x14ac:dyDescent="0.2">
      <c r="A35" s="54" t="s">
        <v>94</v>
      </c>
      <c r="B35" s="101" t="b">
        <v>1</v>
      </c>
      <c r="C35" s="57" t="str">
        <f>_xll.qlIMMNextCode(C34,B35,Trigger)</f>
        <v>H8</v>
      </c>
      <c r="D35" s="107"/>
      <c r="E35" s="107"/>
      <c r="F35" s="107"/>
      <c r="G35" s="56" t="str">
        <f t="shared" si="17"/>
        <v>Euribor3M</v>
      </c>
      <c r="H35" s="104" t="str">
        <f t="shared" si="18"/>
        <v>EURFUT3MH8_Quote</v>
      </c>
      <c r="I35" s="109" t="str">
        <f t="shared" si="19"/>
        <v>EURFUT3MH8ConvAdj_Quote</v>
      </c>
      <c r="J35" s="209" t="str">
        <f>IF(P31,_xll.qlFuturesRateHelper(,H35,FuturesType,C35,G35,I35,Permanent,Trigger,ObjectOverwrite),"--")</f>
        <v>obj_00534#0001</v>
      </c>
      <c r="K35" s="45"/>
      <c r="L35" s="212" t="str">
        <f t="shared" si="16"/>
        <v>FUT</v>
      </c>
      <c r="M35" s="213" t="str">
        <f t="shared" si="14"/>
        <v>EURFUT3MH9_Quote</v>
      </c>
      <c r="N35" s="249">
        <f>IFERROR(_xll.qlQuoteValue(H39),"--")</f>
        <v>100.36750000000001</v>
      </c>
      <c r="O35" s="249">
        <f>IFERROR(_xll.qlQuoteValue(I39),"--")</f>
        <v>0</v>
      </c>
      <c r="P35" s="85" t="b">
        <v>1</v>
      </c>
      <c r="Q35" s="82">
        <v>20</v>
      </c>
      <c r="R35" s="82">
        <v>21</v>
      </c>
      <c r="S35" s="82" t="str">
        <f t="shared" si="15"/>
        <v>obj_00533#0001</v>
      </c>
      <c r="T35" s="86">
        <f>IFERROR(_xll.qlRateHelperEarliestDate(S35,Trigger),"--")</f>
        <v>43544</v>
      </c>
      <c r="U35" s="86">
        <f>IFERROR(_xll.qlRateHelperPillarDate(S35,Trigger),"--")</f>
        <v>43636</v>
      </c>
      <c r="W35" s="2" t="str">
        <f t="shared" ref="W35:W66" si="20">IFERROR(INDEX($L$3:$L$124,MATCH(Y35,$M$3:$M$124,0),1),"")</f>
        <v>Sw</v>
      </c>
      <c r="X35" s="2" t="str">
        <v>obj_004df</v>
      </c>
      <c r="Y35" s="2" t="str">
        <f>IFERROR(_xll.qlRateHelperQuoteName(X35,Trigger),"")</f>
        <v>EURAB3E25Y_Quote</v>
      </c>
      <c r="Z35" s="62">
        <f>IFERROR(_xll.qlRateHelperRate(X35,Trigger),"")</f>
        <v>6.7400000000000003E-3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42643</v>
      </c>
      <c r="AC35" s="3">
        <f>IFERROR(_xll.qlRateHelperPillarDate(X35,Trigger),"")</f>
        <v>51774</v>
      </c>
      <c r="AD35" s="62">
        <v>6.8936991165113853E-3</v>
      </c>
    </row>
    <row r="36" spans="1:30" ht="11.25" customHeight="1" x14ac:dyDescent="0.2">
      <c r="A36" s="54" t="s">
        <v>94</v>
      </c>
      <c r="B36" s="101" t="b">
        <v>1</v>
      </c>
      <c r="C36" s="57" t="str">
        <f>_xll.qlIMMNextCode(C35,B36,Trigger)</f>
        <v>M8</v>
      </c>
      <c r="D36" s="107"/>
      <c r="E36" s="107"/>
      <c r="F36" s="107"/>
      <c r="G36" s="56" t="str">
        <f t="shared" si="17"/>
        <v>Euribor3M</v>
      </c>
      <c r="H36" s="104" t="str">
        <f t="shared" si="18"/>
        <v>EURFUT3MM8_Quote</v>
      </c>
      <c r="I36" s="109" t="str">
        <f t="shared" si="19"/>
        <v>EURFUT3MM8ConvAdj_Quote</v>
      </c>
      <c r="J36" s="209" t="str">
        <f>IF(P32,_xll.qlFuturesRateHelper(,H36,FuturesType,C36,G36,I36,Permanent,Trigger,ObjectOverwrite),"--")</f>
        <v>obj_00538#0001</v>
      </c>
      <c r="K36" s="45"/>
      <c r="L36" s="212" t="str">
        <f t="shared" si="16"/>
        <v>FUT</v>
      </c>
      <c r="M36" s="213" t="str">
        <f t="shared" si="14"/>
        <v>EURFUT3MM9_Quote</v>
      </c>
      <c r="N36" s="249">
        <f>IFERROR(_xll.qlQuoteValue(H40),"--")</f>
        <v>100.35250000000001</v>
      </c>
      <c r="O36" s="249">
        <f>IFERROR(_xll.qlQuoteValue(I40),"--")</f>
        <v>0</v>
      </c>
      <c r="P36" s="85" t="b">
        <v>1</v>
      </c>
      <c r="Q36" s="82">
        <v>20</v>
      </c>
      <c r="R36" s="82">
        <v>21</v>
      </c>
      <c r="S36" s="82" t="str">
        <f t="shared" si="15"/>
        <v>obj_0053c#0001</v>
      </c>
      <c r="T36" s="86">
        <f>IFERROR(_xll.qlRateHelperEarliestDate(S36,Trigger),"--")</f>
        <v>43635</v>
      </c>
      <c r="U36" s="86">
        <f>IFERROR(_xll.qlRateHelperPillarDate(S36,Trigger),"--")</f>
        <v>43727</v>
      </c>
      <c r="W36" s="2" t="str">
        <f t="shared" si="20"/>
        <v>Sw</v>
      </c>
      <c r="X36" s="2" t="str">
        <v>obj_004c0</v>
      </c>
      <c r="Y36" s="2" t="str">
        <f>IFERROR(_xll.qlRateHelperQuoteName(X36,Trigger),"")</f>
        <v>EURAB3E30Y_Quote</v>
      </c>
      <c r="Z36" s="62">
        <f>IFERROR(_xll.qlRateHelperRate(X36,Trigger),"")</f>
        <v>6.8799999999999998E-3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42643</v>
      </c>
      <c r="AC36" s="3">
        <f>IFERROR(_xll.qlRateHelperPillarDate(X36,Trigger),"")</f>
        <v>53598</v>
      </c>
      <c r="AD36" s="62">
        <v>7.0183329077959733E-3</v>
      </c>
    </row>
    <row r="37" spans="1:30" ht="11.25" customHeight="1" x14ac:dyDescent="0.2">
      <c r="A37" s="54" t="s">
        <v>94</v>
      </c>
      <c r="B37" s="101" t="b">
        <v>1</v>
      </c>
      <c r="C37" s="57" t="str">
        <f>_xll.qlIMMNextCode(C36,B37,Trigger)</f>
        <v>U8</v>
      </c>
      <c r="D37" s="107"/>
      <c r="E37" s="107"/>
      <c r="F37" s="107"/>
      <c r="G37" s="56" t="str">
        <f t="shared" si="17"/>
        <v>Euribor3M</v>
      </c>
      <c r="H37" s="104" t="str">
        <f t="shared" si="18"/>
        <v>EURFUT3MU8_Quote</v>
      </c>
      <c r="I37" s="109" t="str">
        <f t="shared" si="19"/>
        <v>EURFUT3MU8ConvAdj_Quote</v>
      </c>
      <c r="J37" s="209" t="str">
        <f>IF(P33,_xll.qlFuturesRateHelper(,H37,FuturesType,C37,G37,I37,Permanent,Trigger,ObjectOverwrite),"--")</f>
        <v>obj_00545#0001</v>
      </c>
      <c r="K37" s="45"/>
      <c r="L37" s="212" t="str">
        <f t="shared" si="16"/>
        <v>FUT</v>
      </c>
      <c r="M37" s="213" t="str">
        <f t="shared" si="14"/>
        <v>EURFUT3MU9_Quote</v>
      </c>
      <c r="N37" s="249">
        <f>IFERROR(_xll.qlQuoteValue(H41),"--")</f>
        <v>100.33500000000001</v>
      </c>
      <c r="O37" s="249">
        <f>IFERROR(_xll.qlQuoteValue(I41),"--")</f>
        <v>0</v>
      </c>
      <c r="P37" s="85" t="b">
        <v>1</v>
      </c>
      <c r="Q37" s="82">
        <v>20</v>
      </c>
      <c r="R37" s="82">
        <v>21</v>
      </c>
      <c r="S37" s="82" t="str">
        <f t="shared" si="15"/>
        <v>obj_00544#0001</v>
      </c>
      <c r="T37" s="86">
        <f>IFERROR(_xll.qlRateHelperEarliestDate(S37,Trigger),"--")</f>
        <v>43726</v>
      </c>
      <c r="U37" s="86">
        <f>IFERROR(_xll.qlRateHelperPillarDate(S37,Trigger),"--")</f>
        <v>43817</v>
      </c>
      <c r="W37" s="2" t="str">
        <f t="shared" si="20"/>
        <v>Sw</v>
      </c>
      <c r="X37" s="2" t="str">
        <v>obj_004cc</v>
      </c>
      <c r="Y37" s="2" t="str">
        <f>IFERROR(_xll.qlRateHelperQuoteName(X37,Trigger),"")</f>
        <v>EURAB3E40Y_Quote</v>
      </c>
      <c r="Z37" s="62">
        <f>IFERROR(_xll.qlRateHelperRate(X37,Trigger),"")</f>
        <v>6.7700000000000008E-3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42643</v>
      </c>
      <c r="AC37" s="3">
        <f>IFERROR(_xll.qlRateHelperPillarDate(X37,Trigger),"")</f>
        <v>57252</v>
      </c>
      <c r="AD37" s="62">
        <v>6.8507473202980831E-3</v>
      </c>
    </row>
    <row r="38" spans="1:30" ht="11.25" customHeight="1" x14ac:dyDescent="0.2">
      <c r="A38" s="54" t="s">
        <v>94</v>
      </c>
      <c r="B38" s="101" t="b">
        <v>1</v>
      </c>
      <c r="C38" s="57" t="str">
        <f>_xll.qlIMMNextCode(C37,B38,Trigger)</f>
        <v>Z8</v>
      </c>
      <c r="D38" s="107"/>
      <c r="E38" s="107"/>
      <c r="F38" s="107"/>
      <c r="G38" s="56" t="str">
        <f t="shared" si="17"/>
        <v>Euribor3M</v>
      </c>
      <c r="H38" s="104" t="str">
        <f t="shared" si="18"/>
        <v>EURFUT3MZ8_Quote</v>
      </c>
      <c r="I38" s="109" t="str">
        <f t="shared" si="19"/>
        <v>EURFUT3MZ8ConvAdj_Quote</v>
      </c>
      <c r="J38" s="209" t="str">
        <f>IF(P34,_xll.qlFuturesRateHelper(,H38,FuturesType,C38,G38,I38,Permanent,Trigger,ObjectOverwrite),"--")</f>
        <v>obj_0053e#0001</v>
      </c>
      <c r="K38" s="45"/>
      <c r="L38" s="212" t="str">
        <f t="shared" si="16"/>
        <v>FUT</v>
      </c>
      <c r="M38" s="213" t="str">
        <f t="shared" si="14"/>
        <v>EURFUT3MZ9_Quote</v>
      </c>
      <c r="N38" s="249">
        <f>IFERROR(_xll.qlQuoteValue(H42),"--")</f>
        <v>100.31</v>
      </c>
      <c r="O38" s="249">
        <f>IFERROR(_xll.qlQuoteValue(I42),"--")</f>
        <v>0</v>
      </c>
      <c r="P38" s="85" t="b">
        <v>1</v>
      </c>
      <c r="Q38" s="82">
        <v>20</v>
      </c>
      <c r="R38" s="82">
        <v>21</v>
      </c>
      <c r="S38" s="82" t="str">
        <f t="shared" si="15"/>
        <v>obj_0053b#0001</v>
      </c>
      <c r="T38" s="86">
        <f>IFERROR(_xll.qlRateHelperEarliestDate(S38,Trigger),"--")</f>
        <v>43817</v>
      </c>
      <c r="U38" s="86">
        <f>IFERROR(_xll.qlRateHelperPillarDate(S38,Trigger),"--")</f>
        <v>43908</v>
      </c>
      <c r="W38" s="2" t="str">
        <f t="shared" si="20"/>
        <v>Sw</v>
      </c>
      <c r="X38" s="2" t="str">
        <v>obj_004e9</v>
      </c>
      <c r="Y38" s="2" t="str">
        <f>IFERROR(_xll.qlRateHelperQuoteName(X38,Trigger),"")</f>
        <v>EURAB3E50Y_Quote</v>
      </c>
      <c r="Z38" s="62">
        <f>IFERROR(_xll.qlRateHelperRate(X38,Trigger),"")</f>
        <v>6.3099999999999996E-3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42643</v>
      </c>
      <c r="AC38" s="3">
        <f>IFERROR(_xll.qlRateHelperPillarDate(X38,Trigger),"")</f>
        <v>60905</v>
      </c>
      <c r="AD38" s="62">
        <v>6.3040111978638355E-3</v>
      </c>
    </row>
    <row r="39" spans="1:30" ht="11.25" customHeight="1" x14ac:dyDescent="0.2">
      <c r="A39" s="54" t="s">
        <v>94</v>
      </c>
      <c r="B39" s="101" t="b">
        <v>1</v>
      </c>
      <c r="C39" s="57" t="str">
        <f>_xll.qlIMMNextCode(C38,B39,Trigger)</f>
        <v>H9</v>
      </c>
      <c r="D39" s="107"/>
      <c r="E39" s="107"/>
      <c r="F39" s="107"/>
      <c r="G39" s="56" t="str">
        <f t="shared" si="17"/>
        <v>Euribor3M</v>
      </c>
      <c r="H39" s="104" t="str">
        <f t="shared" si="18"/>
        <v>EURFUT3MH9_Quote</v>
      </c>
      <c r="I39" s="109" t="str">
        <f t="shared" si="19"/>
        <v>EURFUT3MH9ConvAdj_Quote</v>
      </c>
      <c r="J39" s="209" t="str">
        <f>IF(P35,_xll.qlFuturesRateHelper(,H39,FuturesType,C39,G39,I39,Permanent,Trigger,ObjectOverwrite),"--")</f>
        <v>obj_00533#0001</v>
      </c>
      <c r="K39" s="45"/>
      <c r="L39" s="212" t="str">
        <f t="shared" si="16"/>
        <v>FUT</v>
      </c>
      <c r="M39" s="213" t="str">
        <f t="shared" si="14"/>
        <v>EURFUT3MH0_Quote</v>
      </c>
      <c r="N39" s="249">
        <f>IFERROR(_xll.qlQuoteValue(H43),"--")</f>
        <v>100.2825</v>
      </c>
      <c r="O39" s="249">
        <f>IFERROR(_xll.qlQuoteValue(I43),"--")</f>
        <v>0</v>
      </c>
      <c r="P39" s="85" t="b">
        <v>1</v>
      </c>
      <c r="Q39" s="82">
        <v>20</v>
      </c>
      <c r="R39" s="82">
        <v>21</v>
      </c>
      <c r="S39" s="82" t="str">
        <f t="shared" si="15"/>
        <v>obj_00532#0001</v>
      </c>
      <c r="T39" s="86">
        <f>IFERROR(_xll.qlRateHelperEarliestDate(S39,Trigger),"--")</f>
        <v>43908</v>
      </c>
      <c r="U39" s="86">
        <f>IFERROR(_xll.qlRateHelperPillarDate(S39,Trigger),"--")</f>
        <v>44000</v>
      </c>
      <c r="W39" s="2" t="str">
        <f t="shared" si="20"/>
        <v>Sw</v>
      </c>
      <c r="X39" s="2" t="str">
        <v>obj_004e0</v>
      </c>
      <c r="Y39" s="2" t="str">
        <f>IFERROR(_xll.qlRateHelperQuoteName(X39,Trigger),"")</f>
        <v>EURAB3E60Y_Quote</v>
      </c>
      <c r="Z39" s="62">
        <f>IFERROR(_xll.qlRateHelperRate(X39,Trigger),"")</f>
        <v>6.0200000000000002E-3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42643</v>
      </c>
      <c r="AC39" s="3">
        <f>IFERROR(_xll.qlRateHelperPillarDate(X39,Trigger),"")</f>
        <v>64558</v>
      </c>
      <c r="AD39" s="62">
        <v>5.9667028528085407E-3</v>
      </c>
    </row>
    <row r="40" spans="1:30" ht="11.25" customHeight="1" x14ac:dyDescent="0.2">
      <c r="A40" s="54" t="s">
        <v>94</v>
      </c>
      <c r="B40" s="101" t="b">
        <v>1</v>
      </c>
      <c r="C40" s="57" t="str">
        <f>_xll.qlIMMNextCode(C39,B40,Trigger)</f>
        <v>M9</v>
      </c>
      <c r="D40" s="107"/>
      <c r="E40" s="107"/>
      <c r="F40" s="107"/>
      <c r="G40" s="56" t="str">
        <f t="shared" si="17"/>
        <v>Euribor3M</v>
      </c>
      <c r="H40" s="104" t="str">
        <f t="shared" si="18"/>
        <v>EURFUT3MM9_Quote</v>
      </c>
      <c r="I40" s="109" t="str">
        <f t="shared" si="19"/>
        <v>EURFUT3MM9ConvAdj_Quote</v>
      </c>
      <c r="J40" s="209" t="str">
        <f>IF(P36,_xll.qlFuturesRateHelper(,H40,FuturesType,C40,G40,I40,Permanent,Trigger,ObjectOverwrite),"--")</f>
        <v>obj_0053c#0001</v>
      </c>
      <c r="K40" s="45"/>
      <c r="L40" s="212" t="str">
        <f t="shared" si="16"/>
        <v>FUT</v>
      </c>
      <c r="M40" s="213" t="str">
        <f t="shared" si="14"/>
        <v>EURFUT3MM0_Quote</v>
      </c>
      <c r="N40" s="249">
        <f>IFERROR(_xll.qlQuoteValue(H44),"--")</f>
        <v>100.245</v>
      </c>
      <c r="O40" s="249">
        <f>IFERROR(_xll.qlQuoteValue(I44),"--")</f>
        <v>0</v>
      </c>
      <c r="P40" s="85" t="b">
        <v>1</v>
      </c>
      <c r="Q40" s="82">
        <v>20</v>
      </c>
      <c r="R40" s="82">
        <v>21</v>
      </c>
      <c r="S40" s="82" t="str">
        <f t="shared" si="15"/>
        <v>obj_00530#0001</v>
      </c>
      <c r="T40" s="86">
        <f>IFERROR(_xll.qlRateHelperEarliestDate(S40,Trigger),"--")</f>
        <v>43999</v>
      </c>
      <c r="U40" s="86">
        <f>IFERROR(_xll.qlRateHelperPillarDate(S40,Trigger),"--")</f>
        <v>44091</v>
      </c>
      <c r="W40" s="2" t="str">
        <f t="shared" si="20"/>
        <v/>
      </c>
      <c r="X40" s="2" t="e">
        <v>#N/A</v>
      </c>
      <c r="Y40" s="2" t="str">
        <f>IFERROR(_xll.qlRateHelperQuoteName(X40,Trigger),"")</f>
        <v/>
      </c>
      <c r="Z40" s="62" t="str">
        <f>IFERROR(_xll.qlRateHelperRate(X40,Trigger),"")</f>
        <v/>
      </c>
      <c r="AA40" s="90" t="str">
        <f>IF(ISERROR(_xll.qlSwapRateHelperSpread($X40)),IF(ISERROR(_xll.qlFuturesRateHelperConvexityAdjustment($X40)),"",_xll.qlFuturesRateHelperConvexityAdjustment($X40)),_xll.qlSwapRateHelperSpread($X40))</f>
        <v/>
      </c>
      <c r="AB40" s="3" t="str">
        <f>IFERROR(_xll.qlRateHelperEarliestDate(X40,Trigger),"")</f>
        <v/>
      </c>
      <c r="AC40" s="3" t="str">
        <f>IFERROR(_xll.qlRateHelperPillarDate(X40,Trigger),"")</f>
        <v/>
      </c>
      <c r="AD40" s="62" t="e">
        <v>#N/A</v>
      </c>
    </row>
    <row r="41" spans="1:30" ht="11.25" customHeight="1" x14ac:dyDescent="0.2">
      <c r="A41" s="54" t="s">
        <v>94</v>
      </c>
      <c r="B41" s="101" t="b">
        <v>1</v>
      </c>
      <c r="C41" s="57" t="str">
        <f>_xll.qlIMMNextCode(C40,B41,Trigger)</f>
        <v>U9</v>
      </c>
      <c r="D41" s="107"/>
      <c r="E41" s="107"/>
      <c r="F41" s="107"/>
      <c r="G41" s="56" t="str">
        <f t="shared" si="17"/>
        <v>Euribor3M</v>
      </c>
      <c r="H41" s="104" t="str">
        <f t="shared" si="18"/>
        <v>EURFUT3MU9_Quote</v>
      </c>
      <c r="I41" s="109" t="str">
        <f t="shared" si="19"/>
        <v>EURFUT3MU9ConvAdj_Quote</v>
      </c>
      <c r="J41" s="209" t="str">
        <f>IF(P37,_xll.qlFuturesRateHelper(,H41,FuturesType,C41,G41,I41,Permanent,Trigger,ObjectOverwrite),"--")</f>
        <v>obj_00544#0001</v>
      </c>
      <c r="L41" s="212" t="str">
        <f t="shared" si="16"/>
        <v>FUT</v>
      </c>
      <c r="M41" s="213" t="str">
        <f t="shared" si="14"/>
        <v>EURFUT3MU0_Quote</v>
      </c>
      <c r="N41" s="249">
        <f>IFERROR(_xll.qlQuoteValue(H45),"--")</f>
        <v>100.2025</v>
      </c>
      <c r="O41" s="249">
        <f>IFERROR(_xll.qlQuoteValue(I45),"--")</f>
        <v>0</v>
      </c>
      <c r="P41" s="85" t="b">
        <v>1</v>
      </c>
      <c r="Q41" s="82">
        <v>20</v>
      </c>
      <c r="R41" s="82">
        <v>21</v>
      </c>
      <c r="S41" s="82" t="str">
        <f t="shared" si="15"/>
        <v>obj_00542#0001</v>
      </c>
      <c r="T41" s="86">
        <f>IFERROR(_xll.qlRateHelperEarliestDate(S41,Trigger),"--")</f>
        <v>44090</v>
      </c>
      <c r="U41" s="86">
        <f>IFERROR(_xll.qlRateHelperPillarDate(S41,Trigger),"--")</f>
        <v>44181</v>
      </c>
      <c r="W41" s="2" t="str">
        <f t="shared" si="20"/>
        <v/>
      </c>
      <c r="X41" s="2" t="e">
        <v>#N/A</v>
      </c>
      <c r="Y41" s="2" t="str">
        <f>IFERROR(_xll.qlRateHelperQuoteName(X41,Trigger),"")</f>
        <v/>
      </c>
      <c r="Z41" s="62" t="str">
        <f>IFERROR(_xll.qlRateHelperRate(X41,Trigger),"")</f>
        <v/>
      </c>
      <c r="AA41" s="90" t="str">
        <f>IF(ISERROR(_xll.qlSwapRateHelperSpread($X41)),IF(ISERROR(_xll.qlFuturesRateHelperConvexityAdjustment($X41)),"",_xll.qlFuturesRateHelperConvexityAdjustment($X41)),_xll.qlSwapRateHelperSpread($X41))</f>
        <v/>
      </c>
      <c r="AB41" s="3" t="str">
        <f>IFERROR(_xll.qlRateHelperEarliestDate(X41,Trigger),"")</f>
        <v/>
      </c>
      <c r="AC41" s="3" t="str">
        <f>IFERROR(_xll.qlRateHelperPillarDate(X41,Trigger),"")</f>
        <v/>
      </c>
      <c r="AD41" s="62" t="e">
        <v>#N/A</v>
      </c>
    </row>
    <row r="42" spans="1:30" ht="11.25" customHeight="1" x14ac:dyDescent="0.2">
      <c r="A42" s="54" t="s">
        <v>94</v>
      </c>
      <c r="B42" s="101" t="b">
        <v>1</v>
      </c>
      <c r="C42" s="57" t="str">
        <f>_xll.qlIMMNextCode(C41,B42,Trigger)</f>
        <v>Z9</v>
      </c>
      <c r="D42" s="107"/>
      <c r="E42" s="107"/>
      <c r="F42" s="107"/>
      <c r="G42" s="56" t="str">
        <f t="shared" si="17"/>
        <v>Euribor3M</v>
      </c>
      <c r="H42" s="104" t="str">
        <f t="shared" si="18"/>
        <v>EURFUT3MZ9_Quote</v>
      </c>
      <c r="I42" s="109" t="str">
        <f t="shared" si="19"/>
        <v>EURFUT3MZ9ConvAdj_Quote</v>
      </c>
      <c r="J42" s="209" t="str">
        <f>IF(P38,_xll.qlFuturesRateHelper(,H42,FuturesType,C42,G42,I42,Permanent,Trigger,ObjectOverwrite),"--")</f>
        <v>obj_0053b#0001</v>
      </c>
      <c r="L42" s="212" t="str">
        <f t="shared" si="16"/>
        <v>FUT</v>
      </c>
      <c r="M42" s="213" t="str">
        <f t="shared" si="14"/>
        <v>EURFUT3MZ0_Quote</v>
      </c>
      <c r="N42" s="249">
        <f>IFERROR(_xll.qlQuoteValue(H46),"--")</f>
        <v>100.155</v>
      </c>
      <c r="O42" s="249">
        <f>IFERROR(_xll.qlQuoteValue(I46),"--")</f>
        <v>0</v>
      </c>
      <c r="P42" s="85" t="b">
        <v>1</v>
      </c>
      <c r="Q42" s="82">
        <v>20</v>
      </c>
      <c r="R42" s="82">
        <v>21</v>
      </c>
      <c r="S42" s="82" t="str">
        <f t="shared" si="15"/>
        <v>obj_0053d#0001</v>
      </c>
      <c r="T42" s="86">
        <f>IFERROR(_xll.qlRateHelperEarliestDate(S42,Trigger),"--")</f>
        <v>44181</v>
      </c>
      <c r="U42" s="86">
        <f>IFERROR(_xll.qlRateHelperPillarDate(S42,Trigger),"--")</f>
        <v>44271</v>
      </c>
      <c r="W42" s="2" t="str">
        <f t="shared" si="20"/>
        <v/>
      </c>
      <c r="X42" s="2" t="e">
        <v>#N/A</v>
      </c>
      <c r="Y42" s="2" t="str">
        <f>IFERROR(_xll.qlRateHelperQuoteName(X42,Trigger),"")</f>
        <v/>
      </c>
      <c r="Z42" s="62" t="str">
        <f>IFERROR(_xll.qlRateHelperRate(X42,Trigger),"")</f>
        <v/>
      </c>
      <c r="AA42" s="90" t="str">
        <f>IF(ISERROR(_xll.qlSwapRateHelperSpread($X42)),IF(ISERROR(_xll.qlFuturesRateHelperConvexityAdjustment($X42)),"",_xll.qlFuturesRateHelperConvexityAdjustment($X42)),_xll.qlSwapRateHelperSpread($X42))</f>
        <v/>
      </c>
      <c r="AB42" s="3" t="str">
        <f>IFERROR(_xll.qlRateHelperEarliestDate(X42,Trigger),"")</f>
        <v/>
      </c>
      <c r="AC42" s="3" t="str">
        <f>IFERROR(_xll.qlRateHelperPillarDate(X42,Trigger),"")</f>
        <v/>
      </c>
      <c r="AD42" s="62" t="e">
        <v>#N/A</v>
      </c>
    </row>
    <row r="43" spans="1:30" ht="11.25" customHeight="1" x14ac:dyDescent="0.2">
      <c r="A43" s="54" t="s">
        <v>94</v>
      </c>
      <c r="B43" s="101" t="b">
        <v>1</v>
      </c>
      <c r="C43" s="57" t="str">
        <f>_xll.qlIMMNextCode(C42,B43,Trigger)</f>
        <v>H0</v>
      </c>
      <c r="D43" s="107"/>
      <c r="E43" s="107"/>
      <c r="F43" s="107"/>
      <c r="G43" s="56" t="str">
        <f t="shared" si="17"/>
        <v>Euribor3M</v>
      </c>
      <c r="H43" s="104" t="str">
        <f t="shared" si="18"/>
        <v>EURFUT3MH0_Quote</v>
      </c>
      <c r="I43" s="109" t="str">
        <f t="shared" si="19"/>
        <v>EURFUT3MH0ConvAdj_Quote</v>
      </c>
      <c r="J43" s="209" t="str">
        <f>IF(P39,_xll.qlFuturesRateHelper(,H43,FuturesType,C43,G43,I43,Permanent,Trigger,ObjectOverwrite),"--")</f>
        <v>obj_00532#0001</v>
      </c>
      <c r="L43" s="216" t="str">
        <f t="shared" si="16"/>
        <v>FUT</v>
      </c>
      <c r="M43" s="217" t="str">
        <f t="shared" si="14"/>
        <v>EURFUT3MH1_Quote</v>
      </c>
      <c r="N43" s="250">
        <f>IFERROR(_xll.qlQuoteValue(H47),"--")</f>
        <v>100.1</v>
      </c>
      <c r="O43" s="250">
        <f>IFERROR(_xll.qlQuoteValue(I47),"--")</f>
        <v>0</v>
      </c>
      <c r="P43" s="87" t="b">
        <v>1</v>
      </c>
      <c r="Q43" s="83">
        <v>20</v>
      </c>
      <c r="R43" s="83">
        <v>21</v>
      </c>
      <c r="S43" s="83" t="str">
        <f t="shared" si="15"/>
        <v>obj_00531#0001</v>
      </c>
      <c r="T43" s="88">
        <f>IFERROR(_xll.qlRateHelperEarliestDate(S43,Trigger),"--")</f>
        <v>44272</v>
      </c>
      <c r="U43" s="88">
        <f>IFERROR(_xll.qlRateHelperPillarDate(S43,Trigger),"--")</f>
        <v>44364</v>
      </c>
      <c r="W43" s="2" t="str">
        <f t="shared" si="20"/>
        <v/>
      </c>
      <c r="X43" s="2" t="e">
        <v>#N/A</v>
      </c>
      <c r="Y43" s="2" t="str">
        <f>IFERROR(_xll.qlRateHelperQuoteName(X43,Trigger),"")</f>
        <v/>
      </c>
      <c r="Z43" s="62" t="str">
        <f>IFERROR(_xll.qlRateHelperRate(X43,Trigger),"")</f>
        <v/>
      </c>
      <c r="AA43" s="90" t="str">
        <f>IF(ISERROR(_xll.qlSwapRateHelperSpread($X43)),IF(ISERROR(_xll.qlFuturesRateHelperConvexityAdjustment($X43)),"",_xll.qlFuturesRateHelperConvexityAdjustment($X43)),_xll.qlSwapRateHelperSpread($X43))</f>
        <v/>
      </c>
      <c r="AB43" s="3" t="str">
        <f>IFERROR(_xll.qlRateHelperEarliestDate(X43,Trigger),"")</f>
        <v/>
      </c>
      <c r="AC43" s="3" t="str">
        <f>IFERROR(_xll.qlRateHelperPillarDate(X43,Trigger),"")</f>
        <v/>
      </c>
      <c r="AD43" s="62" t="e">
        <v>#N/A</v>
      </c>
    </row>
    <row r="44" spans="1:30" ht="11.25" customHeight="1" x14ac:dyDescent="0.2">
      <c r="A44" s="54" t="s">
        <v>94</v>
      </c>
      <c r="B44" s="101" t="b">
        <v>1</v>
      </c>
      <c r="C44" s="57" t="str">
        <f>_xll.qlIMMNextCode(C43,B44,Trigger)</f>
        <v>M0</v>
      </c>
      <c r="D44" s="107"/>
      <c r="E44" s="107"/>
      <c r="F44" s="107"/>
      <c r="G44" s="56" t="str">
        <f t="shared" si="17"/>
        <v>Euribor3M</v>
      </c>
      <c r="H44" s="104" t="str">
        <f t="shared" si="18"/>
        <v>EURFUT3MM0_Quote</v>
      </c>
      <c r="I44" s="109" t="str">
        <f t="shared" si="19"/>
        <v>EURFUT3MM0ConvAdj_Quote</v>
      </c>
      <c r="J44" s="209" t="str">
        <f>IF(P40,_xll.qlFuturesRateHelper(,H44,FuturesType,C44,G44,I44,Permanent,Trigger,ObjectOverwrite),"--")</f>
        <v>obj_00530#0001</v>
      </c>
      <c r="L44" s="212" t="str">
        <f t="shared" ref="L44:L80" si="21">A50</f>
        <v>Sw</v>
      </c>
      <c r="M44" s="240" t="str">
        <f t="shared" ref="M44:M80" si="22">H50</f>
        <v>EURAB3E1Y_Quote</v>
      </c>
      <c r="N44" s="214">
        <f>IFERROR(_xll.qlQuoteValue(H50),"--")</f>
        <v>-3.3099999999999996E-3</v>
      </c>
      <c r="O44" s="214">
        <f>I50</f>
        <v>0</v>
      </c>
      <c r="P44" s="122" t="b">
        <v>0</v>
      </c>
      <c r="Q44" s="121">
        <v>50</v>
      </c>
      <c r="R44" s="121">
        <v>1</v>
      </c>
      <c r="S44" s="121" t="str">
        <f t="shared" ref="S44:S80" si="23">J50</f>
        <v>--</v>
      </c>
      <c r="T44" s="123" t="str">
        <f>IFERROR(_xll.qlRateHelperEarliestDate(S44,Trigger),"--")</f>
        <v>--</v>
      </c>
      <c r="U44" s="123" t="str">
        <f>IFERROR(_xll.qlRateHelperPillarDate(S44,Trigger),"--")</f>
        <v>--</v>
      </c>
      <c r="W44" s="2" t="str">
        <f t="shared" si="20"/>
        <v/>
      </c>
      <c r="X44" s="2" t="e">
        <v>#N/A</v>
      </c>
      <c r="Y44" s="2" t="str">
        <f>IFERROR(_xll.qlRateHelperQuoteName(X44,Trigger),"")</f>
        <v/>
      </c>
      <c r="Z44" s="62" t="str">
        <f>IFERROR(_xll.qlRateHelperRate(X44,Trigger),"")</f>
        <v/>
      </c>
      <c r="AA44" s="90" t="str">
        <f>IF(ISERROR(_xll.qlSwapRateHelperSpread($X44)),IF(ISERROR(_xll.qlFuturesRateHelperConvexityAdjustment($X44)),"",_xll.qlFuturesRateHelperConvexityAdjustment($X44)),_xll.qlSwapRateHelperSpread($X44))</f>
        <v/>
      </c>
      <c r="AB44" s="3" t="str">
        <f>IFERROR(_xll.qlRateHelperEarliestDate(X44,Trigger),"")</f>
        <v/>
      </c>
      <c r="AC44" s="3" t="str">
        <f>IFERROR(_xll.qlRateHelperPillarDate(X44,Trigger),"")</f>
        <v/>
      </c>
      <c r="AD44" s="62" t="e">
        <v>#N/A</v>
      </c>
    </row>
    <row r="45" spans="1:30" ht="11.25" customHeight="1" x14ac:dyDescent="0.2">
      <c r="A45" s="54" t="s">
        <v>94</v>
      </c>
      <c r="B45" s="101" t="b">
        <v>1</v>
      </c>
      <c r="C45" s="57" t="str">
        <f>_xll.qlIMMNextCode(C44,B45,Trigger)</f>
        <v>U0</v>
      </c>
      <c r="D45" s="107"/>
      <c r="E45" s="107"/>
      <c r="F45" s="107"/>
      <c r="G45" s="56" t="str">
        <f t="shared" si="17"/>
        <v>Euribor3M</v>
      </c>
      <c r="H45" s="104" t="str">
        <f t="shared" si="18"/>
        <v>EURFUT3MU0_Quote</v>
      </c>
      <c r="I45" s="109" t="str">
        <f t="shared" si="19"/>
        <v>EURFUT3MU0ConvAdj_Quote</v>
      </c>
      <c r="J45" s="209" t="str">
        <f>IF(P41,_xll.qlFuturesRateHelper(,H45,FuturesType,C45,G45,I45,Permanent,Trigger,ObjectOverwrite),"--")</f>
        <v>obj_00542#0001</v>
      </c>
      <c r="L45" s="212" t="str">
        <f t="shared" si="21"/>
        <v>Sw</v>
      </c>
      <c r="M45" s="213" t="str">
        <f t="shared" si="22"/>
        <v>EURAB3E15M_Quote</v>
      </c>
      <c r="N45" s="214">
        <f>IFERROR(_xll.qlQuoteValue(H51),"--")</f>
        <v>-3.3899999999999998E-3</v>
      </c>
      <c r="O45" s="214">
        <f t="shared" ref="O45:O80" si="24">I51</f>
        <v>0</v>
      </c>
      <c r="P45" s="122" t="b">
        <v>0</v>
      </c>
      <c r="Q45" s="121">
        <v>50</v>
      </c>
      <c r="R45" s="121">
        <v>1</v>
      </c>
      <c r="S45" s="121" t="str">
        <f t="shared" si="23"/>
        <v>--</v>
      </c>
      <c r="T45" s="123" t="str">
        <f>IFERROR(_xll.qlRateHelperEarliestDate(S45,Trigger),"--")</f>
        <v>--</v>
      </c>
      <c r="U45" s="123" t="str">
        <f>IFERROR(_xll.qlRateHelperPillarDate(S45,Trigger),"--")</f>
        <v>--</v>
      </c>
      <c r="W45" s="2" t="str">
        <f t="shared" si="20"/>
        <v/>
      </c>
      <c r="X45" s="2" t="e">
        <v>#N/A</v>
      </c>
      <c r="Y45" s="2" t="str">
        <f>IFERROR(_xll.qlRateHelperQuoteName(X45,Trigger),"")</f>
        <v/>
      </c>
      <c r="Z45" s="62" t="str">
        <f>IFERROR(_xll.qlRateHelperRate(X45,Trigger),"")</f>
        <v/>
      </c>
      <c r="AA45" s="90" t="str">
        <f>IF(ISERROR(_xll.qlSwapRateHelperSpread($X45)),IF(ISERROR(_xll.qlFuturesRateHelperConvexityAdjustment($X45)),"",_xll.qlFuturesRateHelperConvexityAdjustment($X45)),_xll.qlSwapRateHelperSpread($X45))</f>
        <v/>
      </c>
      <c r="AB45" s="3" t="str">
        <f>IFERROR(_xll.qlRateHelperEarliestDate(X45,Trigger),"")</f>
        <v/>
      </c>
      <c r="AC45" s="3" t="str">
        <f>IFERROR(_xll.qlRateHelperPillarDate(X45,Trigger),"")</f>
        <v/>
      </c>
      <c r="AD45" s="62" t="e">
        <v>#N/A</v>
      </c>
    </row>
    <row r="46" spans="1:30" ht="11.25" customHeight="1" x14ac:dyDescent="0.2">
      <c r="A46" s="54" t="s">
        <v>94</v>
      </c>
      <c r="B46" s="101" t="b">
        <v>1</v>
      </c>
      <c r="C46" s="57" t="str">
        <f>_xll.qlIMMNextCode(C45,B46,Trigger)</f>
        <v>Z0</v>
      </c>
      <c r="D46" s="107"/>
      <c r="E46" s="107"/>
      <c r="F46" s="107"/>
      <c r="G46" s="56" t="str">
        <f t="shared" si="17"/>
        <v>Euribor3M</v>
      </c>
      <c r="H46" s="104" t="str">
        <f t="shared" si="18"/>
        <v>EURFUT3MZ0_Quote</v>
      </c>
      <c r="I46" s="109" t="str">
        <f t="shared" si="19"/>
        <v>EURFUT3MZ0ConvAdj_Quote</v>
      </c>
      <c r="J46" s="209" t="str">
        <f>IF(P42,_xll.qlFuturesRateHelper(,H46,FuturesType,C46,G46,I46,Permanent,Trigger,ObjectOverwrite),"--")</f>
        <v>obj_0053d#0001</v>
      </c>
      <c r="L46" s="212" t="str">
        <f t="shared" si="21"/>
        <v>Sw</v>
      </c>
      <c r="M46" s="213" t="str">
        <f t="shared" si="22"/>
        <v>EURAB3E18M_Quote</v>
      </c>
      <c r="N46" s="214">
        <f>IFERROR(_xll.qlQuoteValue(H52),"--")</f>
        <v>-3.4699999999999996E-3</v>
      </c>
      <c r="O46" s="214">
        <f t="shared" si="24"/>
        <v>0</v>
      </c>
      <c r="P46" s="122" t="b">
        <v>0</v>
      </c>
      <c r="Q46" s="121">
        <v>50</v>
      </c>
      <c r="R46" s="121">
        <v>1</v>
      </c>
      <c r="S46" s="121" t="str">
        <f t="shared" si="23"/>
        <v>--</v>
      </c>
      <c r="T46" s="123" t="str">
        <f>IFERROR(_xll.qlRateHelperEarliestDate(S46,Trigger),"--")</f>
        <v>--</v>
      </c>
      <c r="U46" s="123" t="str">
        <f>IFERROR(_xll.qlRateHelperPillarDate(S46,Trigger),"--")</f>
        <v>--</v>
      </c>
      <c r="W46" s="2" t="str">
        <f t="shared" si="20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1" t="s">
        <v>94</v>
      </c>
      <c r="B47" s="102" t="b">
        <v>1</v>
      </c>
      <c r="C47" s="7" t="str">
        <f>_xll.qlIMMNextCode(C46,B47,Trigger)</f>
        <v>H1</v>
      </c>
      <c r="D47" s="108"/>
      <c r="E47" s="108"/>
      <c r="F47" s="108"/>
      <c r="G47" s="5" t="str">
        <f t="shared" si="17"/>
        <v>Euribor3M</v>
      </c>
      <c r="H47" s="105" t="str">
        <f t="shared" si="18"/>
        <v>EURFUT3MH1_Quote</v>
      </c>
      <c r="I47" s="112" t="str">
        <f t="shared" si="19"/>
        <v>EURFUT3MH1ConvAdj_Quote</v>
      </c>
      <c r="J47" s="210" t="str">
        <f>IF(P43,_xll.qlFuturesRateHelper(,H47,FuturesType,C47,G47,I47,Permanent,Trigger,ObjectOverwrite),"--")</f>
        <v>obj_00531#0001</v>
      </c>
      <c r="L47" s="212" t="str">
        <f t="shared" si="21"/>
        <v>Sw</v>
      </c>
      <c r="M47" s="213" t="str">
        <f t="shared" si="22"/>
        <v>EURAB3E21M_Quote</v>
      </c>
      <c r="N47" s="214">
        <f>IFERROR(_xll.qlQuoteValue(H53),"--")</f>
        <v>-3.5299999999999997E-3</v>
      </c>
      <c r="O47" s="214">
        <f t="shared" si="24"/>
        <v>0</v>
      </c>
      <c r="P47" s="122" t="b">
        <v>0</v>
      </c>
      <c r="Q47" s="121">
        <v>50</v>
      </c>
      <c r="R47" s="121">
        <v>1</v>
      </c>
      <c r="S47" s="121" t="str">
        <f t="shared" si="23"/>
        <v>--</v>
      </c>
      <c r="T47" s="123" t="str">
        <f>IFERROR(_xll.qlRateHelperEarliestDate(S47,Trigger),"--")</f>
        <v>--</v>
      </c>
      <c r="U47" s="123" t="str">
        <f>IFERROR(_xll.qlRateHelperPillarDate(S47,Trigger),"--")</f>
        <v>--</v>
      </c>
      <c r="W47" s="2" t="str">
        <f t="shared" si="20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G48" s="47" t="s">
        <v>141</v>
      </c>
      <c r="H48" s="262" t="s">
        <v>142</v>
      </c>
      <c r="L48" s="212" t="str">
        <f t="shared" si="21"/>
        <v>Sw</v>
      </c>
      <c r="M48" s="213" t="str">
        <f t="shared" si="22"/>
        <v>EURAB3E2Y_Quote</v>
      </c>
      <c r="N48" s="214">
        <f>IFERROR(_xll.qlQuoteValue(H54),"--")</f>
        <v>-3.5799999999999998E-3</v>
      </c>
      <c r="O48" s="214">
        <f t="shared" si="24"/>
        <v>0</v>
      </c>
      <c r="P48" s="122" t="b">
        <v>0</v>
      </c>
      <c r="Q48" s="121">
        <v>50</v>
      </c>
      <c r="R48" s="121">
        <v>1</v>
      </c>
      <c r="S48" s="121" t="str">
        <f t="shared" si="23"/>
        <v>--</v>
      </c>
      <c r="T48" s="123" t="str">
        <f>IFERROR(_xll.qlRateHelperEarliestDate(S48,Trigger),"--")</f>
        <v>--</v>
      </c>
      <c r="U48" s="123" t="str">
        <f>IFERROR(_xll.qlRateHelperPillarDate(S48,Trigger),"--")</f>
        <v>--</v>
      </c>
      <c r="W48" s="2" t="str">
        <f t="shared" si="20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8" t="s">
        <v>9</v>
      </c>
      <c r="B49" s="58" t="s">
        <v>30</v>
      </c>
      <c r="C49" s="58" t="s">
        <v>146</v>
      </c>
      <c r="D49" s="58" t="s">
        <v>5</v>
      </c>
      <c r="E49" s="58" t="s">
        <v>34</v>
      </c>
      <c r="F49" s="58" t="s">
        <v>114</v>
      </c>
      <c r="G49" s="58" t="s">
        <v>4</v>
      </c>
      <c r="H49" s="260" t="s">
        <v>1</v>
      </c>
      <c r="I49" s="58" t="s">
        <v>113</v>
      </c>
      <c r="J49" s="58" t="s">
        <v>25</v>
      </c>
      <c r="L49" s="212" t="str">
        <f t="shared" si="21"/>
        <v>Sw</v>
      </c>
      <c r="M49" s="213" t="str">
        <f t="shared" si="22"/>
        <v>EURAB3E3Y_Quote</v>
      </c>
      <c r="N49" s="214">
        <f>IFERROR(_xll.qlQuoteValue(H55),"--")</f>
        <v>-3.6099999999999999E-3</v>
      </c>
      <c r="O49" s="214">
        <f t="shared" si="24"/>
        <v>0</v>
      </c>
      <c r="P49" s="122" t="b">
        <v>1</v>
      </c>
      <c r="Q49" s="121">
        <v>50</v>
      </c>
      <c r="R49" s="121">
        <v>1</v>
      </c>
      <c r="S49" s="121" t="str">
        <f t="shared" si="23"/>
        <v>obj_004f7#0001</v>
      </c>
      <c r="T49" s="123">
        <f>IFERROR(_xll.qlRateHelperEarliestDate(S49,Trigger),"--")</f>
        <v>42643</v>
      </c>
      <c r="U49" s="123">
        <f>IFERROR(_xll.qlRateHelperPillarDate(S49,Trigger),"--")</f>
        <v>43738</v>
      </c>
      <c r="W49" s="2" t="str">
        <f t="shared" si="20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29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ref="G50:G86" si="25">PROPER(Currency)&amp;FamilyName&amp;Tenor</f>
        <v>Euribor3M</v>
      </c>
      <c r="H50" s="265" t="str">
        <f t="shared" ref="H50:H86" si="26">Currency&amp;$G$48&amp;$H$48&amp;$B50&amp;QuoteSuffix</f>
        <v>EURAB3E1Y_Quote</v>
      </c>
      <c r="I50" s="111">
        <v>0</v>
      </c>
      <c r="J50" s="209" t="str">
        <f>IF(P44,_xll.qlSwapRateHelper2(,H50,2,B50,Calendar,D50,E50,F50,G50,I50,C50,Discounting,PillarDate,,Permanent,Trigger,ObjectOverwrite),"--")</f>
        <v>--</v>
      </c>
      <c r="L50" s="212" t="str">
        <f t="shared" si="21"/>
        <v>Sw</v>
      </c>
      <c r="M50" s="213" t="str">
        <f t="shared" si="22"/>
        <v>EURAB3E4Y_Quote</v>
      </c>
      <c r="N50" s="214">
        <f>IFERROR(_xll.qlQuoteValue(H56),"--")</f>
        <v>-3.3399999999999997E-3</v>
      </c>
      <c r="O50" s="214">
        <f t="shared" si="24"/>
        <v>0</v>
      </c>
      <c r="P50" s="122" t="b">
        <v>1</v>
      </c>
      <c r="Q50" s="121">
        <v>50</v>
      </c>
      <c r="R50" s="121">
        <v>1</v>
      </c>
      <c r="S50" s="121" t="str">
        <f t="shared" si="23"/>
        <v>obj_004c1#0001</v>
      </c>
      <c r="T50" s="123">
        <f>IFERROR(_xll.qlRateHelperEarliestDate(S50,Trigger),"--")</f>
        <v>42643</v>
      </c>
      <c r="U50" s="123">
        <f>IFERROR(_xll.qlRateHelperPillarDate(S50,Trigger),"--")</f>
        <v>44104</v>
      </c>
      <c r="W50" s="2" t="str">
        <f t="shared" si="20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49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5"/>
        <v>Euribor3M</v>
      </c>
      <c r="H51" s="265" t="str">
        <f t="shared" si="26"/>
        <v>EURAB3E15M_Quote</v>
      </c>
      <c r="I51" s="111">
        <v>0</v>
      </c>
      <c r="J51" s="209" t="str">
        <f>IF(P45,_xll.qlSwapRateHelper2(,H51,2,B51,Calendar,D51,E51,F51,G51,I51,C51,Discounting,PillarDate,,Permanent,Trigger,ObjectOverwrite),"--")</f>
        <v>--</v>
      </c>
      <c r="L51" s="212" t="str">
        <f t="shared" si="21"/>
        <v>Sw</v>
      </c>
      <c r="M51" s="213" t="str">
        <f t="shared" si="22"/>
        <v>EURAB3E5Y_Quote</v>
      </c>
      <c r="N51" s="214">
        <f>IFERROR(_xll.qlQuoteValue(H57),"--")</f>
        <v>-2.7600000000000003E-3</v>
      </c>
      <c r="O51" s="214">
        <f t="shared" si="24"/>
        <v>0</v>
      </c>
      <c r="P51" s="122" t="b">
        <v>1</v>
      </c>
      <c r="Q51" s="121">
        <v>50</v>
      </c>
      <c r="R51" s="121">
        <v>1</v>
      </c>
      <c r="S51" s="121" t="str">
        <f t="shared" si="23"/>
        <v>obj_004c7#0001</v>
      </c>
      <c r="T51" s="123">
        <f>IFERROR(_xll.qlRateHelperEarliestDate(S51,Trigger),"--")</f>
        <v>42643</v>
      </c>
      <c r="U51" s="123">
        <f>IFERROR(_xll.qlRateHelperPillarDate(S51,Trigger),"--")</f>
        <v>44469</v>
      </c>
      <c r="W51" s="2" t="str">
        <f t="shared" si="20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50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5"/>
        <v>Euribor3M</v>
      </c>
      <c r="H52" s="265" t="str">
        <f t="shared" si="26"/>
        <v>EURAB3E18M_Quote</v>
      </c>
      <c r="I52" s="111">
        <v>0</v>
      </c>
      <c r="J52" s="209" t="str">
        <f>IF(P46,_xll.qlSwapRateHelper2(,H52,2,B52,Calendar,D52,E52,F52,G52,I52,C52,Discounting,PillarDate,,Permanent,Trigger,ObjectOverwrite),"--")</f>
        <v>--</v>
      </c>
      <c r="L52" s="212" t="str">
        <f t="shared" si="21"/>
        <v>Sw</v>
      </c>
      <c r="M52" s="213" t="str">
        <f t="shared" si="22"/>
        <v>EURAB3E6Y_Quote</v>
      </c>
      <c r="N52" s="214">
        <f>IFERROR(_xll.qlQuoteValue(H58),"--")</f>
        <v>-1.9400000000000001E-3</v>
      </c>
      <c r="O52" s="214">
        <f t="shared" si="24"/>
        <v>0</v>
      </c>
      <c r="P52" s="122" t="b">
        <v>1</v>
      </c>
      <c r="Q52" s="121">
        <v>50</v>
      </c>
      <c r="R52" s="121">
        <v>1</v>
      </c>
      <c r="S52" s="121" t="str">
        <f t="shared" si="23"/>
        <v>obj_0050c#0001</v>
      </c>
      <c r="T52" s="123">
        <f>IFERROR(_xll.qlRateHelperEarliestDate(S52,Trigger),"--")</f>
        <v>42643</v>
      </c>
      <c r="U52" s="123">
        <f>IFERROR(_xll.qlRateHelperPillarDate(S52,Trigger),"--")</f>
        <v>44834</v>
      </c>
      <c r="W52" s="2" t="str">
        <f t="shared" si="20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51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5"/>
        <v>Euribor3M</v>
      </c>
      <c r="H53" s="265" t="str">
        <f t="shared" si="26"/>
        <v>EURAB3E21M_Quote</v>
      </c>
      <c r="I53" s="111">
        <v>0</v>
      </c>
      <c r="J53" s="209" t="str">
        <f>IF(P47,_xll.qlSwapRateHelper2(,H53,2,B53,Calendar,D53,E53,F53,G53,I53,C53,Discounting,PillarDate,,Permanent,Trigger,ObjectOverwrite),"--")</f>
        <v>--</v>
      </c>
      <c r="L53" s="212" t="str">
        <f t="shared" si="21"/>
        <v>Sw</v>
      </c>
      <c r="M53" s="213" t="str">
        <f t="shared" si="22"/>
        <v>EURAB3E7Y_Quote</v>
      </c>
      <c r="N53" s="214">
        <f>IFERROR(_xll.qlQuoteValue(H59),"--")</f>
        <v>-9.3999999999999997E-4</v>
      </c>
      <c r="O53" s="214">
        <f t="shared" si="24"/>
        <v>0</v>
      </c>
      <c r="P53" s="122" t="b">
        <v>1</v>
      </c>
      <c r="Q53" s="121">
        <v>50</v>
      </c>
      <c r="R53" s="121">
        <v>1</v>
      </c>
      <c r="S53" s="121" t="str">
        <f t="shared" si="23"/>
        <v>obj_004e2#0001</v>
      </c>
      <c r="T53" s="123">
        <f>IFERROR(_xll.qlRateHelperEarliestDate(S53,Trigger),"--")</f>
        <v>42643</v>
      </c>
      <c r="U53" s="123">
        <f>IFERROR(_xll.qlRateHelperPillarDate(S53,Trigger),"--")</f>
        <v>45198</v>
      </c>
      <c r="W53" s="2" t="str">
        <f t="shared" si="20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52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5"/>
        <v>Euribor3M</v>
      </c>
      <c r="H54" s="265" t="str">
        <f t="shared" si="26"/>
        <v>EURAB3E2Y_Quote</v>
      </c>
      <c r="I54" s="111">
        <v>0</v>
      </c>
      <c r="J54" s="209" t="str">
        <f>IF(P48,_xll.qlSwapRateHelper2(,H54,2,B54,Calendar,D54,E54,F54,G54,I54,C54,Discounting,PillarDate,,Permanent,Trigger,ObjectOverwrite),"--")</f>
        <v>--</v>
      </c>
      <c r="L54" s="212" t="str">
        <f t="shared" si="21"/>
        <v>Sw</v>
      </c>
      <c r="M54" s="213" t="str">
        <f t="shared" si="22"/>
        <v>EURAB3E8Y_Quote</v>
      </c>
      <c r="N54" s="214">
        <f>IFERROR(_xll.qlQuoteValue(H60),"--")</f>
        <v>1.1999999999999999E-4</v>
      </c>
      <c r="O54" s="214">
        <f t="shared" si="24"/>
        <v>0</v>
      </c>
      <c r="P54" s="122" t="b">
        <v>1</v>
      </c>
      <c r="Q54" s="121">
        <v>50</v>
      </c>
      <c r="R54" s="121">
        <v>1</v>
      </c>
      <c r="S54" s="121" t="str">
        <f t="shared" si="23"/>
        <v>obj_004f9#0001</v>
      </c>
      <c r="T54" s="123">
        <f>IFERROR(_xll.qlRateHelperEarliestDate(S54,Trigger),"--")</f>
        <v>42643</v>
      </c>
      <c r="U54" s="123">
        <f>IFERROR(_xll.qlRateHelperPillarDate(S54,Trigger),"--")</f>
        <v>45565</v>
      </c>
      <c r="W54" s="2" t="str">
        <f t="shared" si="20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53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5"/>
        <v>Euribor3M</v>
      </c>
      <c r="H55" s="265" t="str">
        <f t="shared" si="26"/>
        <v>EURAB3E3Y_Quote</v>
      </c>
      <c r="I55" s="111">
        <v>0</v>
      </c>
      <c r="J55" s="209" t="str">
        <f>IF(P49,_xll.qlSwapRateHelper2(,H55,2,B55,Calendar,D55,E55,F55,G55,I55,C55,Discounting,PillarDate,,Permanent,Trigger,ObjectOverwrite),"--")</f>
        <v>obj_004f7#0001</v>
      </c>
      <c r="L55" s="212" t="str">
        <f t="shared" si="21"/>
        <v>Sw</v>
      </c>
      <c r="M55" s="213" t="str">
        <f t="shared" si="22"/>
        <v>EURAB3E9Y_Quote</v>
      </c>
      <c r="N55" s="214">
        <f>IFERROR(_xll.qlQuoteValue(H61),"--")</f>
        <v>1.1999999999999999E-3</v>
      </c>
      <c r="O55" s="214">
        <f t="shared" si="24"/>
        <v>0</v>
      </c>
      <c r="P55" s="122" t="b">
        <v>1</v>
      </c>
      <c r="Q55" s="121">
        <v>50</v>
      </c>
      <c r="R55" s="121">
        <v>1</v>
      </c>
      <c r="S55" s="121" t="str">
        <f t="shared" si="23"/>
        <v>obj_00508#0001</v>
      </c>
      <c r="T55" s="123">
        <f>IFERROR(_xll.qlRateHelperEarliestDate(S55,Trigger),"--")</f>
        <v>42643</v>
      </c>
      <c r="U55" s="123">
        <f>IFERROR(_xll.qlRateHelperPillarDate(S55,Trigger),"--")</f>
        <v>45930</v>
      </c>
      <c r="W55" s="2" t="str">
        <f t="shared" si="20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54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5"/>
        <v>Euribor3M</v>
      </c>
      <c r="H56" s="265" t="str">
        <f t="shared" si="26"/>
        <v>EURAB3E4Y_Quote</v>
      </c>
      <c r="I56" s="111">
        <v>0</v>
      </c>
      <c r="J56" s="209" t="str">
        <f>IF(P50,_xll.qlSwapRateHelper2(,H56,2,B56,Calendar,D56,E56,F56,G56,I56,C56,Discounting,PillarDate,,Permanent,Trigger,ObjectOverwrite),"--")</f>
        <v>obj_004c1#0001</v>
      </c>
      <c r="L56" s="212" t="str">
        <f t="shared" si="21"/>
        <v>Sw</v>
      </c>
      <c r="M56" s="213" t="str">
        <f t="shared" si="22"/>
        <v>EURAB3E10Y_Quote</v>
      </c>
      <c r="N56" s="214">
        <f>IFERROR(_xll.qlQuoteValue(H62),"--")</f>
        <v>2.1900000000000001E-3</v>
      </c>
      <c r="O56" s="214">
        <f t="shared" si="24"/>
        <v>0</v>
      </c>
      <c r="P56" s="122" t="b">
        <v>1</v>
      </c>
      <c r="Q56" s="122">
        <v>50</v>
      </c>
      <c r="R56" s="122">
        <v>1</v>
      </c>
      <c r="S56" s="122" t="str">
        <f t="shared" si="23"/>
        <v>obj_004d3#0001</v>
      </c>
      <c r="T56" s="123">
        <f>IFERROR(_xll.qlRateHelperEarliestDate(S56,Trigger),"--")</f>
        <v>42643</v>
      </c>
      <c r="U56" s="123">
        <f>IFERROR(_xll.qlRateHelperPillarDate(S56,Trigger),"--")</f>
        <v>46295</v>
      </c>
      <c r="W56" s="2" t="str">
        <f t="shared" si="20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55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5"/>
        <v>Euribor3M</v>
      </c>
      <c r="H57" s="265" t="str">
        <f t="shared" si="26"/>
        <v>EURAB3E5Y_Quote</v>
      </c>
      <c r="I57" s="111">
        <v>0</v>
      </c>
      <c r="J57" s="209" t="str">
        <f>IF(P51,_xll.qlSwapRateHelper2(,H57,2,B57,Calendar,D57,E57,F57,G57,I57,C57,Discounting,PillarDate,,Permanent,Trigger,ObjectOverwrite),"--")</f>
        <v>obj_004c7#0001</v>
      </c>
      <c r="L57" s="212" t="str">
        <f t="shared" si="21"/>
        <v>Sw</v>
      </c>
      <c r="M57" s="213" t="str">
        <f t="shared" si="22"/>
        <v>EURAB3E11Y_Quote</v>
      </c>
      <c r="N57" s="214">
        <f>IFERROR(_xll.qlQuoteValue(H63),"--")</f>
        <v>3.1000000000000003E-3</v>
      </c>
      <c r="O57" s="214">
        <f t="shared" si="24"/>
        <v>0</v>
      </c>
      <c r="P57" s="122" t="b">
        <v>0</v>
      </c>
      <c r="Q57" s="122">
        <v>50</v>
      </c>
      <c r="R57" s="122">
        <v>1</v>
      </c>
      <c r="S57" s="122" t="str">
        <f t="shared" si="23"/>
        <v>--</v>
      </c>
      <c r="T57" s="123" t="str">
        <f>IFERROR(_xll.qlRateHelperEarliestDate(S57,Trigger),"--")</f>
        <v>--</v>
      </c>
      <c r="U57" s="123" t="str">
        <f>IFERROR(_xll.qlRateHelperPillarDate(S57,Trigger),"--")</f>
        <v>--</v>
      </c>
      <c r="W57" s="2" t="str">
        <f t="shared" si="20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56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5"/>
        <v>Euribor3M</v>
      </c>
      <c r="H58" s="265" t="str">
        <f t="shared" si="26"/>
        <v>EURAB3E6Y_Quote</v>
      </c>
      <c r="I58" s="111">
        <v>0</v>
      </c>
      <c r="J58" s="209" t="str">
        <f>IF(P52,_xll.qlSwapRateHelper2(,H58,2,B58,Calendar,D58,E58,F58,G58,I58,C58,Discounting,PillarDate,,Permanent,Trigger,ObjectOverwrite),"--")</f>
        <v>obj_0050c#0001</v>
      </c>
      <c r="L58" s="212" t="str">
        <f t="shared" si="21"/>
        <v>Sw</v>
      </c>
      <c r="M58" s="213" t="str">
        <f t="shared" si="22"/>
        <v>EURAB3E12Y_Quote</v>
      </c>
      <c r="N58" s="214">
        <f>IFERROR(_xll.qlQuoteValue(H64),"--")</f>
        <v>3.9100000000000003E-3</v>
      </c>
      <c r="O58" s="214">
        <f t="shared" si="24"/>
        <v>0</v>
      </c>
      <c r="P58" s="122" t="b">
        <v>1</v>
      </c>
      <c r="Q58" s="122">
        <v>50</v>
      </c>
      <c r="R58" s="122">
        <v>1</v>
      </c>
      <c r="S58" s="122" t="str">
        <f t="shared" si="23"/>
        <v>obj_004d6#0001</v>
      </c>
      <c r="T58" s="123">
        <f>IFERROR(_xll.qlRateHelperEarliestDate(S58,Trigger),"--")</f>
        <v>42643</v>
      </c>
      <c r="U58" s="123">
        <f>IFERROR(_xll.qlRateHelperPillarDate(S58,Trigger),"--")</f>
        <v>47025</v>
      </c>
      <c r="W58" s="2" t="str">
        <f t="shared" si="20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57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5"/>
        <v>Euribor3M</v>
      </c>
      <c r="H59" s="265" t="str">
        <f t="shared" si="26"/>
        <v>EURAB3E7Y_Quote</v>
      </c>
      <c r="I59" s="111">
        <v>0</v>
      </c>
      <c r="J59" s="209" t="str">
        <f>IF(P53,_xll.qlSwapRateHelper2(,H59,2,B59,Calendar,D59,E59,F59,G59,I59,C59,Discounting,PillarDate,,Permanent,Trigger,ObjectOverwrite),"--")</f>
        <v>obj_004e2#0001</v>
      </c>
      <c r="L59" s="212" t="str">
        <f t="shared" si="21"/>
        <v>Sw</v>
      </c>
      <c r="M59" s="213" t="str">
        <f t="shared" si="22"/>
        <v>EURAB3E13Y_Quote</v>
      </c>
      <c r="N59" s="214" t="str">
        <f>IFERROR(_xll.qlQuoteValue(H65),"--")</f>
        <v>--</v>
      </c>
      <c r="O59" s="214">
        <f t="shared" si="24"/>
        <v>0</v>
      </c>
      <c r="P59" s="122" t="b">
        <v>0</v>
      </c>
      <c r="Q59" s="122">
        <v>50</v>
      </c>
      <c r="R59" s="122">
        <v>1</v>
      </c>
      <c r="S59" s="122" t="str">
        <f t="shared" si="23"/>
        <v>--</v>
      </c>
      <c r="T59" s="123" t="str">
        <f>IFERROR(_xll.qlRateHelperEarliestDate(S59,Trigger),"--")</f>
        <v>--</v>
      </c>
      <c r="U59" s="123" t="str">
        <f>IFERROR(_xll.qlRateHelperPillarDate(S59,Trigger),"--")</f>
        <v>--</v>
      </c>
      <c r="W59" s="2" t="str">
        <f t="shared" si="20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58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5"/>
        <v>Euribor3M</v>
      </c>
      <c r="H60" s="265" t="str">
        <f t="shared" si="26"/>
        <v>EURAB3E8Y_Quote</v>
      </c>
      <c r="I60" s="111">
        <v>0</v>
      </c>
      <c r="J60" s="209" t="str">
        <f>IF(P54,_xll.qlSwapRateHelper2(,H60,2,B60,Calendar,D60,E60,F60,G60,I60,C60,Discounting,PillarDate,,Permanent,Trigger,ObjectOverwrite),"--")</f>
        <v>obj_004f9#0001</v>
      </c>
      <c r="L60" s="212" t="str">
        <f t="shared" si="21"/>
        <v>Sw</v>
      </c>
      <c r="M60" s="213" t="str">
        <f t="shared" si="22"/>
        <v>EURAB3E14Y_Quote</v>
      </c>
      <c r="N60" s="214" t="str">
        <f>IFERROR(_xll.qlQuoteValue(H66),"--")</f>
        <v>--</v>
      </c>
      <c r="O60" s="214">
        <f t="shared" si="24"/>
        <v>0</v>
      </c>
      <c r="P60" s="122" t="b">
        <v>0</v>
      </c>
      <c r="Q60" s="122">
        <v>50</v>
      </c>
      <c r="R60" s="122">
        <v>1</v>
      </c>
      <c r="S60" s="122" t="str">
        <f t="shared" si="23"/>
        <v>--</v>
      </c>
      <c r="T60" s="123" t="str">
        <f>IFERROR(_xll.qlRateHelperEarliestDate(S60,Trigger),"--")</f>
        <v>--</v>
      </c>
      <c r="U60" s="123" t="str">
        <f>IFERROR(_xll.qlRateHelperPillarDate(S60,Trigger),"--")</f>
        <v>--</v>
      </c>
      <c r="W60" s="2" t="str">
        <f t="shared" si="20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59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5"/>
        <v>Euribor3M</v>
      </c>
      <c r="H61" s="265" t="str">
        <f t="shared" si="26"/>
        <v>EURAB3E9Y_Quote</v>
      </c>
      <c r="I61" s="111">
        <v>0</v>
      </c>
      <c r="J61" s="209" t="str">
        <f>IF(P55,_xll.qlSwapRateHelper2(,H61,2,B61,Calendar,D61,E61,F61,G61,I61,C61,Discounting,PillarDate,,Permanent,Trigger,ObjectOverwrite),"--")</f>
        <v>obj_00508#0001</v>
      </c>
      <c r="L61" s="212" t="str">
        <f t="shared" si="21"/>
        <v>Sw</v>
      </c>
      <c r="M61" s="213" t="str">
        <f t="shared" si="22"/>
        <v>EURAB3E15Y_Quote</v>
      </c>
      <c r="N61" s="214">
        <f>IFERROR(_xll.qlQuoteValue(H67),"--")</f>
        <v>5.680000000000001E-3</v>
      </c>
      <c r="O61" s="214">
        <f t="shared" si="24"/>
        <v>0</v>
      </c>
      <c r="P61" s="122" t="b">
        <v>1</v>
      </c>
      <c r="Q61" s="122">
        <v>50</v>
      </c>
      <c r="R61" s="122">
        <v>1</v>
      </c>
      <c r="S61" s="122" t="str">
        <f t="shared" si="23"/>
        <v>obj_004e6#0001</v>
      </c>
      <c r="T61" s="123">
        <f>IFERROR(_xll.qlRateHelperEarliestDate(S61,Trigger),"--")</f>
        <v>42643</v>
      </c>
      <c r="U61" s="123">
        <f>IFERROR(_xll.qlRateHelperPillarDate(S61,Trigger),"--")</f>
        <v>48121</v>
      </c>
      <c r="W61" s="2" t="str">
        <f t="shared" si="20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60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5"/>
        <v>Euribor3M</v>
      </c>
      <c r="H62" s="265" t="str">
        <f t="shared" si="26"/>
        <v>EURAB3E10Y_Quote</v>
      </c>
      <c r="I62" s="111">
        <v>0</v>
      </c>
      <c r="J62" s="209" t="str">
        <f>IF(P56,_xll.qlSwapRateHelper2(,H62,2,B62,Calendar,D62,E62,F62,G62,I62,C62,Discounting,PillarDate,,Permanent,Trigger,ObjectOverwrite),"--")</f>
        <v>obj_004d3#0001</v>
      </c>
      <c r="L62" s="212" t="str">
        <f t="shared" si="21"/>
        <v>Sw</v>
      </c>
      <c r="M62" s="213" t="str">
        <f t="shared" si="22"/>
        <v>EURAB3E16Y_Quote</v>
      </c>
      <c r="N62" s="214" t="str">
        <f>IFERROR(_xll.qlQuoteValue(H68),"--")</f>
        <v>--</v>
      </c>
      <c r="O62" s="214">
        <f t="shared" si="24"/>
        <v>0</v>
      </c>
      <c r="P62" s="122" t="b">
        <v>0</v>
      </c>
      <c r="Q62" s="122">
        <v>50</v>
      </c>
      <c r="R62" s="122">
        <v>1</v>
      </c>
      <c r="S62" s="122" t="str">
        <f t="shared" si="23"/>
        <v>--</v>
      </c>
      <c r="T62" s="123" t="str">
        <f>IFERROR(_xll.qlRateHelperEarliestDate(S62,Trigger),"--")</f>
        <v>--</v>
      </c>
      <c r="U62" s="123" t="str">
        <f>IFERROR(_xll.qlRateHelperPillarDate(S62,Trigger),"--")</f>
        <v>--</v>
      </c>
      <c r="W62" s="2" t="str">
        <f t="shared" si="20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98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5"/>
        <v>Euribor3M</v>
      </c>
      <c r="H63" s="265" t="str">
        <f t="shared" si="26"/>
        <v>EURAB3E11Y_Quote</v>
      </c>
      <c r="I63" s="111">
        <v>0</v>
      </c>
      <c r="J63" s="209" t="str">
        <f>IF(P57,_xll.qlSwapRateHelper2(,H63,2,B63,Calendar,D63,E63,F63,G63,I63,C63,Discounting,PillarDate,,Permanent,Trigger,ObjectOverwrite),"--")</f>
        <v>--</v>
      </c>
      <c r="L63" s="212" t="str">
        <f t="shared" si="21"/>
        <v>Sw</v>
      </c>
      <c r="M63" s="213" t="str">
        <f t="shared" si="22"/>
        <v>EURAB3E17Y_Quote</v>
      </c>
      <c r="N63" s="214" t="str">
        <f>IFERROR(_xll.qlQuoteValue(H69),"--")</f>
        <v>--</v>
      </c>
      <c r="O63" s="214">
        <f t="shared" si="24"/>
        <v>0</v>
      </c>
      <c r="P63" s="122" t="b">
        <v>0</v>
      </c>
      <c r="Q63" s="122">
        <v>50</v>
      </c>
      <c r="R63" s="122">
        <v>1</v>
      </c>
      <c r="S63" s="122" t="str">
        <f t="shared" si="23"/>
        <v>--</v>
      </c>
      <c r="T63" s="123" t="str">
        <f>IFERROR(_xll.qlRateHelperEarliestDate(S63,Trigger),"--")</f>
        <v>--</v>
      </c>
      <c r="U63" s="123" t="str">
        <f>IFERROR(_xll.qlRateHelperPillarDate(S63,Trigger),"--")</f>
        <v>--</v>
      </c>
      <c r="W63" s="2" t="str">
        <f t="shared" si="20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61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5"/>
        <v>Euribor3M</v>
      </c>
      <c r="H64" s="265" t="str">
        <f t="shared" si="26"/>
        <v>EURAB3E12Y_Quote</v>
      </c>
      <c r="I64" s="111">
        <v>0</v>
      </c>
      <c r="J64" s="209" t="str">
        <f>IF(P58,_xll.qlSwapRateHelper2(,H64,2,B64,Calendar,D64,E64,F64,G64,I64,C64,Discounting,PillarDate,,Permanent,Trigger,ObjectOverwrite),"--")</f>
        <v>obj_004d6#0001</v>
      </c>
      <c r="L64" s="212" t="str">
        <f t="shared" si="21"/>
        <v>Sw</v>
      </c>
      <c r="M64" s="213" t="str">
        <f t="shared" si="22"/>
        <v>EURAB3E18Y_Quote</v>
      </c>
      <c r="N64" s="214" t="str">
        <f>IFERROR(_xll.qlQuoteValue(H70),"--")</f>
        <v>--</v>
      </c>
      <c r="O64" s="214">
        <f t="shared" si="24"/>
        <v>0</v>
      </c>
      <c r="P64" s="122" t="b">
        <v>0</v>
      </c>
      <c r="Q64" s="122">
        <v>50</v>
      </c>
      <c r="R64" s="122">
        <v>1</v>
      </c>
      <c r="S64" s="122" t="str">
        <f t="shared" si="23"/>
        <v>--</v>
      </c>
      <c r="T64" s="123" t="str">
        <f>IFERROR(_xll.qlRateHelperEarliestDate(S64,Trigger),"--")</f>
        <v>--</v>
      </c>
      <c r="U64" s="123" t="str">
        <f>IFERROR(_xll.qlRateHelperPillarDate(S64,Trigger),"--")</f>
        <v>--</v>
      </c>
      <c r="W64" s="2" t="str">
        <f t="shared" si="20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99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5"/>
        <v>Euribor3M</v>
      </c>
      <c r="H65" s="265" t="str">
        <f t="shared" si="26"/>
        <v>EURAB3E13Y_Quote</v>
      </c>
      <c r="I65" s="111">
        <v>0</v>
      </c>
      <c r="J65" s="209" t="str">
        <f>IF(P59,_xll.qlSwapRateHelper2(,H65,2,B65,Calendar,D65,E65,F65,G65,I65,C65,Discounting,PillarDate,,Permanent,Trigger,ObjectOverwrite),"--")</f>
        <v>--</v>
      </c>
      <c r="L65" s="212" t="str">
        <f t="shared" si="21"/>
        <v>Sw</v>
      </c>
      <c r="M65" s="213" t="str">
        <f t="shared" si="22"/>
        <v>EURAB3E19Y_Quote</v>
      </c>
      <c r="N65" s="214" t="str">
        <f>IFERROR(_xll.qlQuoteValue(H71),"--")</f>
        <v>--</v>
      </c>
      <c r="O65" s="214">
        <f t="shared" si="24"/>
        <v>0</v>
      </c>
      <c r="P65" s="122" t="b">
        <v>0</v>
      </c>
      <c r="Q65" s="122">
        <v>50</v>
      </c>
      <c r="R65" s="122">
        <v>1</v>
      </c>
      <c r="S65" s="122" t="str">
        <f t="shared" si="23"/>
        <v>--</v>
      </c>
      <c r="T65" s="123" t="str">
        <f>IFERROR(_xll.qlRateHelperEarliestDate(S65,Trigger),"--")</f>
        <v>--</v>
      </c>
      <c r="U65" s="123" t="str">
        <f>IFERROR(_xll.qlRateHelperPillarDate(S65,Trigger),"--")</f>
        <v>--</v>
      </c>
      <c r="W65" s="2" t="str">
        <f t="shared" si="20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100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5"/>
        <v>Euribor3M</v>
      </c>
      <c r="H66" s="265" t="str">
        <f t="shared" si="26"/>
        <v>EURAB3E14Y_Quote</v>
      </c>
      <c r="I66" s="111">
        <v>0</v>
      </c>
      <c r="J66" s="209" t="str">
        <f>IF(P60,_xll.qlSwapRateHelper2(,H66,2,B66,Calendar,D66,E66,F66,G66,I66,C66,Discounting,PillarDate,,Permanent,Trigger,ObjectOverwrite),"--")</f>
        <v>--</v>
      </c>
      <c r="L66" s="212" t="str">
        <f t="shared" si="21"/>
        <v>Sw</v>
      </c>
      <c r="M66" s="213" t="str">
        <f t="shared" si="22"/>
        <v>EURAB3E20Y_Quote</v>
      </c>
      <c r="N66" s="214">
        <f>IFERROR(_xll.qlQuoteValue(H72),"--")</f>
        <v>7.0399999999999994E-3</v>
      </c>
      <c r="O66" s="214">
        <f t="shared" si="24"/>
        <v>0</v>
      </c>
      <c r="P66" s="122" t="b">
        <v>1</v>
      </c>
      <c r="Q66" s="122">
        <v>50</v>
      </c>
      <c r="R66" s="122">
        <v>1</v>
      </c>
      <c r="S66" s="122" t="str">
        <f t="shared" si="23"/>
        <v>obj_004c3#0001</v>
      </c>
      <c r="T66" s="123">
        <f>IFERROR(_xll.qlRateHelperEarliestDate(S66,Trigger),"--")</f>
        <v>42643</v>
      </c>
      <c r="U66" s="123">
        <f>IFERROR(_xll.qlRateHelperPillarDate(S66,Trigger),"--")</f>
        <v>49948</v>
      </c>
      <c r="W66" s="2" t="str">
        <f t="shared" si="20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62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5"/>
        <v>Euribor3M</v>
      </c>
      <c r="H67" s="265" t="str">
        <f t="shared" si="26"/>
        <v>EURAB3E15Y_Quote</v>
      </c>
      <c r="I67" s="111">
        <v>0</v>
      </c>
      <c r="J67" s="209" t="str">
        <f>IF(P61,_xll.qlSwapRateHelper2(,H67,2,B67,Calendar,D67,E67,F67,G67,I67,C67,Discounting,PillarDate,,Permanent,Trigger,ObjectOverwrite),"--")</f>
        <v>obj_004e6#0001</v>
      </c>
      <c r="L67" s="212" t="str">
        <f t="shared" si="21"/>
        <v>Sw</v>
      </c>
      <c r="M67" s="213" t="str">
        <f t="shared" si="22"/>
        <v>EURAB3E21Y_Quote</v>
      </c>
      <c r="N67" s="214" t="str">
        <f>IFERROR(_xll.qlQuoteValue(H73),"--")</f>
        <v>--</v>
      </c>
      <c r="O67" s="214">
        <f t="shared" si="24"/>
        <v>0</v>
      </c>
      <c r="P67" s="122" t="b">
        <v>0</v>
      </c>
      <c r="Q67" s="122">
        <v>50</v>
      </c>
      <c r="R67" s="122">
        <v>1</v>
      </c>
      <c r="S67" s="122" t="str">
        <f t="shared" si="23"/>
        <v>--</v>
      </c>
      <c r="T67" s="123" t="str">
        <f>IFERROR(_xll.qlRateHelperEarliestDate(S67,Trigger),"--")</f>
        <v>--</v>
      </c>
      <c r="U67" s="123" t="str">
        <f>IFERROR(_xll.qlRateHelperPillarDate(S67,Trigger),"--")</f>
        <v>--</v>
      </c>
      <c r="W67" s="2" t="str">
        <f t="shared" ref="W67:W98" si="27">IFERROR(INDEX($L$3:$L$124,MATCH(Y67,$M$3:$M$124,0),1),"")</f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101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5"/>
        <v>Euribor3M</v>
      </c>
      <c r="H68" s="265" t="str">
        <f t="shared" si="26"/>
        <v>EURAB3E16Y_Quote</v>
      </c>
      <c r="I68" s="111">
        <v>0</v>
      </c>
      <c r="J68" s="209" t="str">
        <f>IF(P62,_xll.qlSwapRateHelper2(,H68,2,B68,Calendar,D68,E68,F68,G68,I68,C68,Discounting,PillarDate,,Permanent,Trigger,ObjectOverwrite),"--")</f>
        <v>--</v>
      </c>
      <c r="L68" s="212" t="str">
        <f t="shared" si="21"/>
        <v>Sw</v>
      </c>
      <c r="M68" s="213" t="str">
        <f t="shared" si="22"/>
        <v>EURAB3E22Y_Quote</v>
      </c>
      <c r="N68" s="214" t="str">
        <f>IFERROR(_xll.qlQuoteValue(H74),"--")</f>
        <v>--</v>
      </c>
      <c r="O68" s="214">
        <f t="shared" si="24"/>
        <v>0</v>
      </c>
      <c r="P68" s="122" t="b">
        <v>0</v>
      </c>
      <c r="Q68" s="122">
        <v>50</v>
      </c>
      <c r="R68" s="122">
        <v>1</v>
      </c>
      <c r="S68" s="122" t="str">
        <f t="shared" si="23"/>
        <v>--</v>
      </c>
      <c r="T68" s="123" t="str">
        <f>IFERROR(_xll.qlRateHelperEarliestDate(S68,Trigger),"--")</f>
        <v>--</v>
      </c>
      <c r="U68" s="123" t="str">
        <f>IFERROR(_xll.qlRateHelperPillarDate(S68,Trigger),"--")</f>
        <v>--</v>
      </c>
      <c r="W68" s="2" t="str">
        <f t="shared" si="27"/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102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5"/>
        <v>Euribor3M</v>
      </c>
      <c r="H69" s="265" t="str">
        <f t="shared" si="26"/>
        <v>EURAB3E17Y_Quote</v>
      </c>
      <c r="I69" s="111">
        <v>0</v>
      </c>
      <c r="J69" s="209" t="str">
        <f>IF(P63,_xll.qlSwapRateHelper2(,H69,2,B69,Calendar,D69,E69,F69,G69,I69,C69,Discounting,PillarDate,,Permanent,Trigger,ObjectOverwrite),"--")</f>
        <v>--</v>
      </c>
      <c r="L69" s="212" t="str">
        <f t="shared" si="21"/>
        <v>Sw</v>
      </c>
      <c r="M69" s="213" t="str">
        <f t="shared" si="22"/>
        <v>EURAB3E23Y_Quote</v>
      </c>
      <c r="N69" s="214" t="str">
        <f>IFERROR(_xll.qlQuoteValue(H75),"--")</f>
        <v>--</v>
      </c>
      <c r="O69" s="214">
        <f t="shared" si="24"/>
        <v>0</v>
      </c>
      <c r="P69" s="122" t="b">
        <v>0</v>
      </c>
      <c r="Q69" s="122">
        <v>50</v>
      </c>
      <c r="R69" s="122">
        <v>1</v>
      </c>
      <c r="S69" s="122" t="str">
        <f t="shared" si="23"/>
        <v>--</v>
      </c>
      <c r="T69" s="123" t="str">
        <f>IFERROR(_xll.qlRateHelperEarliestDate(S69,Trigger),"--")</f>
        <v>--</v>
      </c>
      <c r="U69" s="123" t="str">
        <f>IFERROR(_xll.qlRateHelperPillarDate(S69,Trigger),"--")</f>
        <v>--</v>
      </c>
      <c r="W69" s="2" t="str">
        <f t="shared" si="27"/>
        <v/>
      </c>
      <c r="X69" s="2" t="e">
        <v>#N/A</v>
      </c>
      <c r="Y69" s="2" t="str">
        <f>IFERROR(_xll.qlRateHelperQuoteName(X69,Trigger),"")</f>
        <v/>
      </c>
      <c r="Z69" s="62" t="str">
        <f>IFERROR(_xll.qlRateHelperRate(X69,Trigger),"")</f>
        <v/>
      </c>
      <c r="AA69" s="90" t="str">
        <f>IF(ISERROR(_xll.qlSwapRateHelperSpread($X69)),IF(ISERROR(_xll.qlFuturesRateHelperConvexityAdjustment($X69)),"",_xll.qlFuturesRateHelperConvexityAdjustment($X69)),_xll.qlSwapRateHelperSpread($X69))</f>
        <v/>
      </c>
      <c r="AB69" s="3" t="str">
        <f>IFERROR(_xll.qlRateHelperEarliestDate(X69,Trigger),"")</f>
        <v/>
      </c>
      <c r="AC69" s="3" t="str">
        <f>IFERROR(_xll.qlRateHelperPillarDate(X69,Trigger),"")</f>
        <v/>
      </c>
      <c r="AD69" s="62" t="e">
        <v>#N/A</v>
      </c>
    </row>
    <row r="70" spans="1:30" ht="11.25" customHeight="1" x14ac:dyDescent="0.2">
      <c r="A70" s="54" t="s">
        <v>26</v>
      </c>
      <c r="B70" s="55" t="s">
        <v>103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5"/>
        <v>Euribor3M</v>
      </c>
      <c r="H70" s="265" t="str">
        <f t="shared" si="26"/>
        <v>EURAB3E18Y_Quote</v>
      </c>
      <c r="I70" s="111">
        <v>0</v>
      </c>
      <c r="J70" s="209" t="str">
        <f>IF(P64,_xll.qlSwapRateHelper2(,H70,2,B70,Calendar,D70,E70,F70,G70,I70,C70,Discounting,PillarDate,,Permanent,Trigger,ObjectOverwrite),"--")</f>
        <v>--</v>
      </c>
      <c r="L70" s="212" t="str">
        <f t="shared" si="21"/>
        <v>Sw</v>
      </c>
      <c r="M70" s="213" t="str">
        <f t="shared" si="22"/>
        <v>EURAB3E24Y_Quote</v>
      </c>
      <c r="N70" s="214" t="str">
        <f>IFERROR(_xll.qlQuoteValue(H76),"--")</f>
        <v>--</v>
      </c>
      <c r="O70" s="214">
        <f t="shared" si="24"/>
        <v>0</v>
      </c>
      <c r="P70" s="122" t="b">
        <v>0</v>
      </c>
      <c r="Q70" s="122">
        <v>50</v>
      </c>
      <c r="R70" s="122">
        <v>1</v>
      </c>
      <c r="S70" s="122" t="str">
        <f t="shared" si="23"/>
        <v>--</v>
      </c>
      <c r="T70" s="123" t="str">
        <f>IFERROR(_xll.qlRateHelperEarliestDate(S70,Trigger),"--")</f>
        <v>--</v>
      </c>
      <c r="U70" s="123" t="str">
        <f>IFERROR(_xll.qlRateHelperPillarDate(S70,Trigger),"--")</f>
        <v>--</v>
      </c>
      <c r="W70" s="2" t="str">
        <f t="shared" si="27"/>
        <v/>
      </c>
      <c r="X70" s="2" t="e">
        <v>#N/A</v>
      </c>
      <c r="Y70" s="2" t="str">
        <f>IFERROR(_xll.qlRateHelperQuoteName(X70,Trigger),"")</f>
        <v/>
      </c>
      <c r="Z70" s="62" t="str">
        <f>IFERROR(_xll.qlRateHelperRate(X70,Trigger),"")</f>
        <v/>
      </c>
      <c r="AA70" s="90" t="str">
        <f>IF(ISERROR(_xll.qlSwapRateHelperSpread($X70)),IF(ISERROR(_xll.qlFuturesRateHelperConvexityAdjustment($X70)),"",_xll.qlFuturesRateHelperConvexityAdjustment($X70)),_xll.qlSwapRateHelperSpread($X70))</f>
        <v/>
      </c>
      <c r="AB70" s="3" t="str">
        <f>IFERROR(_xll.qlRateHelperEarliestDate(X70,Trigger),"")</f>
        <v/>
      </c>
      <c r="AC70" s="3" t="str">
        <f>IFERROR(_xll.qlRateHelperPillarDate(X70,Trigger),"")</f>
        <v/>
      </c>
      <c r="AD70" s="62" t="e">
        <v>#N/A</v>
      </c>
    </row>
    <row r="71" spans="1:30" ht="11.25" customHeight="1" x14ac:dyDescent="0.2">
      <c r="A71" s="54" t="s">
        <v>26</v>
      </c>
      <c r="B71" s="55" t="s">
        <v>104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25"/>
        <v>Euribor3M</v>
      </c>
      <c r="H71" s="265" t="str">
        <f t="shared" si="26"/>
        <v>EURAB3E19Y_Quote</v>
      </c>
      <c r="I71" s="111">
        <v>0</v>
      </c>
      <c r="J71" s="209" t="str">
        <f>IF(P65,_xll.qlSwapRateHelper2(,H71,2,B71,Calendar,D71,E71,F71,G71,I71,C71,Discounting,PillarDate,,Permanent,Trigger,ObjectOverwrite),"--")</f>
        <v>--</v>
      </c>
      <c r="L71" s="212" t="str">
        <f t="shared" si="21"/>
        <v>Sw</v>
      </c>
      <c r="M71" s="213" t="str">
        <f t="shared" si="22"/>
        <v>EURAB3E25Y_Quote</v>
      </c>
      <c r="N71" s="214">
        <f>IFERROR(_xll.qlQuoteValue(H77),"--")</f>
        <v>7.4599999999999996E-3</v>
      </c>
      <c r="O71" s="214">
        <f t="shared" si="24"/>
        <v>0</v>
      </c>
      <c r="P71" s="122" t="b">
        <v>1</v>
      </c>
      <c r="Q71" s="122">
        <v>50</v>
      </c>
      <c r="R71" s="122">
        <v>1</v>
      </c>
      <c r="S71" s="122" t="str">
        <f t="shared" si="23"/>
        <v>obj_004df#0001</v>
      </c>
      <c r="T71" s="123">
        <f>IFERROR(_xll.qlRateHelperEarliestDate(S71,Trigger),"--")</f>
        <v>42643</v>
      </c>
      <c r="U71" s="123">
        <f>IFERROR(_xll.qlRateHelperPillarDate(S71,Trigger),"--")</f>
        <v>51774</v>
      </c>
      <c r="W71" s="2" t="str">
        <f t="shared" si="27"/>
        <v/>
      </c>
      <c r="X71" s="2" t="e">
        <v>#N/A</v>
      </c>
      <c r="Y71" s="2" t="str">
        <f>IFERROR(_xll.qlRateHelperQuoteName(X71,Trigger),"")</f>
        <v/>
      </c>
      <c r="Z71" s="62" t="str">
        <f>IFERROR(_xll.qlRateHelperRate(X71,Trigger),"")</f>
        <v/>
      </c>
      <c r="AA71" s="90" t="str">
        <f>IF(ISERROR(_xll.qlSwapRateHelperSpread($X71)),IF(ISERROR(_xll.qlFuturesRateHelperConvexityAdjustment($X71)),"",_xll.qlFuturesRateHelperConvexityAdjustment($X71)),_xll.qlSwapRateHelperSpread($X71))</f>
        <v/>
      </c>
      <c r="AB71" s="3" t="str">
        <f>IFERROR(_xll.qlRateHelperEarliestDate(X71,Trigger),"")</f>
        <v/>
      </c>
      <c r="AC71" s="3" t="str">
        <f>IFERROR(_xll.qlRateHelperPillarDate(X71,Trigger),"")</f>
        <v/>
      </c>
      <c r="AD71" s="62" t="e">
        <v>#N/A</v>
      </c>
    </row>
    <row r="72" spans="1:30" ht="11.25" customHeight="1" x14ac:dyDescent="0.2">
      <c r="A72" s="54" t="s">
        <v>26</v>
      </c>
      <c r="B72" s="55" t="s">
        <v>63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25"/>
        <v>Euribor3M</v>
      </c>
      <c r="H72" s="265" t="str">
        <f t="shared" si="26"/>
        <v>EURAB3E20Y_Quote</v>
      </c>
      <c r="I72" s="111">
        <v>0</v>
      </c>
      <c r="J72" s="209" t="str">
        <f>IF(P66,_xll.qlSwapRateHelper2(,H72,2,B72,Calendar,D72,E72,F72,G72,I72,C72,Discounting,PillarDate,,Permanent,Trigger,ObjectOverwrite),"--")</f>
        <v>obj_004c3#0001</v>
      </c>
      <c r="L72" s="212" t="str">
        <f t="shared" si="21"/>
        <v>Sw</v>
      </c>
      <c r="M72" s="213" t="str">
        <f t="shared" si="22"/>
        <v>EURAB3E26Y_Quote</v>
      </c>
      <c r="N72" s="214" t="str">
        <f>IFERROR(_xll.qlQuoteValue(H78),"--")</f>
        <v>--</v>
      </c>
      <c r="O72" s="214">
        <f t="shared" si="24"/>
        <v>0</v>
      </c>
      <c r="P72" s="122" t="b">
        <v>0</v>
      </c>
      <c r="Q72" s="122">
        <v>50</v>
      </c>
      <c r="R72" s="122">
        <v>1</v>
      </c>
      <c r="S72" s="122" t="str">
        <f t="shared" si="23"/>
        <v>--</v>
      </c>
      <c r="T72" s="123" t="str">
        <f>IFERROR(_xll.qlRateHelperEarliestDate(S72,Trigger),"--")</f>
        <v>--</v>
      </c>
      <c r="U72" s="123" t="str">
        <f>IFERROR(_xll.qlRateHelperPillarDate(S72,Trigger),"--")</f>
        <v>--</v>
      </c>
      <c r="W72" s="2" t="str">
        <f t="shared" si="27"/>
        <v/>
      </c>
      <c r="X72" s="2" t="e">
        <v>#N/A</v>
      </c>
      <c r="Y72" s="2" t="str">
        <f>IFERROR(_xll.qlRateHelperQuoteName(X72,Trigger),"")</f>
        <v/>
      </c>
      <c r="Z72" s="62" t="str">
        <f>IFERROR(_xll.qlRateHelperRate(X72,Trigger),"")</f>
        <v/>
      </c>
      <c r="AA72" s="90" t="str">
        <f>IF(ISERROR(_xll.qlSwapRateHelperSpread($X72)),IF(ISERROR(_xll.qlFuturesRateHelperConvexityAdjustment($X72)),"",_xll.qlFuturesRateHelperConvexityAdjustment($X72)),_xll.qlSwapRateHelperSpread($X72))</f>
        <v/>
      </c>
      <c r="AB72" s="3" t="str">
        <f>IFERROR(_xll.qlRateHelperEarliestDate(X72,Trigger),"")</f>
        <v/>
      </c>
      <c r="AC72" s="3" t="str">
        <f>IFERROR(_xll.qlRateHelperPillarDate(X72,Trigger),"")</f>
        <v/>
      </c>
      <c r="AD72" s="62" t="e">
        <v>#N/A</v>
      </c>
    </row>
    <row r="73" spans="1:30" ht="11.25" customHeight="1" x14ac:dyDescent="0.2">
      <c r="A73" s="54" t="s">
        <v>26</v>
      </c>
      <c r="B73" s="55" t="s">
        <v>105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25"/>
        <v>Euribor3M</v>
      </c>
      <c r="H73" s="265" t="str">
        <f t="shared" si="26"/>
        <v>EURAB3E21Y_Quote</v>
      </c>
      <c r="I73" s="111">
        <v>0</v>
      </c>
      <c r="J73" s="209" t="str">
        <f>IF(P67,_xll.qlSwapRateHelper2(,H73,2,B73,Calendar,D73,E73,F73,G73,I73,C73,Discounting,PillarDate,,Permanent,Trigger,ObjectOverwrite),"--")</f>
        <v>--</v>
      </c>
      <c r="L73" s="212" t="str">
        <f t="shared" si="21"/>
        <v>Sw</v>
      </c>
      <c r="M73" s="213" t="str">
        <f t="shared" si="22"/>
        <v>EURAB3E27Y_Quote</v>
      </c>
      <c r="N73" s="214" t="str">
        <f>IFERROR(_xll.qlQuoteValue(H79),"--")</f>
        <v>--</v>
      </c>
      <c r="O73" s="214">
        <f t="shared" si="24"/>
        <v>0</v>
      </c>
      <c r="P73" s="122" t="b">
        <v>0</v>
      </c>
      <c r="Q73" s="122">
        <v>50</v>
      </c>
      <c r="R73" s="122">
        <v>1</v>
      </c>
      <c r="S73" s="122" t="str">
        <f t="shared" si="23"/>
        <v>--</v>
      </c>
      <c r="T73" s="123" t="str">
        <f>IFERROR(_xll.qlRateHelperEarliestDate(S73,Trigger),"--")</f>
        <v>--</v>
      </c>
      <c r="U73" s="123" t="str">
        <f>IFERROR(_xll.qlRateHelperPillarDate(S73,Trigger),"--")</f>
        <v>--</v>
      </c>
      <c r="W73" s="2" t="str">
        <f t="shared" si="27"/>
        <v/>
      </c>
      <c r="X73" s="2" t="e">
        <v>#N/A</v>
      </c>
      <c r="Y73" s="2" t="str">
        <f>IFERROR(_xll.qlRateHelperQuoteName(X73,Trigger),"")</f>
        <v/>
      </c>
      <c r="Z73" s="62" t="str">
        <f>IFERROR(_xll.qlRateHelperRate(X73,Trigger),"")</f>
        <v/>
      </c>
      <c r="AA73" s="90" t="str">
        <f>IF(ISERROR(_xll.qlSwapRateHelperSpread($X73)),IF(ISERROR(_xll.qlFuturesRateHelperConvexityAdjustment($X73)),"",_xll.qlFuturesRateHelperConvexityAdjustment($X73)),_xll.qlSwapRateHelperSpread($X73))</f>
        <v/>
      </c>
      <c r="AB73" s="3" t="str">
        <f>IFERROR(_xll.qlRateHelperEarliestDate(X73,Trigger),"")</f>
        <v/>
      </c>
      <c r="AC73" s="3" t="str">
        <f>IFERROR(_xll.qlRateHelperPillarDate(X73,Trigger),"")</f>
        <v/>
      </c>
      <c r="AD73" s="62" t="e">
        <v>#N/A</v>
      </c>
    </row>
    <row r="74" spans="1:30" ht="11.25" customHeight="1" x14ac:dyDescent="0.2">
      <c r="A74" s="54" t="s">
        <v>26</v>
      </c>
      <c r="B74" s="55" t="s">
        <v>106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25"/>
        <v>Euribor3M</v>
      </c>
      <c r="H74" s="265" t="str">
        <f t="shared" si="26"/>
        <v>EURAB3E22Y_Quote</v>
      </c>
      <c r="I74" s="111">
        <v>0</v>
      </c>
      <c r="J74" s="209" t="str">
        <f>IF(P68,_xll.qlSwapRateHelper2(,H74,2,B74,Calendar,D74,E74,F74,G74,I74,C74,Discounting,PillarDate,,Permanent,Trigger,ObjectOverwrite),"--")</f>
        <v>--</v>
      </c>
      <c r="L74" s="212" t="str">
        <f t="shared" si="21"/>
        <v>Sw</v>
      </c>
      <c r="M74" s="213" t="str">
        <f t="shared" si="22"/>
        <v>EURAB3E28Y_Quote</v>
      </c>
      <c r="N74" s="214" t="str">
        <f>IFERROR(_xll.qlQuoteValue(H80),"--")</f>
        <v>--</v>
      </c>
      <c r="O74" s="214">
        <f t="shared" si="24"/>
        <v>0</v>
      </c>
      <c r="P74" s="122" t="b">
        <v>0</v>
      </c>
      <c r="Q74" s="122">
        <v>50</v>
      </c>
      <c r="R74" s="122">
        <v>1</v>
      </c>
      <c r="S74" s="122" t="str">
        <f t="shared" si="23"/>
        <v>--</v>
      </c>
      <c r="T74" s="123" t="str">
        <f>IFERROR(_xll.qlRateHelperEarliestDate(S74,Trigger),"--")</f>
        <v>--</v>
      </c>
      <c r="U74" s="123" t="str">
        <f>IFERROR(_xll.qlRateHelperPillarDate(S74,Trigger),"--")</f>
        <v>--</v>
      </c>
      <c r="W74" s="2" t="str">
        <f t="shared" si="27"/>
        <v/>
      </c>
      <c r="X74" s="2" t="e">
        <v>#N/A</v>
      </c>
      <c r="Y74" s="2" t="str">
        <f>IFERROR(_xll.qlRateHelperQuoteName(X74,Trigger),"")</f>
        <v/>
      </c>
      <c r="Z74" s="62" t="str">
        <f>IFERROR(_xll.qlRateHelperRate(X74,Trigger),"")</f>
        <v/>
      </c>
      <c r="AA74" s="90" t="str">
        <f>IF(ISERROR(_xll.qlSwapRateHelperSpread($X74)),IF(ISERROR(_xll.qlFuturesRateHelperConvexityAdjustment($X74)),"",_xll.qlFuturesRateHelperConvexityAdjustment($X74)),_xll.qlSwapRateHelperSpread($X74))</f>
        <v/>
      </c>
      <c r="AB74" s="3" t="str">
        <f>IFERROR(_xll.qlRateHelperEarliestDate(X74,Trigger),"")</f>
        <v/>
      </c>
      <c r="AC74" s="3" t="str">
        <f>IFERROR(_xll.qlRateHelperPillarDate(X74,Trigger),"")</f>
        <v/>
      </c>
      <c r="AD74" s="62" t="e">
        <v>#N/A</v>
      </c>
    </row>
    <row r="75" spans="1:30" ht="11.25" customHeight="1" x14ac:dyDescent="0.2">
      <c r="A75" s="54" t="s">
        <v>26</v>
      </c>
      <c r="B75" s="55" t="s">
        <v>107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25"/>
        <v>Euribor3M</v>
      </c>
      <c r="H75" s="265" t="str">
        <f t="shared" si="26"/>
        <v>EURAB3E23Y_Quote</v>
      </c>
      <c r="I75" s="111">
        <v>0</v>
      </c>
      <c r="J75" s="209" t="str">
        <f>IF(P69,_xll.qlSwapRateHelper2(,H75,2,B75,Calendar,D75,E75,F75,G75,I75,C75,Discounting,PillarDate,,Permanent,Trigger,ObjectOverwrite),"--")</f>
        <v>--</v>
      </c>
      <c r="L75" s="212" t="str">
        <f t="shared" si="21"/>
        <v>Sw</v>
      </c>
      <c r="M75" s="213" t="str">
        <f t="shared" si="22"/>
        <v>EURAB3E29Y_Quote</v>
      </c>
      <c r="N75" s="214" t="str">
        <f>IFERROR(_xll.qlQuoteValue(H81),"--")</f>
        <v>--</v>
      </c>
      <c r="O75" s="214">
        <f t="shared" si="24"/>
        <v>0</v>
      </c>
      <c r="P75" s="122" t="b">
        <v>0</v>
      </c>
      <c r="Q75" s="122">
        <v>50</v>
      </c>
      <c r="R75" s="122">
        <v>1</v>
      </c>
      <c r="S75" s="122" t="str">
        <f t="shared" si="23"/>
        <v>--</v>
      </c>
      <c r="T75" s="123" t="str">
        <f>IFERROR(_xll.qlRateHelperEarliestDate(S75,Trigger),"--")</f>
        <v>--</v>
      </c>
      <c r="U75" s="123" t="str">
        <f>IFERROR(_xll.qlRateHelperPillarDate(S75,Trigger),"--")</f>
        <v>--</v>
      </c>
      <c r="W75" s="2" t="str">
        <f t="shared" si="27"/>
        <v/>
      </c>
      <c r="X75" s="2" t="e">
        <v>#N/A</v>
      </c>
      <c r="Y75" s="2" t="str">
        <f>IFERROR(_xll.qlRateHelperQuoteName(X75,Trigger),"")</f>
        <v/>
      </c>
      <c r="Z75" s="62" t="str">
        <f>IFERROR(_xll.qlRateHelperRate(X75,Trigger),"")</f>
        <v/>
      </c>
      <c r="AA75" s="90" t="str">
        <f>IF(ISERROR(_xll.qlSwapRateHelperSpread($X75)),IF(ISERROR(_xll.qlFuturesRateHelperConvexityAdjustment($X75)),"",_xll.qlFuturesRateHelperConvexityAdjustment($X75)),_xll.qlSwapRateHelperSpread($X75))</f>
        <v/>
      </c>
      <c r="AB75" s="3" t="str">
        <f>IFERROR(_xll.qlRateHelperEarliestDate(X75,Trigger),"")</f>
        <v/>
      </c>
      <c r="AC75" s="3" t="str">
        <f>IFERROR(_xll.qlRateHelperPillarDate(X75,Trigger),"")</f>
        <v/>
      </c>
      <c r="AD75" s="62" t="e">
        <v>#N/A</v>
      </c>
    </row>
    <row r="76" spans="1:30" ht="11.25" customHeight="1" x14ac:dyDescent="0.2">
      <c r="A76" s="54" t="s">
        <v>26</v>
      </c>
      <c r="B76" s="55" t="s">
        <v>108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25"/>
        <v>Euribor3M</v>
      </c>
      <c r="H76" s="265" t="str">
        <f t="shared" si="26"/>
        <v>EURAB3E24Y_Quote</v>
      </c>
      <c r="I76" s="111">
        <v>0</v>
      </c>
      <c r="J76" s="209" t="str">
        <f>IF(P70,_xll.qlSwapRateHelper2(,H76,2,B76,Calendar,D76,E76,F76,G76,I76,C76,Discounting,PillarDate,,Permanent,Trigger,ObjectOverwrite),"--")</f>
        <v>--</v>
      </c>
      <c r="L76" s="212" t="str">
        <f t="shared" si="21"/>
        <v>Sw</v>
      </c>
      <c r="M76" s="213" t="str">
        <f t="shared" si="22"/>
        <v>EURAB3E30Y_Quote</v>
      </c>
      <c r="N76" s="214">
        <f>IFERROR(_xll.qlQuoteValue(H82),"--")</f>
        <v>7.5500000000000003E-3</v>
      </c>
      <c r="O76" s="214">
        <f t="shared" si="24"/>
        <v>0</v>
      </c>
      <c r="P76" s="122" t="b">
        <v>1</v>
      </c>
      <c r="Q76" s="122">
        <v>50</v>
      </c>
      <c r="R76" s="122">
        <v>1</v>
      </c>
      <c r="S76" s="122" t="str">
        <f t="shared" si="23"/>
        <v>obj_004c0#0001</v>
      </c>
      <c r="T76" s="123">
        <f>IFERROR(_xll.qlRateHelperEarliestDate(S76,Trigger),"--")</f>
        <v>42643</v>
      </c>
      <c r="U76" s="123">
        <f>IFERROR(_xll.qlRateHelperPillarDate(S76,Trigger),"--")</f>
        <v>53598</v>
      </c>
      <c r="W76" s="2" t="str">
        <f t="shared" si="27"/>
        <v/>
      </c>
      <c r="X76" s="2" t="e">
        <v>#N/A</v>
      </c>
      <c r="Y76" s="2" t="str">
        <f>IFERROR(_xll.qlRateHelperQuoteName(X76,Trigger),"")</f>
        <v/>
      </c>
      <c r="Z76" s="62" t="str">
        <f>IFERROR(_xll.qlRateHelperRate(X76,Trigger),"")</f>
        <v/>
      </c>
      <c r="AA76" s="90" t="str">
        <f>IF(ISERROR(_xll.qlSwapRateHelperSpread($X76)),IF(ISERROR(_xll.qlFuturesRateHelperConvexityAdjustment($X76)),"",_xll.qlFuturesRateHelperConvexityAdjustment($X76)),_xll.qlSwapRateHelperSpread($X76))</f>
        <v/>
      </c>
      <c r="AB76" s="3" t="str">
        <f>IFERROR(_xll.qlRateHelperEarliestDate(X76,Trigger),"")</f>
        <v/>
      </c>
      <c r="AC76" s="3" t="str">
        <f>IFERROR(_xll.qlRateHelperPillarDate(X76,Trigger),"")</f>
        <v/>
      </c>
      <c r="AD76" s="62" t="e">
        <v>#N/A</v>
      </c>
    </row>
    <row r="77" spans="1:30" ht="11.25" customHeight="1" x14ac:dyDescent="0.2">
      <c r="A77" s="54" t="s">
        <v>26</v>
      </c>
      <c r="B77" s="55" t="s">
        <v>64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25"/>
        <v>Euribor3M</v>
      </c>
      <c r="H77" s="265" t="str">
        <f t="shared" si="26"/>
        <v>EURAB3E25Y_Quote</v>
      </c>
      <c r="I77" s="111">
        <v>0</v>
      </c>
      <c r="J77" s="209" t="str">
        <f>IF(P71,_xll.qlSwapRateHelper2(,H77,2,B77,Calendar,D77,E77,F77,G77,I77,C77,Discounting,PillarDate,,Permanent,Trigger,ObjectOverwrite),"--")</f>
        <v>obj_004df#0001</v>
      </c>
      <c r="L77" s="212" t="str">
        <f t="shared" si="21"/>
        <v>Sw</v>
      </c>
      <c r="M77" s="213" t="str">
        <f t="shared" si="22"/>
        <v>EURAB3E35Y_Quote</v>
      </c>
      <c r="N77" s="214" t="str">
        <f>IFERROR(_xll.qlQuoteValue(H83),"--")</f>
        <v>--</v>
      </c>
      <c r="O77" s="214">
        <f t="shared" si="24"/>
        <v>0</v>
      </c>
      <c r="P77" s="122" t="b">
        <v>0</v>
      </c>
      <c r="Q77" s="122">
        <v>50</v>
      </c>
      <c r="R77" s="122">
        <v>1</v>
      </c>
      <c r="S77" s="122" t="str">
        <f t="shared" si="23"/>
        <v>--</v>
      </c>
      <c r="T77" s="123" t="str">
        <f>IFERROR(_xll.qlRateHelperEarliestDate(S77,Trigger),"--")</f>
        <v>--</v>
      </c>
      <c r="U77" s="123" t="str">
        <f>IFERROR(_xll.qlRateHelperPillarDate(S77,Trigger),"--")</f>
        <v>--</v>
      </c>
      <c r="W77" s="2" t="str">
        <f t="shared" si="27"/>
        <v/>
      </c>
      <c r="X77" s="2" t="e">
        <v>#N/A</v>
      </c>
      <c r="Y77" s="2" t="str">
        <f>IFERROR(_xll.qlRateHelperQuoteName(X77,Trigger),"")</f>
        <v/>
      </c>
      <c r="Z77" s="62" t="str">
        <f>IFERROR(_xll.qlRateHelperRate(X77,Trigger),"")</f>
        <v/>
      </c>
      <c r="AA77" s="90" t="str">
        <f>IF(ISERROR(_xll.qlSwapRateHelperSpread($X77)),IF(ISERROR(_xll.qlFuturesRateHelperConvexityAdjustment($X77)),"",_xll.qlFuturesRateHelperConvexityAdjustment($X77)),_xll.qlSwapRateHelperSpread($X77))</f>
        <v/>
      </c>
      <c r="AB77" s="3" t="str">
        <f>IFERROR(_xll.qlRateHelperEarliestDate(X77,Trigger),"")</f>
        <v/>
      </c>
      <c r="AC77" s="3" t="str">
        <f>IFERROR(_xll.qlRateHelperPillarDate(X77,Trigger),"")</f>
        <v/>
      </c>
      <c r="AD77" s="62" t="e">
        <v>#N/A</v>
      </c>
    </row>
    <row r="78" spans="1:30" ht="11.25" customHeight="1" x14ac:dyDescent="0.2">
      <c r="A78" s="54" t="s">
        <v>26</v>
      </c>
      <c r="B78" s="55" t="s">
        <v>109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25"/>
        <v>Euribor3M</v>
      </c>
      <c r="H78" s="265" t="str">
        <f t="shared" si="26"/>
        <v>EURAB3E26Y_Quote</v>
      </c>
      <c r="I78" s="111">
        <v>0</v>
      </c>
      <c r="J78" s="209" t="str">
        <f>IF(P72,_xll.qlSwapRateHelper2(,H78,2,B78,Calendar,D78,E78,F78,G78,I78,C78,Discounting,PillarDate,,Permanent,Trigger,ObjectOverwrite),"--")</f>
        <v>--</v>
      </c>
      <c r="L78" s="212" t="str">
        <f t="shared" si="21"/>
        <v>Sw</v>
      </c>
      <c r="M78" s="213" t="str">
        <f t="shared" si="22"/>
        <v>EURAB3E40Y_Quote</v>
      </c>
      <c r="N78" s="214">
        <f>IFERROR(_xll.qlQuoteValue(H84),"--")</f>
        <v>7.5300000000000002E-3</v>
      </c>
      <c r="O78" s="214">
        <f t="shared" si="24"/>
        <v>0</v>
      </c>
      <c r="P78" s="122" t="b">
        <v>1</v>
      </c>
      <c r="Q78" s="122">
        <v>50</v>
      </c>
      <c r="R78" s="122">
        <v>1</v>
      </c>
      <c r="S78" s="122" t="str">
        <f t="shared" si="23"/>
        <v>obj_004cc#0001</v>
      </c>
      <c r="T78" s="123">
        <f>IFERROR(_xll.qlRateHelperEarliestDate(S78,Trigger),"--")</f>
        <v>42643</v>
      </c>
      <c r="U78" s="123">
        <f>IFERROR(_xll.qlRateHelperPillarDate(S78,Trigger),"--")</f>
        <v>57252</v>
      </c>
      <c r="W78" s="2" t="str">
        <f t="shared" si="27"/>
        <v/>
      </c>
      <c r="X78" s="2" t="e">
        <v>#N/A</v>
      </c>
      <c r="Y78" s="2" t="str">
        <f>IFERROR(_xll.qlRateHelperQuoteName(X78,Trigger),"")</f>
        <v/>
      </c>
      <c r="Z78" s="62" t="str">
        <f>IFERROR(_xll.qlRateHelperRate(X78,Trigger),"")</f>
        <v/>
      </c>
      <c r="AA78" s="90" t="str">
        <f>IF(ISERROR(_xll.qlSwapRateHelperSpread($X78)),IF(ISERROR(_xll.qlFuturesRateHelperConvexityAdjustment($X78)),"",_xll.qlFuturesRateHelperConvexityAdjustment($X78)),_xll.qlSwapRateHelperSpread($X78))</f>
        <v/>
      </c>
      <c r="AB78" s="3" t="str">
        <f>IFERROR(_xll.qlRateHelperEarliestDate(X78,Trigger),"")</f>
        <v/>
      </c>
      <c r="AC78" s="3" t="str">
        <f>IFERROR(_xll.qlRateHelperPillarDate(X78,Trigger),"")</f>
        <v/>
      </c>
      <c r="AD78" s="62" t="e">
        <v>#N/A</v>
      </c>
    </row>
    <row r="79" spans="1:30" ht="11.25" customHeight="1" x14ac:dyDescent="0.2">
      <c r="A79" s="54" t="s">
        <v>26</v>
      </c>
      <c r="B79" s="55" t="s">
        <v>65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25"/>
        <v>Euribor3M</v>
      </c>
      <c r="H79" s="265" t="str">
        <f t="shared" si="26"/>
        <v>EURAB3E27Y_Quote</v>
      </c>
      <c r="I79" s="111">
        <v>0</v>
      </c>
      <c r="J79" s="209" t="str">
        <f>IF(P73,_xll.qlSwapRateHelper2(,H79,2,B79,Calendar,D79,E79,F79,G79,I79,C79,Discounting,PillarDate,,Permanent,Trigger,ObjectOverwrite),"--")</f>
        <v>--</v>
      </c>
      <c r="L79" s="212" t="str">
        <f t="shared" si="21"/>
        <v>Sw</v>
      </c>
      <c r="M79" s="213" t="str">
        <f t="shared" si="22"/>
        <v>EURAB3E50Y_Quote</v>
      </c>
      <c r="N79" s="214">
        <f>IFERROR(_xll.qlQuoteValue(H85),"--")</f>
        <v>7.1300000000000009E-3</v>
      </c>
      <c r="O79" s="214">
        <f t="shared" si="24"/>
        <v>0</v>
      </c>
      <c r="P79" s="122" t="b">
        <v>1</v>
      </c>
      <c r="Q79" s="122">
        <v>50</v>
      </c>
      <c r="R79" s="122">
        <v>1</v>
      </c>
      <c r="S79" s="122" t="str">
        <f t="shared" si="23"/>
        <v>obj_004e9#0001</v>
      </c>
      <c r="T79" s="123">
        <f>IFERROR(_xll.qlRateHelperEarliestDate(S79,Trigger),"--")</f>
        <v>42643</v>
      </c>
      <c r="U79" s="123">
        <f>IFERROR(_xll.qlRateHelperPillarDate(S79,Trigger),"--")</f>
        <v>60905</v>
      </c>
      <c r="W79" s="2" t="str">
        <f t="shared" si="27"/>
        <v/>
      </c>
      <c r="X79" s="2" t="e">
        <v>#N/A</v>
      </c>
      <c r="Y79" s="2" t="str">
        <f>IFERROR(_xll.qlRateHelperQuoteName(X79,Trigger),"")</f>
        <v/>
      </c>
      <c r="Z79" s="62" t="str">
        <f>IFERROR(_xll.qlRateHelperRate(X79,Trigger),"")</f>
        <v/>
      </c>
      <c r="AA79" s="90" t="str">
        <f>IF(ISERROR(_xll.qlSwapRateHelperSpread($X79)),IF(ISERROR(_xll.qlFuturesRateHelperConvexityAdjustment($X79)),"",_xll.qlFuturesRateHelperConvexityAdjustment($X79)),_xll.qlSwapRateHelperSpread($X79))</f>
        <v/>
      </c>
      <c r="AB79" s="3" t="str">
        <f>IFERROR(_xll.qlRateHelperEarliestDate(X79,Trigger),"")</f>
        <v/>
      </c>
      <c r="AC79" s="3" t="str">
        <f>IFERROR(_xll.qlRateHelperPillarDate(X79,Trigger),"")</f>
        <v/>
      </c>
      <c r="AD79" s="62" t="e">
        <v>#N/A</v>
      </c>
    </row>
    <row r="80" spans="1:30" ht="11.25" customHeight="1" x14ac:dyDescent="0.2">
      <c r="A80" s="54" t="s">
        <v>26</v>
      </c>
      <c r="B80" s="55" t="s">
        <v>110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25"/>
        <v>Euribor3M</v>
      </c>
      <c r="H80" s="265" t="str">
        <f t="shared" si="26"/>
        <v>EURAB3E28Y_Quote</v>
      </c>
      <c r="I80" s="111">
        <v>0</v>
      </c>
      <c r="J80" s="209" t="str">
        <f>IF(P74,_xll.qlSwapRateHelper2(,H80,2,B80,Calendar,D80,E80,F80,G80,I80,C80,Discounting,PillarDate,,Permanent,Trigger,ObjectOverwrite),"--")</f>
        <v>--</v>
      </c>
      <c r="L80" s="216" t="str">
        <f t="shared" si="21"/>
        <v>Sw</v>
      </c>
      <c r="M80" s="213" t="str">
        <f t="shared" si="22"/>
        <v>EURAB3E60Y_Quote</v>
      </c>
      <c r="N80" s="218">
        <f>IFERROR(_xll.qlQuoteValue(H86),"--")</f>
        <v>6.9300000000000004E-3</v>
      </c>
      <c r="O80" s="218">
        <f t="shared" si="24"/>
        <v>0</v>
      </c>
      <c r="P80" s="124" t="b">
        <v>1</v>
      </c>
      <c r="Q80" s="124">
        <v>50</v>
      </c>
      <c r="R80" s="124">
        <v>1</v>
      </c>
      <c r="S80" s="124" t="str">
        <f t="shared" si="23"/>
        <v>obj_004e0#0001</v>
      </c>
      <c r="T80" s="123">
        <f>IFERROR(_xll.qlRateHelperEarliestDate(S80,Trigger),"--")</f>
        <v>42643</v>
      </c>
      <c r="U80" s="123">
        <f>IFERROR(_xll.qlRateHelperPillarDate(S80,Trigger),"--")</f>
        <v>64558</v>
      </c>
      <c r="W80" s="2" t="str">
        <f t="shared" si="27"/>
        <v/>
      </c>
      <c r="X80" s="2" t="e">
        <v>#N/A</v>
      </c>
      <c r="Y80" s="2" t="str">
        <f>IFERROR(_xll.qlRateHelperQuoteName(X80,Trigger),"")</f>
        <v/>
      </c>
      <c r="Z80" s="62" t="str">
        <f>IFERROR(_xll.qlRateHelperRate(X80,Trigger),"")</f>
        <v/>
      </c>
      <c r="AA80" s="90" t="str">
        <f>IF(ISERROR(_xll.qlSwapRateHelperSpread($X80)),IF(ISERROR(_xll.qlFuturesRateHelperConvexityAdjustment($X80)),"",_xll.qlFuturesRateHelperConvexityAdjustment($X80)),_xll.qlSwapRateHelperSpread($X80))</f>
        <v/>
      </c>
      <c r="AB80" s="3" t="str">
        <f>IFERROR(_xll.qlRateHelperEarliestDate(X80,Trigger),"")</f>
        <v/>
      </c>
      <c r="AC80" s="3" t="str">
        <f>IFERROR(_xll.qlRateHelperPillarDate(X80,Trigger),"")</f>
        <v/>
      </c>
      <c r="AD80" s="62" t="e">
        <v>#N/A</v>
      </c>
    </row>
    <row r="81" spans="1:30" x14ac:dyDescent="0.2">
      <c r="A81" s="54" t="s">
        <v>26</v>
      </c>
      <c r="B81" s="55" t="s">
        <v>111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25"/>
        <v>Euribor3M</v>
      </c>
      <c r="H81" s="265" t="str">
        <f t="shared" si="26"/>
        <v>EURAB3E29Y_Quote</v>
      </c>
      <c r="I81" s="111">
        <v>0</v>
      </c>
      <c r="J81" s="209" t="str">
        <f>IF(P75,_xll.qlSwapRateHelper2(,H81,2,B81,Calendar,D81,E81,F81,G81,I81,C81,Discounting,PillarDate,,Permanent,Trigger,ObjectOverwrite),"--")</f>
        <v>--</v>
      </c>
      <c r="L81" s="220" t="str">
        <f t="shared" ref="L81:L87" si="28">A89</f>
        <v>IMMsw</v>
      </c>
      <c r="M81" s="251" t="str">
        <f t="shared" ref="M81:M87" si="29">H89</f>
        <v>EUR1S12_Quote</v>
      </c>
      <c r="N81" s="222">
        <f>IFERROR(_xll.qlQuoteValue(H89),"--")</f>
        <v>-3.4399999999999999E-3</v>
      </c>
      <c r="O81" s="222">
        <f>I89</f>
        <v>0</v>
      </c>
      <c r="P81" s="119" t="b">
        <v>0</v>
      </c>
      <c r="Q81" s="119">
        <v>40</v>
      </c>
      <c r="R81" s="119">
        <v>1</v>
      </c>
      <c r="S81" s="119" t="str">
        <f t="shared" ref="S81:S87" si="30">J89</f>
        <v>--</v>
      </c>
      <c r="T81" s="120" t="str">
        <f>IFERROR(_xll.qlRateHelperEarliestDate(S81,Trigger),"--")</f>
        <v>--</v>
      </c>
      <c r="U81" s="120" t="str">
        <f>IFERROR(_xll.qlRateHelperPillarDate(S81,Trigger),"--")</f>
        <v>--</v>
      </c>
      <c r="W81" s="2" t="str">
        <f t="shared" si="27"/>
        <v/>
      </c>
      <c r="X81" s="2" t="e">
        <v>#N/A</v>
      </c>
      <c r="Y81" s="2" t="str">
        <f>IFERROR(_xll.qlRateHelperQuoteName(X81,Trigger),"")</f>
        <v/>
      </c>
      <c r="Z81" s="62" t="str">
        <f>IFERROR(_xll.qlRateHelperRate(X81,Trigger),"")</f>
        <v/>
      </c>
      <c r="AA81" s="90" t="str">
        <f>IF(ISERROR(_xll.qlSwapRateHelperSpread($X81)),IF(ISERROR(_xll.qlFuturesRateHelperConvexityAdjustment($X81)),"",_xll.qlFuturesRateHelperConvexityAdjustment($X81)),_xll.qlSwapRateHelperSpread($X81))</f>
        <v/>
      </c>
      <c r="AB81" s="3" t="str">
        <f>IFERROR(_xll.qlRateHelperEarliestDate(X81,Trigger),"")</f>
        <v/>
      </c>
      <c r="AC81" s="3" t="str">
        <f>IFERROR(_xll.qlRateHelperPillarDate(X81,Trigger),"")</f>
        <v/>
      </c>
      <c r="AD81" s="62" t="e">
        <v>#N/A</v>
      </c>
    </row>
    <row r="82" spans="1:30" x14ac:dyDescent="0.2">
      <c r="A82" s="54" t="s">
        <v>26</v>
      </c>
      <c r="B82" s="55" t="s">
        <v>66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25"/>
        <v>Euribor3M</v>
      </c>
      <c r="H82" s="265" t="str">
        <f t="shared" si="26"/>
        <v>EURAB3E30Y_Quote</v>
      </c>
      <c r="I82" s="111">
        <v>0</v>
      </c>
      <c r="J82" s="209" t="str">
        <f>IF(P76,_xll.qlSwapRateHelper2(,H82,2,B82,Calendar,D82,E82,F82,G82,I82,C82,Discounting,PillarDate,,Permanent,Trigger,ObjectOverwrite),"--")</f>
        <v>obj_004c0#0001</v>
      </c>
      <c r="L82" s="212" t="str">
        <f t="shared" si="28"/>
        <v>IMMsw</v>
      </c>
      <c r="M82" s="213" t="str">
        <f t="shared" si="29"/>
        <v>EUR2S12_Quote</v>
      </c>
      <c r="N82" s="214">
        <f>IFERROR(_xll.qlQuoteValue(H90),"--")</f>
        <v>-3.5899999999999999E-3</v>
      </c>
      <c r="O82" s="214">
        <f t="shared" ref="O82:O87" si="31">I90</f>
        <v>0</v>
      </c>
      <c r="P82" s="122" t="b">
        <v>0</v>
      </c>
      <c r="Q82" s="122">
        <v>40</v>
      </c>
      <c r="R82" s="122">
        <v>1</v>
      </c>
      <c r="S82" s="122" t="str">
        <f t="shared" si="30"/>
        <v>--</v>
      </c>
      <c r="T82" s="123" t="str">
        <f>IFERROR(_xll.qlRateHelperEarliestDate(S82,Trigger),"--")</f>
        <v>--</v>
      </c>
      <c r="U82" s="123" t="str">
        <f>IFERROR(_xll.qlRateHelperPillarDate(S82,Trigger),"--")</f>
        <v>--</v>
      </c>
      <c r="W82" s="2" t="str">
        <f t="shared" si="27"/>
        <v/>
      </c>
      <c r="X82" s="2" t="e">
        <v>#N/A</v>
      </c>
      <c r="Y82" s="2" t="str">
        <f>IFERROR(_xll.qlRateHelperQuoteName(X82,Trigger),"")</f>
        <v/>
      </c>
      <c r="Z82" s="62" t="str">
        <f>IFERROR(_xll.qlRateHelperRate(X82,Trigger),"")</f>
        <v/>
      </c>
      <c r="AA82" s="90" t="str">
        <f>IF(ISERROR(_xll.qlSwapRateHelperSpread($X82)),IF(ISERROR(_xll.qlFuturesRateHelperConvexityAdjustment($X82)),"",_xll.qlFuturesRateHelperConvexityAdjustment($X82)),_xll.qlSwapRateHelperSpread($X82))</f>
        <v/>
      </c>
      <c r="AB82" s="3" t="str">
        <f>IFERROR(_xll.qlRateHelperEarliestDate(X82,Trigger),"")</f>
        <v/>
      </c>
      <c r="AC82" s="3" t="str">
        <f>IFERROR(_xll.qlRateHelperPillarDate(X82,Trigger),"")</f>
        <v/>
      </c>
      <c r="AD82" s="62" t="e">
        <v>#N/A</v>
      </c>
    </row>
    <row r="83" spans="1:30" x14ac:dyDescent="0.2">
      <c r="A83" s="54" t="s">
        <v>26</v>
      </c>
      <c r="B83" s="55" t="s">
        <v>67</v>
      </c>
      <c r="C83" s="56" t="s">
        <v>6</v>
      </c>
      <c r="D83" s="56" t="s">
        <v>8</v>
      </c>
      <c r="E83" s="56" t="s">
        <v>7</v>
      </c>
      <c r="F83" s="56" t="s">
        <v>140</v>
      </c>
      <c r="G83" s="56" t="str">
        <f t="shared" si="25"/>
        <v>Euribor3M</v>
      </c>
      <c r="H83" s="265" t="str">
        <f t="shared" si="26"/>
        <v>EURAB3E35Y_Quote</v>
      </c>
      <c r="I83" s="109">
        <v>0</v>
      </c>
      <c r="J83" s="209" t="str">
        <f>IF(P77,_xll.qlSwapRateHelper2(,H83,2,B83,Calendar,D83,E83,F83,G83,I83,C83,Discounting,PillarDate,,Permanent,Trigger,ObjectOverwrite),"--")</f>
        <v>--</v>
      </c>
      <c r="L83" s="212" t="str">
        <f t="shared" si="28"/>
        <v>IMMsw</v>
      </c>
      <c r="M83" s="213" t="str">
        <f t="shared" si="29"/>
        <v>EUR3S12_Quote</v>
      </c>
      <c r="N83" s="214">
        <f>IFERROR(_xll.qlQuoteValue(H91),"--")</f>
        <v>-3.6900000000000001E-3</v>
      </c>
      <c r="O83" s="214">
        <f t="shared" si="31"/>
        <v>0</v>
      </c>
      <c r="P83" s="122" t="b">
        <v>0</v>
      </c>
      <c r="Q83" s="122">
        <v>40</v>
      </c>
      <c r="R83" s="122">
        <v>1</v>
      </c>
      <c r="S83" s="122" t="str">
        <f t="shared" si="30"/>
        <v>--</v>
      </c>
      <c r="T83" s="123" t="str">
        <f>IFERROR(_xll.qlRateHelperEarliestDate(S83,Trigger),"--")</f>
        <v>--</v>
      </c>
      <c r="U83" s="123" t="str">
        <f>IFERROR(_xll.qlRateHelperPillarDate(S83,Trigger),"--")</f>
        <v>--</v>
      </c>
      <c r="W83" s="2" t="str">
        <f t="shared" si="27"/>
        <v/>
      </c>
      <c r="X83" s="2" t="e">
        <v>#N/A</v>
      </c>
      <c r="Y83" s="2" t="str">
        <f>IFERROR(_xll.qlRateHelperQuoteName(X83,Trigger),"")</f>
        <v/>
      </c>
      <c r="Z83" s="62" t="str">
        <f>IFERROR(_xll.qlRateHelperRate(X83,Trigger),"")</f>
        <v/>
      </c>
      <c r="AA83" s="90" t="str">
        <f>IF(ISERROR(_xll.qlSwapRateHelperSpread($X83)),IF(ISERROR(_xll.qlFuturesRateHelperConvexityAdjustment($X83)),"",_xll.qlFuturesRateHelperConvexityAdjustment($X83)),_xll.qlSwapRateHelperSpread($X83))</f>
        <v/>
      </c>
      <c r="AB83" s="3" t="str">
        <f>IFERROR(_xll.qlRateHelperEarliestDate(X83,Trigger),"")</f>
        <v/>
      </c>
      <c r="AC83" s="3" t="str">
        <f>IFERROR(_xll.qlRateHelperPillarDate(X83,Trigger),"")</f>
        <v/>
      </c>
      <c r="AD83" s="62" t="e">
        <v>#N/A</v>
      </c>
    </row>
    <row r="84" spans="1:30" x14ac:dyDescent="0.2">
      <c r="A84" s="54" t="s">
        <v>26</v>
      </c>
      <c r="B84" s="55" t="s">
        <v>68</v>
      </c>
      <c r="C84" s="56" t="s">
        <v>6</v>
      </c>
      <c r="D84" s="56" t="s">
        <v>8</v>
      </c>
      <c r="E84" s="56" t="s">
        <v>7</v>
      </c>
      <c r="F84" s="56" t="s">
        <v>140</v>
      </c>
      <c r="G84" s="56" t="str">
        <f t="shared" si="25"/>
        <v>Euribor3M</v>
      </c>
      <c r="H84" s="265" t="str">
        <f t="shared" si="26"/>
        <v>EURAB3E40Y_Quote</v>
      </c>
      <c r="I84" s="109">
        <v>0</v>
      </c>
      <c r="J84" s="209" t="str">
        <f>IF(P78,_xll.qlSwapRateHelper2(,H84,2,B84,Calendar,D84,E84,F84,G84,I84,C84,Discounting,PillarDate,,Permanent,Trigger,ObjectOverwrite),"--")</f>
        <v>obj_004cc#0001</v>
      </c>
      <c r="L84" s="212" t="str">
        <f t="shared" si="28"/>
        <v>IMMsw</v>
      </c>
      <c r="M84" s="213" t="str">
        <f t="shared" si="29"/>
        <v>EUR4S12_Quote</v>
      </c>
      <c r="N84" s="214">
        <f>IFERROR(_xll.qlQuoteValue(H92),"--")</f>
        <v>-3.7799999999999999E-3</v>
      </c>
      <c r="O84" s="214">
        <f t="shared" si="31"/>
        <v>0</v>
      </c>
      <c r="P84" s="122" t="b">
        <v>0</v>
      </c>
      <c r="Q84" s="122">
        <v>40</v>
      </c>
      <c r="R84" s="122">
        <v>1</v>
      </c>
      <c r="S84" s="122" t="str">
        <f t="shared" si="30"/>
        <v>--</v>
      </c>
      <c r="T84" s="123" t="str">
        <f>IFERROR(_xll.qlRateHelperEarliestDate(S84,Trigger),"--")</f>
        <v>--</v>
      </c>
      <c r="U84" s="123" t="str">
        <f>IFERROR(_xll.qlRateHelperPillarDate(S84,Trigger),"--")</f>
        <v>--</v>
      </c>
      <c r="W84" s="2" t="str">
        <f t="shared" si="27"/>
        <v/>
      </c>
      <c r="X84" s="2" t="e">
        <v>#N/A</v>
      </c>
      <c r="Y84" s="2" t="str">
        <f>IFERROR(_xll.qlRateHelperQuoteName(X84,Trigger),"")</f>
        <v/>
      </c>
      <c r="Z84" s="62" t="str">
        <f>IFERROR(_xll.qlRateHelperRate(X84,Trigger),"")</f>
        <v/>
      </c>
      <c r="AA84" s="90" t="str">
        <f>IF(ISERROR(_xll.qlSwapRateHelperSpread($X84)),IF(ISERROR(_xll.qlFuturesRateHelperConvexityAdjustment($X84)),"",_xll.qlFuturesRateHelperConvexityAdjustment($X84)),_xll.qlSwapRateHelperSpread($X84))</f>
        <v/>
      </c>
      <c r="AB84" s="3" t="str">
        <f>IFERROR(_xll.qlRateHelperEarliestDate(X84,Trigger),"")</f>
        <v/>
      </c>
      <c r="AC84" s="3" t="str">
        <f>IFERROR(_xll.qlRateHelperPillarDate(X84,Trigger),"")</f>
        <v/>
      </c>
      <c r="AD84" s="62" t="e">
        <v>#N/A</v>
      </c>
    </row>
    <row r="85" spans="1:30" x14ac:dyDescent="0.2">
      <c r="A85" s="54" t="s">
        <v>26</v>
      </c>
      <c r="B85" s="55" t="s">
        <v>69</v>
      </c>
      <c r="C85" s="56" t="s">
        <v>6</v>
      </c>
      <c r="D85" s="56" t="s">
        <v>8</v>
      </c>
      <c r="E85" s="56" t="s">
        <v>7</v>
      </c>
      <c r="F85" s="56" t="s">
        <v>140</v>
      </c>
      <c r="G85" s="56" t="str">
        <f t="shared" si="25"/>
        <v>Euribor3M</v>
      </c>
      <c r="H85" s="265" t="str">
        <f t="shared" si="26"/>
        <v>EURAB3E50Y_Quote</v>
      </c>
      <c r="I85" s="109">
        <v>0</v>
      </c>
      <c r="J85" s="209" t="str">
        <f>IF(P79,_xll.qlSwapRateHelper2(,H85,2,B85,Calendar,D85,E85,F85,G85,I85,C85,Discounting,PillarDate,,Permanent,Trigger,ObjectOverwrite),"--")</f>
        <v>obj_004e9#0001</v>
      </c>
      <c r="L85" s="212" t="str">
        <f t="shared" si="28"/>
        <v>IMMsw</v>
      </c>
      <c r="M85" s="213" t="str">
        <f t="shared" si="29"/>
        <v>EUR1S24_Quote</v>
      </c>
      <c r="N85" s="214">
        <f>IFERROR(_xll.qlQuoteValue(H93),"--")</f>
        <v>-3.64E-3</v>
      </c>
      <c r="O85" s="214">
        <f t="shared" si="31"/>
        <v>0</v>
      </c>
      <c r="P85" s="122" t="b">
        <v>0</v>
      </c>
      <c r="Q85" s="122">
        <v>40</v>
      </c>
      <c r="R85" s="122">
        <v>1</v>
      </c>
      <c r="S85" s="122" t="str">
        <f t="shared" si="30"/>
        <v>--</v>
      </c>
      <c r="T85" s="123" t="str">
        <f>IFERROR(_xll.qlRateHelperEarliestDate(S85,Trigger),"--")</f>
        <v>--</v>
      </c>
      <c r="U85" s="123" t="str">
        <f>IFERROR(_xll.qlRateHelperPillarDate(S85,Trigger),"--")</f>
        <v>--</v>
      </c>
      <c r="W85" s="2" t="str">
        <f t="shared" si="27"/>
        <v/>
      </c>
      <c r="X85" s="2" t="e">
        <v>#N/A</v>
      </c>
      <c r="Y85" s="2" t="str">
        <f>IFERROR(_xll.qlRateHelperQuoteName(X85,Trigger),"")</f>
        <v/>
      </c>
      <c r="Z85" s="62" t="str">
        <f>IFERROR(_xll.qlRateHelperRate(X85,Trigger),"")</f>
        <v/>
      </c>
      <c r="AA85" s="90" t="str">
        <f>IF(ISERROR(_xll.qlSwapRateHelperSpread($X85)),IF(ISERROR(_xll.qlFuturesRateHelperConvexityAdjustment($X85)),"",_xll.qlFuturesRateHelperConvexityAdjustment($X85)),_xll.qlSwapRateHelperSpread($X85))</f>
        <v/>
      </c>
      <c r="AB85" s="3" t="str">
        <f>IFERROR(_xll.qlRateHelperEarliestDate(X85,Trigger),"")</f>
        <v/>
      </c>
      <c r="AC85" s="3" t="str">
        <f>IFERROR(_xll.qlRateHelperPillarDate(X85,Trigger),"")</f>
        <v/>
      </c>
      <c r="AD85" s="62" t="e">
        <v>#N/A</v>
      </c>
    </row>
    <row r="86" spans="1:30" x14ac:dyDescent="0.2">
      <c r="A86" s="1" t="s">
        <v>26</v>
      </c>
      <c r="B86" s="6" t="s">
        <v>112</v>
      </c>
      <c r="C86" s="5" t="s">
        <v>6</v>
      </c>
      <c r="D86" s="5" t="s">
        <v>8</v>
      </c>
      <c r="E86" s="5" t="s">
        <v>7</v>
      </c>
      <c r="F86" s="5" t="s">
        <v>140</v>
      </c>
      <c r="G86" s="5" t="str">
        <f t="shared" si="25"/>
        <v>Euribor3M</v>
      </c>
      <c r="H86" s="266" t="str">
        <f t="shared" si="26"/>
        <v>EURAB3E60Y_Quote</v>
      </c>
      <c r="I86" s="112">
        <v>0</v>
      </c>
      <c r="J86" s="210" t="str">
        <f>IF(P80,_xll.qlSwapRateHelper2(,H86,2,B86,Calendar,D86,E86,F86,G86,I86,C86,Discounting,PillarDate,,Permanent,Trigger,ObjectOverwrite),"--")</f>
        <v>obj_004e0#0001</v>
      </c>
      <c r="L86" s="212" t="str">
        <f t="shared" si="28"/>
        <v>IMMsw</v>
      </c>
      <c r="M86" s="213" t="str">
        <f t="shared" si="29"/>
        <v>EUR2S24_Quote</v>
      </c>
      <c r="N86" s="214">
        <f>IFERROR(_xll.qlQuoteValue(H94),"--")</f>
        <v>-3.7099999999999998E-3</v>
      </c>
      <c r="O86" s="214">
        <f t="shared" si="31"/>
        <v>0</v>
      </c>
      <c r="P86" s="122" t="b">
        <v>0</v>
      </c>
      <c r="Q86" s="122">
        <v>40</v>
      </c>
      <c r="R86" s="122">
        <v>1</v>
      </c>
      <c r="S86" s="122" t="str">
        <f t="shared" si="30"/>
        <v>--</v>
      </c>
      <c r="T86" s="123" t="str">
        <f>IFERROR(_xll.qlRateHelperEarliestDate(S86,Trigger),"--")</f>
        <v>--</v>
      </c>
      <c r="U86" s="123" t="str">
        <f>IFERROR(_xll.qlRateHelperPillarDate(S86,Trigger),"--")</f>
        <v>--</v>
      </c>
      <c r="W86" s="2" t="str">
        <f t="shared" si="27"/>
        <v/>
      </c>
      <c r="X86" s="2" t="e">
        <v>#N/A</v>
      </c>
      <c r="Y86" s="2" t="str">
        <f>IFERROR(_xll.qlRateHelperQuoteName(X86,Trigger),"")</f>
        <v/>
      </c>
      <c r="Z86" s="62" t="str">
        <f>IFERROR(_xll.qlRateHelperRate(X86,Trigger),"")</f>
        <v/>
      </c>
      <c r="AA86" s="90" t="str">
        <f>IF(ISERROR(_xll.qlSwapRateHelperSpread($X86)),IF(ISERROR(_xll.qlFuturesRateHelperConvexityAdjustment($X86)),"",_xll.qlFuturesRateHelperConvexityAdjustment($X86)),_xll.qlSwapRateHelperSpread($X86))</f>
        <v/>
      </c>
      <c r="AB86" s="3" t="str">
        <f>IFERROR(_xll.qlRateHelperEarliestDate(X86,Trigger),"")</f>
        <v/>
      </c>
      <c r="AC86" s="3" t="str">
        <f>IFERROR(_xll.qlRateHelperPillarDate(X86,Trigger),"")</f>
        <v/>
      </c>
      <c r="AD86" s="62" t="e">
        <v>#N/A</v>
      </c>
    </row>
    <row r="87" spans="1:30" x14ac:dyDescent="0.2">
      <c r="C87" s="289"/>
      <c r="E87" s="289"/>
      <c r="F87" s="289"/>
      <c r="L87" s="216" t="str">
        <f t="shared" si="28"/>
        <v>IMMsw</v>
      </c>
      <c r="M87" s="217" t="str">
        <f t="shared" si="29"/>
        <v>EUR1S36_Quote</v>
      </c>
      <c r="N87" s="218">
        <f>IFERROR(_xll.qlQuoteValue(H95),"--")</f>
        <v>-3.5999999999999999E-3</v>
      </c>
      <c r="O87" s="218">
        <f t="shared" si="31"/>
        <v>0</v>
      </c>
      <c r="P87" s="124" t="b">
        <v>0</v>
      </c>
      <c r="Q87" s="124">
        <v>40</v>
      </c>
      <c r="R87" s="124">
        <v>1</v>
      </c>
      <c r="S87" s="124" t="str">
        <f t="shared" si="30"/>
        <v>--</v>
      </c>
      <c r="T87" s="125" t="str">
        <f>IFERROR(_xll.qlRateHelperEarliestDate(S87,Trigger),"--")</f>
        <v>--</v>
      </c>
      <c r="U87" s="125" t="str">
        <f>IFERROR(_xll.qlRateHelperPillarDate(S87,Trigger),"--")</f>
        <v>--</v>
      </c>
      <c r="W87" s="2" t="str">
        <f t="shared" si="27"/>
        <v/>
      </c>
      <c r="X87" s="2" t="e">
        <v>#N/A</v>
      </c>
      <c r="Y87" s="2" t="str">
        <f>IFERROR(_xll.qlRateHelperQuoteName(X87,Trigger),"")</f>
        <v/>
      </c>
      <c r="Z87" s="62" t="str">
        <f>IFERROR(_xll.qlRateHelperRate(X87,Trigger),"")</f>
        <v/>
      </c>
      <c r="AA87" s="90" t="str">
        <f>IF(ISERROR(_xll.qlSwapRateHelperSpread($X87)),IF(ISERROR(_xll.qlFuturesRateHelperConvexityAdjustment($X87)),"",_xll.qlFuturesRateHelperConvexityAdjustment($X87)),_xll.qlSwapRateHelperSpread($X87))</f>
        <v/>
      </c>
      <c r="AB87" s="3" t="str">
        <f>IFERROR(_xll.qlRateHelperEarliestDate(X87,Trigger),"")</f>
        <v/>
      </c>
      <c r="AC87" s="3" t="str">
        <f>IFERROR(_xll.qlRateHelperPillarDate(X87,Trigger),"")</f>
        <v/>
      </c>
      <c r="AD87" s="62" t="e">
        <v>#N/A</v>
      </c>
    </row>
    <row r="88" spans="1:30" ht="22.5" x14ac:dyDescent="0.2">
      <c r="A88" s="58" t="s">
        <v>9</v>
      </c>
      <c r="B88" s="58" t="s">
        <v>30</v>
      </c>
      <c r="C88" s="58" t="s">
        <v>146</v>
      </c>
      <c r="D88" s="58" t="s">
        <v>5</v>
      </c>
      <c r="E88" s="58" t="s">
        <v>34</v>
      </c>
      <c r="F88" s="58" t="s">
        <v>114</v>
      </c>
      <c r="G88" s="58" t="s">
        <v>4</v>
      </c>
      <c r="H88" s="260" t="s">
        <v>1</v>
      </c>
      <c r="I88" s="58" t="s">
        <v>113</v>
      </c>
      <c r="J88" s="58" t="s">
        <v>25</v>
      </c>
      <c r="L88" s="212" t="str">
        <f t="shared" ref="L88:L124" si="32">A98</f>
        <v>BasSw</v>
      </c>
      <c r="M88" s="240" t="str">
        <f>H98</f>
        <v>EURAB3EBASIS1Y_Quote</v>
      </c>
      <c r="N88" s="214">
        <f>IFERROR(_xll.qlQuoteValue(H98),"--")</f>
        <v>-3.3049999999999998E-3</v>
      </c>
      <c r="O88" s="214">
        <f>I98</f>
        <v>0</v>
      </c>
      <c r="P88" s="122" t="b">
        <v>0</v>
      </c>
      <c r="Q88" s="122">
        <v>40</v>
      </c>
      <c r="R88" s="122">
        <v>1</v>
      </c>
      <c r="S88" s="122" t="str">
        <f t="shared" ref="S88:S124" si="33">J98</f>
        <v>--</v>
      </c>
      <c r="T88" s="123" t="str">
        <f>IFERROR(_xll.qlRateHelperEarliestDate(S88,Trigger),"--")</f>
        <v>--</v>
      </c>
      <c r="U88" s="123" t="str">
        <f>IFERROR(_xll.qlRateHelperPillarDate(S88,Trigger),"--")</f>
        <v>--</v>
      </c>
      <c r="W88" s="2" t="str">
        <f t="shared" si="27"/>
        <v/>
      </c>
      <c r="X88" s="2" t="e">
        <v>#N/A</v>
      </c>
      <c r="Y88" s="2" t="str">
        <f>IFERROR(_xll.qlRateHelperQuoteName(X88,Trigger),"")</f>
        <v/>
      </c>
      <c r="Z88" s="62" t="str">
        <f>IFERROR(_xll.qlRateHelperRate(X88,Trigger),"")</f>
        <v/>
      </c>
      <c r="AA88" s="90" t="str">
        <f>IF(ISERROR(_xll.qlSwapRateHelperSpread($X88)),IF(ISERROR(_xll.qlFuturesRateHelperConvexityAdjustment($X88)),"",_xll.qlFuturesRateHelperConvexityAdjustment($X88)),_xll.qlSwapRateHelperSpread($X88))</f>
        <v/>
      </c>
      <c r="AB88" s="3" t="str">
        <f>IFERROR(_xll.qlRateHelperEarliestDate(X88,Trigger),"")</f>
        <v/>
      </c>
      <c r="AC88" s="3" t="str">
        <f>IFERROR(_xll.qlRateHelperPillarDate(X88,Trigger),"")</f>
        <v/>
      </c>
      <c r="AD88" s="62" t="e">
        <v>#N/A</v>
      </c>
    </row>
    <row r="89" spans="1:30" x14ac:dyDescent="0.2">
      <c r="A89" s="50" t="s">
        <v>157</v>
      </c>
      <c r="B89" s="100">
        <v>12</v>
      </c>
      <c r="C89" s="52" t="str">
        <f>_xll.qlIMMNextCode(Evaluationdate,,Trigger)</f>
        <v>Z6</v>
      </c>
      <c r="D89" s="56" t="s">
        <v>8</v>
      </c>
      <c r="E89" s="56" t="s">
        <v>7</v>
      </c>
      <c r="F89" s="56" t="s">
        <v>28</v>
      </c>
      <c r="G89" s="56" t="str">
        <f t="shared" ref="G89:G95" si="34">PROPER(Currency)&amp;FamilyName&amp;Tenor</f>
        <v>Euribor3M</v>
      </c>
      <c r="H89" s="265" t="str">
        <f>Currency&amp;"1S"&amp;$B89&amp;QuoteSuffix</f>
        <v>EUR1S12_Quote</v>
      </c>
      <c r="I89" s="110">
        <v>0</v>
      </c>
      <c r="J89" s="211" t="str">
        <f>IF(P81,_xll.qlSwapRateHelper2(,H89,2,B89&amp;"M",Calendar,D89,E89,F89,G89,I89,_xll.qlInterestRateIndexFixingDate(G89,C89,Trigger)-Evaluationdate&amp;"D",Discounting,PillarDate,,Permanent,Trigger,ObjectOverwrite),"--")</f>
        <v>--</v>
      </c>
      <c r="L89" s="212" t="str">
        <f t="shared" si="32"/>
        <v>BasSw</v>
      </c>
      <c r="M89" s="213" t="str">
        <f t="shared" ref="M89:M124" si="35">H99</f>
        <v>EURAB3EBASIS15M_Quote</v>
      </c>
      <c r="N89" s="214" t="str">
        <f>IFERROR(_xll.qlQuoteValue(H99),"--")</f>
        <v>--</v>
      </c>
      <c r="O89" s="214">
        <f t="shared" ref="O89:O124" si="36">I99</f>
        <v>0</v>
      </c>
      <c r="P89" s="122" t="b">
        <v>0</v>
      </c>
      <c r="Q89" s="122">
        <v>40</v>
      </c>
      <c r="R89" s="122">
        <v>1</v>
      </c>
      <c r="S89" s="122" t="str">
        <f t="shared" si="33"/>
        <v>--</v>
      </c>
      <c r="T89" s="123" t="str">
        <f>IFERROR(_xll.qlRateHelperEarliestDate(S89,Trigger),"--")</f>
        <v>--</v>
      </c>
      <c r="U89" s="123" t="str">
        <f>IFERROR(_xll.qlRateHelperPillarDate(S89,Trigger),"--")</f>
        <v>--</v>
      </c>
      <c r="W89" s="2" t="str">
        <f t="shared" si="27"/>
        <v/>
      </c>
      <c r="X89" s="2" t="e">
        <v>#N/A</v>
      </c>
      <c r="Y89" s="2" t="str">
        <f>IFERROR(_xll.qlRateHelperQuoteName(X89,Trigger),"")</f>
        <v/>
      </c>
      <c r="Z89" s="62" t="str">
        <f>IFERROR(_xll.qlRateHelperRate(X89,Trigger),"")</f>
        <v/>
      </c>
      <c r="AA89" s="90" t="str">
        <f>IF(ISERROR(_xll.qlSwapRateHelperSpread($X89)),IF(ISERROR(_xll.qlFuturesRateHelperConvexityAdjustment($X89)),"",_xll.qlFuturesRateHelperConvexityAdjustment($X89)),_xll.qlSwapRateHelperSpread($X89))</f>
        <v/>
      </c>
      <c r="AB89" s="3" t="str">
        <f>IFERROR(_xll.qlRateHelperEarliestDate(X89,Trigger),"")</f>
        <v/>
      </c>
      <c r="AC89" s="3" t="str">
        <f>IFERROR(_xll.qlRateHelperPillarDate(X89,Trigger),"")</f>
        <v/>
      </c>
      <c r="AD89" s="62" t="e">
        <v>#N/A</v>
      </c>
    </row>
    <row r="90" spans="1:30" x14ac:dyDescent="0.2">
      <c r="A90" s="54" t="s">
        <v>157</v>
      </c>
      <c r="B90" s="101">
        <v>12</v>
      </c>
      <c r="C90" s="56" t="str">
        <f>_xll.qlIMMNextCode(C89,,Trigger)</f>
        <v>H7</v>
      </c>
      <c r="D90" s="56" t="s">
        <v>8</v>
      </c>
      <c r="E90" s="56" t="s">
        <v>7</v>
      </c>
      <c r="F90" s="56" t="s">
        <v>28</v>
      </c>
      <c r="G90" s="56" t="str">
        <f t="shared" si="34"/>
        <v>Euribor3M</v>
      </c>
      <c r="H90" s="265" t="str">
        <f>Currency&amp;"2S"&amp;$B90&amp;QuoteSuffix</f>
        <v>EUR2S12_Quote</v>
      </c>
      <c r="I90" s="111">
        <v>0</v>
      </c>
      <c r="J90" s="209" t="str">
        <f>IF(P82,_xll.qlSwapRateHelper2(,H90,2,B90&amp;"M",Calendar,D90,E90,F90,G90,I90,_xll.qlInterestRateIndexFixingDate(G90,C90,Trigger)-Evaluationdate&amp;"D",Discounting,PillarDate,,Permanent,Trigger,ObjectOverwrite),"--")</f>
        <v>--</v>
      </c>
      <c r="K90" s="43" t="s">
        <v>36</v>
      </c>
      <c r="L90" s="212" t="str">
        <f t="shared" si="32"/>
        <v>BasSw</v>
      </c>
      <c r="M90" s="213" t="str">
        <f t="shared" si="35"/>
        <v>EURAB3EBASIS18M_Quote</v>
      </c>
      <c r="N90" s="214">
        <f>IFERROR(_xll.qlQuoteValue(H100),"--")</f>
        <v>-3.47E-3</v>
      </c>
      <c r="O90" s="214">
        <f t="shared" si="36"/>
        <v>0</v>
      </c>
      <c r="P90" s="122" t="b">
        <v>0</v>
      </c>
      <c r="Q90" s="122">
        <v>40</v>
      </c>
      <c r="R90" s="122">
        <v>1</v>
      </c>
      <c r="S90" s="122" t="str">
        <f t="shared" si="33"/>
        <v>--</v>
      </c>
      <c r="T90" s="123" t="str">
        <f>IFERROR(_xll.qlRateHelperEarliestDate(S90,Trigger),"--")</f>
        <v>--</v>
      </c>
      <c r="U90" s="123" t="str">
        <f>IFERROR(_xll.qlRateHelperPillarDate(S90,Trigger),"--")</f>
        <v>--</v>
      </c>
      <c r="W90" s="2" t="str">
        <f t="shared" si="27"/>
        <v/>
      </c>
      <c r="X90" s="2" t="e">
        <v>#N/A</v>
      </c>
      <c r="Y90" s="2" t="str">
        <f>IFERROR(_xll.qlRateHelperQuoteName(X90,Trigger),"")</f>
        <v/>
      </c>
      <c r="Z90" s="62" t="str">
        <f>IFERROR(_xll.qlRateHelperRate(X90,Trigger),"")</f>
        <v/>
      </c>
      <c r="AA90" s="90" t="str">
        <f>IF(ISERROR(_xll.qlSwapRateHelperSpread($X90)),IF(ISERROR(_xll.qlFuturesRateHelperConvexityAdjustment($X90)),"",_xll.qlFuturesRateHelperConvexityAdjustment($X90)),_xll.qlSwapRateHelperSpread($X90))</f>
        <v/>
      </c>
      <c r="AB90" s="3" t="str">
        <f>IFERROR(_xll.qlRateHelperEarliestDate(X90,Trigger),"")</f>
        <v/>
      </c>
      <c r="AC90" s="3" t="str">
        <f>IFERROR(_xll.qlRateHelperPillarDate(X90,Trigger),"")</f>
        <v/>
      </c>
      <c r="AD90" s="62" t="e">
        <v>#N/A</v>
      </c>
    </row>
    <row r="91" spans="1:30" x14ac:dyDescent="0.2">
      <c r="A91" s="54" t="s">
        <v>157</v>
      </c>
      <c r="B91" s="101">
        <v>12</v>
      </c>
      <c r="C91" s="56" t="str">
        <f>_xll.qlIMMNextCode(C90,,Trigger)</f>
        <v>M7</v>
      </c>
      <c r="D91" s="56" t="s">
        <v>8</v>
      </c>
      <c r="E91" s="56" t="s">
        <v>7</v>
      </c>
      <c r="F91" s="56" t="s">
        <v>28</v>
      </c>
      <c r="G91" s="56" t="str">
        <f t="shared" si="34"/>
        <v>Euribor3M</v>
      </c>
      <c r="H91" s="265" t="str">
        <f>Currency&amp;"3S"&amp;$B91&amp;QuoteSuffix</f>
        <v>EUR3S12_Quote</v>
      </c>
      <c r="I91" s="111">
        <v>0</v>
      </c>
      <c r="J91" s="209" t="str">
        <f>IF(P83,_xll.qlSwapRateHelper2(,H91,2,B91&amp;"M",Calendar,D91,E91,F91,G91,I91,_xll.qlInterestRateIndexFixingDate(G91,C91,Trigger)-Evaluationdate&amp;"D",Discounting,PillarDate,,Permanent,Trigger,ObjectOverwrite),"--")</f>
        <v>--</v>
      </c>
      <c r="L91" s="212" t="str">
        <f t="shared" si="32"/>
        <v>BasSw</v>
      </c>
      <c r="M91" s="213" t="str">
        <f t="shared" si="35"/>
        <v>EURAB3EBASIS21M_Quote</v>
      </c>
      <c r="N91" s="214" t="str">
        <f>IFERROR(_xll.qlQuoteValue(H101),"--")</f>
        <v>--</v>
      </c>
      <c r="O91" s="214">
        <f t="shared" si="36"/>
        <v>0</v>
      </c>
      <c r="P91" s="122" t="b">
        <v>0</v>
      </c>
      <c r="Q91" s="122">
        <v>40</v>
      </c>
      <c r="R91" s="122">
        <v>1</v>
      </c>
      <c r="S91" s="122" t="str">
        <f t="shared" si="33"/>
        <v>--</v>
      </c>
      <c r="T91" s="123" t="str">
        <f>IFERROR(_xll.qlRateHelperEarliestDate(S91,Trigger),"--")</f>
        <v>--</v>
      </c>
      <c r="U91" s="123" t="str">
        <f>IFERROR(_xll.qlRateHelperPillarDate(S91,Trigger),"--")</f>
        <v>--</v>
      </c>
      <c r="W91" s="2" t="str">
        <f t="shared" si="27"/>
        <v/>
      </c>
      <c r="X91" s="2" t="e">
        <v>#N/A</v>
      </c>
      <c r="Y91" s="2" t="str">
        <f>IFERROR(_xll.qlRateHelperQuoteName(X91,Trigger),"")</f>
        <v/>
      </c>
      <c r="Z91" s="62" t="str">
        <f>IFERROR(_xll.qlRateHelperRate(X91,Trigger),"")</f>
        <v/>
      </c>
      <c r="AA91" s="90" t="str">
        <f>IF(ISERROR(_xll.qlSwapRateHelperSpread($X91)),IF(ISERROR(_xll.qlFuturesRateHelperConvexityAdjustment($X91)),"",_xll.qlFuturesRateHelperConvexityAdjustment($X91)),_xll.qlSwapRateHelperSpread($X91))</f>
        <v/>
      </c>
      <c r="AB91" s="3" t="str">
        <f>IFERROR(_xll.qlRateHelperEarliestDate(X91,Trigger),"")</f>
        <v/>
      </c>
      <c r="AC91" s="3" t="str">
        <f>IFERROR(_xll.qlRateHelperPillarDate(X91,Trigger),"")</f>
        <v/>
      </c>
      <c r="AD91" s="62" t="e">
        <v>#N/A</v>
      </c>
    </row>
    <row r="92" spans="1:30" x14ac:dyDescent="0.2">
      <c r="A92" s="54" t="s">
        <v>157</v>
      </c>
      <c r="B92" s="101">
        <v>12</v>
      </c>
      <c r="C92" s="56" t="str">
        <f>_xll.qlIMMNextCode(C91,,Trigger)</f>
        <v>U7</v>
      </c>
      <c r="D92" s="56" t="s">
        <v>8</v>
      </c>
      <c r="E92" s="56" t="s">
        <v>7</v>
      </c>
      <c r="F92" s="56" t="s">
        <v>28</v>
      </c>
      <c r="G92" s="56" t="str">
        <f t="shared" si="34"/>
        <v>Euribor3M</v>
      </c>
      <c r="H92" s="265" t="str">
        <f>Currency&amp;"4S"&amp;$B92&amp;QuoteSuffix</f>
        <v>EUR4S12_Quote</v>
      </c>
      <c r="I92" s="111">
        <v>0</v>
      </c>
      <c r="J92" s="209" t="str">
        <f>IF(P84,_xll.qlSwapRateHelper2(,H92,2,B92&amp;"M",Calendar,D92,E92,F92,G92,I92,_xll.qlInterestRateIndexFixingDate(G92,C92,Trigger)-Evaluationdate&amp;"D",Discounting,PillarDate,,Permanent,Trigger,ObjectOverwrite),"--")</f>
        <v>--</v>
      </c>
      <c r="L92" s="212" t="str">
        <f t="shared" si="32"/>
        <v>BasSw</v>
      </c>
      <c r="M92" s="213" t="str">
        <f t="shared" si="35"/>
        <v>EURAB3EBASIS2Y_Quote</v>
      </c>
      <c r="N92" s="214">
        <f>IFERROR(_xll.qlQuoteValue(H102),"--")</f>
        <v>-3.5799999999999998E-3</v>
      </c>
      <c r="O92" s="214">
        <f t="shared" si="36"/>
        <v>0</v>
      </c>
      <c r="P92" s="122" t="b">
        <v>0</v>
      </c>
      <c r="Q92" s="122">
        <v>40</v>
      </c>
      <c r="R92" s="122">
        <v>1</v>
      </c>
      <c r="S92" s="122" t="str">
        <f t="shared" si="33"/>
        <v>--</v>
      </c>
      <c r="T92" s="123" t="str">
        <f>IFERROR(_xll.qlRateHelperEarliestDate(S92,Trigger),"--")</f>
        <v>--</v>
      </c>
      <c r="U92" s="123" t="str">
        <f>IFERROR(_xll.qlRateHelperPillarDate(S92,Trigger),"--")</f>
        <v>--</v>
      </c>
      <c r="W92" s="2" t="str">
        <f t="shared" si="27"/>
        <v/>
      </c>
      <c r="X92" s="2" t="e">
        <v>#N/A</v>
      </c>
      <c r="Y92" s="2" t="str">
        <f>IFERROR(_xll.qlRateHelperQuoteName(X92,Trigger),"")</f>
        <v/>
      </c>
      <c r="Z92" s="62" t="str">
        <f>IFERROR(_xll.qlRateHelperRate(X92,Trigger),"")</f>
        <v/>
      </c>
      <c r="AA92" s="90" t="str">
        <f>IF(ISERROR(_xll.qlSwapRateHelperSpread($X92)),IF(ISERROR(_xll.qlFuturesRateHelperConvexityAdjustment($X92)),"",_xll.qlFuturesRateHelperConvexityAdjustment($X92)),_xll.qlSwapRateHelperSpread($X92))</f>
        <v/>
      </c>
      <c r="AB92" s="3" t="str">
        <f>IFERROR(_xll.qlRateHelperEarliestDate(X92,Trigger),"")</f>
        <v/>
      </c>
      <c r="AC92" s="3" t="str">
        <f>IFERROR(_xll.qlRateHelperPillarDate(X92,Trigger),"")</f>
        <v/>
      </c>
      <c r="AD92" s="62" t="e">
        <v>#N/A</v>
      </c>
    </row>
    <row r="93" spans="1:30" x14ac:dyDescent="0.2">
      <c r="A93" s="200" t="s">
        <v>157</v>
      </c>
      <c r="B93" s="201">
        <v>24</v>
      </c>
      <c r="C93" s="202" t="str">
        <f>_xll.qlIMMNextCode(Evaluationdate,,Trigger)</f>
        <v>Z6</v>
      </c>
      <c r="D93" s="202" t="s">
        <v>8</v>
      </c>
      <c r="E93" s="202" t="s">
        <v>7</v>
      </c>
      <c r="F93" s="202" t="s">
        <v>28</v>
      </c>
      <c r="G93" s="202" t="str">
        <f t="shared" si="34"/>
        <v>Euribor3M</v>
      </c>
      <c r="H93" s="270" t="str">
        <f>Currency&amp;"1S"&amp;$B93&amp;QuoteSuffix</f>
        <v>EUR1S24_Quote</v>
      </c>
      <c r="I93" s="203">
        <v>0</v>
      </c>
      <c r="J93" s="234" t="str">
        <f>IF(P85,_xll.qlSwapRateHelper2(,H93,2,B93&amp;"M",Calendar,D93,E93,F93,G93,I93,_xll.qlInterestRateIndexFixingDate(G93,C93,Trigger)-Evaluationdate&amp;"D",Discounting,PillarDate,,Permanent,Trigger,ObjectOverwrite),"--")</f>
        <v>--</v>
      </c>
      <c r="L93" s="212" t="str">
        <f t="shared" si="32"/>
        <v>BasSw</v>
      </c>
      <c r="M93" s="213" t="str">
        <f t="shared" si="35"/>
        <v>EURAB3EBASIS3Y_Quote</v>
      </c>
      <c r="N93" s="214">
        <f>IFERROR(_xll.qlQuoteValue(H103),"--")</f>
        <v>-3.6100000000000004E-3</v>
      </c>
      <c r="O93" s="214">
        <f t="shared" si="36"/>
        <v>0</v>
      </c>
      <c r="P93" s="122" t="b">
        <v>0</v>
      </c>
      <c r="Q93" s="122">
        <v>40</v>
      </c>
      <c r="R93" s="122">
        <v>1</v>
      </c>
      <c r="S93" s="122" t="str">
        <f t="shared" si="33"/>
        <v>--</v>
      </c>
      <c r="T93" s="123" t="str">
        <f>IFERROR(_xll.qlRateHelperEarliestDate(S93,Trigger),"--")</f>
        <v>--</v>
      </c>
      <c r="U93" s="123" t="str">
        <f>IFERROR(_xll.qlRateHelperPillarDate(S93,Trigger),"--")</f>
        <v>--</v>
      </c>
      <c r="W93" s="2" t="str">
        <f t="shared" si="27"/>
        <v/>
      </c>
      <c r="X93" s="2" t="e">
        <v>#N/A</v>
      </c>
      <c r="Y93" s="2" t="str">
        <f>IFERROR(_xll.qlRateHelperQuoteName(X93,Trigger),"")</f>
        <v/>
      </c>
      <c r="Z93" s="62" t="str">
        <f>IFERROR(_xll.qlRateHelperRate(X93,Trigger),"")</f>
        <v/>
      </c>
      <c r="AA93" s="90" t="str">
        <f>IF(ISERROR(_xll.qlSwapRateHelperSpread($X93)),IF(ISERROR(_xll.qlFuturesRateHelperConvexityAdjustment($X93)),"",_xll.qlFuturesRateHelperConvexityAdjustment($X93)),_xll.qlSwapRateHelperSpread($X93))</f>
        <v/>
      </c>
      <c r="AB93" s="3" t="str">
        <f>IFERROR(_xll.qlRateHelperEarliestDate(X93,Trigger),"")</f>
        <v/>
      </c>
      <c r="AC93" s="3" t="str">
        <f>IFERROR(_xll.qlRateHelperPillarDate(X93,Trigger),"")</f>
        <v/>
      </c>
      <c r="AD93" s="62" t="e">
        <v>#N/A</v>
      </c>
    </row>
    <row r="94" spans="1:30" x14ac:dyDescent="0.2">
      <c r="A94" s="204" t="s">
        <v>157</v>
      </c>
      <c r="B94" s="205">
        <v>24</v>
      </c>
      <c r="C94" s="206" t="str">
        <f>_xll.qlIMMNextCode(C93,,Trigger)</f>
        <v>H7</v>
      </c>
      <c r="D94" s="206" t="s">
        <v>8</v>
      </c>
      <c r="E94" s="206" t="s">
        <v>7</v>
      </c>
      <c r="F94" s="206" t="s">
        <v>28</v>
      </c>
      <c r="G94" s="206" t="str">
        <f t="shared" si="34"/>
        <v>Euribor3M</v>
      </c>
      <c r="H94" s="271" t="str">
        <f>Currency&amp;"2S"&amp;$B94&amp;QuoteSuffix</f>
        <v>EUR2S24_Quote</v>
      </c>
      <c r="I94" s="207">
        <v>0</v>
      </c>
      <c r="J94" s="235" t="str">
        <f>IF(P86,_xll.qlSwapRateHelper2(,H94,2,B94&amp;"M",Calendar,D94,E94,F94,G94,I94,_xll.qlInterestRateIndexFixingDate(G94,C94,Trigger)-Evaluationdate&amp;"D",Discounting,PillarDate,,Permanent,Trigger,ObjectOverwrite),"--")</f>
        <v>--</v>
      </c>
      <c r="L94" s="212" t="str">
        <f t="shared" si="32"/>
        <v>BasSw</v>
      </c>
      <c r="M94" s="213" t="str">
        <f t="shared" si="35"/>
        <v>EURAB3EBASIS4Y_Quote</v>
      </c>
      <c r="N94" s="214">
        <f>IFERROR(_xll.qlQuoteValue(H104),"--")</f>
        <v>-3.3349999999999999E-3</v>
      </c>
      <c r="O94" s="214">
        <f t="shared" si="36"/>
        <v>0</v>
      </c>
      <c r="P94" s="122" t="b">
        <v>0</v>
      </c>
      <c r="Q94" s="122">
        <v>40</v>
      </c>
      <c r="R94" s="122">
        <v>1</v>
      </c>
      <c r="S94" s="122" t="str">
        <f t="shared" si="33"/>
        <v>--</v>
      </c>
      <c r="T94" s="123" t="str">
        <f>IFERROR(_xll.qlRateHelperEarliestDate(S94,Trigger),"--")</f>
        <v>--</v>
      </c>
      <c r="U94" s="123" t="str">
        <f>IFERROR(_xll.qlRateHelperPillarDate(S94,Trigger),"--")</f>
        <v>--</v>
      </c>
      <c r="W94" s="2" t="str">
        <f t="shared" si="27"/>
        <v/>
      </c>
      <c r="X94" s="2" t="e">
        <v>#N/A</v>
      </c>
      <c r="Y94" s="2" t="str">
        <f>IFERROR(_xll.qlRateHelperQuoteName(X94,Trigger),"")</f>
        <v/>
      </c>
      <c r="Z94" s="62" t="str">
        <f>IFERROR(_xll.qlRateHelperRate(X94,Trigger),"")</f>
        <v/>
      </c>
      <c r="AA94" s="90" t="str">
        <f>IF(ISERROR(_xll.qlSwapRateHelperSpread($X94)),IF(ISERROR(_xll.qlFuturesRateHelperConvexityAdjustment($X94)),"",_xll.qlFuturesRateHelperConvexityAdjustment($X94)),_xll.qlSwapRateHelperSpread($X94))</f>
        <v/>
      </c>
      <c r="AB94" s="3" t="str">
        <f>IFERROR(_xll.qlRateHelperEarliestDate(X94,Trigger),"")</f>
        <v/>
      </c>
      <c r="AC94" s="3" t="str">
        <f>IFERROR(_xll.qlRateHelperPillarDate(X94,Trigger),"")</f>
        <v/>
      </c>
      <c r="AD94" s="62" t="e">
        <v>#N/A</v>
      </c>
    </row>
    <row r="95" spans="1:30" x14ac:dyDescent="0.2">
      <c r="A95" s="1" t="s">
        <v>157</v>
      </c>
      <c r="B95" s="102">
        <v>36</v>
      </c>
      <c r="C95" s="5" t="str">
        <f>_xll.qlIMMNextCode(Evaluationdate,,Trigger)</f>
        <v>Z6</v>
      </c>
      <c r="D95" s="5" t="s">
        <v>8</v>
      </c>
      <c r="E95" s="5" t="s">
        <v>7</v>
      </c>
      <c r="F95" s="5" t="s">
        <v>28</v>
      </c>
      <c r="G95" s="5" t="str">
        <f t="shared" si="34"/>
        <v>Euribor3M</v>
      </c>
      <c r="H95" s="266" t="str">
        <f>Currency&amp;"1S"&amp;$B95&amp;QuoteSuffix</f>
        <v>EUR1S36_Quote</v>
      </c>
      <c r="I95" s="114">
        <v>0</v>
      </c>
      <c r="J95" s="210" t="str">
        <f>IF(P87,_xll.qlSwapRateHelper2(,H95,2,B95&amp;"M",Calendar,D95,E95,F95,G95,I95,_xll.qlInterestRateIndexFixingDate(G95,C95,Trigger)-Evaluationdate&amp;"D",Discounting,PillarDate,,Permanent,Trigger,ObjectOverwrite),"--")</f>
        <v>--</v>
      </c>
      <c r="L95" s="212" t="str">
        <f t="shared" si="32"/>
        <v>BasSw</v>
      </c>
      <c r="M95" s="213" t="str">
        <f t="shared" si="35"/>
        <v>EURAB3EBASIS5Y_Quote</v>
      </c>
      <c r="N95" s="214">
        <f>IFERROR(_xll.qlQuoteValue(H105),"--")</f>
        <v>-2.7550000000000001E-3</v>
      </c>
      <c r="O95" s="214">
        <f t="shared" si="36"/>
        <v>0</v>
      </c>
      <c r="P95" s="122" t="b">
        <v>0</v>
      </c>
      <c r="Q95" s="122">
        <v>40</v>
      </c>
      <c r="R95" s="122">
        <v>1</v>
      </c>
      <c r="S95" s="122" t="str">
        <f t="shared" si="33"/>
        <v>--</v>
      </c>
      <c r="T95" s="123" t="str">
        <f>IFERROR(_xll.qlRateHelperEarliestDate(S95,Trigger),"--")</f>
        <v>--</v>
      </c>
      <c r="U95" s="123" t="str">
        <f>IFERROR(_xll.qlRateHelperPillarDate(S95,Trigger),"--")</f>
        <v>--</v>
      </c>
      <c r="W95" s="2" t="str">
        <f t="shared" si="27"/>
        <v/>
      </c>
      <c r="X95" s="2" t="e">
        <v>#N/A</v>
      </c>
      <c r="Y95" s="2" t="str">
        <f>IFERROR(_xll.qlRateHelperQuoteName(X95,Trigger),"")</f>
        <v/>
      </c>
      <c r="Z95" s="62" t="str">
        <f>IFERROR(_xll.qlRateHelperRate(X95,Trigger),"")</f>
        <v/>
      </c>
      <c r="AA95" s="90" t="str">
        <f>IF(ISERROR(_xll.qlSwapRateHelperSpread($X95)),IF(ISERROR(_xll.qlFuturesRateHelperConvexityAdjustment($X95)),"",_xll.qlFuturesRateHelperConvexityAdjustment($X95)),_xll.qlSwapRateHelperSpread($X95))</f>
        <v/>
      </c>
      <c r="AB95" s="3" t="str">
        <f>IFERROR(_xll.qlRateHelperEarliestDate(X95,Trigger),"")</f>
        <v/>
      </c>
      <c r="AC95" s="3" t="str">
        <f>IFERROR(_xll.qlRateHelperPillarDate(X95,Trigger),"")</f>
        <v/>
      </c>
      <c r="AD95" s="62" t="e">
        <v>#N/A</v>
      </c>
    </row>
    <row r="96" spans="1:30" x14ac:dyDescent="0.2">
      <c r="L96" s="212" t="str">
        <f t="shared" si="32"/>
        <v>BasSw</v>
      </c>
      <c r="M96" s="213" t="str">
        <f t="shared" si="35"/>
        <v>EURAB3EBASIS6Y_Quote</v>
      </c>
      <c r="N96" s="214">
        <f>IFERROR(_xll.qlQuoteValue(H106),"--")</f>
        <v>-1.9400000000000001E-3</v>
      </c>
      <c r="O96" s="214">
        <f t="shared" si="36"/>
        <v>0</v>
      </c>
      <c r="P96" s="122" t="b">
        <v>0</v>
      </c>
      <c r="Q96" s="122">
        <v>40</v>
      </c>
      <c r="R96" s="122">
        <v>1</v>
      </c>
      <c r="S96" s="122" t="str">
        <f t="shared" si="33"/>
        <v>--</v>
      </c>
      <c r="T96" s="123" t="str">
        <f>IFERROR(_xll.qlRateHelperEarliestDate(S96,Trigger),"--")</f>
        <v>--</v>
      </c>
      <c r="U96" s="123" t="str">
        <f>IFERROR(_xll.qlRateHelperPillarDate(S96,Trigger),"--")</f>
        <v>--</v>
      </c>
      <c r="W96" s="2" t="str">
        <f t="shared" si="27"/>
        <v/>
      </c>
      <c r="X96" s="2" t="e">
        <v>#N/A</v>
      </c>
      <c r="Y96" s="2" t="str">
        <f>IFERROR(_xll.qlRateHelperQuoteName(X96,Trigger),"")</f>
        <v/>
      </c>
      <c r="Z96" s="62" t="str">
        <f>IFERROR(_xll.qlRateHelperRate(X96,Trigger),"")</f>
        <v/>
      </c>
      <c r="AA96" s="90" t="str">
        <f>IF(ISERROR(_xll.qlSwapRateHelperSpread($X96)),IF(ISERROR(_xll.qlFuturesRateHelperConvexityAdjustment($X96)),"",_xll.qlFuturesRateHelperConvexityAdjustment($X96)),_xll.qlSwapRateHelperSpread($X96))</f>
        <v/>
      </c>
      <c r="AB96" s="3" t="str">
        <f>IFERROR(_xll.qlRateHelperEarliestDate(X96,Trigger),"")</f>
        <v/>
      </c>
      <c r="AC96" s="3" t="str">
        <f>IFERROR(_xll.qlRateHelperPillarDate(X96,Trigger),"")</f>
        <v/>
      </c>
      <c r="AD96" s="62" t="e">
        <v>#N/A</v>
      </c>
    </row>
    <row r="97" spans="1:30" ht="22.5" x14ac:dyDescent="0.2">
      <c r="A97" s="58" t="s">
        <v>9</v>
      </c>
      <c r="B97" s="58" t="s">
        <v>30</v>
      </c>
      <c r="C97" s="58" t="s">
        <v>146</v>
      </c>
      <c r="D97" s="58" t="s">
        <v>5</v>
      </c>
      <c r="E97" s="58" t="s">
        <v>34</v>
      </c>
      <c r="F97" s="58" t="s">
        <v>114</v>
      </c>
      <c r="G97" s="58" t="s">
        <v>4</v>
      </c>
      <c r="H97" s="260" t="s">
        <v>1</v>
      </c>
      <c r="I97" s="58" t="s">
        <v>113</v>
      </c>
      <c r="J97" s="58" t="s">
        <v>25</v>
      </c>
      <c r="L97" s="212" t="str">
        <f t="shared" si="32"/>
        <v>BasSw</v>
      </c>
      <c r="M97" s="213" t="str">
        <f t="shared" si="35"/>
        <v>EURAB3EBASIS7Y_Quote</v>
      </c>
      <c r="N97" s="214">
        <f>IFERROR(_xll.qlQuoteValue(H107),"--")</f>
        <v>-9.3999999999999997E-4</v>
      </c>
      <c r="O97" s="214">
        <f t="shared" si="36"/>
        <v>0</v>
      </c>
      <c r="P97" s="122" t="b">
        <v>0</v>
      </c>
      <c r="Q97" s="122">
        <v>40</v>
      </c>
      <c r="R97" s="122">
        <v>1</v>
      </c>
      <c r="S97" s="122" t="str">
        <f t="shared" si="33"/>
        <v>--</v>
      </c>
      <c r="T97" s="123" t="str">
        <f>IFERROR(_xll.qlRateHelperEarliestDate(S97,Trigger),"--")</f>
        <v>--</v>
      </c>
      <c r="U97" s="123" t="str">
        <f>IFERROR(_xll.qlRateHelperPillarDate(S97,Trigger),"--")</f>
        <v>--</v>
      </c>
      <c r="W97" s="2" t="str">
        <f t="shared" si="27"/>
        <v/>
      </c>
      <c r="X97" s="2" t="e">
        <v>#N/A</v>
      </c>
      <c r="Y97" s="2" t="str">
        <f>IFERROR(_xll.qlRateHelperQuoteName(X97,Trigger),"")</f>
        <v/>
      </c>
      <c r="Z97" s="62" t="str">
        <f>IFERROR(_xll.qlRateHelperRate(X97,Trigger),"")</f>
        <v/>
      </c>
      <c r="AA97" s="90" t="str">
        <f>IF(ISERROR(_xll.qlSwapRateHelperSpread($X97)),IF(ISERROR(_xll.qlFuturesRateHelperConvexityAdjustment($X97)),"",_xll.qlFuturesRateHelperConvexityAdjustment($X97)),_xll.qlSwapRateHelperSpread($X97))</f>
        <v/>
      </c>
      <c r="AB97" s="3" t="str">
        <f>IFERROR(_xll.qlRateHelperEarliestDate(X97,Trigger),"")</f>
        <v/>
      </c>
      <c r="AC97" s="3" t="str">
        <f>IFERROR(_xll.qlRateHelperPillarDate(X97,Trigger),"")</f>
        <v/>
      </c>
      <c r="AD97" s="62" t="e">
        <v>#N/A</v>
      </c>
    </row>
    <row r="98" spans="1:30" x14ac:dyDescent="0.2">
      <c r="A98" s="50" t="s">
        <v>116</v>
      </c>
      <c r="B98" s="100" t="s">
        <v>29</v>
      </c>
      <c r="C98" s="52" t="s">
        <v>6</v>
      </c>
      <c r="D98" s="56" t="s">
        <v>8</v>
      </c>
      <c r="E98" s="56" t="s">
        <v>7</v>
      </c>
      <c r="F98" s="56" t="s">
        <v>140</v>
      </c>
      <c r="G98" s="56" t="str">
        <f t="shared" ref="G98:G134" si="37">PROPER(Currency)&amp;FamilyName&amp;Tenor</f>
        <v>Euribor3M</v>
      </c>
      <c r="H98" s="265" t="str">
        <f t="shared" ref="H98:H134" si="38">Currency&amp;$G$48&amp;$H$48&amp;"BASIS"&amp;$B98&amp;QuoteSuffix</f>
        <v>EURAB3EBASIS1Y_Quote</v>
      </c>
      <c r="I98" s="110">
        <v>0</v>
      </c>
      <c r="J98" s="211" t="str">
        <f>IF(P88,_xll.qlSwapRateHelper2(,H98,2,B98,Calendar,D98,E98,F98,G98,I98,C98,Discounting,PillarDate,,Permanent,Trigger,ObjectOverwrite),"--")</f>
        <v>--</v>
      </c>
      <c r="L98" s="212" t="str">
        <f t="shared" si="32"/>
        <v>BasSw</v>
      </c>
      <c r="M98" s="213" t="str">
        <f t="shared" si="35"/>
        <v>EURAB3EBASIS8Y_Quote</v>
      </c>
      <c r="N98" s="214">
        <f>IFERROR(_xll.qlQuoteValue(H108),"--")</f>
        <v>1.2500000000000011E-4</v>
      </c>
      <c r="O98" s="214">
        <f t="shared" si="36"/>
        <v>0</v>
      </c>
      <c r="P98" s="122" t="b">
        <v>0</v>
      </c>
      <c r="Q98" s="122">
        <v>40</v>
      </c>
      <c r="R98" s="122">
        <v>1</v>
      </c>
      <c r="S98" s="122" t="str">
        <f t="shared" si="33"/>
        <v>--</v>
      </c>
      <c r="T98" s="123" t="str">
        <f>IFERROR(_xll.qlRateHelperEarliestDate(S98,Trigger),"--")</f>
        <v>--</v>
      </c>
      <c r="U98" s="123" t="str">
        <f>IFERROR(_xll.qlRateHelperPillarDate(S98,Trigger),"--")</f>
        <v>--</v>
      </c>
      <c r="W98" s="2" t="str">
        <f t="shared" si="27"/>
        <v/>
      </c>
      <c r="X98" s="2" t="e">
        <v>#N/A</v>
      </c>
      <c r="Y98" s="2" t="str">
        <f>IFERROR(_xll.qlRateHelperQuoteName(X98,Trigger),"")</f>
        <v/>
      </c>
      <c r="Z98" s="62" t="str">
        <f>IFERROR(_xll.qlRateHelperRate(X98,Trigger),"")</f>
        <v/>
      </c>
      <c r="AA98" s="90" t="str">
        <f>IF(ISERROR(_xll.qlSwapRateHelperSpread($X98)),IF(ISERROR(_xll.qlFuturesRateHelperConvexityAdjustment($X98)),"",_xll.qlFuturesRateHelperConvexityAdjustment($X98)),_xll.qlSwapRateHelperSpread($X98))</f>
        <v/>
      </c>
      <c r="AB98" s="3" t="str">
        <f>IFERROR(_xll.qlRateHelperEarliestDate(X98,Trigger),"")</f>
        <v/>
      </c>
      <c r="AC98" s="3" t="str">
        <f>IFERROR(_xll.qlRateHelperPillarDate(X98,Trigger),"")</f>
        <v/>
      </c>
      <c r="AD98" s="62" t="e">
        <v>#N/A</v>
      </c>
    </row>
    <row r="99" spans="1:30" x14ac:dyDescent="0.2">
      <c r="A99" s="54" t="s">
        <v>116</v>
      </c>
      <c r="B99" s="101" t="s">
        <v>49</v>
      </c>
      <c r="C99" s="56" t="s">
        <v>6</v>
      </c>
      <c r="D99" s="56" t="s">
        <v>8</v>
      </c>
      <c r="E99" s="56" t="s">
        <v>7</v>
      </c>
      <c r="F99" s="56" t="s">
        <v>140</v>
      </c>
      <c r="G99" s="56" t="str">
        <f t="shared" si="37"/>
        <v>Euribor3M</v>
      </c>
      <c r="H99" s="265" t="str">
        <f t="shared" si="38"/>
        <v>EURAB3EBASIS15M_Quote</v>
      </c>
      <c r="I99" s="111">
        <v>0</v>
      </c>
      <c r="J99" s="209" t="str">
        <f>IF(P89,_xll.qlSwapRateHelper2(,H99,2,B99,Calendar,D99,E99,F99,G99,I99,C99,Discounting,PillarDate,,Permanent,Trigger,ObjectOverwrite),"--")</f>
        <v>--</v>
      </c>
      <c r="L99" s="212" t="str">
        <f t="shared" si="32"/>
        <v>BasSw</v>
      </c>
      <c r="M99" s="213" t="str">
        <f t="shared" si="35"/>
        <v>EURAB3EBASIS9Y_Quote</v>
      </c>
      <c r="N99" s="214">
        <f>IFERROR(_xll.qlQuoteValue(H109),"--")</f>
        <v>1.1949999999999999E-3</v>
      </c>
      <c r="O99" s="214">
        <f t="shared" si="36"/>
        <v>0</v>
      </c>
      <c r="P99" s="122" t="b">
        <v>0</v>
      </c>
      <c r="Q99" s="122">
        <v>40</v>
      </c>
      <c r="R99" s="122">
        <v>1</v>
      </c>
      <c r="S99" s="122" t="str">
        <f t="shared" si="33"/>
        <v>--</v>
      </c>
      <c r="T99" s="123" t="str">
        <f>IFERROR(_xll.qlRateHelperEarliestDate(S99,Trigger),"--")</f>
        <v>--</v>
      </c>
      <c r="U99" s="123" t="str">
        <f>IFERROR(_xll.qlRateHelperPillarDate(S99,Trigger),"--")</f>
        <v>--</v>
      </c>
      <c r="W99" s="2" t="str">
        <f t="shared" ref="W99:W124" si="39">IFERROR(INDEX($L$3:$L$124,MATCH(Y99,$M$3:$M$124,0),1),"")</f>
        <v/>
      </c>
      <c r="X99" s="2" t="e">
        <v>#N/A</v>
      </c>
      <c r="Y99" s="2" t="str">
        <f>IFERROR(_xll.qlRateHelperQuoteName(X99,Trigger),"")</f>
        <v/>
      </c>
      <c r="Z99" s="62" t="str">
        <f>IFERROR(_xll.qlRateHelperRate(X99,Trigger),"")</f>
        <v/>
      </c>
      <c r="AA99" s="90" t="str">
        <f>IF(ISERROR(_xll.qlSwapRateHelperSpread($X99)),IF(ISERROR(_xll.qlFuturesRateHelperConvexityAdjustment($X99)),"",_xll.qlFuturesRateHelperConvexityAdjustment($X99)),_xll.qlSwapRateHelperSpread($X99))</f>
        <v/>
      </c>
      <c r="AB99" s="3" t="str">
        <f>IFERROR(_xll.qlRateHelperEarliestDate(X99,Trigger),"")</f>
        <v/>
      </c>
      <c r="AC99" s="3" t="str">
        <f>IFERROR(_xll.qlRateHelperPillarDate(X99,Trigger),"")</f>
        <v/>
      </c>
      <c r="AD99" s="62" t="e">
        <v>#N/A</v>
      </c>
    </row>
    <row r="100" spans="1:30" x14ac:dyDescent="0.2">
      <c r="A100" s="54" t="s">
        <v>116</v>
      </c>
      <c r="B100" s="101" t="s">
        <v>50</v>
      </c>
      <c r="C100" s="56" t="s">
        <v>6</v>
      </c>
      <c r="D100" s="56" t="s">
        <v>8</v>
      </c>
      <c r="E100" s="56" t="s">
        <v>7</v>
      </c>
      <c r="F100" s="56" t="s">
        <v>140</v>
      </c>
      <c r="G100" s="56" t="str">
        <f t="shared" si="37"/>
        <v>Euribor3M</v>
      </c>
      <c r="H100" s="265" t="str">
        <f t="shared" si="38"/>
        <v>EURAB3EBASIS18M_Quote</v>
      </c>
      <c r="I100" s="111">
        <v>0</v>
      </c>
      <c r="J100" s="209" t="str">
        <f>IF(P90,_xll.qlSwapRateHelper2(,H100,2,B100,Calendar,D100,E100,F100,G100,I100,C100,Discounting,PillarDate,,Permanent,Trigger,ObjectOverwrite),"--")</f>
        <v>--</v>
      </c>
      <c r="L100" s="212" t="str">
        <f t="shared" si="32"/>
        <v>BasSw</v>
      </c>
      <c r="M100" s="213" t="str">
        <f t="shared" si="35"/>
        <v>EURAB3EBASIS10Y_Quote</v>
      </c>
      <c r="N100" s="214">
        <f>IFERROR(_xll.qlQuoteValue(H110),"--")</f>
        <v>2.1899999999999997E-3</v>
      </c>
      <c r="O100" s="214">
        <f t="shared" si="36"/>
        <v>0</v>
      </c>
      <c r="P100" s="122" t="b">
        <v>0</v>
      </c>
      <c r="Q100" s="122">
        <v>40</v>
      </c>
      <c r="R100" s="122">
        <v>1</v>
      </c>
      <c r="S100" s="122" t="str">
        <f t="shared" si="33"/>
        <v>--</v>
      </c>
      <c r="T100" s="123" t="str">
        <f>IFERROR(_xll.qlRateHelperEarliestDate(S100,Trigger),"--")</f>
        <v>--</v>
      </c>
      <c r="U100" s="123" t="str">
        <f>IFERROR(_xll.qlRateHelperPillarDate(S100,Trigger),"--")</f>
        <v>--</v>
      </c>
      <c r="W100" s="2" t="str">
        <f t="shared" si="39"/>
        <v/>
      </c>
      <c r="X100" s="2" t="e">
        <v>#N/A</v>
      </c>
      <c r="Y100" s="2" t="str">
        <f>IFERROR(_xll.qlRateHelperQuoteName(X100,Trigger),"")</f>
        <v/>
      </c>
      <c r="Z100" s="62" t="str">
        <f>IFERROR(_xll.qlRateHelperRate(X100,Trigger),"")</f>
        <v/>
      </c>
      <c r="AA100" s="90" t="str">
        <f>IF(ISERROR(_xll.qlSwapRateHelperSpread($X100)),IF(ISERROR(_xll.qlFuturesRateHelperConvexityAdjustment($X100)),"",_xll.qlFuturesRateHelperConvexityAdjustment($X100)),_xll.qlSwapRateHelperSpread($X100))</f>
        <v/>
      </c>
      <c r="AB100" s="3" t="str">
        <f>IFERROR(_xll.qlRateHelperEarliestDate(X100,Trigger),"")</f>
        <v/>
      </c>
      <c r="AC100" s="3" t="str">
        <f>IFERROR(_xll.qlRateHelperPillarDate(X100,Trigger),"")</f>
        <v/>
      </c>
      <c r="AD100" s="62" t="e">
        <v>#N/A</v>
      </c>
    </row>
    <row r="101" spans="1:30" x14ac:dyDescent="0.2">
      <c r="A101" s="54" t="s">
        <v>116</v>
      </c>
      <c r="B101" s="101" t="s">
        <v>51</v>
      </c>
      <c r="C101" s="56" t="s">
        <v>6</v>
      </c>
      <c r="D101" s="56" t="s">
        <v>8</v>
      </c>
      <c r="E101" s="56" t="s">
        <v>7</v>
      </c>
      <c r="F101" s="56" t="s">
        <v>140</v>
      </c>
      <c r="G101" s="56" t="str">
        <f t="shared" si="37"/>
        <v>Euribor3M</v>
      </c>
      <c r="H101" s="265" t="str">
        <f t="shared" si="38"/>
        <v>EURAB3EBASIS21M_Quote</v>
      </c>
      <c r="I101" s="111">
        <v>0</v>
      </c>
      <c r="J101" s="209" t="str">
        <f>IF(P91,_xll.qlSwapRateHelper2(,H101,2,B101,Calendar,D101,E101,F101,G101,I101,C101,Discounting,PillarDate,,Permanent,Trigger,ObjectOverwrite),"--")</f>
        <v>--</v>
      </c>
      <c r="L101" s="212" t="str">
        <f t="shared" si="32"/>
        <v>BasSw</v>
      </c>
      <c r="M101" s="213" t="str">
        <f t="shared" si="35"/>
        <v>EURAB3EBASIS11Y_Quote</v>
      </c>
      <c r="N101" s="214">
        <f>IFERROR(_xll.qlQuoteValue(H111),"--")</f>
        <v>3.1000000000000003E-3</v>
      </c>
      <c r="O101" s="214">
        <f t="shared" si="36"/>
        <v>0</v>
      </c>
      <c r="P101" s="122" t="b">
        <v>0</v>
      </c>
      <c r="Q101" s="122">
        <v>40</v>
      </c>
      <c r="R101" s="122">
        <v>1</v>
      </c>
      <c r="S101" s="122" t="str">
        <f t="shared" si="33"/>
        <v>--</v>
      </c>
      <c r="T101" s="123" t="str">
        <f>IFERROR(_xll.qlRateHelperEarliestDate(S101,Trigger),"--")</f>
        <v>--</v>
      </c>
      <c r="U101" s="123" t="str">
        <f>IFERROR(_xll.qlRateHelperPillarDate(S101,Trigger),"--")</f>
        <v>--</v>
      </c>
      <c r="W101" s="2" t="str">
        <f t="shared" si="39"/>
        <v/>
      </c>
      <c r="X101" s="2" t="e">
        <v>#N/A</v>
      </c>
      <c r="Y101" s="2" t="str">
        <f>IFERROR(_xll.qlRateHelperQuoteName(X101,Trigger),"")</f>
        <v/>
      </c>
      <c r="Z101" s="62" t="str">
        <f>IFERROR(_xll.qlRateHelperRate(X101,Trigger),"")</f>
        <v/>
      </c>
      <c r="AA101" s="90" t="str">
        <f>IF(ISERROR(_xll.qlSwapRateHelperSpread($X101)),IF(ISERROR(_xll.qlFuturesRateHelperConvexityAdjustment($X101)),"",_xll.qlFuturesRateHelperConvexityAdjustment($X101)),_xll.qlSwapRateHelperSpread($X101))</f>
        <v/>
      </c>
      <c r="AB101" s="3" t="str">
        <f>IFERROR(_xll.qlRateHelperEarliestDate(X101,Trigger),"")</f>
        <v/>
      </c>
      <c r="AC101" s="3" t="str">
        <f>IFERROR(_xll.qlRateHelperPillarDate(X101,Trigger),"")</f>
        <v/>
      </c>
      <c r="AD101" s="62" t="e">
        <v>#N/A</v>
      </c>
    </row>
    <row r="102" spans="1:30" x14ac:dyDescent="0.2">
      <c r="A102" s="54" t="s">
        <v>116</v>
      </c>
      <c r="B102" s="101" t="s">
        <v>52</v>
      </c>
      <c r="C102" s="56" t="s">
        <v>6</v>
      </c>
      <c r="D102" s="56" t="s">
        <v>8</v>
      </c>
      <c r="E102" s="56" t="s">
        <v>7</v>
      </c>
      <c r="F102" s="56" t="s">
        <v>140</v>
      </c>
      <c r="G102" s="56" t="str">
        <f t="shared" si="37"/>
        <v>Euribor3M</v>
      </c>
      <c r="H102" s="265" t="str">
        <f t="shared" si="38"/>
        <v>EURAB3EBASIS2Y_Quote</v>
      </c>
      <c r="I102" s="111">
        <v>0</v>
      </c>
      <c r="J102" s="209" t="str">
        <f>IF(P92,_xll.qlSwapRateHelper2(,H102,2,B102,Calendar,D102,E102,F102,G102,I102,C102,Discounting,PillarDate,,Permanent,Trigger,ObjectOverwrite),"--")</f>
        <v>--</v>
      </c>
      <c r="L102" s="212" t="str">
        <f t="shared" si="32"/>
        <v>BasSw</v>
      </c>
      <c r="M102" s="213" t="str">
        <f t="shared" si="35"/>
        <v>EURAB3EBASIS12Y_Quote</v>
      </c>
      <c r="N102" s="214">
        <f>IFERROR(_xll.qlQuoteValue(H112),"--")</f>
        <v>3.9100000000000003E-3</v>
      </c>
      <c r="O102" s="214">
        <f t="shared" si="36"/>
        <v>0</v>
      </c>
      <c r="P102" s="122" t="b">
        <v>0</v>
      </c>
      <c r="Q102" s="122">
        <v>40</v>
      </c>
      <c r="R102" s="122">
        <v>1</v>
      </c>
      <c r="S102" s="122" t="str">
        <f t="shared" si="33"/>
        <v>--</v>
      </c>
      <c r="T102" s="123" t="str">
        <f>IFERROR(_xll.qlRateHelperEarliestDate(S102,Trigger),"--")</f>
        <v>--</v>
      </c>
      <c r="U102" s="123" t="str">
        <f>IFERROR(_xll.qlRateHelperPillarDate(S102,Trigger),"--")</f>
        <v>--</v>
      </c>
      <c r="W102" s="2" t="str">
        <f t="shared" si="39"/>
        <v/>
      </c>
      <c r="X102" s="2" t="e">
        <v>#N/A</v>
      </c>
      <c r="Y102" s="2" t="str">
        <f>IFERROR(_xll.qlRateHelperQuoteName(X102,Trigger),"")</f>
        <v/>
      </c>
      <c r="Z102" s="62" t="str">
        <f>IFERROR(_xll.qlRateHelperRate(X102,Trigger),"")</f>
        <v/>
      </c>
      <c r="AA102" s="90" t="str">
        <f>IF(ISERROR(_xll.qlSwapRateHelperSpread($X102)),IF(ISERROR(_xll.qlFuturesRateHelperConvexityAdjustment($X102)),"",_xll.qlFuturesRateHelperConvexityAdjustment($X102)),_xll.qlSwapRateHelperSpread($X102))</f>
        <v/>
      </c>
      <c r="AB102" s="3" t="str">
        <f>IFERROR(_xll.qlRateHelperEarliestDate(X102,Trigger),"")</f>
        <v/>
      </c>
      <c r="AC102" s="3" t="str">
        <f>IFERROR(_xll.qlRateHelperPillarDate(X102,Trigger),"")</f>
        <v/>
      </c>
      <c r="AD102" s="62" t="e">
        <v>#N/A</v>
      </c>
    </row>
    <row r="103" spans="1:30" x14ac:dyDescent="0.2">
      <c r="A103" s="54" t="s">
        <v>116</v>
      </c>
      <c r="B103" s="101" t="s">
        <v>53</v>
      </c>
      <c r="C103" s="56" t="s">
        <v>6</v>
      </c>
      <c r="D103" s="56" t="s">
        <v>8</v>
      </c>
      <c r="E103" s="56" t="s">
        <v>7</v>
      </c>
      <c r="F103" s="56" t="s">
        <v>140</v>
      </c>
      <c r="G103" s="56" t="str">
        <f t="shared" si="37"/>
        <v>Euribor3M</v>
      </c>
      <c r="H103" s="265" t="str">
        <f t="shared" si="38"/>
        <v>EURAB3EBASIS3Y_Quote</v>
      </c>
      <c r="I103" s="111">
        <v>0</v>
      </c>
      <c r="J103" s="209" t="str">
        <f>IF(P93,_xll.qlSwapRateHelper2(,H103,2,B103,Calendar,D103,E103,F103,G103,I103,C103,Discounting,PillarDate,,Permanent,Trigger,ObjectOverwrite),"--")</f>
        <v>--</v>
      </c>
      <c r="L103" s="212" t="str">
        <f t="shared" si="32"/>
        <v>BasSw</v>
      </c>
      <c r="M103" s="213" t="str">
        <f t="shared" si="35"/>
        <v>EURAB3EBASIS13Y_Quote</v>
      </c>
      <c r="N103" s="214" t="str">
        <f>IFERROR(_xll.qlQuoteValue(H113),"--")</f>
        <v>--</v>
      </c>
      <c r="O103" s="214">
        <f t="shared" si="36"/>
        <v>0</v>
      </c>
      <c r="P103" s="122" t="b">
        <v>0</v>
      </c>
      <c r="Q103" s="122">
        <v>40</v>
      </c>
      <c r="R103" s="122">
        <v>1</v>
      </c>
      <c r="S103" s="122" t="str">
        <f t="shared" si="33"/>
        <v>--</v>
      </c>
      <c r="T103" s="123" t="str">
        <f>IFERROR(_xll.qlRateHelperEarliestDate(S103,Trigger),"--")</f>
        <v>--</v>
      </c>
      <c r="U103" s="123" t="str">
        <f>IFERROR(_xll.qlRateHelperPillarDate(S103,Trigger),"--")</f>
        <v>--</v>
      </c>
      <c r="W103" s="2" t="str">
        <f t="shared" si="39"/>
        <v/>
      </c>
      <c r="X103" s="2" t="e">
        <v>#N/A</v>
      </c>
      <c r="Y103" s="2" t="str">
        <f>IFERROR(_xll.qlRateHelperQuoteName(X103,Trigger),"")</f>
        <v/>
      </c>
      <c r="Z103" s="62" t="str">
        <f>IFERROR(_xll.qlRateHelperRate(X103,Trigger),"")</f>
        <v/>
      </c>
      <c r="AA103" s="90" t="str">
        <f>IF(ISERROR(_xll.qlSwapRateHelperSpread($X103)),IF(ISERROR(_xll.qlFuturesRateHelperConvexityAdjustment($X103)),"",_xll.qlFuturesRateHelperConvexityAdjustment($X103)),_xll.qlSwapRateHelperSpread($X103))</f>
        <v/>
      </c>
      <c r="AB103" s="3" t="str">
        <f>IFERROR(_xll.qlRateHelperEarliestDate(X103,Trigger),"")</f>
        <v/>
      </c>
      <c r="AC103" s="3" t="str">
        <f>IFERROR(_xll.qlRateHelperPillarDate(X103,Trigger),"")</f>
        <v/>
      </c>
      <c r="AD103" s="62" t="e">
        <v>#N/A</v>
      </c>
    </row>
    <row r="104" spans="1:30" x14ac:dyDescent="0.2">
      <c r="A104" s="54" t="s">
        <v>116</v>
      </c>
      <c r="B104" s="101" t="s">
        <v>54</v>
      </c>
      <c r="C104" s="56" t="s">
        <v>6</v>
      </c>
      <c r="D104" s="56" t="s">
        <v>8</v>
      </c>
      <c r="E104" s="56" t="s">
        <v>7</v>
      </c>
      <c r="F104" s="56" t="s">
        <v>140</v>
      </c>
      <c r="G104" s="56" t="str">
        <f t="shared" si="37"/>
        <v>Euribor3M</v>
      </c>
      <c r="H104" s="265" t="str">
        <f t="shared" si="38"/>
        <v>EURAB3EBASIS4Y_Quote</v>
      </c>
      <c r="I104" s="111">
        <v>0</v>
      </c>
      <c r="J104" s="209" t="str">
        <f>IF(P94,_xll.qlSwapRateHelper2(,H104,2,B104,Calendar,D104,E104,F104,G104,I104,C104,Discounting,PillarDate,,Permanent,Trigger,ObjectOverwrite),"--")</f>
        <v>--</v>
      </c>
      <c r="L104" s="212" t="str">
        <f t="shared" si="32"/>
        <v>BasSw</v>
      </c>
      <c r="M104" s="213" t="str">
        <f t="shared" si="35"/>
        <v>EURAB3EBASIS14Y_Quote</v>
      </c>
      <c r="N104" s="214" t="str">
        <f>IFERROR(_xll.qlQuoteValue(H114),"--")</f>
        <v>--</v>
      </c>
      <c r="O104" s="214">
        <f t="shared" si="36"/>
        <v>0</v>
      </c>
      <c r="P104" s="122" t="b">
        <v>0</v>
      </c>
      <c r="Q104" s="122">
        <v>40</v>
      </c>
      <c r="R104" s="122">
        <v>1</v>
      </c>
      <c r="S104" s="122" t="str">
        <f t="shared" si="33"/>
        <v>--</v>
      </c>
      <c r="T104" s="123" t="str">
        <f>IFERROR(_xll.qlRateHelperEarliestDate(S104,Trigger),"--")</f>
        <v>--</v>
      </c>
      <c r="U104" s="123" t="str">
        <f>IFERROR(_xll.qlRateHelperPillarDate(S104,Trigger),"--")</f>
        <v>--</v>
      </c>
      <c r="W104" s="2" t="str">
        <f t="shared" si="39"/>
        <v/>
      </c>
      <c r="X104" s="2" t="e">
        <v>#N/A</v>
      </c>
      <c r="Y104" s="2" t="str">
        <f>IFERROR(_xll.qlRateHelperQuoteName(X104,Trigger),"")</f>
        <v/>
      </c>
      <c r="Z104" s="62" t="str">
        <f>IFERROR(_xll.qlRateHelperRate(X104,Trigger),"")</f>
        <v/>
      </c>
      <c r="AA104" s="90" t="str">
        <f>IF(ISERROR(_xll.qlSwapRateHelperSpread($X104)),IF(ISERROR(_xll.qlFuturesRateHelperConvexityAdjustment($X104)),"",_xll.qlFuturesRateHelperConvexityAdjustment($X104)),_xll.qlSwapRateHelperSpread($X104))</f>
        <v/>
      </c>
      <c r="AB104" s="3" t="str">
        <f>IFERROR(_xll.qlRateHelperEarliestDate(X104,Trigger),"")</f>
        <v/>
      </c>
      <c r="AC104" s="3" t="str">
        <f>IFERROR(_xll.qlRateHelperPillarDate(X104,Trigger),"")</f>
        <v/>
      </c>
      <c r="AD104" s="62" t="e">
        <v>#N/A</v>
      </c>
    </row>
    <row r="105" spans="1:30" x14ac:dyDescent="0.2">
      <c r="A105" s="54" t="s">
        <v>116</v>
      </c>
      <c r="B105" s="101" t="s">
        <v>55</v>
      </c>
      <c r="C105" s="56" t="s">
        <v>6</v>
      </c>
      <c r="D105" s="56" t="s">
        <v>8</v>
      </c>
      <c r="E105" s="56" t="s">
        <v>7</v>
      </c>
      <c r="F105" s="56" t="s">
        <v>140</v>
      </c>
      <c r="G105" s="56" t="str">
        <f t="shared" si="37"/>
        <v>Euribor3M</v>
      </c>
      <c r="H105" s="265" t="str">
        <f t="shared" si="38"/>
        <v>EURAB3EBASIS5Y_Quote</v>
      </c>
      <c r="I105" s="111">
        <v>0</v>
      </c>
      <c r="J105" s="209" t="str">
        <f>IF(P95,_xll.qlSwapRateHelper2(,H105,2,B105,Calendar,D105,E105,F105,G105,I105,C105,Discounting,PillarDate,,Permanent,Trigger,ObjectOverwrite),"--")</f>
        <v>--</v>
      </c>
      <c r="L105" s="212" t="str">
        <f t="shared" si="32"/>
        <v>BasSw</v>
      </c>
      <c r="M105" s="213" t="str">
        <f t="shared" si="35"/>
        <v>EURAB3EBASIS15Y_Quote</v>
      </c>
      <c r="N105" s="214">
        <f>IFERROR(_xll.qlQuoteValue(H115),"--")</f>
        <v>5.680000000000001E-3</v>
      </c>
      <c r="O105" s="214">
        <f t="shared" si="36"/>
        <v>0</v>
      </c>
      <c r="P105" s="122" t="b">
        <v>0</v>
      </c>
      <c r="Q105" s="122">
        <v>40</v>
      </c>
      <c r="R105" s="122">
        <v>1</v>
      </c>
      <c r="S105" s="122" t="str">
        <f t="shared" si="33"/>
        <v>--</v>
      </c>
      <c r="T105" s="123" t="str">
        <f>IFERROR(_xll.qlRateHelperEarliestDate(S105,Trigger),"--")</f>
        <v>--</v>
      </c>
      <c r="U105" s="123" t="str">
        <f>IFERROR(_xll.qlRateHelperPillarDate(S105,Trigger),"--")</f>
        <v>--</v>
      </c>
      <c r="W105" s="2" t="str">
        <f t="shared" si="39"/>
        <v/>
      </c>
      <c r="X105" s="2" t="e">
        <v>#N/A</v>
      </c>
      <c r="Y105" s="2" t="str">
        <f>IFERROR(_xll.qlRateHelperQuoteName(X105,Trigger),"")</f>
        <v/>
      </c>
      <c r="Z105" s="62" t="str">
        <f>IFERROR(_xll.qlRateHelperRate(X105,Trigger),"")</f>
        <v/>
      </c>
      <c r="AA105" s="90" t="str">
        <f>IF(ISERROR(_xll.qlSwapRateHelperSpread($X105)),IF(ISERROR(_xll.qlFuturesRateHelperConvexityAdjustment($X105)),"",_xll.qlFuturesRateHelperConvexityAdjustment($X105)),_xll.qlSwapRateHelperSpread($X105))</f>
        <v/>
      </c>
      <c r="AB105" s="3" t="str">
        <f>IFERROR(_xll.qlRateHelperEarliestDate(X105,Trigger),"")</f>
        <v/>
      </c>
      <c r="AC105" s="3" t="str">
        <f>IFERROR(_xll.qlRateHelperPillarDate(X105,Trigger),"")</f>
        <v/>
      </c>
      <c r="AD105" s="62" t="e">
        <v>#N/A</v>
      </c>
    </row>
    <row r="106" spans="1:30" x14ac:dyDescent="0.2">
      <c r="A106" s="54" t="s">
        <v>116</v>
      </c>
      <c r="B106" s="101" t="s">
        <v>56</v>
      </c>
      <c r="C106" s="56" t="s">
        <v>6</v>
      </c>
      <c r="D106" s="56" t="s">
        <v>8</v>
      </c>
      <c r="E106" s="56" t="s">
        <v>7</v>
      </c>
      <c r="F106" s="56" t="s">
        <v>140</v>
      </c>
      <c r="G106" s="56" t="str">
        <f t="shared" si="37"/>
        <v>Euribor3M</v>
      </c>
      <c r="H106" s="265" t="str">
        <f t="shared" si="38"/>
        <v>EURAB3EBASIS6Y_Quote</v>
      </c>
      <c r="I106" s="111">
        <v>0</v>
      </c>
      <c r="J106" s="209" t="str">
        <f>IF(P96,_xll.qlSwapRateHelper2(,H106,2,B106,Calendar,D106,E106,F106,G106,I106,C106,Discounting,PillarDate,,Permanent,Trigger,ObjectOverwrite),"--")</f>
        <v>--</v>
      </c>
      <c r="L106" s="212" t="str">
        <f t="shared" si="32"/>
        <v>BasSw</v>
      </c>
      <c r="M106" s="213" t="str">
        <f t="shared" si="35"/>
        <v>EURAB3EBASIS16Y_Quote</v>
      </c>
      <c r="N106" s="214" t="str">
        <f>IFERROR(_xll.qlQuoteValue(H116),"--")</f>
        <v>--</v>
      </c>
      <c r="O106" s="214">
        <f t="shared" si="36"/>
        <v>0</v>
      </c>
      <c r="P106" s="122" t="b">
        <v>0</v>
      </c>
      <c r="Q106" s="122">
        <v>40</v>
      </c>
      <c r="R106" s="122">
        <v>1</v>
      </c>
      <c r="S106" s="122" t="str">
        <f t="shared" si="33"/>
        <v>--</v>
      </c>
      <c r="T106" s="123" t="str">
        <f>IFERROR(_xll.qlRateHelperEarliestDate(S106,Trigger),"--")</f>
        <v>--</v>
      </c>
      <c r="U106" s="123" t="str">
        <f>IFERROR(_xll.qlRateHelperPillarDate(S106,Trigger),"--")</f>
        <v>--</v>
      </c>
      <c r="W106" s="2" t="str">
        <f t="shared" si="39"/>
        <v/>
      </c>
      <c r="X106" s="2" t="e">
        <v>#N/A</v>
      </c>
      <c r="Y106" s="2" t="str">
        <f>IFERROR(_xll.qlRateHelperQuoteName(X106,Trigger),"")</f>
        <v/>
      </c>
      <c r="Z106" s="62" t="str">
        <f>IFERROR(_xll.qlRateHelperRate(X106,Trigger),"")</f>
        <v/>
      </c>
      <c r="AA106" s="90" t="str">
        <f>IF(ISERROR(_xll.qlSwapRateHelperSpread($X106)),IF(ISERROR(_xll.qlFuturesRateHelperConvexityAdjustment($X106)),"",_xll.qlFuturesRateHelperConvexityAdjustment($X106)),_xll.qlSwapRateHelperSpread($X106))</f>
        <v/>
      </c>
      <c r="AB106" s="3" t="str">
        <f>IFERROR(_xll.qlRateHelperEarliestDate(X106,Trigger),"")</f>
        <v/>
      </c>
      <c r="AC106" s="3" t="str">
        <f>IFERROR(_xll.qlRateHelperPillarDate(X106,Trigger),"")</f>
        <v/>
      </c>
      <c r="AD106" s="62" t="e">
        <v>#N/A</v>
      </c>
    </row>
    <row r="107" spans="1:30" x14ac:dyDescent="0.2">
      <c r="A107" s="54" t="s">
        <v>116</v>
      </c>
      <c r="B107" s="101" t="s">
        <v>57</v>
      </c>
      <c r="C107" s="56" t="s">
        <v>6</v>
      </c>
      <c r="D107" s="56" t="s">
        <v>8</v>
      </c>
      <c r="E107" s="56" t="s">
        <v>7</v>
      </c>
      <c r="F107" s="56" t="s">
        <v>140</v>
      </c>
      <c r="G107" s="56" t="str">
        <f t="shared" si="37"/>
        <v>Euribor3M</v>
      </c>
      <c r="H107" s="265" t="str">
        <f t="shared" si="38"/>
        <v>EURAB3EBASIS7Y_Quote</v>
      </c>
      <c r="I107" s="111">
        <v>0</v>
      </c>
      <c r="J107" s="209" t="str">
        <f>IF(P97,_xll.qlSwapRateHelper2(,H107,2,B107,Calendar,D107,E107,F107,G107,I107,C107,Discounting,PillarDate,,Permanent,Trigger,ObjectOverwrite),"--")</f>
        <v>--</v>
      </c>
      <c r="L107" s="212" t="str">
        <f t="shared" si="32"/>
        <v>BasSw</v>
      </c>
      <c r="M107" s="213" t="str">
        <f t="shared" si="35"/>
        <v>EURAB3EBASIS17Y_Quote</v>
      </c>
      <c r="N107" s="214" t="str">
        <f>IFERROR(_xll.qlQuoteValue(H117),"--")</f>
        <v>--</v>
      </c>
      <c r="O107" s="214">
        <f t="shared" si="36"/>
        <v>0</v>
      </c>
      <c r="P107" s="122" t="b">
        <v>0</v>
      </c>
      <c r="Q107" s="122">
        <v>40</v>
      </c>
      <c r="R107" s="122">
        <v>1</v>
      </c>
      <c r="S107" s="122" t="str">
        <f t="shared" si="33"/>
        <v>--</v>
      </c>
      <c r="T107" s="123" t="str">
        <f>IFERROR(_xll.qlRateHelperEarliestDate(S107,Trigger),"--")</f>
        <v>--</v>
      </c>
      <c r="U107" s="123" t="str">
        <f>IFERROR(_xll.qlRateHelperPillarDate(S107,Trigger),"--")</f>
        <v>--</v>
      </c>
      <c r="W107" s="2" t="str">
        <f t="shared" si="39"/>
        <v/>
      </c>
      <c r="X107" s="2" t="e">
        <v>#N/A</v>
      </c>
      <c r="Y107" s="2" t="str">
        <f>IFERROR(_xll.qlRateHelperQuoteName(X107,Trigger),"")</f>
        <v/>
      </c>
      <c r="Z107" s="62" t="str">
        <f>IFERROR(_xll.qlRateHelperRate(X107,Trigger),"")</f>
        <v/>
      </c>
      <c r="AA107" s="90" t="str">
        <f>IF(ISERROR(_xll.qlSwapRateHelperSpread($X107)),IF(ISERROR(_xll.qlFuturesRateHelperConvexityAdjustment($X107)),"",_xll.qlFuturesRateHelperConvexityAdjustment($X107)),_xll.qlSwapRateHelperSpread($X107))</f>
        <v/>
      </c>
      <c r="AB107" s="3" t="str">
        <f>IFERROR(_xll.qlRateHelperEarliestDate(X107,Trigger),"")</f>
        <v/>
      </c>
      <c r="AC107" s="3" t="str">
        <f>IFERROR(_xll.qlRateHelperPillarDate(X107,Trigger),"")</f>
        <v/>
      </c>
      <c r="AD107" s="62" t="e">
        <v>#N/A</v>
      </c>
    </row>
    <row r="108" spans="1:30" x14ac:dyDescent="0.2">
      <c r="A108" s="54" t="s">
        <v>116</v>
      </c>
      <c r="B108" s="101" t="s">
        <v>58</v>
      </c>
      <c r="C108" s="56" t="s">
        <v>6</v>
      </c>
      <c r="D108" s="56" t="s">
        <v>8</v>
      </c>
      <c r="E108" s="56" t="s">
        <v>7</v>
      </c>
      <c r="F108" s="56" t="s">
        <v>140</v>
      </c>
      <c r="G108" s="56" t="str">
        <f t="shared" si="37"/>
        <v>Euribor3M</v>
      </c>
      <c r="H108" s="265" t="str">
        <f t="shared" si="38"/>
        <v>EURAB3EBASIS8Y_Quote</v>
      </c>
      <c r="I108" s="111">
        <v>0</v>
      </c>
      <c r="J108" s="209" t="str">
        <f>IF(P98,_xll.qlSwapRateHelper2(,H108,2,B108,Calendar,D108,E108,F108,G108,I108,C108,Discounting,PillarDate,,Permanent,Trigger,ObjectOverwrite),"--")</f>
        <v>--</v>
      </c>
      <c r="L108" s="212" t="str">
        <f t="shared" si="32"/>
        <v>BasSw</v>
      </c>
      <c r="M108" s="213" t="str">
        <f t="shared" si="35"/>
        <v>EURAB3EBASIS18Y_Quote</v>
      </c>
      <c r="N108" s="214" t="str">
        <f>IFERROR(_xll.qlQuoteValue(H118),"--")</f>
        <v>--</v>
      </c>
      <c r="O108" s="214">
        <f t="shared" si="36"/>
        <v>0</v>
      </c>
      <c r="P108" s="122" t="b">
        <v>0</v>
      </c>
      <c r="Q108" s="122">
        <v>40</v>
      </c>
      <c r="R108" s="122">
        <v>1</v>
      </c>
      <c r="S108" s="122" t="str">
        <f t="shared" si="33"/>
        <v>--</v>
      </c>
      <c r="T108" s="123" t="str">
        <f>IFERROR(_xll.qlRateHelperEarliestDate(S108,Trigger),"--")</f>
        <v>--</v>
      </c>
      <c r="U108" s="123" t="str">
        <f>IFERROR(_xll.qlRateHelperPillarDate(S108,Trigger),"--")</f>
        <v>--</v>
      </c>
      <c r="W108" s="2" t="str">
        <f t="shared" si="39"/>
        <v/>
      </c>
      <c r="X108" s="2" t="e">
        <v>#N/A</v>
      </c>
      <c r="Y108" s="2" t="str">
        <f>IFERROR(_xll.qlRateHelperQuoteName(X108,Trigger),"")</f>
        <v/>
      </c>
      <c r="Z108" s="62" t="str">
        <f>IFERROR(_xll.qlRateHelperRate(X108,Trigger),"")</f>
        <v/>
      </c>
      <c r="AA108" s="90" t="str">
        <f>IF(ISERROR(_xll.qlSwapRateHelperSpread($X108)),IF(ISERROR(_xll.qlFuturesRateHelperConvexityAdjustment($X108)),"",_xll.qlFuturesRateHelperConvexityAdjustment($X108)),_xll.qlSwapRateHelperSpread($X108))</f>
        <v/>
      </c>
      <c r="AB108" s="3" t="str">
        <f>IFERROR(_xll.qlRateHelperEarliestDate(X108,Trigger),"")</f>
        <v/>
      </c>
      <c r="AC108" s="3" t="str">
        <f>IFERROR(_xll.qlRateHelperPillarDate(X108,Trigger),"")</f>
        <v/>
      </c>
      <c r="AD108" s="62" t="e">
        <v>#N/A</v>
      </c>
    </row>
    <row r="109" spans="1:30" x14ac:dyDescent="0.2">
      <c r="A109" s="54" t="s">
        <v>116</v>
      </c>
      <c r="B109" s="101" t="s">
        <v>59</v>
      </c>
      <c r="C109" s="56" t="s">
        <v>6</v>
      </c>
      <c r="D109" s="56" t="s">
        <v>8</v>
      </c>
      <c r="E109" s="56" t="s">
        <v>7</v>
      </c>
      <c r="F109" s="56" t="s">
        <v>140</v>
      </c>
      <c r="G109" s="56" t="str">
        <f t="shared" si="37"/>
        <v>Euribor3M</v>
      </c>
      <c r="H109" s="265" t="str">
        <f t="shared" si="38"/>
        <v>EURAB3EBASIS9Y_Quote</v>
      </c>
      <c r="I109" s="111">
        <v>0</v>
      </c>
      <c r="J109" s="209" t="str">
        <f>IF(P99,_xll.qlSwapRateHelper2(,H109,2,B109,Calendar,D109,E109,F109,G109,I109,C109,Discounting,PillarDate,,Permanent,Trigger,ObjectOverwrite),"--")</f>
        <v>--</v>
      </c>
      <c r="L109" s="212" t="str">
        <f t="shared" si="32"/>
        <v>BasSw</v>
      </c>
      <c r="M109" s="213" t="str">
        <f t="shared" si="35"/>
        <v>EURAB3EBASIS19Y_Quote</v>
      </c>
      <c r="N109" s="214" t="str">
        <f>IFERROR(_xll.qlQuoteValue(H119),"--")</f>
        <v>--</v>
      </c>
      <c r="O109" s="214">
        <f t="shared" si="36"/>
        <v>0</v>
      </c>
      <c r="P109" s="122" t="b">
        <v>0</v>
      </c>
      <c r="Q109" s="122">
        <v>40</v>
      </c>
      <c r="R109" s="122">
        <v>1</v>
      </c>
      <c r="S109" s="122" t="str">
        <f t="shared" si="33"/>
        <v>--</v>
      </c>
      <c r="T109" s="123" t="str">
        <f>IFERROR(_xll.qlRateHelperEarliestDate(S109,Trigger),"--")</f>
        <v>--</v>
      </c>
      <c r="U109" s="123" t="str">
        <f>IFERROR(_xll.qlRateHelperPillarDate(S109,Trigger),"--")</f>
        <v>--</v>
      </c>
      <c r="W109" s="2" t="str">
        <f t="shared" si="39"/>
        <v/>
      </c>
      <c r="X109" s="2" t="e">
        <v>#N/A</v>
      </c>
      <c r="Y109" s="2" t="str">
        <f>IFERROR(_xll.qlRateHelperQuoteName(X109,Trigger),"")</f>
        <v/>
      </c>
      <c r="Z109" s="62" t="str">
        <f>IFERROR(_xll.qlRateHelperRate(X109,Trigger),"")</f>
        <v/>
      </c>
      <c r="AA109" s="90" t="str">
        <f>IF(ISERROR(_xll.qlSwapRateHelperSpread($X109)),IF(ISERROR(_xll.qlFuturesRateHelperConvexityAdjustment($X109)),"",_xll.qlFuturesRateHelperConvexityAdjustment($X109)),_xll.qlSwapRateHelperSpread($X109))</f>
        <v/>
      </c>
      <c r="AB109" s="3" t="str">
        <f>IFERROR(_xll.qlRateHelperEarliestDate(X109,Trigger),"")</f>
        <v/>
      </c>
      <c r="AC109" s="3" t="str">
        <f>IFERROR(_xll.qlRateHelperPillarDate(X109,Trigger),"")</f>
        <v/>
      </c>
      <c r="AD109" s="62" t="e">
        <v>#N/A</v>
      </c>
    </row>
    <row r="110" spans="1:30" x14ac:dyDescent="0.2">
      <c r="A110" s="54" t="s">
        <v>116</v>
      </c>
      <c r="B110" s="101" t="s">
        <v>60</v>
      </c>
      <c r="C110" s="56" t="s">
        <v>6</v>
      </c>
      <c r="D110" s="56" t="s">
        <v>8</v>
      </c>
      <c r="E110" s="56" t="s">
        <v>7</v>
      </c>
      <c r="F110" s="56" t="s">
        <v>140</v>
      </c>
      <c r="G110" s="56" t="str">
        <f t="shared" si="37"/>
        <v>Euribor3M</v>
      </c>
      <c r="H110" s="265" t="str">
        <f t="shared" si="38"/>
        <v>EURAB3EBASIS10Y_Quote</v>
      </c>
      <c r="I110" s="111">
        <v>0</v>
      </c>
      <c r="J110" s="209" t="str">
        <f>IF(P100,_xll.qlSwapRateHelper2(,H110,2,B110,Calendar,D110,E110,F110,G110,I110,C110,Discounting,PillarDate,,Permanent,Trigger,ObjectOverwrite),"--")</f>
        <v>--</v>
      </c>
      <c r="L110" s="212" t="str">
        <f t="shared" si="32"/>
        <v>BasSw</v>
      </c>
      <c r="M110" s="213" t="str">
        <f t="shared" si="35"/>
        <v>EURAB3EBASIS20Y_Quote</v>
      </c>
      <c r="N110" s="214">
        <f>IFERROR(_xll.qlQuoteValue(H120),"--")</f>
        <v>7.0350000000000005E-3</v>
      </c>
      <c r="O110" s="214">
        <f t="shared" si="36"/>
        <v>0</v>
      </c>
      <c r="P110" s="122" t="b">
        <v>0</v>
      </c>
      <c r="Q110" s="122">
        <v>40</v>
      </c>
      <c r="R110" s="122">
        <v>1</v>
      </c>
      <c r="S110" s="122" t="str">
        <f t="shared" si="33"/>
        <v>--</v>
      </c>
      <c r="T110" s="123" t="str">
        <f>IFERROR(_xll.qlRateHelperEarliestDate(S110,Trigger),"--")</f>
        <v>--</v>
      </c>
      <c r="U110" s="123" t="str">
        <f>IFERROR(_xll.qlRateHelperPillarDate(S110,Trigger),"--")</f>
        <v>--</v>
      </c>
      <c r="W110" s="2" t="str">
        <f t="shared" si="39"/>
        <v/>
      </c>
      <c r="X110" s="2" t="e">
        <v>#N/A</v>
      </c>
      <c r="Y110" s="2" t="str">
        <f>IFERROR(_xll.qlRateHelperQuoteName(X110,Trigger),"")</f>
        <v/>
      </c>
      <c r="Z110" s="62" t="str">
        <f>IFERROR(_xll.qlRateHelperRate(X110,Trigger),"")</f>
        <v/>
      </c>
      <c r="AA110" s="90" t="str">
        <f>IF(ISERROR(_xll.qlSwapRateHelperSpread($X110)),IF(ISERROR(_xll.qlFuturesRateHelperConvexityAdjustment($X110)),"",_xll.qlFuturesRateHelperConvexityAdjustment($X110)),_xll.qlSwapRateHelperSpread($X110))</f>
        <v/>
      </c>
      <c r="AB110" s="3" t="str">
        <f>IFERROR(_xll.qlRateHelperEarliestDate(X110,Trigger),"")</f>
        <v/>
      </c>
      <c r="AC110" s="3" t="str">
        <f>IFERROR(_xll.qlRateHelperPillarDate(X110,Trigger),"")</f>
        <v/>
      </c>
      <c r="AD110" s="62" t="e">
        <v>#N/A</v>
      </c>
    </row>
    <row r="111" spans="1:30" x14ac:dyDescent="0.2">
      <c r="A111" s="54" t="s">
        <v>116</v>
      </c>
      <c r="B111" s="101" t="s">
        <v>98</v>
      </c>
      <c r="C111" s="56" t="s">
        <v>6</v>
      </c>
      <c r="D111" s="56" t="s">
        <v>8</v>
      </c>
      <c r="E111" s="56" t="s">
        <v>7</v>
      </c>
      <c r="F111" s="56" t="s">
        <v>140</v>
      </c>
      <c r="G111" s="56" t="str">
        <f t="shared" si="37"/>
        <v>Euribor3M</v>
      </c>
      <c r="H111" s="265" t="str">
        <f t="shared" si="38"/>
        <v>EURAB3EBASIS11Y_Quote</v>
      </c>
      <c r="I111" s="111">
        <v>0</v>
      </c>
      <c r="J111" s="209" t="str">
        <f>IF(P101,_xll.qlSwapRateHelper2(,H111,2,B111,Calendar,D111,E111,F111,G111,I111,C111,Discounting,PillarDate,,Permanent,Trigger,ObjectOverwrite),"--")</f>
        <v>--</v>
      </c>
      <c r="L111" s="212" t="str">
        <f t="shared" si="32"/>
        <v>BasSw</v>
      </c>
      <c r="M111" s="213" t="str">
        <f t="shared" si="35"/>
        <v>EURAB3EBASIS21Y_Quote</v>
      </c>
      <c r="N111" s="214" t="str">
        <f>IFERROR(_xll.qlQuoteValue(H121),"--")</f>
        <v>--</v>
      </c>
      <c r="O111" s="214">
        <f t="shared" si="36"/>
        <v>0</v>
      </c>
      <c r="P111" s="122" t="b">
        <v>0</v>
      </c>
      <c r="Q111" s="122">
        <v>40</v>
      </c>
      <c r="R111" s="122">
        <v>1</v>
      </c>
      <c r="S111" s="122" t="str">
        <f t="shared" si="33"/>
        <v>--</v>
      </c>
      <c r="T111" s="123" t="str">
        <f>IFERROR(_xll.qlRateHelperEarliestDate(S111,Trigger),"--")</f>
        <v>--</v>
      </c>
      <c r="U111" s="123" t="str">
        <f>IFERROR(_xll.qlRateHelperPillarDate(S111,Trigger),"--")</f>
        <v>--</v>
      </c>
      <c r="W111" s="2" t="str">
        <f t="shared" si="39"/>
        <v/>
      </c>
      <c r="X111" s="2" t="e">
        <v>#N/A</v>
      </c>
      <c r="Y111" s="2" t="str">
        <f>IFERROR(_xll.qlRateHelperQuoteName(X111,Trigger),"")</f>
        <v/>
      </c>
      <c r="Z111" s="62" t="str">
        <f>IFERROR(_xll.qlRateHelperRate(X111,Trigger),"")</f>
        <v/>
      </c>
      <c r="AA111" s="90" t="str">
        <f>IF(ISERROR(_xll.qlSwapRateHelperSpread($X111)),IF(ISERROR(_xll.qlFuturesRateHelperConvexityAdjustment($X111)),"",_xll.qlFuturesRateHelperConvexityAdjustment($X111)),_xll.qlSwapRateHelperSpread($X111))</f>
        <v/>
      </c>
      <c r="AB111" s="3" t="str">
        <f>IFERROR(_xll.qlRateHelperEarliestDate(X111,Trigger),"")</f>
        <v/>
      </c>
      <c r="AC111" s="3" t="str">
        <f>IFERROR(_xll.qlRateHelperPillarDate(X111,Trigger),"")</f>
        <v/>
      </c>
      <c r="AD111" s="62" t="e">
        <v>#N/A</v>
      </c>
    </row>
    <row r="112" spans="1:30" x14ac:dyDescent="0.2">
      <c r="A112" s="54" t="s">
        <v>116</v>
      </c>
      <c r="B112" s="101" t="s">
        <v>61</v>
      </c>
      <c r="C112" s="56" t="s">
        <v>6</v>
      </c>
      <c r="D112" s="56" t="s">
        <v>8</v>
      </c>
      <c r="E112" s="56" t="s">
        <v>7</v>
      </c>
      <c r="F112" s="56" t="s">
        <v>140</v>
      </c>
      <c r="G112" s="56" t="str">
        <f t="shared" si="37"/>
        <v>Euribor3M</v>
      </c>
      <c r="H112" s="265" t="str">
        <f t="shared" si="38"/>
        <v>EURAB3EBASIS12Y_Quote</v>
      </c>
      <c r="I112" s="111">
        <v>0</v>
      </c>
      <c r="J112" s="209" t="str">
        <f>IF(P102,_xll.qlSwapRateHelper2(,H112,2,B112,Calendar,D112,E112,F112,G112,I112,C112,Discounting,PillarDate,,Permanent,Trigger,ObjectOverwrite),"--")</f>
        <v>--</v>
      </c>
      <c r="L112" s="212" t="str">
        <f t="shared" si="32"/>
        <v>BasSw</v>
      </c>
      <c r="M112" s="213" t="str">
        <f t="shared" si="35"/>
        <v>EURAB3EBASIS22Y_Quote</v>
      </c>
      <c r="N112" s="214" t="str">
        <f>IFERROR(_xll.qlQuoteValue(H122),"--")</f>
        <v>--</v>
      </c>
      <c r="O112" s="214">
        <f t="shared" si="36"/>
        <v>0</v>
      </c>
      <c r="P112" s="122" t="b">
        <v>0</v>
      </c>
      <c r="Q112" s="122">
        <v>40</v>
      </c>
      <c r="R112" s="122">
        <v>1</v>
      </c>
      <c r="S112" s="122" t="str">
        <f t="shared" si="33"/>
        <v>--</v>
      </c>
      <c r="T112" s="123" t="str">
        <f>IFERROR(_xll.qlRateHelperEarliestDate(S112,Trigger),"--")</f>
        <v>--</v>
      </c>
      <c r="U112" s="123" t="str">
        <f>IFERROR(_xll.qlRateHelperPillarDate(S112,Trigger),"--")</f>
        <v>--</v>
      </c>
      <c r="W112" s="2" t="str">
        <f t="shared" si="39"/>
        <v/>
      </c>
      <c r="X112" s="2" t="e">
        <v>#N/A</v>
      </c>
      <c r="Y112" s="2" t="str">
        <f>IFERROR(_xll.qlRateHelperQuoteName(X112,Trigger),"")</f>
        <v/>
      </c>
      <c r="Z112" s="62" t="str">
        <f>IFERROR(_xll.qlRateHelperRate(X112,Trigger),"")</f>
        <v/>
      </c>
      <c r="AA112" s="90" t="str">
        <f>IF(ISERROR(_xll.qlSwapRateHelperSpread($X112)),IF(ISERROR(_xll.qlFuturesRateHelperConvexityAdjustment($X112)),"",_xll.qlFuturesRateHelperConvexityAdjustment($X112)),_xll.qlSwapRateHelperSpread($X112))</f>
        <v/>
      </c>
      <c r="AB112" s="3" t="str">
        <f>IFERROR(_xll.qlRateHelperEarliestDate(X112,Trigger),"")</f>
        <v/>
      </c>
      <c r="AC112" s="3" t="str">
        <f>IFERROR(_xll.qlRateHelperPillarDate(X112,Trigger),"")</f>
        <v/>
      </c>
      <c r="AD112" s="62" t="e">
        <v>#N/A</v>
      </c>
    </row>
    <row r="113" spans="1:30" x14ac:dyDescent="0.2">
      <c r="A113" s="54" t="s">
        <v>116</v>
      </c>
      <c r="B113" s="101" t="s">
        <v>99</v>
      </c>
      <c r="C113" s="56" t="s">
        <v>6</v>
      </c>
      <c r="D113" s="56" t="s">
        <v>8</v>
      </c>
      <c r="E113" s="56" t="s">
        <v>7</v>
      </c>
      <c r="F113" s="56" t="s">
        <v>140</v>
      </c>
      <c r="G113" s="56" t="str">
        <f t="shared" si="37"/>
        <v>Euribor3M</v>
      </c>
      <c r="H113" s="265" t="str">
        <f t="shared" si="38"/>
        <v>EURAB3EBASIS13Y_Quote</v>
      </c>
      <c r="I113" s="111">
        <v>0</v>
      </c>
      <c r="J113" s="209" t="str">
        <f>IF(P103,_xll.qlSwapRateHelper2(,H113,2,B113,Calendar,D113,E113,F113,G113,I113,C113,Discounting,PillarDate,,Permanent,Trigger,ObjectOverwrite),"--")</f>
        <v>--</v>
      </c>
      <c r="L113" s="212" t="str">
        <f t="shared" si="32"/>
        <v>BasSw</v>
      </c>
      <c r="M113" s="213" t="str">
        <f t="shared" si="35"/>
        <v>EURAB3EBASIS23Y_Quote</v>
      </c>
      <c r="N113" s="214" t="str">
        <f>IFERROR(_xll.qlQuoteValue(H123),"--")</f>
        <v>--</v>
      </c>
      <c r="O113" s="214">
        <f t="shared" si="36"/>
        <v>0</v>
      </c>
      <c r="P113" s="122" t="b">
        <v>0</v>
      </c>
      <c r="Q113" s="122">
        <v>40</v>
      </c>
      <c r="R113" s="122">
        <v>1</v>
      </c>
      <c r="S113" s="122" t="str">
        <f t="shared" si="33"/>
        <v>--</v>
      </c>
      <c r="T113" s="123" t="str">
        <f>IFERROR(_xll.qlRateHelperEarliestDate(S113,Trigger),"--")</f>
        <v>--</v>
      </c>
      <c r="U113" s="123" t="str">
        <f>IFERROR(_xll.qlRateHelperPillarDate(S113,Trigger),"--")</f>
        <v>--</v>
      </c>
      <c r="W113" s="2" t="str">
        <f t="shared" si="39"/>
        <v/>
      </c>
      <c r="X113" s="2" t="e">
        <v>#N/A</v>
      </c>
      <c r="Y113" s="2" t="str">
        <f>IFERROR(_xll.qlRateHelperQuoteName(X113,Trigger),"")</f>
        <v/>
      </c>
      <c r="Z113" s="62" t="str">
        <f>IFERROR(_xll.qlRateHelperRate(X113,Trigger),"")</f>
        <v/>
      </c>
      <c r="AA113" s="90" t="str">
        <f>IF(ISERROR(_xll.qlSwapRateHelperSpread($X113)),IF(ISERROR(_xll.qlFuturesRateHelperConvexityAdjustment($X113)),"",_xll.qlFuturesRateHelperConvexityAdjustment($X113)),_xll.qlSwapRateHelperSpread($X113))</f>
        <v/>
      </c>
      <c r="AB113" s="3" t="str">
        <f>IFERROR(_xll.qlRateHelperEarliestDate(X113,Trigger),"")</f>
        <v/>
      </c>
      <c r="AC113" s="3" t="str">
        <f>IFERROR(_xll.qlRateHelperPillarDate(X113,Trigger),"")</f>
        <v/>
      </c>
      <c r="AD113" s="62" t="e">
        <v>#N/A</v>
      </c>
    </row>
    <row r="114" spans="1:30" x14ac:dyDescent="0.2">
      <c r="A114" s="54" t="s">
        <v>116</v>
      </c>
      <c r="B114" s="101" t="s">
        <v>100</v>
      </c>
      <c r="C114" s="56" t="s">
        <v>6</v>
      </c>
      <c r="D114" s="56" t="s">
        <v>8</v>
      </c>
      <c r="E114" s="56" t="s">
        <v>7</v>
      </c>
      <c r="F114" s="56" t="s">
        <v>140</v>
      </c>
      <c r="G114" s="56" t="str">
        <f t="shared" si="37"/>
        <v>Euribor3M</v>
      </c>
      <c r="H114" s="265" t="str">
        <f t="shared" si="38"/>
        <v>EURAB3EBASIS14Y_Quote</v>
      </c>
      <c r="I114" s="111">
        <v>0</v>
      </c>
      <c r="J114" s="209" t="str">
        <f>IF(P104,_xll.qlSwapRateHelper2(,H114,2,B114,Calendar,D114,E114,F114,G114,I114,C114,Discounting,PillarDate,,Permanent,Trigger,ObjectOverwrite),"--")</f>
        <v>--</v>
      </c>
      <c r="L114" s="212" t="str">
        <f t="shared" si="32"/>
        <v>BasSw</v>
      </c>
      <c r="M114" s="213" t="str">
        <f t="shared" si="35"/>
        <v>EURAB3EBASIS24Y_Quote</v>
      </c>
      <c r="N114" s="214" t="str">
        <f>IFERROR(_xll.qlQuoteValue(H124),"--")</f>
        <v>--</v>
      </c>
      <c r="O114" s="214">
        <f t="shared" si="36"/>
        <v>0</v>
      </c>
      <c r="P114" s="122" t="b">
        <v>0</v>
      </c>
      <c r="Q114" s="122">
        <v>40</v>
      </c>
      <c r="R114" s="122">
        <v>1</v>
      </c>
      <c r="S114" s="122" t="str">
        <f t="shared" si="33"/>
        <v>--</v>
      </c>
      <c r="T114" s="123" t="str">
        <f>IFERROR(_xll.qlRateHelperEarliestDate(S114,Trigger),"--")</f>
        <v>--</v>
      </c>
      <c r="U114" s="123" t="str">
        <f>IFERROR(_xll.qlRateHelperPillarDate(S114,Trigger),"--")</f>
        <v>--</v>
      </c>
      <c r="W114" s="2" t="str">
        <f t="shared" si="39"/>
        <v/>
      </c>
      <c r="X114" s="2" t="e">
        <v>#N/A</v>
      </c>
      <c r="Y114" s="2" t="str">
        <f>IFERROR(_xll.qlRateHelperQuoteName(X114,Trigger),"")</f>
        <v/>
      </c>
      <c r="Z114" s="62" t="str">
        <f>IFERROR(_xll.qlRateHelperRate(X114,Trigger),"")</f>
        <v/>
      </c>
      <c r="AA114" s="90" t="str">
        <f>IF(ISERROR(_xll.qlSwapRateHelperSpread($X114)),IF(ISERROR(_xll.qlFuturesRateHelperConvexityAdjustment($X114)),"",_xll.qlFuturesRateHelperConvexityAdjustment($X114)),_xll.qlSwapRateHelperSpread($X114))</f>
        <v/>
      </c>
      <c r="AB114" s="3" t="str">
        <f>IFERROR(_xll.qlRateHelperEarliestDate(X114,Trigger),"")</f>
        <v/>
      </c>
      <c r="AC114" s="3" t="str">
        <f>IFERROR(_xll.qlRateHelperPillarDate(X114,Trigger),"")</f>
        <v/>
      </c>
      <c r="AD114" s="62" t="e">
        <v>#N/A</v>
      </c>
    </row>
    <row r="115" spans="1:30" x14ac:dyDescent="0.2">
      <c r="A115" s="54" t="s">
        <v>116</v>
      </c>
      <c r="B115" s="101" t="s">
        <v>62</v>
      </c>
      <c r="C115" s="56" t="s">
        <v>6</v>
      </c>
      <c r="D115" s="56" t="s">
        <v>8</v>
      </c>
      <c r="E115" s="56" t="s">
        <v>7</v>
      </c>
      <c r="F115" s="56" t="s">
        <v>140</v>
      </c>
      <c r="G115" s="56" t="str">
        <f t="shared" si="37"/>
        <v>Euribor3M</v>
      </c>
      <c r="H115" s="265" t="str">
        <f t="shared" si="38"/>
        <v>EURAB3EBASIS15Y_Quote</v>
      </c>
      <c r="I115" s="111">
        <v>0</v>
      </c>
      <c r="J115" s="209" t="str">
        <f>IF(P105,_xll.qlSwapRateHelper2(,H115,2,B115,Calendar,D115,E115,F115,G115,I115,C115,Discounting,PillarDate,,Permanent,Trigger,ObjectOverwrite),"--")</f>
        <v>--</v>
      </c>
      <c r="L115" s="212" t="str">
        <f t="shared" si="32"/>
        <v>BasSw</v>
      </c>
      <c r="M115" s="213" t="str">
        <f t="shared" si="35"/>
        <v>EURAB3EBASIS25Y_Quote</v>
      </c>
      <c r="N115" s="214">
        <f>IFERROR(_xll.qlQuoteValue(H125),"--")</f>
        <v>7.4600000000000014E-3</v>
      </c>
      <c r="O115" s="214">
        <f t="shared" si="36"/>
        <v>0</v>
      </c>
      <c r="P115" s="122" t="b">
        <v>0</v>
      </c>
      <c r="Q115" s="122">
        <v>40</v>
      </c>
      <c r="R115" s="122">
        <v>1</v>
      </c>
      <c r="S115" s="122" t="str">
        <f t="shared" si="33"/>
        <v>--</v>
      </c>
      <c r="T115" s="123" t="str">
        <f>IFERROR(_xll.qlRateHelperEarliestDate(S115,Trigger),"--")</f>
        <v>--</v>
      </c>
      <c r="U115" s="123" t="str">
        <f>IFERROR(_xll.qlRateHelperPillarDate(S115,Trigger),"--")</f>
        <v>--</v>
      </c>
      <c r="W115" s="2" t="str">
        <f t="shared" si="39"/>
        <v/>
      </c>
      <c r="X115" s="2" t="e">
        <v>#N/A</v>
      </c>
      <c r="Y115" s="2" t="str">
        <f>IFERROR(_xll.qlRateHelperQuoteName(X115,Trigger),"")</f>
        <v/>
      </c>
      <c r="Z115" s="62" t="str">
        <f>IFERROR(_xll.qlRateHelperRate(X115,Trigger),"")</f>
        <v/>
      </c>
      <c r="AA115" s="90" t="str">
        <f>IF(ISERROR(_xll.qlSwapRateHelperSpread($X115)),IF(ISERROR(_xll.qlFuturesRateHelperConvexityAdjustment($X115)),"",_xll.qlFuturesRateHelperConvexityAdjustment($X115)),_xll.qlSwapRateHelperSpread($X115))</f>
        <v/>
      </c>
      <c r="AB115" s="3" t="str">
        <f>IFERROR(_xll.qlRateHelperEarliestDate(X115,Trigger),"")</f>
        <v/>
      </c>
      <c r="AC115" s="3" t="str">
        <f>IFERROR(_xll.qlRateHelperPillarDate(X115,Trigger),"")</f>
        <v/>
      </c>
      <c r="AD115" s="62" t="e">
        <v>#N/A</v>
      </c>
    </row>
    <row r="116" spans="1:30" x14ac:dyDescent="0.2">
      <c r="A116" s="54" t="s">
        <v>116</v>
      </c>
      <c r="B116" s="101" t="s">
        <v>101</v>
      </c>
      <c r="C116" s="56" t="s">
        <v>6</v>
      </c>
      <c r="D116" s="56" t="s">
        <v>8</v>
      </c>
      <c r="E116" s="56" t="s">
        <v>7</v>
      </c>
      <c r="F116" s="56" t="s">
        <v>140</v>
      </c>
      <c r="G116" s="56" t="str">
        <f t="shared" si="37"/>
        <v>Euribor3M</v>
      </c>
      <c r="H116" s="265" t="str">
        <f t="shared" si="38"/>
        <v>EURAB3EBASIS16Y_Quote</v>
      </c>
      <c r="I116" s="111">
        <v>0</v>
      </c>
      <c r="J116" s="209" t="str">
        <f>IF(P106,_xll.qlSwapRateHelper2(,H116,2,B116,Calendar,D116,E116,F116,G116,I116,C116,Discounting,PillarDate,,Permanent,Trigger,ObjectOverwrite),"--")</f>
        <v>--</v>
      </c>
      <c r="L116" s="212" t="str">
        <f t="shared" si="32"/>
        <v>BasSw</v>
      </c>
      <c r="M116" s="213" t="str">
        <f t="shared" si="35"/>
        <v>EURAB3EBASIS26Y_Quote</v>
      </c>
      <c r="N116" s="214" t="str">
        <f>IFERROR(_xll.qlQuoteValue(H126),"--")</f>
        <v>--</v>
      </c>
      <c r="O116" s="214">
        <f t="shared" si="36"/>
        <v>0</v>
      </c>
      <c r="P116" s="122" t="b">
        <v>0</v>
      </c>
      <c r="Q116" s="122">
        <v>40</v>
      </c>
      <c r="R116" s="122">
        <v>1</v>
      </c>
      <c r="S116" s="122" t="str">
        <f t="shared" si="33"/>
        <v>--</v>
      </c>
      <c r="T116" s="123" t="str">
        <f>IFERROR(_xll.qlRateHelperEarliestDate(S116,Trigger),"--")</f>
        <v>--</v>
      </c>
      <c r="U116" s="123" t="str">
        <f>IFERROR(_xll.qlRateHelperPillarDate(S116,Trigger),"--")</f>
        <v>--</v>
      </c>
      <c r="W116" s="2" t="str">
        <f t="shared" si="39"/>
        <v/>
      </c>
      <c r="X116" s="2" t="e">
        <v>#N/A</v>
      </c>
      <c r="Y116" s="2" t="str">
        <f>IFERROR(_xll.qlRateHelperQuoteName(X116,Trigger),"")</f>
        <v/>
      </c>
      <c r="Z116" s="62" t="str">
        <f>IFERROR(_xll.qlRateHelperRate(X116,Trigger),"")</f>
        <v/>
      </c>
      <c r="AA116" s="90" t="str">
        <f>IF(ISERROR(_xll.qlSwapRateHelperSpread($X116)),IF(ISERROR(_xll.qlFuturesRateHelperConvexityAdjustment($X116)),"",_xll.qlFuturesRateHelperConvexityAdjustment($X116)),_xll.qlSwapRateHelperSpread($X116))</f>
        <v/>
      </c>
      <c r="AB116" s="3" t="str">
        <f>IFERROR(_xll.qlRateHelperEarliestDate(X116,Trigger),"")</f>
        <v/>
      </c>
      <c r="AC116" s="3" t="str">
        <f>IFERROR(_xll.qlRateHelperPillarDate(X116,Trigger),"")</f>
        <v/>
      </c>
      <c r="AD116" s="62" t="e">
        <v>#N/A</v>
      </c>
    </row>
    <row r="117" spans="1:30" x14ac:dyDescent="0.2">
      <c r="A117" s="54" t="s">
        <v>116</v>
      </c>
      <c r="B117" s="101" t="s">
        <v>102</v>
      </c>
      <c r="C117" s="56" t="s">
        <v>6</v>
      </c>
      <c r="D117" s="56" t="s">
        <v>8</v>
      </c>
      <c r="E117" s="56" t="s">
        <v>7</v>
      </c>
      <c r="F117" s="56" t="s">
        <v>140</v>
      </c>
      <c r="G117" s="56" t="str">
        <f t="shared" si="37"/>
        <v>Euribor3M</v>
      </c>
      <c r="H117" s="265" t="str">
        <f t="shared" si="38"/>
        <v>EURAB3EBASIS17Y_Quote</v>
      </c>
      <c r="I117" s="111">
        <v>0</v>
      </c>
      <c r="J117" s="209" t="str">
        <f>IF(P107,_xll.qlSwapRateHelper2(,H117,2,B117,Calendar,D117,E117,F117,G117,I117,C117,Discounting,PillarDate,,Permanent,Trigger,ObjectOverwrite),"--")</f>
        <v>--</v>
      </c>
      <c r="L117" s="212" t="str">
        <f t="shared" si="32"/>
        <v>BasSw</v>
      </c>
      <c r="M117" s="213" t="str">
        <f t="shared" si="35"/>
        <v>EURAB3EBASIS27Y_Quote</v>
      </c>
      <c r="N117" s="214" t="str">
        <f>IFERROR(_xll.qlQuoteValue(H127),"--")</f>
        <v>--</v>
      </c>
      <c r="O117" s="214">
        <f t="shared" si="36"/>
        <v>0</v>
      </c>
      <c r="P117" s="122" t="b">
        <v>0</v>
      </c>
      <c r="Q117" s="122">
        <v>40</v>
      </c>
      <c r="R117" s="122">
        <v>1</v>
      </c>
      <c r="S117" s="122" t="str">
        <f t="shared" si="33"/>
        <v>--</v>
      </c>
      <c r="T117" s="123" t="str">
        <f>IFERROR(_xll.qlRateHelperEarliestDate(S117,Trigger),"--")</f>
        <v>--</v>
      </c>
      <c r="U117" s="123" t="str">
        <f>IFERROR(_xll.qlRateHelperPillarDate(S117,Trigger),"--")</f>
        <v>--</v>
      </c>
      <c r="W117" s="2" t="str">
        <f t="shared" si="39"/>
        <v/>
      </c>
      <c r="X117" s="2" t="e">
        <v>#N/A</v>
      </c>
      <c r="Y117" s="2" t="str">
        <f>IFERROR(_xll.qlRateHelperQuoteName(X117,Trigger),"")</f>
        <v/>
      </c>
      <c r="Z117" s="62" t="str">
        <f>IFERROR(_xll.qlRateHelperRate(X117,Trigger),"")</f>
        <v/>
      </c>
      <c r="AA117" s="90" t="str">
        <f>IF(ISERROR(_xll.qlSwapRateHelperSpread($X117)),IF(ISERROR(_xll.qlFuturesRateHelperConvexityAdjustment($X117)),"",_xll.qlFuturesRateHelperConvexityAdjustment($X117)),_xll.qlSwapRateHelperSpread($X117))</f>
        <v/>
      </c>
      <c r="AB117" s="3" t="str">
        <f>IFERROR(_xll.qlRateHelperEarliestDate(X117,Trigger),"")</f>
        <v/>
      </c>
      <c r="AC117" s="3" t="str">
        <f>IFERROR(_xll.qlRateHelperPillarDate(X117,Trigger),"")</f>
        <v/>
      </c>
      <c r="AD117" s="62" t="e">
        <v>#N/A</v>
      </c>
    </row>
    <row r="118" spans="1:30" x14ac:dyDescent="0.2">
      <c r="A118" s="54" t="s">
        <v>116</v>
      </c>
      <c r="B118" s="101" t="s">
        <v>103</v>
      </c>
      <c r="C118" s="56" t="s">
        <v>6</v>
      </c>
      <c r="D118" s="56" t="s">
        <v>8</v>
      </c>
      <c r="E118" s="56" t="s">
        <v>7</v>
      </c>
      <c r="F118" s="56" t="s">
        <v>140</v>
      </c>
      <c r="G118" s="56" t="str">
        <f t="shared" si="37"/>
        <v>Euribor3M</v>
      </c>
      <c r="H118" s="265" t="str">
        <f t="shared" si="38"/>
        <v>EURAB3EBASIS18Y_Quote</v>
      </c>
      <c r="I118" s="111">
        <v>0</v>
      </c>
      <c r="J118" s="209" t="str">
        <f>IF(P108,_xll.qlSwapRateHelper2(,H118,2,B118,Calendar,D118,E118,F118,G118,I118,C118,Discounting,PillarDate,,Permanent,Trigger,ObjectOverwrite),"--")</f>
        <v>--</v>
      </c>
      <c r="L118" s="212" t="str">
        <f t="shared" si="32"/>
        <v>BasSw</v>
      </c>
      <c r="M118" s="213" t="str">
        <f t="shared" si="35"/>
        <v>EURAB3EBASIS28Y_Quote</v>
      </c>
      <c r="N118" s="214" t="str">
        <f>IFERROR(_xll.qlQuoteValue(H128),"--")</f>
        <v>--</v>
      </c>
      <c r="O118" s="214">
        <f t="shared" si="36"/>
        <v>0</v>
      </c>
      <c r="P118" s="122" t="b">
        <v>0</v>
      </c>
      <c r="Q118" s="122">
        <v>40</v>
      </c>
      <c r="R118" s="122">
        <v>1</v>
      </c>
      <c r="S118" s="122" t="str">
        <f t="shared" si="33"/>
        <v>--</v>
      </c>
      <c r="T118" s="123" t="str">
        <f>IFERROR(_xll.qlRateHelperEarliestDate(S118,Trigger),"--")</f>
        <v>--</v>
      </c>
      <c r="U118" s="123" t="str">
        <f>IFERROR(_xll.qlRateHelperPillarDate(S118,Trigger),"--")</f>
        <v>--</v>
      </c>
      <c r="W118" s="2" t="str">
        <f t="shared" si="39"/>
        <v/>
      </c>
      <c r="X118" s="2" t="e">
        <v>#N/A</v>
      </c>
      <c r="Y118" s="2" t="str">
        <f>IFERROR(_xll.qlRateHelperQuoteName(X118,Trigger),"")</f>
        <v/>
      </c>
      <c r="Z118" s="62" t="str">
        <f>IFERROR(_xll.qlRateHelperRate(X118,Trigger),"")</f>
        <v/>
      </c>
      <c r="AA118" s="90" t="str">
        <f>IF(ISERROR(_xll.qlSwapRateHelperSpread($X118)),IF(ISERROR(_xll.qlFuturesRateHelperConvexityAdjustment($X118)),"",_xll.qlFuturesRateHelperConvexityAdjustment($X118)),_xll.qlSwapRateHelperSpread($X118))</f>
        <v/>
      </c>
      <c r="AB118" s="3" t="str">
        <f>IFERROR(_xll.qlRateHelperEarliestDate(X118,Trigger),"")</f>
        <v/>
      </c>
      <c r="AC118" s="3" t="str">
        <f>IFERROR(_xll.qlRateHelperPillarDate(X118,Trigger),"")</f>
        <v/>
      </c>
      <c r="AD118" s="62" t="e">
        <v>#N/A</v>
      </c>
    </row>
    <row r="119" spans="1:30" x14ac:dyDescent="0.2">
      <c r="A119" s="54" t="s">
        <v>116</v>
      </c>
      <c r="B119" s="101" t="s">
        <v>104</v>
      </c>
      <c r="C119" s="56" t="s">
        <v>6</v>
      </c>
      <c r="D119" s="56" t="s">
        <v>8</v>
      </c>
      <c r="E119" s="56" t="s">
        <v>7</v>
      </c>
      <c r="F119" s="56" t="s">
        <v>140</v>
      </c>
      <c r="G119" s="56" t="str">
        <f t="shared" si="37"/>
        <v>Euribor3M</v>
      </c>
      <c r="H119" s="265" t="str">
        <f t="shared" si="38"/>
        <v>EURAB3EBASIS19Y_Quote</v>
      </c>
      <c r="I119" s="111">
        <v>0</v>
      </c>
      <c r="J119" s="209" t="str">
        <f>IF(P109,_xll.qlSwapRateHelper2(,H119,2,B119,Calendar,D119,E119,F119,G119,I119,C119,Discounting,PillarDate,,Permanent,Trigger,ObjectOverwrite),"--")</f>
        <v>--</v>
      </c>
      <c r="L119" s="212" t="str">
        <f t="shared" si="32"/>
        <v>BasSw</v>
      </c>
      <c r="M119" s="213" t="str">
        <f t="shared" si="35"/>
        <v>EURAB3EBASIS29Y_Quote</v>
      </c>
      <c r="N119" s="214" t="str">
        <f>IFERROR(_xll.qlQuoteValue(H129),"--")</f>
        <v>--</v>
      </c>
      <c r="O119" s="214">
        <f t="shared" si="36"/>
        <v>0</v>
      </c>
      <c r="P119" s="122" t="b">
        <v>0</v>
      </c>
      <c r="Q119" s="122">
        <v>40</v>
      </c>
      <c r="R119" s="122">
        <v>1</v>
      </c>
      <c r="S119" s="122" t="str">
        <f t="shared" si="33"/>
        <v>--</v>
      </c>
      <c r="T119" s="123" t="str">
        <f>IFERROR(_xll.qlRateHelperEarliestDate(S119,Trigger),"--")</f>
        <v>--</v>
      </c>
      <c r="U119" s="123" t="str">
        <f>IFERROR(_xll.qlRateHelperPillarDate(S119,Trigger),"--")</f>
        <v>--</v>
      </c>
      <c r="W119" s="2" t="str">
        <f t="shared" si="39"/>
        <v/>
      </c>
      <c r="X119" s="2" t="e">
        <v>#N/A</v>
      </c>
      <c r="Y119" s="2" t="str">
        <f>IFERROR(_xll.qlRateHelperQuoteName(X119,Trigger),"")</f>
        <v/>
      </c>
      <c r="Z119" s="62" t="str">
        <f>IFERROR(_xll.qlRateHelperRate(X119,Trigger),"")</f>
        <v/>
      </c>
      <c r="AA119" s="90" t="str">
        <f>IF(ISERROR(_xll.qlSwapRateHelperSpread($X119)),IF(ISERROR(_xll.qlFuturesRateHelperConvexityAdjustment($X119)),"",_xll.qlFuturesRateHelperConvexityAdjustment($X119)),_xll.qlSwapRateHelperSpread($X119))</f>
        <v/>
      </c>
      <c r="AB119" s="3" t="str">
        <f>IFERROR(_xll.qlRateHelperEarliestDate(X119,Trigger),"")</f>
        <v/>
      </c>
      <c r="AC119" s="3" t="str">
        <f>IFERROR(_xll.qlRateHelperPillarDate(X119,Trigger),"")</f>
        <v/>
      </c>
      <c r="AD119" s="62" t="e">
        <v>#N/A</v>
      </c>
    </row>
    <row r="120" spans="1:30" x14ac:dyDescent="0.2">
      <c r="A120" s="54" t="s">
        <v>116</v>
      </c>
      <c r="B120" s="101" t="s">
        <v>63</v>
      </c>
      <c r="C120" s="56" t="s">
        <v>6</v>
      </c>
      <c r="D120" s="56" t="s">
        <v>8</v>
      </c>
      <c r="E120" s="56" t="s">
        <v>7</v>
      </c>
      <c r="F120" s="56" t="s">
        <v>140</v>
      </c>
      <c r="G120" s="56" t="str">
        <f t="shared" si="37"/>
        <v>Euribor3M</v>
      </c>
      <c r="H120" s="265" t="str">
        <f t="shared" si="38"/>
        <v>EURAB3EBASIS20Y_Quote</v>
      </c>
      <c r="I120" s="111">
        <v>0</v>
      </c>
      <c r="J120" s="209" t="str">
        <f>IF(P110,_xll.qlSwapRateHelper2(,H120,2,B120,Calendar,D120,E120,F120,G120,I120,C120,Discounting,PillarDate,,Permanent,Trigger,ObjectOverwrite),"--")</f>
        <v>--</v>
      </c>
      <c r="L120" s="212" t="str">
        <f t="shared" si="32"/>
        <v>BasSw</v>
      </c>
      <c r="M120" s="213" t="str">
        <f t="shared" si="35"/>
        <v>EURAB3EBASIS30Y_Quote</v>
      </c>
      <c r="N120" s="214">
        <f>IFERROR(_xll.qlQuoteValue(H130),"--")</f>
        <v>7.5500000000000012E-3</v>
      </c>
      <c r="O120" s="214">
        <f t="shared" si="36"/>
        <v>0</v>
      </c>
      <c r="P120" s="122" t="b">
        <v>0</v>
      </c>
      <c r="Q120" s="122">
        <v>40</v>
      </c>
      <c r="R120" s="122">
        <v>1</v>
      </c>
      <c r="S120" s="122" t="str">
        <f t="shared" si="33"/>
        <v>--</v>
      </c>
      <c r="T120" s="123" t="str">
        <f>IFERROR(_xll.qlRateHelperEarliestDate(S120,Trigger),"--")</f>
        <v>--</v>
      </c>
      <c r="U120" s="123" t="str">
        <f>IFERROR(_xll.qlRateHelperPillarDate(S120,Trigger),"--")</f>
        <v>--</v>
      </c>
      <c r="W120" s="2" t="str">
        <f t="shared" si="39"/>
        <v/>
      </c>
      <c r="X120" s="2" t="e">
        <v>#N/A</v>
      </c>
      <c r="Y120" s="2" t="str">
        <f>IFERROR(_xll.qlRateHelperQuoteName(X120,Trigger),"")</f>
        <v/>
      </c>
      <c r="Z120" s="62" t="str">
        <f>IFERROR(_xll.qlRateHelperRate(X120,Trigger),"")</f>
        <v/>
      </c>
      <c r="AA120" s="90" t="str">
        <f>IF(ISERROR(_xll.qlSwapRateHelperSpread($X120)),IF(ISERROR(_xll.qlFuturesRateHelperConvexityAdjustment($X120)),"",_xll.qlFuturesRateHelperConvexityAdjustment($X120)),_xll.qlSwapRateHelperSpread($X120))</f>
        <v/>
      </c>
      <c r="AB120" s="3" t="str">
        <f>IFERROR(_xll.qlRateHelperEarliestDate(X120,Trigger),"")</f>
        <v/>
      </c>
      <c r="AC120" s="3" t="str">
        <f>IFERROR(_xll.qlRateHelperPillarDate(X120,Trigger),"")</f>
        <v/>
      </c>
      <c r="AD120" s="62" t="e">
        <v>#N/A</v>
      </c>
    </row>
    <row r="121" spans="1:30" x14ac:dyDescent="0.2">
      <c r="A121" s="54" t="s">
        <v>116</v>
      </c>
      <c r="B121" s="101" t="s">
        <v>105</v>
      </c>
      <c r="C121" s="56" t="s">
        <v>6</v>
      </c>
      <c r="D121" s="56" t="s">
        <v>8</v>
      </c>
      <c r="E121" s="56" t="s">
        <v>7</v>
      </c>
      <c r="F121" s="56" t="s">
        <v>140</v>
      </c>
      <c r="G121" s="56" t="str">
        <f t="shared" si="37"/>
        <v>Euribor3M</v>
      </c>
      <c r="H121" s="265" t="str">
        <f t="shared" si="38"/>
        <v>EURAB3EBASIS21Y_Quote</v>
      </c>
      <c r="I121" s="111">
        <v>0</v>
      </c>
      <c r="J121" s="209" t="str">
        <f>IF(P111,_xll.qlSwapRateHelper2(,H121,2,B121,Calendar,D121,E121,F121,G121,I121,C121,Discounting,PillarDate,,Permanent,Trigger,ObjectOverwrite),"--")</f>
        <v>--</v>
      </c>
      <c r="L121" s="212" t="str">
        <f t="shared" si="32"/>
        <v>BasSw</v>
      </c>
      <c r="M121" s="213" t="str">
        <f t="shared" si="35"/>
        <v>EURAB3EBASIS35Y_Quote</v>
      </c>
      <c r="N121" s="214" t="str">
        <f>IFERROR(_xll.qlQuoteValue(H131),"--")</f>
        <v>--</v>
      </c>
      <c r="O121" s="214">
        <f t="shared" si="36"/>
        <v>0</v>
      </c>
      <c r="P121" s="122" t="b">
        <v>0</v>
      </c>
      <c r="Q121" s="122">
        <v>40</v>
      </c>
      <c r="R121" s="122">
        <v>1</v>
      </c>
      <c r="S121" s="122" t="str">
        <f t="shared" si="33"/>
        <v>--</v>
      </c>
      <c r="T121" s="123" t="str">
        <f>IFERROR(_xll.qlRateHelperEarliestDate(S121,Trigger),"--")</f>
        <v>--</v>
      </c>
      <c r="U121" s="123" t="str">
        <f>IFERROR(_xll.qlRateHelperPillarDate(S121,Trigger),"--")</f>
        <v>--</v>
      </c>
      <c r="W121" s="2" t="str">
        <f t="shared" si="39"/>
        <v/>
      </c>
      <c r="X121" s="2" t="e">
        <v>#N/A</v>
      </c>
      <c r="Y121" s="2" t="str">
        <f>IFERROR(_xll.qlRateHelperQuoteName(X121,Trigger),"")</f>
        <v/>
      </c>
      <c r="Z121" s="62" t="str">
        <f>IFERROR(_xll.qlRateHelperRate(X121,Trigger),"")</f>
        <v/>
      </c>
      <c r="AA121" s="90" t="str">
        <f>IF(ISERROR(_xll.qlSwapRateHelperSpread($X121)),IF(ISERROR(_xll.qlFuturesRateHelperConvexityAdjustment($X121)),"",_xll.qlFuturesRateHelperConvexityAdjustment($X121)),_xll.qlSwapRateHelperSpread($X121))</f>
        <v/>
      </c>
      <c r="AB121" s="3" t="str">
        <f>IFERROR(_xll.qlRateHelperEarliestDate(X121,Trigger),"")</f>
        <v/>
      </c>
      <c r="AC121" s="3" t="str">
        <f>IFERROR(_xll.qlRateHelperPillarDate(X121,Trigger),"")</f>
        <v/>
      </c>
      <c r="AD121" s="62" t="e">
        <v>#N/A</v>
      </c>
    </row>
    <row r="122" spans="1:30" x14ac:dyDescent="0.2">
      <c r="A122" s="54" t="s">
        <v>116</v>
      </c>
      <c r="B122" s="101" t="s">
        <v>106</v>
      </c>
      <c r="C122" s="56" t="s">
        <v>6</v>
      </c>
      <c r="D122" s="56" t="s">
        <v>8</v>
      </c>
      <c r="E122" s="56" t="s">
        <v>7</v>
      </c>
      <c r="F122" s="56" t="s">
        <v>140</v>
      </c>
      <c r="G122" s="56" t="str">
        <f t="shared" si="37"/>
        <v>Euribor3M</v>
      </c>
      <c r="H122" s="265" t="str">
        <f t="shared" si="38"/>
        <v>EURAB3EBASIS22Y_Quote</v>
      </c>
      <c r="I122" s="111">
        <v>0</v>
      </c>
      <c r="J122" s="209" t="str">
        <f>IF(P112,_xll.qlSwapRateHelper2(,H122,2,B122,Calendar,D122,E122,F122,G122,I122,C122,Discounting,PillarDate,,Permanent,Trigger,ObjectOverwrite),"--")</f>
        <v>--</v>
      </c>
      <c r="L122" s="212" t="str">
        <f t="shared" si="32"/>
        <v>BasSw</v>
      </c>
      <c r="M122" s="213" t="str">
        <f t="shared" si="35"/>
        <v>EURAB3EBASIS40Y_Quote</v>
      </c>
      <c r="N122" s="214">
        <f>IFERROR(_xll.qlQuoteValue(H132),"--")</f>
        <v>7.5300000000000002E-3</v>
      </c>
      <c r="O122" s="214">
        <f t="shared" si="36"/>
        <v>0</v>
      </c>
      <c r="P122" s="122" t="b">
        <v>0</v>
      </c>
      <c r="Q122" s="122">
        <v>40</v>
      </c>
      <c r="R122" s="122">
        <v>1</v>
      </c>
      <c r="S122" s="122" t="str">
        <f t="shared" si="33"/>
        <v>--</v>
      </c>
      <c r="T122" s="123" t="str">
        <f>IFERROR(_xll.qlRateHelperEarliestDate(S122,Trigger),"--")</f>
        <v>--</v>
      </c>
      <c r="U122" s="123" t="str">
        <f>IFERROR(_xll.qlRateHelperPillarDate(S122,Trigger),"--")</f>
        <v>--</v>
      </c>
      <c r="W122" s="2" t="str">
        <f t="shared" si="39"/>
        <v/>
      </c>
      <c r="X122" s="2" t="e">
        <v>#N/A</v>
      </c>
      <c r="Y122" s="2" t="str">
        <f>IFERROR(_xll.qlRateHelperQuoteName(X122,Trigger),"")</f>
        <v/>
      </c>
      <c r="Z122" s="62" t="str">
        <f>IFERROR(_xll.qlRateHelperRate(X122,Trigger),"")</f>
        <v/>
      </c>
      <c r="AA122" s="90" t="str">
        <f>IF(ISERROR(_xll.qlSwapRateHelperSpread($X122)),IF(ISERROR(_xll.qlFuturesRateHelperConvexityAdjustment($X122)),"",_xll.qlFuturesRateHelperConvexityAdjustment($X122)),_xll.qlSwapRateHelperSpread($X122))</f>
        <v/>
      </c>
      <c r="AB122" s="3" t="str">
        <f>IFERROR(_xll.qlRateHelperEarliestDate(X122,Trigger),"")</f>
        <v/>
      </c>
      <c r="AC122" s="3" t="str">
        <f>IFERROR(_xll.qlRateHelperPillarDate(X122,Trigger),"")</f>
        <v/>
      </c>
      <c r="AD122" s="62" t="e">
        <v>#N/A</v>
      </c>
    </row>
    <row r="123" spans="1:30" x14ac:dyDescent="0.2">
      <c r="A123" s="54" t="s">
        <v>116</v>
      </c>
      <c r="B123" s="101" t="s">
        <v>107</v>
      </c>
      <c r="C123" s="56" t="s">
        <v>6</v>
      </c>
      <c r="D123" s="56" t="s">
        <v>8</v>
      </c>
      <c r="E123" s="56" t="s">
        <v>7</v>
      </c>
      <c r="F123" s="56" t="s">
        <v>140</v>
      </c>
      <c r="G123" s="56" t="str">
        <f t="shared" si="37"/>
        <v>Euribor3M</v>
      </c>
      <c r="H123" s="265" t="str">
        <f t="shared" si="38"/>
        <v>EURAB3EBASIS23Y_Quote</v>
      </c>
      <c r="I123" s="111">
        <v>0</v>
      </c>
      <c r="J123" s="209" t="str">
        <f>IF(P113,_xll.qlSwapRateHelper2(,H123,2,B123,Calendar,D123,E123,F123,G123,I123,C123,Discounting,PillarDate,,Permanent,Trigger,ObjectOverwrite),"--")</f>
        <v>--</v>
      </c>
      <c r="L123" s="212" t="str">
        <f t="shared" si="32"/>
        <v>BasSw</v>
      </c>
      <c r="M123" s="213" t="str">
        <f t="shared" si="35"/>
        <v>EURAB3EBASIS50Y_Quote</v>
      </c>
      <c r="N123" s="214">
        <f>IFERROR(_xll.qlQuoteValue(H133),"--")</f>
        <v>7.1300000000000001E-3</v>
      </c>
      <c r="O123" s="214">
        <f t="shared" si="36"/>
        <v>0</v>
      </c>
      <c r="P123" s="122" t="b">
        <v>0</v>
      </c>
      <c r="Q123" s="122">
        <v>40</v>
      </c>
      <c r="R123" s="122">
        <v>1</v>
      </c>
      <c r="S123" s="122" t="str">
        <f t="shared" si="33"/>
        <v>--</v>
      </c>
      <c r="T123" s="123" t="str">
        <f>IFERROR(_xll.qlRateHelperEarliestDate(S123,Trigger),"--")</f>
        <v>--</v>
      </c>
      <c r="U123" s="123" t="str">
        <f>IFERROR(_xll.qlRateHelperPillarDate(S123,Trigger),"--")</f>
        <v>--</v>
      </c>
      <c r="W123" s="2" t="str">
        <f t="shared" si="39"/>
        <v/>
      </c>
      <c r="X123" s="2" t="e">
        <v>#N/A</v>
      </c>
      <c r="Y123" s="2" t="str">
        <f>IFERROR(_xll.qlRateHelperQuoteName(X123,Trigger),"")</f>
        <v/>
      </c>
      <c r="Z123" s="62" t="str">
        <f>IFERROR(_xll.qlRateHelperRate(X123,Trigger),"")</f>
        <v/>
      </c>
      <c r="AA123" s="90" t="str">
        <f>IF(ISERROR(_xll.qlSwapRateHelperSpread($X123)),IF(ISERROR(_xll.qlFuturesRateHelperConvexityAdjustment($X123)),"",_xll.qlFuturesRateHelperConvexityAdjustment($X123)),_xll.qlSwapRateHelperSpread($X123))</f>
        <v/>
      </c>
      <c r="AB123" s="3" t="str">
        <f>IFERROR(_xll.qlRateHelperEarliestDate(X123,Trigger),"")</f>
        <v/>
      </c>
      <c r="AC123" s="3" t="str">
        <f>IFERROR(_xll.qlRateHelperPillarDate(X123,Trigger),"")</f>
        <v/>
      </c>
      <c r="AD123" s="62" t="e">
        <v>#N/A</v>
      </c>
    </row>
    <row r="124" spans="1:30" x14ac:dyDescent="0.2">
      <c r="A124" s="54" t="s">
        <v>116</v>
      </c>
      <c r="B124" s="101" t="s">
        <v>108</v>
      </c>
      <c r="C124" s="56" t="s">
        <v>6</v>
      </c>
      <c r="D124" s="56" t="s">
        <v>8</v>
      </c>
      <c r="E124" s="56" t="s">
        <v>7</v>
      </c>
      <c r="F124" s="56" t="s">
        <v>140</v>
      </c>
      <c r="G124" s="56" t="str">
        <f t="shared" si="37"/>
        <v>Euribor3M</v>
      </c>
      <c r="H124" s="265" t="str">
        <f t="shared" si="38"/>
        <v>EURAB3EBASIS24Y_Quote</v>
      </c>
      <c r="I124" s="111">
        <v>0</v>
      </c>
      <c r="J124" s="209" t="str">
        <f>IF(P114,_xll.qlSwapRateHelper2(,H124,2,B124,Calendar,D124,E124,F124,G124,I124,C124,Discounting,PillarDate,,Permanent,Trigger,ObjectOverwrite),"--")</f>
        <v>--</v>
      </c>
      <c r="L124" s="216" t="str">
        <f t="shared" si="32"/>
        <v>BasSw</v>
      </c>
      <c r="M124" s="217" t="str">
        <f t="shared" si="35"/>
        <v>EURAB3EBASIS60Y_Quote</v>
      </c>
      <c r="N124" s="218">
        <f>IFERROR(_xll.qlQuoteValue(H134),"--")</f>
        <v>6.9299999999999995E-3</v>
      </c>
      <c r="O124" s="218">
        <f t="shared" si="36"/>
        <v>0</v>
      </c>
      <c r="P124" s="124" t="b">
        <v>0</v>
      </c>
      <c r="Q124" s="124">
        <v>40</v>
      </c>
      <c r="R124" s="124">
        <v>1</v>
      </c>
      <c r="S124" s="124" t="str">
        <f t="shared" si="33"/>
        <v>--</v>
      </c>
      <c r="T124" s="125" t="str">
        <f>IFERROR(_xll.qlRateHelperEarliestDate(S124,Trigger),"--")</f>
        <v>--</v>
      </c>
      <c r="U124" s="125" t="str">
        <f>IFERROR(_xll.qlRateHelperPillarDate(S124,Trigger),"--")</f>
        <v>--</v>
      </c>
      <c r="W124" s="4" t="str">
        <f t="shared" si="39"/>
        <v/>
      </c>
      <c r="X124" s="4" t="e">
        <v>#N/A</v>
      </c>
      <c r="Y124" s="4" t="str">
        <f>IFERROR(_xll.qlRateHelperQuoteName(X124,Trigger),"")</f>
        <v/>
      </c>
      <c r="Z124" s="67" t="str">
        <f>IFERROR(_xll.qlRateHelperRate(X124,Trigger),"")</f>
        <v/>
      </c>
      <c r="AA124" s="91" t="str">
        <f>IF(ISERROR(_xll.qlSwapRateHelperSpread($X124)),IF(ISERROR(_xll.qlFuturesRateHelperConvexityAdjustment($X124)),"",_xll.qlFuturesRateHelperConvexityAdjustment($X124)),_xll.qlSwapRateHelperSpread($X124))</f>
        <v/>
      </c>
      <c r="AB124" s="8" t="str">
        <f>IFERROR(_xll.qlRateHelperEarliestDate(X124,Trigger),"")</f>
        <v/>
      </c>
      <c r="AC124" s="8" t="str">
        <f>IFERROR(_xll.qlRateHelperPillarDate(X124,Trigger),"")</f>
        <v/>
      </c>
      <c r="AD124" s="67" t="e">
        <v>#N/A</v>
      </c>
    </row>
    <row r="125" spans="1:30" x14ac:dyDescent="0.2">
      <c r="A125" s="54" t="s">
        <v>116</v>
      </c>
      <c r="B125" s="101" t="s">
        <v>64</v>
      </c>
      <c r="C125" s="56" t="s">
        <v>6</v>
      </c>
      <c r="D125" s="56" t="s">
        <v>8</v>
      </c>
      <c r="E125" s="56" t="s">
        <v>7</v>
      </c>
      <c r="F125" s="56" t="s">
        <v>140</v>
      </c>
      <c r="G125" s="56" t="str">
        <f t="shared" si="37"/>
        <v>Euribor3M</v>
      </c>
      <c r="H125" s="265" t="str">
        <f t="shared" si="38"/>
        <v>EURAB3EBASIS25Y_Quote</v>
      </c>
      <c r="I125" s="111">
        <v>0</v>
      </c>
      <c r="J125" s="209" t="str">
        <f>IF(P115,_xll.qlSwapRateHelper2(,H125,2,B125,Calendar,D125,E125,F125,G125,I125,C125,Discounting,PillarDate,,Permanent,Trigger,ObjectOverwrite),"--")</f>
        <v>--</v>
      </c>
      <c r="L125" s="149"/>
      <c r="Y125" s="255" t="str">
        <f>_xll.ohGroup($W$1&amp;"_instruments",_xll.ohPack(Y3:Y124),Permanent,Trigger,ObjectOverwrite)</f>
        <v>EUR3M_instruments#0001</v>
      </c>
    </row>
    <row r="126" spans="1:30" x14ac:dyDescent="0.2">
      <c r="A126" s="54" t="s">
        <v>116</v>
      </c>
      <c r="B126" s="101" t="s">
        <v>109</v>
      </c>
      <c r="C126" s="56" t="s">
        <v>6</v>
      </c>
      <c r="D126" s="56" t="s">
        <v>8</v>
      </c>
      <c r="E126" s="56" t="s">
        <v>7</v>
      </c>
      <c r="F126" s="56" t="s">
        <v>140</v>
      </c>
      <c r="G126" s="56" t="str">
        <f t="shared" si="37"/>
        <v>Euribor3M</v>
      </c>
      <c r="H126" s="265" t="str">
        <f t="shared" si="38"/>
        <v>EURAB3EBASIS26Y_Quote</v>
      </c>
      <c r="I126" s="111">
        <v>0</v>
      </c>
      <c r="J126" s="209" t="str">
        <f>IF(P116,_xll.qlSwapRateHelper2(,H126,2,B126,Calendar,D126,E126,F126,G126,I126,C126,Discounting,PillarDate,,Permanent,Trigger,ObjectOverwrite),"--")</f>
        <v>--</v>
      </c>
      <c r="L126" s="149"/>
    </row>
    <row r="127" spans="1:30" x14ac:dyDescent="0.2">
      <c r="A127" s="54" t="s">
        <v>116</v>
      </c>
      <c r="B127" s="101" t="s">
        <v>65</v>
      </c>
      <c r="C127" s="56" t="s">
        <v>6</v>
      </c>
      <c r="D127" s="56" t="s">
        <v>8</v>
      </c>
      <c r="E127" s="56" t="s">
        <v>7</v>
      </c>
      <c r="F127" s="56" t="s">
        <v>140</v>
      </c>
      <c r="G127" s="56" t="str">
        <f t="shared" si="37"/>
        <v>Euribor3M</v>
      </c>
      <c r="H127" s="265" t="str">
        <f t="shared" si="38"/>
        <v>EURAB3EBASIS27Y_Quote</v>
      </c>
      <c r="I127" s="111">
        <v>0</v>
      </c>
      <c r="J127" s="209" t="str">
        <f>IF(P117,_xll.qlSwapRateHelper2(,H127,2,B127,Calendar,D127,E127,F127,G127,I127,C127,Discounting,PillarDate,,Permanent,Trigger,ObjectOverwrite),"--")</f>
        <v>--</v>
      </c>
      <c r="L127" s="149"/>
    </row>
    <row r="128" spans="1:30" x14ac:dyDescent="0.2">
      <c r="A128" s="54" t="s">
        <v>116</v>
      </c>
      <c r="B128" s="101" t="s">
        <v>110</v>
      </c>
      <c r="C128" s="56" t="s">
        <v>6</v>
      </c>
      <c r="D128" s="56" t="s">
        <v>8</v>
      </c>
      <c r="E128" s="56" t="s">
        <v>7</v>
      </c>
      <c r="F128" s="56" t="s">
        <v>140</v>
      </c>
      <c r="G128" s="56" t="str">
        <f t="shared" si="37"/>
        <v>Euribor3M</v>
      </c>
      <c r="H128" s="265" t="str">
        <f t="shared" si="38"/>
        <v>EURAB3EBASIS28Y_Quote</v>
      </c>
      <c r="I128" s="111">
        <v>0</v>
      </c>
      <c r="J128" s="209" t="str">
        <f>IF(P118,_xll.qlSwapRateHelper2(,H128,2,B128,Calendar,D128,E128,F128,G128,I128,C128,Discounting,PillarDate,,Permanent,Trigger,ObjectOverwrite),"--")</f>
        <v>--</v>
      </c>
      <c r="L128" s="149"/>
    </row>
    <row r="129" spans="1:10" x14ac:dyDescent="0.2">
      <c r="A129" s="54" t="s">
        <v>116</v>
      </c>
      <c r="B129" s="101" t="s">
        <v>111</v>
      </c>
      <c r="C129" s="56" t="s">
        <v>6</v>
      </c>
      <c r="D129" s="56" t="s">
        <v>8</v>
      </c>
      <c r="E129" s="56" t="s">
        <v>7</v>
      </c>
      <c r="F129" s="56" t="s">
        <v>140</v>
      </c>
      <c r="G129" s="56" t="str">
        <f t="shared" si="37"/>
        <v>Euribor3M</v>
      </c>
      <c r="H129" s="265" t="str">
        <f t="shared" si="38"/>
        <v>EURAB3EBASIS29Y_Quote</v>
      </c>
      <c r="I129" s="111">
        <v>0</v>
      </c>
      <c r="J129" s="209" t="str">
        <f>IF(P119,_xll.qlSwapRateHelper2(,H129,2,B129,Calendar,D129,E129,F129,G129,I129,C129,Discounting,PillarDate,,Permanent,Trigger,ObjectOverwrite),"--")</f>
        <v>--</v>
      </c>
    </row>
    <row r="130" spans="1:10" x14ac:dyDescent="0.2">
      <c r="A130" s="54" t="s">
        <v>116</v>
      </c>
      <c r="B130" s="101" t="s">
        <v>66</v>
      </c>
      <c r="C130" s="56" t="s">
        <v>6</v>
      </c>
      <c r="D130" s="56" t="s">
        <v>8</v>
      </c>
      <c r="E130" s="56" t="s">
        <v>7</v>
      </c>
      <c r="F130" s="56" t="s">
        <v>140</v>
      </c>
      <c r="G130" s="56" t="str">
        <f t="shared" si="37"/>
        <v>Euribor3M</v>
      </c>
      <c r="H130" s="265" t="str">
        <f t="shared" si="38"/>
        <v>EURAB3EBASIS30Y_Quote</v>
      </c>
      <c r="I130" s="111">
        <v>0</v>
      </c>
      <c r="J130" s="209" t="str">
        <f>IF(P120,_xll.qlSwapRateHelper2(,H130,2,B130,Calendar,D130,E130,F130,G130,I130,C130,Discounting,PillarDate,,Permanent,Trigger,ObjectOverwrite),"--")</f>
        <v>--</v>
      </c>
    </row>
    <row r="131" spans="1:10" x14ac:dyDescent="0.2">
      <c r="A131" s="54" t="s">
        <v>116</v>
      </c>
      <c r="B131" s="101" t="s">
        <v>67</v>
      </c>
      <c r="C131" s="56" t="s">
        <v>6</v>
      </c>
      <c r="D131" s="56" t="s">
        <v>8</v>
      </c>
      <c r="E131" s="56" t="s">
        <v>7</v>
      </c>
      <c r="F131" s="56" t="s">
        <v>140</v>
      </c>
      <c r="G131" s="56" t="str">
        <f t="shared" si="37"/>
        <v>Euribor3M</v>
      </c>
      <c r="H131" s="265" t="str">
        <f t="shared" si="38"/>
        <v>EURAB3EBASIS35Y_Quote</v>
      </c>
      <c r="I131" s="111">
        <v>0</v>
      </c>
      <c r="J131" s="209" t="str">
        <f>IF(P121,_xll.qlSwapRateHelper2(,H131,2,B131,Calendar,D131,E131,F131,G131,I131,C131,Discounting,PillarDate,,Permanent,Trigger,ObjectOverwrite),"--")</f>
        <v>--</v>
      </c>
    </row>
    <row r="132" spans="1:10" x14ac:dyDescent="0.2">
      <c r="A132" s="54" t="s">
        <v>116</v>
      </c>
      <c r="B132" s="101" t="s">
        <v>68</v>
      </c>
      <c r="C132" s="56" t="s">
        <v>6</v>
      </c>
      <c r="D132" s="56" t="s">
        <v>8</v>
      </c>
      <c r="E132" s="56" t="s">
        <v>7</v>
      </c>
      <c r="F132" s="56" t="s">
        <v>140</v>
      </c>
      <c r="G132" s="56" t="str">
        <f t="shared" si="37"/>
        <v>Euribor3M</v>
      </c>
      <c r="H132" s="265" t="str">
        <f t="shared" si="38"/>
        <v>EURAB3EBASIS40Y_Quote</v>
      </c>
      <c r="I132" s="111">
        <v>0</v>
      </c>
      <c r="J132" s="209" t="str">
        <f>IF(P122,_xll.qlSwapRateHelper2(,H132,2,B132,Calendar,D132,E132,F132,G132,I132,C132,Discounting,PillarDate,,Permanent,Trigger,ObjectOverwrite),"--")</f>
        <v>--</v>
      </c>
    </row>
    <row r="133" spans="1:10" x14ac:dyDescent="0.2">
      <c r="A133" s="54" t="s">
        <v>116</v>
      </c>
      <c r="B133" s="101" t="s">
        <v>69</v>
      </c>
      <c r="C133" s="56" t="s">
        <v>6</v>
      </c>
      <c r="D133" s="56" t="s">
        <v>8</v>
      </c>
      <c r="E133" s="56" t="s">
        <v>7</v>
      </c>
      <c r="F133" s="56" t="s">
        <v>140</v>
      </c>
      <c r="G133" s="56" t="str">
        <f t="shared" si="37"/>
        <v>Euribor3M</v>
      </c>
      <c r="H133" s="265" t="str">
        <f t="shared" si="38"/>
        <v>EURAB3EBASIS50Y_Quote</v>
      </c>
      <c r="I133" s="111">
        <v>0</v>
      </c>
      <c r="J133" s="209" t="str">
        <f>IF(P123,_xll.qlSwapRateHelper2(,H133,2,B133,Calendar,D133,E133,F133,G133,I133,C133,Discounting,PillarDate,,Permanent,Trigger,ObjectOverwrite),"--")</f>
        <v>--</v>
      </c>
    </row>
    <row r="134" spans="1:10" x14ac:dyDescent="0.2">
      <c r="A134" s="1" t="s">
        <v>116</v>
      </c>
      <c r="B134" s="102" t="s">
        <v>112</v>
      </c>
      <c r="C134" s="5" t="s">
        <v>6</v>
      </c>
      <c r="D134" s="5" t="s">
        <v>8</v>
      </c>
      <c r="E134" s="5" t="s">
        <v>7</v>
      </c>
      <c r="F134" s="5" t="s">
        <v>140</v>
      </c>
      <c r="G134" s="5" t="str">
        <f t="shared" si="37"/>
        <v>Euribor3M</v>
      </c>
      <c r="H134" s="266" t="str">
        <f t="shared" si="38"/>
        <v>EURAB3EBASIS60Y_Quote</v>
      </c>
      <c r="I134" s="114">
        <v>0</v>
      </c>
      <c r="J134" s="210" t="str">
        <f>IF(P124,_xll.qlSwapRateHelper2(,H134,2,B134,Calendar,D134,E134,F134,G134,I134,C134,Discounting,PillarDate,,Permanent,Trigger,ObjectOverwrite),"--")</f>
        <v>--</v>
      </c>
    </row>
  </sheetData>
  <dataValidations count="5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:AK6">
      <formula1>"AllDepos,DeposBeforeFirstFuturesStartDate,DeposBeforeFirstFuturesStartDatePlusOne,DeposBeforeFirstFuturesExpiryDate"</formula1>
    </dataValidation>
    <dataValidation type="list" allowBlank="1" showInputMessage="1" showErrorMessage="1" sqref="P3:P124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97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3</v>
      </c>
      <c r="H1" s="262" t="str">
        <f>"_SYNTH"&amp;Tenor</f>
        <v>_SYNTH6M</v>
      </c>
      <c r="L1" s="60" t="s">
        <v>153</v>
      </c>
      <c r="M1" s="92"/>
      <c r="N1" s="92"/>
      <c r="O1" s="84"/>
      <c r="P1" s="92" t="s">
        <v>154</v>
      </c>
      <c r="Q1" s="92"/>
      <c r="R1" s="92"/>
      <c r="S1" s="92"/>
      <c r="T1" s="92"/>
      <c r="U1" s="84"/>
      <c r="V1" s="81"/>
      <c r="W1" s="65" t="str">
        <f>Currency&amp;$G$1</f>
        <v>EUR6M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391">_xll.qlPiecewiseYieldCurveData(YieldCurve_6M,Trigger)</f>
        <v>-2.0441774397347286E-3</v>
      </c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obj_00473#0001</v>
      </c>
      <c r="H3" s="103" t="str">
        <f t="shared" ref="H3:H12" si="0">Currency&amp;$B3&amp;"D"&amp;$H$1&amp;QuoteSuffix</f>
        <v>EURSND_SYNTH6M_Quote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EURSND_SYNTH6M_Quote</v>
      </c>
      <c r="N3" s="222">
        <f>IFERROR(_xll.qlQuoteValue(H3),"--")</f>
        <v>-1.7539999999999999E-3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2" t="str">
        <f>IFERROR(INDEX($L$3:$L$391,MATCH(Y3,$M$3:$M$391,0),1),"")</f>
        <v>Dp</v>
      </c>
      <c r="X3" s="2" t="str">
        <f t="array" ref="X3:X391">_xll.qlRateHelperSelection(_xll.ohFilter(RateHelpers,IncludeFlag),_xll.ohFilter(Priority,IncludeFlag),$AK$3,$AK$4,$AK$5,$AK$6,_xll.ohFilter(MinDistance,IncludeFlag),Trigger)</f>
        <v>obj_004ac</v>
      </c>
      <c r="Y3" s="2" t="str">
        <f>IFERROR(_xll.qlRateHelperQuoteName(X3,Trigger),"")</f>
        <v>EUR1MD_SYNTH6M_Quote</v>
      </c>
      <c r="Z3" s="62">
        <f>IFERROR(_xll.qlRateHelperRate(X3,Trigger),"")</f>
        <v>-2.016E-3</v>
      </c>
      <c r="AA3" s="90" t="str">
        <f>IF(ISERROR(_xll.qlSwapRateHelperSpread($X3)),IF(ISERROR(_xll.qlFuturesRateHelperConvexityAdjustment($X3)),"",_xll.qlFuturesRateHelperConvexityAdjustment($X3)),_xll.qlSwapRateHelperSpread($X3))</f>
        <v/>
      </c>
      <c r="AB3" s="3">
        <f>IFERROR(_xll.qlRateHelperEarliestDate(X3,Trigger),"")</f>
        <v>42643</v>
      </c>
      <c r="AC3" s="3">
        <f>IFERROR(_xll.qlRateHelperPillarDate(X3,Trigger),"")</f>
        <v>42674</v>
      </c>
      <c r="AD3" s="62">
        <v>-2.0441774397347286E-3</v>
      </c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EURSWD_SYNTH6M_Quote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9" si="1">A4</f>
        <v>Dp</v>
      </c>
      <c r="M4" s="213" t="str">
        <f t="shared" ref="M4:M12" si="2">H4</f>
        <v>EURSWD_SYNTH6M_Quote</v>
      </c>
      <c r="N4" s="214">
        <f>IFERROR(_xll.qlQuoteValue(H4),"--")</f>
        <v>-1.438E-3</v>
      </c>
      <c r="O4" s="215"/>
      <c r="P4" s="85" t="b">
        <v>0</v>
      </c>
      <c r="Q4" s="82">
        <v>10</v>
      </c>
      <c r="R4" s="82">
        <v>1</v>
      </c>
      <c r="S4" s="82" t="str">
        <f t="shared" ref="S4:S12" si="3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2" t="str">
        <f t="shared" ref="W4:W67" si="4">IFERROR(INDEX($L$3:$L$391,MATCH(Y4,$M$3:$M$391,0),1),"")</f>
        <v>Dp</v>
      </c>
      <c r="X4" s="2" t="str">
        <v>obj_0048d</v>
      </c>
      <c r="Y4" s="2" t="str">
        <f>IFERROR(_xll.qlRateHelperQuoteName(X4,Trigger),"")</f>
        <v>EUR2MD_SYNTH6M_Quote</v>
      </c>
      <c r="Z4" s="62">
        <f>IFERROR(_xll.qlRateHelperRate(X4,Trigger),"")</f>
        <v>-1.9989999999999999E-3</v>
      </c>
      <c r="AA4" s="90" t="str">
        <f>IF(ISERROR(_xll.qlSwapRateHelperSpread($X4)),IF(ISERROR(_xll.qlFuturesRateHelperConvexityAdjustment($X4)),"",_xll.qlFuturesRateHelperConvexityAdjustment($X4)),_xll.qlSwapRateHelperSpread($X4))</f>
        <v/>
      </c>
      <c r="AB4" s="3">
        <f>IFERROR(_xll.qlRateHelperEarliestDate(X4,Trigger),"")</f>
        <v>42643</v>
      </c>
      <c r="AC4" s="3">
        <f>IFERROR(_xll.qlRateHelperPillarDate(X4,Trigger),"")</f>
        <v>42704</v>
      </c>
      <c r="AD4" s="62">
        <v>-2.0271072183768485E-3</v>
      </c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EUR2WD_SYNTH6M_Quote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1"/>
        <v>Dp</v>
      </c>
      <c r="M5" s="213" t="str">
        <f t="shared" si="2"/>
        <v>EUR2WD_SYNTH6M_Quote</v>
      </c>
      <c r="N5" s="214">
        <f>IFERROR(_xll.qlQuoteValue(H5),"--")</f>
        <v>-1.439E-3</v>
      </c>
      <c r="O5" s="215"/>
      <c r="P5" s="85" t="b">
        <v>0</v>
      </c>
      <c r="Q5" s="82">
        <v>10</v>
      </c>
      <c r="R5" s="82">
        <v>1</v>
      </c>
      <c r="S5" s="82" t="str">
        <f t="shared" si="3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2" t="str">
        <f t="shared" si="4"/>
        <v>Dp</v>
      </c>
      <c r="X5" s="2" t="str">
        <v>obj_004b8</v>
      </c>
      <c r="Y5" s="2" t="str">
        <f>IFERROR(_xll.qlRateHelperQuoteName(X5,Trigger),"")</f>
        <v>EUR3MD_SYNTH6M_Quote</v>
      </c>
      <c r="Z5" s="62">
        <f>IFERROR(_xll.qlRateHelperRate(X5,Trigger),"")</f>
        <v>-1.9729999999999999E-3</v>
      </c>
      <c r="AA5" s="90" t="str">
        <f>IF(ISERROR(_xll.qlSwapRateHelperSpread($X5)),IF(ISERROR(_xll.qlFuturesRateHelperConvexityAdjustment($X5)),"",_xll.qlFuturesRateHelperConvexityAdjustment($X5)),_xll.qlSwapRateHelperSpread($X5))</f>
        <v/>
      </c>
      <c r="AB5" s="3">
        <f>IFERROR(_xll.qlRateHelperEarliestDate(X5,Trigger),"")</f>
        <v>42643</v>
      </c>
      <c r="AC5" s="3">
        <f>IFERROR(_xll.qlRateHelperPillarDate(X5,Trigger),"")</f>
        <v>42734</v>
      </c>
      <c r="AD5" s="62">
        <v>-2.000901774688871E-3</v>
      </c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obj_00480#0001</v>
      </c>
      <c r="H6" s="155" t="str">
        <f t="shared" si="0"/>
        <v>EUR3WD_SYNTH6M_Quote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1"/>
        <v>Dp</v>
      </c>
      <c r="M6" s="213" t="str">
        <f t="shared" si="2"/>
        <v>EUR3WD_SYNTH6M_Quote</v>
      </c>
      <c r="N6" s="214">
        <f>IFERROR(_xll.qlQuoteValue(H6),"--")</f>
        <v>-1.4300000000000001E-3</v>
      </c>
      <c r="O6" s="215"/>
      <c r="P6" s="85" t="b">
        <v>0</v>
      </c>
      <c r="Q6" s="82">
        <v>10</v>
      </c>
      <c r="R6" s="82">
        <v>1</v>
      </c>
      <c r="S6" s="82" t="str">
        <f t="shared" si="3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2" t="str">
        <f t="shared" si="4"/>
        <v>Dp</v>
      </c>
      <c r="X6" s="2" t="str">
        <v>obj_004b1</v>
      </c>
      <c r="Y6" s="2" t="str">
        <f>IFERROR(_xll.qlRateHelperQuoteName(X6,Trigger),"")</f>
        <v>EUR4MD_SYNTH6M_Quote</v>
      </c>
      <c r="Z6" s="62">
        <f>IFERROR(_xll.qlRateHelperRate(X6,Trigger),"")</f>
        <v>-1.9849999999999998E-3</v>
      </c>
      <c r="AA6" s="90" t="str">
        <f>IF(ISERROR(_xll.qlSwapRateHelperSpread($X6)),IF(ISERROR(_xll.qlFuturesRateHelperConvexityAdjustment($X6)),"",_xll.qlFuturesRateHelperConvexityAdjustment($X6)),_xll.qlSwapRateHelperSpread($X6))</f>
        <v/>
      </c>
      <c r="AB6" s="3">
        <f>IFERROR(_xll.qlRateHelperEarliestDate(X6,Trigger),"")</f>
        <v>42643</v>
      </c>
      <c r="AC6" s="3">
        <f>IFERROR(_xll.qlRateHelperPillarDate(X6,Trigger),"")</f>
        <v>42766</v>
      </c>
      <c r="AD6" s="62">
        <v>-2.0132522238571118E-3</v>
      </c>
      <c r="AG6" s="93" t="s">
        <v>88</v>
      </c>
      <c r="AK6" s="95" t="s">
        <v>89</v>
      </c>
    </row>
    <row r="7" spans="1:39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0"/>
        <v>EUR1MD_SYNTH6M_Quote</v>
      </c>
      <c r="I7" s="107"/>
      <c r="J7" s="209" t="str">
        <f>IF(P7,_xll.qlDepositRateHelper(,H7,G7,Permanent,Trigger,ObjectOverwrite),"--")</f>
        <v>obj_004ac#0001</v>
      </c>
      <c r="K7" s="45"/>
      <c r="L7" s="212" t="str">
        <f t="shared" si="1"/>
        <v>Dp</v>
      </c>
      <c r="M7" s="213" t="str">
        <f t="shared" si="2"/>
        <v>EUR1MD_SYNTH6M_Quote</v>
      </c>
      <c r="N7" s="214">
        <f>IFERROR(_xll.qlQuoteValue(H7),"--")</f>
        <v>-1.446E-3</v>
      </c>
      <c r="O7" s="215"/>
      <c r="P7" s="85" t="b">
        <v>1</v>
      </c>
      <c r="Q7" s="82">
        <v>10</v>
      </c>
      <c r="R7" s="82">
        <v>1</v>
      </c>
      <c r="S7" s="82" t="str">
        <f t="shared" si="3"/>
        <v>obj_004ac#0001</v>
      </c>
      <c r="T7" s="86">
        <f>IFERROR(_xll.qlRateHelperEarliestDate(S7,Trigger),"--")</f>
        <v>42643</v>
      </c>
      <c r="U7" s="86">
        <f>IFERROR(_xll.qlRateHelperPillarDate(S7,Trigger),"--")</f>
        <v>42674</v>
      </c>
      <c r="W7" s="2" t="str">
        <f t="shared" si="4"/>
        <v>Dp</v>
      </c>
      <c r="X7" s="2" t="str">
        <v>obj_004ad</v>
      </c>
      <c r="Y7" s="2" t="str">
        <f>IFERROR(_xll.qlRateHelperQuoteName(X7,Trigger),"")</f>
        <v>EUR5MD_SYNTH6M_Quote</v>
      </c>
      <c r="Z7" s="62">
        <f>IFERROR(_xll.qlRateHelperRate(X7,Trigger),"")</f>
        <v>-1.9750000000000002E-3</v>
      </c>
      <c r="AA7" s="90" t="str">
        <f>IF(ISERROR(_xll.qlSwapRateHelperSpread($X7)),IF(ISERROR(_xll.qlFuturesRateHelperConvexityAdjustment($X7)),"",_xll.qlFuturesRateHelperConvexityAdjustment($X7)),_xll.qlSwapRateHelperSpread($X7))</f>
        <v/>
      </c>
      <c r="AB7" s="3">
        <f>IFERROR(_xll.qlRateHelperEarliestDate(X7,Trigger),"")</f>
        <v>42643</v>
      </c>
      <c r="AC7" s="3">
        <f>IFERROR(_xll.qlRateHelperPillarDate(X7,Trigger),"")</f>
        <v>42794</v>
      </c>
      <c r="AD7" s="62">
        <v>-2.0032604234145029E-3</v>
      </c>
    </row>
    <row r="8" spans="1:39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0"/>
        <v>EUR2MD_SYNTH6M_Quote</v>
      </c>
      <c r="I8" s="107"/>
      <c r="J8" s="209" t="str">
        <f>IF(P8,_xll.qlDepositRateHelper(,H8,G8,Permanent,Trigger,ObjectOverwrite),"--")</f>
        <v>obj_0048d#0001</v>
      </c>
      <c r="K8" s="45"/>
      <c r="L8" s="212" t="str">
        <f t="shared" si="1"/>
        <v>Dp</v>
      </c>
      <c r="M8" s="213" t="str">
        <f t="shared" si="2"/>
        <v>EUR2MD_SYNTH6M_Quote</v>
      </c>
      <c r="N8" s="214">
        <f>IFERROR(_xll.qlQuoteValue(H8),"--")</f>
        <v>-1.4959999999999999E-3</v>
      </c>
      <c r="O8" s="215"/>
      <c r="P8" s="85" t="b">
        <v>1</v>
      </c>
      <c r="Q8" s="82">
        <v>10</v>
      </c>
      <c r="R8" s="82">
        <v>1</v>
      </c>
      <c r="S8" s="82" t="str">
        <f t="shared" si="3"/>
        <v>obj_0048d#0001</v>
      </c>
      <c r="T8" s="86">
        <f>IFERROR(_xll.qlRateHelperEarliestDate(S8,Trigger),"--")</f>
        <v>42643</v>
      </c>
      <c r="U8" s="86">
        <f>IFERROR(_xll.qlRateHelperPillarDate(S8,Trigger),"--")</f>
        <v>42704</v>
      </c>
      <c r="W8" s="2" t="str">
        <f t="shared" si="4"/>
        <v>Dp</v>
      </c>
      <c r="X8" s="2" t="str">
        <v>obj_004a8</v>
      </c>
      <c r="Y8" s="2" t="str">
        <f>IFERROR(_xll.qlRateHelperQuoteName(X8,Trigger),"")</f>
        <v>EUR6MD_SYNTH6M_Quote</v>
      </c>
      <c r="Z8" s="62">
        <f>IFERROR(_xll.qlRateHelperRate(X8,Trigger),"")</f>
        <v>-1.98E-3</v>
      </c>
      <c r="AA8" s="90" t="str">
        <f>IF(ISERROR(_xll.qlSwapRateHelperSpread($X8)),IF(ISERROR(_xll.qlFuturesRateHelperConvexityAdjustment($X8)),"",_xll.qlFuturesRateHelperConvexityAdjustment($X8)),_xll.qlSwapRateHelperSpread($X8))</f>
        <v/>
      </c>
      <c r="AB8" s="3">
        <f>IFERROR(_xll.qlRateHelperEarliestDate(X8,Trigger),"")</f>
        <v>42643</v>
      </c>
      <c r="AC8" s="3">
        <f>IFERROR(_xll.qlRateHelperPillarDate(X8,Trigger),"")</f>
        <v>42825</v>
      </c>
      <c r="AD8" s="62">
        <v>-2.0085054247596539E-3</v>
      </c>
    </row>
    <row r="9" spans="1:39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0"/>
        <v>EUR3MD_SYNTH6M_Quote</v>
      </c>
      <c r="I9" s="107"/>
      <c r="J9" s="209" t="str">
        <f>IF(P9,_xll.qlDepositRateHelper(,H9,G9,Permanent,Trigger,ObjectOverwrite),"--")</f>
        <v>obj_004b8#0001</v>
      </c>
      <c r="K9" s="45"/>
      <c r="L9" s="212" t="str">
        <f t="shared" si="1"/>
        <v>Dp</v>
      </c>
      <c r="M9" s="213" t="str">
        <f t="shared" si="2"/>
        <v>EUR3MD_SYNTH6M_Quote</v>
      </c>
      <c r="N9" s="214">
        <f>IFERROR(_xll.qlQuoteValue(H9),"--")</f>
        <v>-1.5529999999999999E-3</v>
      </c>
      <c r="O9" s="215"/>
      <c r="P9" s="85" t="b">
        <v>1</v>
      </c>
      <c r="Q9" s="82">
        <v>10</v>
      </c>
      <c r="R9" s="82">
        <v>1</v>
      </c>
      <c r="S9" s="82" t="str">
        <f t="shared" si="3"/>
        <v>obj_004b8#0001</v>
      </c>
      <c r="T9" s="86">
        <f>IFERROR(_xll.qlRateHelperEarliestDate(S9,Trigger),"--")</f>
        <v>42643</v>
      </c>
      <c r="U9" s="86">
        <f>IFERROR(_xll.qlRateHelperPillarDate(S9,Trigger),"--")</f>
        <v>42734</v>
      </c>
      <c r="W9" s="2" t="str">
        <f t="shared" si="4"/>
        <v>FRA</v>
      </c>
      <c r="X9" s="2" t="str">
        <v>obj_0049f</v>
      </c>
      <c r="Y9" s="2" t="str">
        <f>IFERROR(_xll.qlRateHelperQuoteName(X9,Trigger),"")</f>
        <v>EUR1x7F_Quote</v>
      </c>
      <c r="Z9" s="62">
        <f>IFERROR(_xll.qlRateHelperRate(X9,Trigger),"")</f>
        <v>-1.97E-3</v>
      </c>
      <c r="AA9" s="90" t="str">
        <f>IF(ISERROR(_xll.qlSwapRateHelperSpread($X9)),IF(ISERROR(_xll.qlFuturesRateHelperConvexityAdjustment($X9)),"",_xll.qlFuturesRateHelperConvexityAdjustment($X9)),_xll.qlSwapRateHelperSpread($X9))</f>
        <v/>
      </c>
      <c r="AB9" s="3">
        <f>IFERROR(_xll.qlRateHelperEarliestDate(X9,Trigger),"")</f>
        <v>42674</v>
      </c>
      <c r="AC9" s="3">
        <f>IFERROR(_xll.qlRateHelperPillarDate(X9,Trigger),"")</f>
        <v>42853</v>
      </c>
      <c r="AD9" s="62">
        <v>-2.0167517441440964E-3</v>
      </c>
      <c r="AH9" s="43" t="s">
        <v>135</v>
      </c>
    </row>
    <row r="10" spans="1:39" ht="11.25" customHeight="1" x14ac:dyDescent="0.2">
      <c r="A10" s="156" t="s">
        <v>27</v>
      </c>
      <c r="B10" s="157" t="s">
        <v>42</v>
      </c>
      <c r="C10" s="158"/>
      <c r="D10" s="158"/>
      <c r="E10" s="158"/>
      <c r="F10" s="158"/>
      <c r="G10" s="159" t="str">
        <f>_xll.qlEuribor(,B10,,Permanent,Trigger,ObjectOverwrite)</f>
        <v>obj_00483#0001</v>
      </c>
      <c r="H10" s="160" t="str">
        <f t="shared" si="0"/>
        <v>EUR4MD_SYNTH6M_Quote</v>
      </c>
      <c r="I10" s="158"/>
      <c r="J10" s="237" t="str">
        <f>IF(P10,_xll.qlDepositRateHelper(,H10,G10,Permanent,Trigger,ObjectOverwrite),"--")</f>
        <v>obj_004b1#0001</v>
      </c>
      <c r="K10" s="45"/>
      <c r="L10" s="212" t="str">
        <f t="shared" ref="L10:L12" si="5">A10</f>
        <v>Dp</v>
      </c>
      <c r="M10" s="213" t="str">
        <f t="shared" si="2"/>
        <v>EUR4MD_SYNTH6M_Quote</v>
      </c>
      <c r="N10" s="214">
        <f>IFERROR(_xll.qlQuoteValue(H10),"--")</f>
        <v>-1.6559999999999999E-3</v>
      </c>
      <c r="O10" s="215"/>
      <c r="P10" s="85" t="b">
        <v>1</v>
      </c>
      <c r="Q10" s="82">
        <v>10</v>
      </c>
      <c r="R10" s="82">
        <v>1</v>
      </c>
      <c r="S10" s="82" t="str">
        <f t="shared" si="3"/>
        <v>obj_004b1#0001</v>
      </c>
      <c r="T10" s="86">
        <f>IFERROR(_xll.qlRateHelperEarliestDate(S10,Trigger),"--")</f>
        <v>42643</v>
      </c>
      <c r="U10" s="86">
        <f>IFERROR(_xll.qlRateHelperPillarDate(S10,Trigger),"--")</f>
        <v>42766</v>
      </c>
      <c r="W10" s="2" t="str">
        <f t="shared" si="4"/>
        <v>FRA</v>
      </c>
      <c r="X10" s="2" t="str">
        <v>obj_004a4</v>
      </c>
      <c r="Y10" s="2" t="str">
        <f>IFERROR(_xll.qlRateHelperQuoteName(X10,Trigger),"")</f>
        <v>EUR2x8F_Quote</v>
      </c>
      <c r="Z10" s="62">
        <f>IFERROR(_xll.qlRateHelperRate(X10,Trigger),"")</f>
        <v>-1.97E-3</v>
      </c>
      <c r="AA10" s="90" t="str">
        <f>IF(ISERROR(_xll.qlSwapRateHelperSpread($X10)),IF(ISERROR(_xll.qlFuturesRateHelperConvexityAdjustment($X10)),"",_xll.qlFuturesRateHelperConvexityAdjustment($X10)),_xll.qlSwapRateHelperSpread($X10))</f>
        <v/>
      </c>
      <c r="AB10" s="3">
        <f>IFERROR(_xll.qlRateHelperEarliestDate(X10,Trigger),"")</f>
        <v>42704</v>
      </c>
      <c r="AC10" s="3">
        <f>IFERROR(_xll.qlRateHelperPillarDate(X10,Trigger),"")</f>
        <v>42886</v>
      </c>
      <c r="AD10" s="62">
        <v>-2.0156375050661701E-3</v>
      </c>
      <c r="AF10" s="64" t="s">
        <v>129</v>
      </c>
      <c r="AG10" s="64" t="s">
        <v>130</v>
      </c>
      <c r="AH10" s="64" t="s">
        <v>131</v>
      </c>
      <c r="AI10" s="64" t="s">
        <v>151</v>
      </c>
      <c r="AJ10" s="64" t="s">
        <v>132</v>
      </c>
      <c r="AK10" s="64" t="s">
        <v>152</v>
      </c>
      <c r="AL10" s="64" t="s">
        <v>133</v>
      </c>
      <c r="AM10" s="64" t="s">
        <v>134</v>
      </c>
    </row>
    <row r="11" spans="1:39" ht="11.25" customHeight="1" x14ac:dyDescent="0.2">
      <c r="A11" s="161" t="s">
        <v>27</v>
      </c>
      <c r="B11" s="162" t="s">
        <v>43</v>
      </c>
      <c r="C11" s="163"/>
      <c r="D11" s="163"/>
      <c r="E11" s="163"/>
      <c r="F11" s="163"/>
      <c r="G11" s="164" t="str">
        <f>_xll.qlEuribor(,B11,,Permanent,Trigger,ObjectOverwrite)</f>
        <v>obj_00484#0001</v>
      </c>
      <c r="H11" s="165" t="str">
        <f t="shared" si="0"/>
        <v>EUR5MD_SYNTH6M_Quote</v>
      </c>
      <c r="I11" s="163"/>
      <c r="J11" s="238" t="str">
        <f>IF(P11,_xll.qlDepositRateHelper(,H11,G11,Permanent,Trigger,ObjectOverwrite),"--")</f>
        <v>obj_004ad#0001</v>
      </c>
      <c r="K11" s="45"/>
      <c r="L11" s="212" t="str">
        <f t="shared" si="5"/>
        <v>Dp</v>
      </c>
      <c r="M11" s="213" t="str">
        <f t="shared" si="2"/>
        <v>EUR5MD_SYNTH6M_Quote</v>
      </c>
      <c r="N11" s="214">
        <f>IFERROR(_xll.qlQuoteValue(H11),"--")</f>
        <v>-1.7060000000000001E-3</v>
      </c>
      <c r="O11" s="215"/>
      <c r="P11" s="85" t="b">
        <v>1</v>
      </c>
      <c r="Q11" s="82">
        <v>10</v>
      </c>
      <c r="R11" s="82">
        <v>1</v>
      </c>
      <c r="S11" s="82" t="str">
        <f t="shared" si="3"/>
        <v>obj_004ad#0001</v>
      </c>
      <c r="T11" s="86">
        <f>IFERROR(_xll.qlRateHelperEarliestDate(S11,Trigger),"--")</f>
        <v>42643</v>
      </c>
      <c r="U11" s="86">
        <f>IFERROR(_xll.qlRateHelperPillarDate(S11,Trigger),"--")</f>
        <v>42794</v>
      </c>
      <c r="W11" s="2" t="str">
        <f t="shared" si="4"/>
        <v>FRA</v>
      </c>
      <c r="X11" s="2" t="str">
        <v>obj_004a2</v>
      </c>
      <c r="Y11" s="2" t="str">
        <f>IFERROR(_xll.qlRateHelperQuoteName(X11,Trigger),"")</f>
        <v>EUR3x9F_Quote</v>
      </c>
      <c r="Z11" s="62">
        <f>IFERROR(_xll.qlRateHelperRate(X11,Trigger),"")</f>
        <v>-2E-3</v>
      </c>
      <c r="AA11" s="90" t="str">
        <f>IF(ISERROR(_xll.qlSwapRateHelperSpread($X11)),IF(ISERROR(_xll.qlFuturesRateHelperConvexityAdjustment($X11)),"",_xll.qlFuturesRateHelperConvexityAdjustment($X11)),_xll.qlSwapRateHelperSpread($X11))</f>
        <v/>
      </c>
      <c r="AB11" s="3">
        <f>IFERROR(_xll.qlRateHelperEarliestDate(X11,Trigger),"")</f>
        <v>42734</v>
      </c>
      <c r="AC11" s="3">
        <f>IFERROR(_xll.qlRateHelperPillarDate(X11,Trigger),"")</f>
        <v>42916</v>
      </c>
      <c r="AD11" s="62">
        <v>-2.0284609127986498E-3</v>
      </c>
      <c r="AF11" s="130">
        <v>1</v>
      </c>
      <c r="AG11" s="131">
        <f>_xll.qlCalendarEndOfMonth(Calendar,Settlementdate,Trigger)</f>
        <v>42643</v>
      </c>
      <c r="AH11" s="130" t="str">
        <f t="shared" ref="AH11:AH23" si="6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0.99999769999999999</v>
      </c>
      <c r="AK11" s="179">
        <f>-LN(AJ11)/AI11</f>
        <v>2.7600031740176192E-4</v>
      </c>
      <c r="AL11" s="182"/>
      <c r="AM11" s="132" t="str">
        <f>IF(ISBLANK(AL11),AH11,EXP(-AL11*AI11))</f>
        <v>EURJump1_SYNTHON_Quote</v>
      </c>
    </row>
    <row r="12" spans="1:39" ht="11.25" customHeight="1" x14ac:dyDescent="0.2">
      <c r="A12" s="1" t="s">
        <v>27</v>
      </c>
      <c r="B12" s="6" t="s">
        <v>3</v>
      </c>
      <c r="C12" s="108"/>
      <c r="D12" s="108"/>
      <c r="E12" s="108"/>
      <c r="F12" s="108"/>
      <c r="G12" s="5" t="str">
        <f>PROPER(Currency)&amp;FamilyName&amp;B12</f>
        <v>Euribor6M</v>
      </c>
      <c r="H12" s="105" t="str">
        <f t="shared" si="0"/>
        <v>EUR6MD_SYNTH6M_Quote</v>
      </c>
      <c r="I12" s="108"/>
      <c r="J12" s="210" t="str">
        <f>IF(P12,_xll.qlDepositRateHelper(,H12,G12,Permanent,Trigger,ObjectOverwrite),"--")</f>
        <v>obj_004a8#0001</v>
      </c>
      <c r="K12" s="45" t="s">
        <v>36</v>
      </c>
      <c r="L12" s="216" t="str">
        <f t="shared" si="5"/>
        <v>Dp</v>
      </c>
      <c r="M12" s="217" t="str">
        <f t="shared" si="2"/>
        <v>EUR6MD_SYNTH6M_Quote</v>
      </c>
      <c r="N12" s="218">
        <f>IFERROR(_xll.qlQuoteValue(H12),"--")</f>
        <v>-1.7589999999999999E-3</v>
      </c>
      <c r="O12" s="219"/>
      <c r="P12" s="87" t="b">
        <v>1</v>
      </c>
      <c r="Q12" s="83">
        <v>10</v>
      </c>
      <c r="R12" s="83">
        <v>1</v>
      </c>
      <c r="S12" s="83" t="str">
        <f t="shared" si="3"/>
        <v>obj_004a8#0001</v>
      </c>
      <c r="T12" s="88">
        <f>IFERROR(_xll.qlRateHelperEarliestDate(S12,Trigger),"--")</f>
        <v>42643</v>
      </c>
      <c r="U12" s="88">
        <f>IFERROR(_xll.qlRateHelperPillarDate(S12,Trigger),"--")</f>
        <v>42825</v>
      </c>
      <c r="W12" s="2" t="str">
        <f t="shared" si="4"/>
        <v>FRA</v>
      </c>
      <c r="X12" s="2" t="str">
        <v>obj_00499</v>
      </c>
      <c r="Y12" s="2" t="str">
        <f>IFERROR(_xll.qlRateHelperQuoteName(X12,Trigger),"")</f>
        <v>EUR4x10F_Quote</v>
      </c>
      <c r="Z12" s="62">
        <f>IFERROR(_xll.qlRateHelperRate(X12,Trigger),"")</f>
        <v>-2.0400000000000001E-3</v>
      </c>
      <c r="AA12" s="90" t="str">
        <f>IF(ISERROR(_xll.qlSwapRateHelperSpread($X12)),IF(ISERROR(_xll.qlFuturesRateHelperConvexityAdjustment($X12)),"",_xll.qlFuturesRateHelperConvexityAdjustment($X12)),_xll.qlSwapRateHelperSpread($X12))</f>
        <v/>
      </c>
      <c r="AB12" s="3">
        <f>IFERROR(_xll.qlRateHelperEarliestDate(X12,Trigger),"")</f>
        <v>42766</v>
      </c>
      <c r="AC12" s="3">
        <f>IFERROR(_xll.qlRateHelperPillarDate(X12,Trigger),"")</f>
        <v>42947</v>
      </c>
      <c r="AD12" s="62">
        <v>-2.0547236348652039E-3</v>
      </c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6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7">-LN(AJ12)/AI12</f>
        <v>0</v>
      </c>
      <c r="AL12" s="183"/>
      <c r="AM12" s="135" t="str">
        <f t="shared" ref="AM12:AM23" si="8">IF(ISBLANK(AL12),AH12,EXP(-AL12*AI12))</f>
        <v>EURJump2_SYNTHON_Quote</v>
      </c>
    </row>
    <row r="13" spans="1:39" ht="11.25" customHeight="1" x14ac:dyDescent="0.2">
      <c r="B13" s="43"/>
      <c r="C13" s="43"/>
      <c r="D13" s="43"/>
      <c r="E13" s="43"/>
      <c r="F13" s="43"/>
      <c r="G13" s="43"/>
      <c r="K13" s="45"/>
      <c r="L13" s="220" t="str">
        <f>A15</f>
        <v>FRA</v>
      </c>
      <c r="M13" s="239" t="str">
        <f>H15</f>
        <v>EUR1x7F_Quote</v>
      </c>
      <c r="N13" s="222">
        <f>IFERROR(_xll.qlQuoteValue(H15),"--")</f>
        <v>-1.8699999999999999E-3</v>
      </c>
      <c r="O13" s="223"/>
      <c r="P13" s="116" t="b">
        <v>1</v>
      </c>
      <c r="Q13" s="115">
        <v>20</v>
      </c>
      <c r="R13" s="115">
        <v>1</v>
      </c>
      <c r="S13" s="115" t="str">
        <f>J15</f>
        <v>obj_0049f#0001</v>
      </c>
      <c r="T13" s="117">
        <f>IFERROR(_xll.qlRateHelperEarliestDate(S13,Trigger),"--")</f>
        <v>42674</v>
      </c>
      <c r="U13" s="117">
        <f>IFERROR(_xll.qlRateHelperPillarDate(S13,Trigger),"--")</f>
        <v>42853</v>
      </c>
      <c r="W13" s="2" t="str">
        <f t="shared" si="4"/>
        <v>FRA</v>
      </c>
      <c r="X13" s="2" t="str">
        <v>obj_0048c</v>
      </c>
      <c r="Y13" s="2" t="str">
        <f>IFERROR(_xll.qlRateHelperQuoteName(X13,Trigger),"")</f>
        <v>EUR5x11F_Quote</v>
      </c>
      <c r="Z13" s="62">
        <f>IFERROR(_xll.qlRateHelperRate(X13,Trigger),"")</f>
        <v>-2.0900000000000003E-3</v>
      </c>
      <c r="AA13" s="90" t="str">
        <f>IF(ISERROR(_xll.qlSwapRateHelperSpread($X13)),IF(ISERROR(_xll.qlFuturesRateHelperConvexityAdjustment($X13)),"",_xll.qlFuturesRateHelperConvexityAdjustment($X13)),_xll.qlSwapRateHelperSpread($X13))</f>
        <v/>
      </c>
      <c r="AB13" s="3">
        <f>IFERROR(_xll.qlRateHelperEarliestDate(X13,Trigger),"")</f>
        <v>42794</v>
      </c>
      <c r="AC13" s="3">
        <f>IFERROR(_xll.qlRateHelperPillarDate(X13,Trigger),"")</f>
        <v>42978</v>
      </c>
      <c r="AD13" s="62">
        <v>-2.0747681853919347E-3</v>
      </c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6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7"/>
        <v>0</v>
      </c>
      <c r="AL13" s="183"/>
      <c r="AM13" s="135" t="str">
        <f t="shared" si="8"/>
        <v>EURJump3_SYNTHON_Quote</v>
      </c>
    </row>
    <row r="14" spans="1:39" ht="11.25" customHeight="1" x14ac:dyDescent="0.2">
      <c r="A14" s="58" t="s">
        <v>9</v>
      </c>
      <c r="B14" s="58" t="s">
        <v>91</v>
      </c>
      <c r="C14" s="58" t="s">
        <v>92</v>
      </c>
      <c r="D14" s="58"/>
      <c r="E14" s="58"/>
      <c r="F14" s="58"/>
      <c r="G14" s="58" t="s">
        <v>4</v>
      </c>
      <c r="H14" s="260" t="s">
        <v>1</v>
      </c>
      <c r="I14" s="58"/>
      <c r="J14" s="58" t="s">
        <v>25</v>
      </c>
      <c r="K14" s="45"/>
      <c r="L14" s="212" t="str">
        <f t="shared" ref="L14:L26" si="9">A16</f>
        <v>FRA</v>
      </c>
      <c r="M14" s="213" t="str">
        <f t="shared" ref="M14:M30" si="10">H16</f>
        <v>EUR2x8F_Quote</v>
      </c>
      <c r="N14" s="214">
        <f>IFERROR(_xll.qlQuoteValue(H16),"--")</f>
        <v>-1.9500000000000001E-3</v>
      </c>
      <c r="O14" s="215"/>
      <c r="P14" s="85" t="b">
        <v>1</v>
      </c>
      <c r="Q14" s="82">
        <v>20</v>
      </c>
      <c r="R14" s="82">
        <v>1</v>
      </c>
      <c r="S14" s="82" t="str">
        <f t="shared" ref="S14:S30" si="11">J16</f>
        <v>obj_004a4#0001</v>
      </c>
      <c r="T14" s="86">
        <f>IFERROR(_xll.qlRateHelperEarliestDate(S14,Trigger),"--")</f>
        <v>42704</v>
      </c>
      <c r="U14" s="86">
        <f>IFERROR(_xll.qlRateHelperPillarDate(S14,Trigger),"--")</f>
        <v>42886</v>
      </c>
      <c r="W14" s="2" t="str">
        <f t="shared" si="4"/>
        <v>FRA</v>
      </c>
      <c r="X14" s="2" t="str">
        <v>obj_00490</v>
      </c>
      <c r="Y14" s="2" t="str">
        <f>IFERROR(_xll.qlRateHelperQuoteName(X14,Trigger),"")</f>
        <v>EUR6x12F_Quote</v>
      </c>
      <c r="Z14" s="62">
        <f>IFERROR(_xll.qlRateHelperRate(X14,Trigger),"")</f>
        <v>-2.1300000000000004E-3</v>
      </c>
      <c r="AA14" s="90" t="str">
        <f>IF(ISERROR(_xll.qlSwapRateHelperSpread($X14)),IF(ISERROR(_xll.qlFuturesRateHelperConvexityAdjustment($X14)),"",_xll.qlFuturesRateHelperConvexityAdjustment($X14)),_xll.qlSwapRateHelperSpread($X14))</f>
        <v/>
      </c>
      <c r="AB14" s="3">
        <f>IFERROR(_xll.qlRateHelperEarliestDate(X14,Trigger),"")</f>
        <v>42825</v>
      </c>
      <c r="AC14" s="3">
        <f>IFERROR(_xll.qlRateHelperPillarDate(X14,Trigger),"")</f>
        <v>43007</v>
      </c>
      <c r="AD14" s="62">
        <v>-2.0913446036787682E-3</v>
      </c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6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7"/>
        <v>0</v>
      </c>
      <c r="AL14" s="183"/>
      <c r="AM14" s="135" t="str">
        <f t="shared" si="8"/>
        <v>EURJump4_SYNTHON_Quote</v>
      </c>
    </row>
    <row r="15" spans="1:39" ht="11.25" customHeight="1" x14ac:dyDescent="0.2">
      <c r="A15" s="50" t="s">
        <v>93</v>
      </c>
      <c r="B15" s="100">
        <v>1</v>
      </c>
      <c r="C15" s="53" t="str">
        <f t="shared" ref="C15:C32" si="12">"x"&amp;B15+SUBSTITUTE(Tenor,"M","")&amp;"F"</f>
        <v>x7F</v>
      </c>
      <c r="D15" s="113"/>
      <c r="E15" s="113"/>
      <c r="F15" s="113"/>
      <c r="G15" s="52" t="str">
        <f t="shared" ref="G15:G32" si="13">PROPER(Currency)&amp;FamilyName&amp;Tenor</f>
        <v>Euribor6M</v>
      </c>
      <c r="H15" s="126" t="str">
        <f t="shared" ref="H15:H24" si="14">Currency&amp;B15&amp;C15&amp;QuoteSuffix</f>
        <v>EUR1x7F_Quote</v>
      </c>
      <c r="I15" s="113"/>
      <c r="J15" s="211" t="str">
        <f>IF(P13,_xll.qlFraRateHelper(,H15,B15&amp;"M",G15,PillarDate,,Permanent,Trigger,ObjectOverwrite),"--")</f>
        <v>obj_0049f#0001</v>
      </c>
      <c r="K15" s="45"/>
      <c r="L15" s="212" t="str">
        <f t="shared" si="9"/>
        <v>FRA</v>
      </c>
      <c r="M15" s="213" t="str">
        <f t="shared" si="10"/>
        <v>EUR3x9F_Quote</v>
      </c>
      <c r="N15" s="214">
        <f>IFERROR(_xll.qlQuoteValue(H17),"--")</f>
        <v>-2.0200000000000001E-3</v>
      </c>
      <c r="O15" s="215"/>
      <c r="P15" s="85" t="b">
        <v>1</v>
      </c>
      <c r="Q15" s="82">
        <v>20</v>
      </c>
      <c r="R15" s="82">
        <v>1</v>
      </c>
      <c r="S15" s="82" t="str">
        <f t="shared" si="11"/>
        <v>obj_004a2#0001</v>
      </c>
      <c r="T15" s="86">
        <f>IFERROR(_xll.qlRateHelperEarliestDate(S15,Trigger),"--")</f>
        <v>42734</v>
      </c>
      <c r="U15" s="86">
        <f>IFERROR(_xll.qlRateHelperPillarDate(S15,Trigger),"--")</f>
        <v>42916</v>
      </c>
      <c r="W15" s="2" t="str">
        <f t="shared" si="4"/>
        <v>FRA</v>
      </c>
      <c r="X15" s="2" t="str">
        <v>obj_0048e</v>
      </c>
      <c r="Y15" s="2" t="str">
        <f>IFERROR(_xll.qlRateHelperQuoteName(X15,Trigger),"")</f>
        <v>EUR7x13F_Quote</v>
      </c>
      <c r="Z15" s="62">
        <f>IFERROR(_xll.qlRateHelperRate(X15,Trigger),"")</f>
        <v>-2.1800000000000001E-3</v>
      </c>
      <c r="AA15" s="90" t="str">
        <f>IF(ISERROR(_xll.qlSwapRateHelperSpread($X15)),IF(ISERROR(_xll.qlFuturesRateHelperConvexityAdjustment($X15)),"",_xll.qlFuturesRateHelperConvexityAdjustment($X15)),_xll.qlSwapRateHelperSpread($X15))</f>
        <v/>
      </c>
      <c r="AB15" s="3">
        <f>IFERROR(_xll.qlRateHelperEarliestDate(X15,Trigger),"")</f>
        <v>42853</v>
      </c>
      <c r="AC15" s="3">
        <f>IFERROR(_xll.qlRateHelperPillarDate(X15,Trigger),"")</f>
        <v>43039</v>
      </c>
      <c r="AD15" s="62">
        <v>-2.1082354326262842E-3</v>
      </c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6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7"/>
        <v>0</v>
      </c>
      <c r="AL15" s="183"/>
      <c r="AM15" s="135" t="str">
        <f t="shared" si="8"/>
        <v>EURJump5_SYNTHON_Quote</v>
      </c>
    </row>
    <row r="16" spans="1:39" ht="11.25" customHeight="1" x14ac:dyDescent="0.2">
      <c r="A16" s="54" t="s">
        <v>93</v>
      </c>
      <c r="B16" s="101">
        <v>2</v>
      </c>
      <c r="C16" s="57" t="str">
        <f t="shared" si="12"/>
        <v>x8F</v>
      </c>
      <c r="D16" s="107"/>
      <c r="E16" s="107"/>
      <c r="F16" s="107"/>
      <c r="G16" s="56" t="str">
        <f t="shared" si="13"/>
        <v>Euribor6M</v>
      </c>
      <c r="H16" s="104" t="str">
        <f t="shared" si="14"/>
        <v>EUR2x8F_Quote</v>
      </c>
      <c r="I16" s="107"/>
      <c r="J16" s="209" t="str">
        <f>IF(P14,_xll.qlFraRateHelper(,H16,B16&amp;"M",G16,PillarDate,,Permanent,Trigger,ObjectOverwrite),"--")</f>
        <v>obj_004a4#0001</v>
      </c>
      <c r="K16" s="45"/>
      <c r="L16" s="212" t="str">
        <f t="shared" si="9"/>
        <v>FRA</v>
      </c>
      <c r="M16" s="213" t="str">
        <f t="shared" si="10"/>
        <v>EUR4x10F_Quote</v>
      </c>
      <c r="N16" s="214">
        <f>IFERROR(_xll.qlQuoteValue(H18),"--")</f>
        <v>-2.0600000000000002E-3</v>
      </c>
      <c r="O16" s="215"/>
      <c r="P16" s="85" t="b">
        <v>1</v>
      </c>
      <c r="Q16" s="82">
        <v>20</v>
      </c>
      <c r="R16" s="82">
        <v>1</v>
      </c>
      <c r="S16" s="82" t="str">
        <f t="shared" si="11"/>
        <v>obj_00499#0001</v>
      </c>
      <c r="T16" s="86">
        <f>IFERROR(_xll.qlRateHelperEarliestDate(S16,Trigger),"--")</f>
        <v>42766</v>
      </c>
      <c r="U16" s="86">
        <f>IFERROR(_xll.qlRateHelperPillarDate(S16,Trigger),"--")</f>
        <v>42947</v>
      </c>
      <c r="W16" s="2" t="str">
        <f t="shared" si="4"/>
        <v>FRA</v>
      </c>
      <c r="X16" s="2" t="str">
        <v>obj_0048f</v>
      </c>
      <c r="Y16" s="2" t="str">
        <f>IFERROR(_xll.qlRateHelperQuoteName(X16,Trigger),"")</f>
        <v>EUR8x14F_Quote</v>
      </c>
      <c r="Z16" s="62">
        <f>IFERROR(_xll.qlRateHelperRate(X16,Trigger),"")</f>
        <v>-2.2300000000000002E-3</v>
      </c>
      <c r="AA16" s="90" t="str">
        <f>IF(ISERROR(_xll.qlSwapRateHelperSpread($X16)),IF(ISERROR(_xll.qlFuturesRateHelperConvexityAdjustment($X16)),"",_xll.qlFuturesRateHelperConvexityAdjustment($X16)),_xll.qlSwapRateHelperSpread($X16))</f>
        <v/>
      </c>
      <c r="AB16" s="3">
        <f>IFERROR(_xll.qlRateHelperEarliestDate(X16,Trigger),"")</f>
        <v>42886</v>
      </c>
      <c r="AC16" s="3">
        <f>IFERROR(_xll.qlRateHelperPillarDate(X16,Trigger),"")</f>
        <v>43069</v>
      </c>
      <c r="AD16" s="62">
        <v>-2.1215786908815675E-3</v>
      </c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6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7"/>
        <v>0</v>
      </c>
      <c r="AL16" s="183"/>
      <c r="AM16" s="135" t="str">
        <f t="shared" si="8"/>
        <v>EURJump6_SYNTHON_Quote</v>
      </c>
    </row>
    <row r="17" spans="1:39" ht="11.25" customHeight="1" x14ac:dyDescent="0.2">
      <c r="A17" s="54" t="s">
        <v>93</v>
      </c>
      <c r="B17" s="101">
        <v>3</v>
      </c>
      <c r="C17" s="57" t="str">
        <f t="shared" si="12"/>
        <v>x9F</v>
      </c>
      <c r="D17" s="107"/>
      <c r="E17" s="107"/>
      <c r="F17" s="107"/>
      <c r="G17" s="56" t="str">
        <f t="shared" si="13"/>
        <v>Euribor6M</v>
      </c>
      <c r="H17" s="104" t="str">
        <f t="shared" si="14"/>
        <v>EUR3x9F_Quote</v>
      </c>
      <c r="I17" s="107"/>
      <c r="J17" s="209" t="str">
        <f>IF(P15,_xll.qlFraRateHelper(,H17,B17&amp;"M",G17,PillarDate,,Permanent,Trigger,ObjectOverwrite),"--")</f>
        <v>obj_004a2#0001</v>
      </c>
      <c r="K17" s="45"/>
      <c r="L17" s="212" t="str">
        <f t="shared" si="9"/>
        <v>FRA</v>
      </c>
      <c r="M17" s="213" t="str">
        <f t="shared" si="10"/>
        <v>EUR5x11F_Quote</v>
      </c>
      <c r="N17" s="214">
        <f>IFERROR(_xll.qlQuoteValue(H19),"--")</f>
        <v>-2.1000000000000003E-3</v>
      </c>
      <c r="O17" s="215"/>
      <c r="P17" s="85" t="b">
        <v>1</v>
      </c>
      <c r="Q17" s="82">
        <v>20</v>
      </c>
      <c r="R17" s="82">
        <v>1</v>
      </c>
      <c r="S17" s="82" t="str">
        <f t="shared" si="11"/>
        <v>obj_0048c#0001</v>
      </c>
      <c r="T17" s="86">
        <f>IFERROR(_xll.qlRateHelperEarliestDate(S17,Trigger),"--")</f>
        <v>42794</v>
      </c>
      <c r="U17" s="86">
        <f>IFERROR(_xll.qlRateHelperPillarDate(S17,Trigger),"--")</f>
        <v>42978</v>
      </c>
      <c r="W17" s="2" t="str">
        <f t="shared" si="4"/>
        <v>FRA</v>
      </c>
      <c r="X17" s="2" t="str">
        <v>obj_004a0</v>
      </c>
      <c r="Y17" s="2" t="str">
        <f>IFERROR(_xll.qlRateHelperQuoteName(X17,Trigger),"")</f>
        <v>EUR9x15F_Quote</v>
      </c>
      <c r="Z17" s="62">
        <f>IFERROR(_xll.qlRateHelperRate(X17,Trigger),"")</f>
        <v>-2.2699999999999999E-3</v>
      </c>
      <c r="AA17" s="90" t="str">
        <f>IF(ISERROR(_xll.qlSwapRateHelperSpread($X17)),IF(ISERROR(_xll.qlFuturesRateHelperConvexityAdjustment($X17)),"",_xll.qlFuturesRateHelperConvexityAdjustment($X17)),_xll.qlSwapRateHelperSpread($X17))</f>
        <v/>
      </c>
      <c r="AB17" s="3">
        <f>IFERROR(_xll.qlRateHelperEarliestDate(X17,Trigger),"")</f>
        <v>42916</v>
      </c>
      <c r="AC17" s="3">
        <f>IFERROR(_xll.qlRateHelperPillarDate(X17,Trigger),"")</f>
        <v>43098</v>
      </c>
      <c r="AD17" s="62">
        <v>-2.138216315060378E-3</v>
      </c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6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7"/>
        <v>8.0400269341516617E-4</v>
      </c>
      <c r="AL17" s="183"/>
      <c r="AM17" s="135" t="str">
        <f t="shared" si="8"/>
        <v>EURJump7_SYNTHON_Quote</v>
      </c>
    </row>
    <row r="18" spans="1:39" ht="11.25" customHeight="1" x14ac:dyDescent="0.2">
      <c r="A18" s="54" t="s">
        <v>93</v>
      </c>
      <c r="B18" s="101">
        <v>4</v>
      </c>
      <c r="C18" s="57" t="str">
        <f t="shared" si="12"/>
        <v>x10F</v>
      </c>
      <c r="D18" s="107"/>
      <c r="E18" s="107"/>
      <c r="F18" s="107"/>
      <c r="G18" s="56" t="str">
        <f t="shared" si="13"/>
        <v>Euribor6M</v>
      </c>
      <c r="H18" s="104" t="str">
        <f t="shared" si="14"/>
        <v>EUR4x10F_Quote</v>
      </c>
      <c r="I18" s="107"/>
      <c r="J18" s="209" t="str">
        <f>IF(P16,_xll.qlFraRateHelper(,H18,B18&amp;"M",G18,PillarDate,,Permanent,Trigger,ObjectOverwrite),"--")</f>
        <v>obj_00499#0001</v>
      </c>
      <c r="K18" s="45"/>
      <c r="L18" s="212" t="str">
        <f t="shared" si="9"/>
        <v>FRA</v>
      </c>
      <c r="M18" s="213" t="str">
        <f t="shared" si="10"/>
        <v>EUR6x12F_Quote</v>
      </c>
      <c r="N18" s="214">
        <f>IFERROR(_xll.qlQuoteValue(H20),"--")</f>
        <v>-2.1400000000000004E-3</v>
      </c>
      <c r="O18" s="215"/>
      <c r="P18" s="122" t="b">
        <v>1</v>
      </c>
      <c r="Q18" s="82">
        <v>20</v>
      </c>
      <c r="R18" s="82">
        <v>1</v>
      </c>
      <c r="S18" s="82" t="str">
        <f t="shared" si="11"/>
        <v>obj_00490#0001</v>
      </c>
      <c r="T18" s="86">
        <f>IFERROR(_xll.qlRateHelperEarliestDate(S18,Trigger),"--")</f>
        <v>42825</v>
      </c>
      <c r="U18" s="86">
        <f>IFERROR(_xll.qlRateHelperPillarDate(S18,Trigger),"--")</f>
        <v>43007</v>
      </c>
      <c r="W18" s="2" t="str">
        <f t="shared" si="4"/>
        <v>FRA</v>
      </c>
      <c r="X18" s="2" t="str">
        <v>obj_0049b</v>
      </c>
      <c r="Y18" s="2" t="str">
        <f>IFERROR(_xll.qlRateHelperQuoteName(X18,Trigger),"")</f>
        <v>EUR10x16F_Quote</v>
      </c>
      <c r="Z18" s="62">
        <f>IFERROR(_xll.qlRateHelperRate(X18,Trigger),"")</f>
        <v>-2.31E-3</v>
      </c>
      <c r="AA18" s="90" t="str">
        <f>IF(ISERROR(_xll.qlSwapRateHelperSpread($X18)),IF(ISERROR(_xll.qlFuturesRateHelperConvexityAdjustment($X18)),"",_xll.qlFuturesRateHelperConvexityAdjustment($X18)),_xll.qlSwapRateHelperSpread($X18))</f>
        <v/>
      </c>
      <c r="AB18" s="3">
        <f>IFERROR(_xll.qlRateHelperEarliestDate(X18,Trigger),"")</f>
        <v>42947</v>
      </c>
      <c r="AC18" s="3">
        <f>IFERROR(_xll.qlRateHelperPillarDate(X18,Trigger),"")</f>
        <v>43131</v>
      </c>
      <c r="AD18" s="62">
        <v>-2.1635940962408118E-3</v>
      </c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6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7"/>
        <v>0</v>
      </c>
      <c r="AL18" s="183"/>
      <c r="AM18" s="135" t="str">
        <f t="shared" si="8"/>
        <v>EURJump8_SYNTHON_Quote</v>
      </c>
    </row>
    <row r="19" spans="1:39" ht="11.25" customHeight="1" x14ac:dyDescent="0.2">
      <c r="A19" s="54" t="s">
        <v>93</v>
      </c>
      <c r="B19" s="101">
        <v>5</v>
      </c>
      <c r="C19" s="57" t="str">
        <f t="shared" si="12"/>
        <v>x11F</v>
      </c>
      <c r="D19" s="107"/>
      <c r="E19" s="107"/>
      <c r="F19" s="107"/>
      <c r="G19" s="56" t="str">
        <f t="shared" si="13"/>
        <v>Euribor6M</v>
      </c>
      <c r="H19" s="104" t="str">
        <f t="shared" si="14"/>
        <v>EUR5x11F_Quote</v>
      </c>
      <c r="I19" s="107"/>
      <c r="J19" s="209" t="str">
        <f>IF(P17,_xll.qlFraRateHelper(,H19,B19&amp;"M",G19,PillarDate,,Permanent,Trigger,ObjectOverwrite),"--")</f>
        <v>obj_0048c#0001</v>
      </c>
      <c r="K19" s="45"/>
      <c r="L19" s="212" t="str">
        <f t="shared" si="9"/>
        <v>FRA</v>
      </c>
      <c r="M19" s="213" t="str">
        <f t="shared" si="10"/>
        <v>EUR7x13F_Quote</v>
      </c>
      <c r="N19" s="214">
        <f>IFERROR(_xll.qlQuoteValue(H21),"--")</f>
        <v>-2.16E-3</v>
      </c>
      <c r="O19" s="215"/>
      <c r="P19" s="122" t="b">
        <v>1</v>
      </c>
      <c r="Q19" s="82">
        <v>20</v>
      </c>
      <c r="R19" s="82">
        <v>1</v>
      </c>
      <c r="S19" s="82" t="str">
        <f t="shared" si="11"/>
        <v>obj_0048e#0001</v>
      </c>
      <c r="T19" s="86">
        <f>IFERROR(_xll.qlRateHelperEarliestDate(S19,Trigger),"--")</f>
        <v>42853</v>
      </c>
      <c r="U19" s="86">
        <f>IFERROR(_xll.qlRateHelperPillarDate(S19,Trigger),"--")</f>
        <v>43039</v>
      </c>
      <c r="W19" s="2" t="str">
        <f t="shared" si="4"/>
        <v>FRA</v>
      </c>
      <c r="X19" s="2" t="str">
        <v>obj_00496</v>
      </c>
      <c r="Y19" s="2" t="str">
        <f>IFERROR(_xll.qlRateHelperQuoteName(X19,Trigger),"")</f>
        <v>EUR11x17F_Quote</v>
      </c>
      <c r="Z19" s="62">
        <f>IFERROR(_xll.qlRateHelperRate(X19,Trigger),"")</f>
        <v>-2.3499999999999997E-3</v>
      </c>
      <c r="AA19" s="90" t="str">
        <f>IF(ISERROR(_xll.qlSwapRateHelperSpread($X19)),IF(ISERROR(_xll.qlFuturesRateHelperConvexityAdjustment($X19)),"",_xll.qlFuturesRateHelperConvexityAdjustment($X19)),_xll.qlSwapRateHelperSpread($X19))</f>
        <v/>
      </c>
      <c r="AB19" s="3">
        <f>IFERROR(_xll.qlRateHelperEarliestDate(X19,Trigger),"")</f>
        <v>42978</v>
      </c>
      <c r="AC19" s="3">
        <f>IFERROR(_xll.qlRateHelperPillarDate(X19,Trigger),"")</f>
        <v>43159</v>
      </c>
      <c r="AD19" s="62">
        <v>-2.1832557234354759E-3</v>
      </c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6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7"/>
        <v>0</v>
      </c>
      <c r="AL19" s="183"/>
      <c r="AM19" s="135" t="str">
        <f t="shared" si="8"/>
        <v>EURJump9_SYNTHON_Quote</v>
      </c>
    </row>
    <row r="20" spans="1:39" ht="11.25" customHeight="1" x14ac:dyDescent="0.2">
      <c r="A20" s="54" t="s">
        <v>93</v>
      </c>
      <c r="B20" s="101">
        <v>6</v>
      </c>
      <c r="C20" s="57" t="str">
        <f t="shared" si="12"/>
        <v>x12F</v>
      </c>
      <c r="D20" s="107"/>
      <c r="E20" s="107"/>
      <c r="F20" s="107"/>
      <c r="G20" s="56" t="str">
        <f t="shared" si="13"/>
        <v>Euribor6M</v>
      </c>
      <c r="H20" s="104" t="str">
        <f t="shared" si="14"/>
        <v>EUR6x12F_Quote</v>
      </c>
      <c r="I20" s="107"/>
      <c r="J20" s="209" t="str">
        <f>IF(P18,_xll.qlFraRateHelper(,H20,B20&amp;"M",G20,PillarDate,,Permanent,Trigger,ObjectOverwrite),"--")</f>
        <v>obj_00490#0001</v>
      </c>
      <c r="K20" s="45"/>
      <c r="L20" s="212" t="str">
        <f t="shared" si="9"/>
        <v>FRA</v>
      </c>
      <c r="M20" s="213" t="str">
        <f t="shared" si="10"/>
        <v>EUR8x14F_Quote</v>
      </c>
      <c r="N20" s="214">
        <f>IFERROR(_xll.qlQuoteValue(H22),"--")</f>
        <v>-2.1700000000000001E-3</v>
      </c>
      <c r="O20" s="215"/>
      <c r="P20" s="122" t="b">
        <v>1</v>
      </c>
      <c r="Q20" s="82">
        <v>20</v>
      </c>
      <c r="R20" s="82">
        <v>1</v>
      </c>
      <c r="S20" s="82" t="str">
        <f t="shared" si="11"/>
        <v>obj_0048f#0001</v>
      </c>
      <c r="T20" s="86">
        <f>IFERROR(_xll.qlRateHelperEarliestDate(S20,Trigger),"--")</f>
        <v>42886</v>
      </c>
      <c r="U20" s="86">
        <f>IFERROR(_xll.qlRateHelperPillarDate(S20,Trigger),"--")</f>
        <v>43069</v>
      </c>
      <c r="W20" s="2" t="str">
        <f t="shared" si="4"/>
        <v>FRA</v>
      </c>
      <c r="X20" s="2" t="str">
        <v>obj_00488</v>
      </c>
      <c r="Y20" s="2" t="str">
        <f>IFERROR(_xll.qlRateHelperQuoteName(X20,Trigger),"")</f>
        <v>EUR12x18F_Quote</v>
      </c>
      <c r="Z20" s="62">
        <f>IFERROR(_xll.qlRateHelperRate(X20,Trigger),"")</f>
        <v>-2.3899999999999998E-3</v>
      </c>
      <c r="AA20" s="90" t="str">
        <f>IF(ISERROR(_xll.qlSwapRateHelperSpread($X20)),IF(ISERROR(_xll.qlFuturesRateHelperConvexityAdjustment($X20)),"",_xll.qlFuturesRateHelperConvexityAdjustment($X20)),_xll.qlSwapRateHelperSpread($X20))</f>
        <v/>
      </c>
      <c r="AB20" s="3">
        <f>IFERROR(_xll.qlRateHelperEarliestDate(X20,Trigger),"")</f>
        <v>43007</v>
      </c>
      <c r="AC20" s="3">
        <f>IFERROR(_xll.qlRateHelperPillarDate(X20,Trigger),"")</f>
        <v>43188</v>
      </c>
      <c r="AD20" s="62">
        <v>-2.2020391922936717E-3</v>
      </c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6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7"/>
        <v>0</v>
      </c>
      <c r="AL20" s="183"/>
      <c r="AM20" s="135" t="str">
        <f t="shared" si="8"/>
        <v>EURJump10_SYNTHON_Quote</v>
      </c>
    </row>
    <row r="21" spans="1:39" ht="11.25" customHeight="1" x14ac:dyDescent="0.2">
      <c r="A21" s="54" t="s">
        <v>93</v>
      </c>
      <c r="B21" s="101">
        <v>7</v>
      </c>
      <c r="C21" s="57" t="str">
        <f t="shared" si="12"/>
        <v>x13F</v>
      </c>
      <c r="D21" s="107"/>
      <c r="E21" s="107"/>
      <c r="F21" s="107"/>
      <c r="G21" s="56" t="str">
        <f t="shared" si="13"/>
        <v>Euribor6M</v>
      </c>
      <c r="H21" s="104" t="str">
        <f t="shared" si="14"/>
        <v>EUR7x13F_Quote</v>
      </c>
      <c r="I21" s="107"/>
      <c r="J21" s="209" t="str">
        <f>IF(P19,_xll.qlFraRateHelper(,H21,B21&amp;"M",G21,PillarDate,,Permanent,Trigger,ObjectOverwrite),"--")</f>
        <v>obj_0048e#0001</v>
      </c>
      <c r="K21" s="45"/>
      <c r="L21" s="212" t="str">
        <f t="shared" si="9"/>
        <v>FRA</v>
      </c>
      <c r="M21" s="213" t="str">
        <f t="shared" si="10"/>
        <v>EUR9x15F_Quote</v>
      </c>
      <c r="N21" s="214">
        <f>IFERROR(_xll.qlQuoteValue(H23),"--")</f>
        <v>-2.1900000000000001E-3</v>
      </c>
      <c r="O21" s="215"/>
      <c r="P21" s="122" t="b">
        <v>1</v>
      </c>
      <c r="Q21" s="82">
        <v>20</v>
      </c>
      <c r="R21" s="82">
        <v>1</v>
      </c>
      <c r="S21" s="82" t="str">
        <f t="shared" si="11"/>
        <v>obj_004a0#0001</v>
      </c>
      <c r="T21" s="86">
        <f>IFERROR(_xll.qlRateHelperEarliestDate(S21,Trigger),"--")</f>
        <v>42916</v>
      </c>
      <c r="U21" s="86">
        <f>IFERROR(_xll.qlRateHelperPillarDate(S21,Trigger),"--")</f>
        <v>43098</v>
      </c>
      <c r="W21" s="2" t="str">
        <f t="shared" si="4"/>
        <v>FRA</v>
      </c>
      <c r="X21" s="2" t="str">
        <v>obj_00494</v>
      </c>
      <c r="Y21" s="2" t="str">
        <f>IFERROR(_xll.qlRateHelperQuoteName(X21,Trigger),"")</f>
        <v>EUR13x19F_Quote</v>
      </c>
      <c r="Z21" s="62">
        <f>IFERROR(_xll.qlRateHelperRate(X21,Trigger),"")</f>
        <v>-2.4099999999999998E-3</v>
      </c>
      <c r="AA21" s="90" t="str">
        <f>IF(ISERROR(_xll.qlSwapRateHelperSpread($X21)),IF(ISERROR(_xll.qlFuturesRateHelperConvexityAdjustment($X21)),"",_xll.qlFuturesRateHelperConvexityAdjustment($X21)),_xll.qlSwapRateHelperSpread($X21))</f>
        <v/>
      </c>
      <c r="AB21" s="3">
        <f>IFERROR(_xll.qlRateHelperEarliestDate(X21,Trigger),"")</f>
        <v>43039</v>
      </c>
      <c r="AC21" s="3">
        <f>IFERROR(_xll.qlRateHelperPillarDate(X21,Trigger),"")</f>
        <v>43220</v>
      </c>
      <c r="AD21" s="62">
        <v>-2.2138611218564617E-3</v>
      </c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6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7"/>
        <v>0</v>
      </c>
      <c r="AL21" s="183"/>
      <c r="AM21" s="135" t="str">
        <f t="shared" si="8"/>
        <v>EURJump11_SYNTHON_Quote</v>
      </c>
    </row>
    <row r="22" spans="1:39" ht="11.25" customHeight="1" x14ac:dyDescent="0.2">
      <c r="A22" s="54" t="s">
        <v>93</v>
      </c>
      <c r="B22" s="101">
        <v>8</v>
      </c>
      <c r="C22" s="57" t="str">
        <f t="shared" si="12"/>
        <v>x14F</v>
      </c>
      <c r="D22" s="107"/>
      <c r="E22" s="107"/>
      <c r="F22" s="107"/>
      <c r="G22" s="56" t="str">
        <f t="shared" si="13"/>
        <v>Euribor6M</v>
      </c>
      <c r="H22" s="104" t="str">
        <f t="shared" si="14"/>
        <v>EUR8x14F_Quote</v>
      </c>
      <c r="I22" s="107"/>
      <c r="J22" s="209" t="str">
        <f>IF(P20,_xll.qlFraRateHelper(,H22,B22&amp;"M",G22,PillarDate,,Permanent,Trigger,ObjectOverwrite),"--")</f>
        <v>obj_0048f#0001</v>
      </c>
      <c r="K22" s="45"/>
      <c r="L22" s="212" t="str">
        <f t="shared" si="9"/>
        <v>FRA</v>
      </c>
      <c r="M22" s="213" t="str">
        <f t="shared" si="10"/>
        <v>EUR10x16F_Quote</v>
      </c>
      <c r="N22" s="214">
        <f>IFERROR(_xll.qlQuoteValue(H24),"--")</f>
        <v>-2.2100000000000002E-3</v>
      </c>
      <c r="O22" s="215"/>
      <c r="P22" s="122" t="b">
        <v>1</v>
      </c>
      <c r="Q22" s="82">
        <v>20</v>
      </c>
      <c r="R22" s="82">
        <v>1</v>
      </c>
      <c r="S22" s="82" t="str">
        <f t="shared" si="11"/>
        <v>obj_0049b#0001</v>
      </c>
      <c r="T22" s="86">
        <f>IFERROR(_xll.qlRateHelperEarliestDate(S22,Trigger),"--")</f>
        <v>42947</v>
      </c>
      <c r="U22" s="86">
        <f>IFERROR(_xll.qlRateHelperPillarDate(S22,Trigger),"--")</f>
        <v>43131</v>
      </c>
      <c r="W22" s="2" t="str">
        <f t="shared" si="4"/>
        <v>FRA</v>
      </c>
      <c r="X22" s="2" t="str">
        <v>obj_00492</v>
      </c>
      <c r="Y22" s="2" t="str">
        <f>IFERROR(_xll.qlRateHelperQuoteName(X22,Trigger),"")</f>
        <v>EUR14x20F_Quote</v>
      </c>
      <c r="Z22" s="62">
        <f>IFERROR(_xll.qlRateHelperRate(X22,Trigger),"")</f>
        <v>-2.4299999999999999E-3</v>
      </c>
      <c r="AA22" s="90" t="str">
        <f>IF(ISERROR(_xll.qlSwapRateHelperSpread($X22)),IF(ISERROR(_xll.qlFuturesRateHelperConvexityAdjustment($X22)),"",_xll.qlFuturesRateHelperConvexityAdjustment($X22)),_xll.qlSwapRateHelperSpread($X22))</f>
        <v/>
      </c>
      <c r="AB22" s="3">
        <f>IFERROR(_xll.qlRateHelperEarliestDate(X22,Trigger),"")</f>
        <v>43069</v>
      </c>
      <c r="AC22" s="3">
        <f>IFERROR(_xll.qlRateHelperPillarDate(X22,Trigger),"")</f>
        <v>43251</v>
      </c>
      <c r="AD22" s="62">
        <v>-2.2244583541733676E-3</v>
      </c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6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7"/>
        <v>0</v>
      </c>
      <c r="AL22" s="183"/>
      <c r="AM22" s="135" t="str">
        <f t="shared" si="8"/>
        <v>EURJump12_SYNTHON_Quote</v>
      </c>
    </row>
    <row r="23" spans="1:39" ht="11.25" customHeight="1" x14ac:dyDescent="0.2">
      <c r="A23" s="54" t="s">
        <v>93</v>
      </c>
      <c r="B23" s="101">
        <v>9</v>
      </c>
      <c r="C23" s="57" t="str">
        <f t="shared" si="12"/>
        <v>x15F</v>
      </c>
      <c r="D23" s="107"/>
      <c r="E23" s="107"/>
      <c r="F23" s="107"/>
      <c r="G23" s="56" t="str">
        <f t="shared" si="13"/>
        <v>Euribor6M</v>
      </c>
      <c r="H23" s="104" t="str">
        <f t="shared" si="14"/>
        <v>EUR9x15F_Quote</v>
      </c>
      <c r="I23" s="107"/>
      <c r="J23" s="209" t="str">
        <f>IF(P21,_xll.qlFraRateHelper(,H23,B23&amp;"M",G23,PillarDate,,Permanent,Trigger,ObjectOverwrite),"--")</f>
        <v>obj_004a0#0001</v>
      </c>
      <c r="K23" s="45"/>
      <c r="L23" s="212" t="str">
        <f t="shared" si="9"/>
        <v>FRA</v>
      </c>
      <c r="M23" s="213" t="str">
        <f t="shared" si="10"/>
        <v>EUR11x17F_Quote</v>
      </c>
      <c r="N23" s="214">
        <f>IFERROR(_xll.qlQuoteValue(H25),"--")</f>
        <v>-2.2300000000000002E-3</v>
      </c>
      <c r="O23" s="215"/>
      <c r="P23" s="122" t="b">
        <v>1</v>
      </c>
      <c r="Q23" s="82">
        <v>20</v>
      </c>
      <c r="R23" s="82">
        <v>1</v>
      </c>
      <c r="S23" s="82" t="str">
        <f t="shared" si="11"/>
        <v>obj_00496#0001</v>
      </c>
      <c r="T23" s="86">
        <f>IFERROR(_xll.qlRateHelperEarliestDate(S23,Trigger),"--")</f>
        <v>42978</v>
      </c>
      <c r="U23" s="86">
        <f>IFERROR(_xll.qlRateHelperPillarDate(S23,Trigger),"--")</f>
        <v>43159</v>
      </c>
      <c r="W23" s="2" t="str">
        <f t="shared" si="4"/>
        <v>FRA</v>
      </c>
      <c r="X23" s="2" t="str">
        <v>obj_00486</v>
      </c>
      <c r="Y23" s="2" t="str">
        <f>IFERROR(_xll.qlRateHelperQuoteName(X23,Trigger),"")</f>
        <v>EUR15x21F_Quote</v>
      </c>
      <c r="Z23" s="62">
        <f>IFERROR(_xll.qlRateHelperRate(X23,Trigger),"")</f>
        <v>-2.4399999999999999E-3</v>
      </c>
      <c r="AA23" s="90" t="str">
        <f>IF(ISERROR(_xll.qlSwapRateHelperSpread($X23)),IF(ISERROR(_xll.qlFuturesRateHelperConvexityAdjustment($X23)),"",_xll.qlFuturesRateHelperConvexityAdjustment($X23)),_xll.qlSwapRateHelperSpread($X23))</f>
        <v/>
      </c>
      <c r="AB23" s="3">
        <f>IFERROR(_xll.qlRateHelperEarliestDate(X23,Trigger),"")</f>
        <v>43098</v>
      </c>
      <c r="AC23" s="3">
        <f>IFERROR(_xll.qlRateHelperPillarDate(X23,Trigger),"")</f>
        <v>43280</v>
      </c>
      <c r="AD23" s="62">
        <v>-2.2345590777710558E-3</v>
      </c>
      <c r="AF23" s="136">
        <v>13</v>
      </c>
      <c r="AG23" s="137">
        <f>_xll.qlCalendarAdjust(Calendar,DATE(YEAR(AG11)+1,12,31),"preceding",Trigger)</f>
        <v>43098</v>
      </c>
      <c r="AH23" s="136" t="str">
        <f t="shared" si="6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7"/>
        <v>0</v>
      </c>
      <c r="AL23" s="184"/>
      <c r="AM23" s="138" t="str">
        <f t="shared" si="8"/>
        <v>EURJump13_SYNTHON_Quote</v>
      </c>
    </row>
    <row r="24" spans="1:39" ht="11.25" customHeight="1" x14ac:dyDescent="0.2">
      <c r="A24" s="54" t="s">
        <v>93</v>
      </c>
      <c r="B24" s="101">
        <v>10</v>
      </c>
      <c r="C24" s="57" t="str">
        <f t="shared" si="12"/>
        <v>x16F</v>
      </c>
      <c r="D24" s="107"/>
      <c r="E24" s="107"/>
      <c r="F24" s="107"/>
      <c r="G24" s="56" t="str">
        <f t="shared" si="13"/>
        <v>Euribor6M</v>
      </c>
      <c r="H24" s="104" t="str">
        <f t="shared" si="14"/>
        <v>EUR10x16F_Quote</v>
      </c>
      <c r="I24" s="107"/>
      <c r="J24" s="209" t="str">
        <f>IF(P22,_xll.qlFraRateHelper(,H24,B24&amp;"M",G24,PillarDate,,Permanent,Trigger,ObjectOverwrite),"--")</f>
        <v>obj_0049b#0001</v>
      </c>
      <c r="K24" s="45"/>
      <c r="L24" s="212" t="str">
        <f t="shared" si="9"/>
        <v>FRA</v>
      </c>
      <c r="M24" s="213" t="str">
        <f t="shared" si="10"/>
        <v>EUR12x18F_Quote</v>
      </c>
      <c r="N24" s="214">
        <f>IFERROR(_xll.qlQuoteValue(H26),"--")</f>
        <v>-2.2400000000000002E-3</v>
      </c>
      <c r="O24" s="215"/>
      <c r="P24" s="122" t="b">
        <v>1</v>
      </c>
      <c r="Q24" s="82">
        <v>20</v>
      </c>
      <c r="R24" s="82">
        <v>1</v>
      </c>
      <c r="S24" s="82" t="str">
        <f t="shared" si="11"/>
        <v>obj_00488#0001</v>
      </c>
      <c r="T24" s="86">
        <f>IFERROR(_xll.qlRateHelperEarliestDate(S24,Trigger),"--")</f>
        <v>43007</v>
      </c>
      <c r="U24" s="86">
        <f>IFERROR(_xll.qlRateHelperPillarDate(S24,Trigger),"--")</f>
        <v>43188</v>
      </c>
      <c r="W24" s="2" t="str">
        <f t="shared" si="4"/>
        <v>FRA</v>
      </c>
      <c r="X24" s="2" t="str">
        <v>obj_0049e</v>
      </c>
      <c r="Y24" s="2" t="str">
        <f>IFERROR(_xll.qlRateHelperQuoteName(X24,Trigger),"")</f>
        <v>EUR16x22F_Quote</v>
      </c>
      <c r="Z24" s="62">
        <f>IFERROR(_xll.qlRateHelperRate(X24,Trigger),"")</f>
        <v>-2.4499999999999999E-3</v>
      </c>
      <c r="AA24" s="90" t="str">
        <f>IF(ISERROR(_xll.qlSwapRateHelperSpread($X24)),IF(ISERROR(_xll.qlFuturesRateHelperConvexityAdjustment($X24)),"",_xll.qlFuturesRateHelperConvexityAdjustment($X24)),_xll.qlSwapRateHelperSpread($X24))</f>
        <v/>
      </c>
      <c r="AB24" s="3">
        <f>IFERROR(_xll.qlRateHelperEarliestDate(X24,Trigger),"")</f>
        <v>43131</v>
      </c>
      <c r="AC24" s="3">
        <f>IFERROR(_xll.qlRateHelperPillarDate(X24,Trigger),"")</f>
        <v>43312</v>
      </c>
      <c r="AD24" s="62">
        <v>-2.250702675346839E-3</v>
      </c>
    </row>
    <row r="25" spans="1:39" ht="11.25" customHeight="1" x14ac:dyDescent="0.2">
      <c r="A25" s="54" t="s">
        <v>93</v>
      </c>
      <c r="B25" s="101">
        <v>11</v>
      </c>
      <c r="C25" s="57" t="str">
        <f t="shared" si="12"/>
        <v>x17F</v>
      </c>
      <c r="D25" s="107"/>
      <c r="E25" s="107"/>
      <c r="F25" s="107"/>
      <c r="G25" s="56" t="str">
        <f t="shared" si="13"/>
        <v>Euribor6M</v>
      </c>
      <c r="H25" s="104" t="str">
        <f t="shared" ref="H25:H32" si="15">Currency&amp;B25&amp;C25&amp;QuoteSuffix</f>
        <v>EUR11x17F_Quote</v>
      </c>
      <c r="I25" s="107"/>
      <c r="J25" s="209" t="str">
        <f>IF(P23,_xll.qlFraRateHelper(,H25,B25&amp;"M",G25,PillarDate,,Permanent,Trigger,ObjectOverwrite),"--")</f>
        <v>obj_00496#0001</v>
      </c>
      <c r="K25" s="45"/>
      <c r="L25" s="212" t="str">
        <f t="shared" si="9"/>
        <v>FRA</v>
      </c>
      <c r="M25" s="213" t="str">
        <f t="shared" si="10"/>
        <v>EUR13x19F_Quote</v>
      </c>
      <c r="N25" s="214">
        <f>IFERROR(_xll.qlQuoteValue(H27),"--")</f>
        <v>-2.2599999999999999E-3</v>
      </c>
      <c r="O25" s="215"/>
      <c r="P25" s="122" t="b">
        <v>1</v>
      </c>
      <c r="Q25" s="82">
        <v>20</v>
      </c>
      <c r="R25" s="82">
        <v>1</v>
      </c>
      <c r="S25" s="82" t="str">
        <f t="shared" si="11"/>
        <v>obj_00494#0001</v>
      </c>
      <c r="T25" s="86">
        <f>IFERROR(_xll.qlRateHelperEarliestDate(S25,Trigger),"--")</f>
        <v>43039</v>
      </c>
      <c r="U25" s="86">
        <f>IFERROR(_xll.qlRateHelperPillarDate(S25,Trigger),"--")</f>
        <v>43220</v>
      </c>
      <c r="W25" s="2" t="str">
        <f t="shared" si="4"/>
        <v>FRA</v>
      </c>
      <c r="X25" s="2" t="str">
        <v>obj_00497</v>
      </c>
      <c r="Y25" s="2" t="str">
        <f>IFERROR(_xll.qlRateHelperQuoteName(X25,Trigger),"")</f>
        <v>EUR17x23F_Quote</v>
      </c>
      <c r="Z25" s="62">
        <f>IFERROR(_xll.qlRateHelperRate(X25,Trigger),"")</f>
        <v>-2.4399999999999999E-3</v>
      </c>
      <c r="AA25" s="90" t="str">
        <f>IF(ISERROR(_xll.qlSwapRateHelperSpread($X25)),IF(ISERROR(_xll.qlFuturesRateHelperConvexityAdjustment($X25)),"",_xll.qlFuturesRateHelperConvexityAdjustment($X25)),_xll.qlSwapRateHelperSpread($X25))</f>
        <v/>
      </c>
      <c r="AB25" s="3">
        <f>IFERROR(_xll.qlRateHelperEarliestDate(X25,Trigger),"")</f>
        <v>43159</v>
      </c>
      <c r="AC25" s="3">
        <f>IFERROR(_xll.qlRateHelperPillarDate(X25,Trigger),"")</f>
        <v>43343</v>
      </c>
      <c r="AD25" s="62">
        <v>-2.260056549675957E-3</v>
      </c>
    </row>
    <row r="26" spans="1:39" ht="11.25" customHeight="1" x14ac:dyDescent="0.2">
      <c r="A26" s="54" t="s">
        <v>93</v>
      </c>
      <c r="B26" s="101">
        <v>12</v>
      </c>
      <c r="C26" s="57" t="str">
        <f t="shared" si="12"/>
        <v>x18F</v>
      </c>
      <c r="D26" s="107"/>
      <c r="E26" s="107"/>
      <c r="F26" s="107"/>
      <c r="G26" s="56" t="str">
        <f t="shared" si="13"/>
        <v>Euribor6M</v>
      </c>
      <c r="H26" s="104" t="str">
        <f t="shared" si="15"/>
        <v>EUR12x18F_Quote</v>
      </c>
      <c r="I26" s="107"/>
      <c r="J26" s="209" t="str">
        <f>IF(P24,_xll.qlFraRateHelper(,H26,B26&amp;"M",G26,PillarDate,,Permanent,Trigger,ObjectOverwrite),"--")</f>
        <v>obj_00488#0001</v>
      </c>
      <c r="K26" s="45"/>
      <c r="L26" s="212" t="str">
        <f t="shared" si="9"/>
        <v>FRA</v>
      </c>
      <c r="M26" s="213" t="str">
        <f t="shared" si="10"/>
        <v>EUR14x20F_Quote</v>
      </c>
      <c r="N26" s="214">
        <f>IFERROR(_xll.qlQuoteValue(H28),"--")</f>
        <v>-2.2899999999999999E-3</v>
      </c>
      <c r="O26" s="215"/>
      <c r="P26" s="122" t="b">
        <v>1</v>
      </c>
      <c r="Q26" s="82">
        <v>20</v>
      </c>
      <c r="R26" s="82">
        <v>1</v>
      </c>
      <c r="S26" s="82" t="str">
        <f t="shared" si="11"/>
        <v>obj_00492#0001</v>
      </c>
      <c r="T26" s="86">
        <f>IFERROR(_xll.qlRateHelperEarliestDate(S26,Trigger),"--")</f>
        <v>43069</v>
      </c>
      <c r="U26" s="86">
        <f>IFERROR(_xll.qlRateHelperPillarDate(S26,Trigger),"--")</f>
        <v>43251</v>
      </c>
      <c r="W26" s="2" t="str">
        <f t="shared" si="4"/>
        <v>FRA</v>
      </c>
      <c r="X26" s="2" t="str">
        <v>obj_00487</v>
      </c>
      <c r="Y26" s="2" t="str">
        <f>IFERROR(_xll.qlRateHelperQuoteName(X26,Trigger),"")</f>
        <v>EUR18x24F_Quote</v>
      </c>
      <c r="Z26" s="62">
        <f>IFERROR(_xll.qlRateHelperRate(X26,Trigger),"")</f>
        <v>-2.4399999999999999E-3</v>
      </c>
      <c r="AA26" s="90" t="str">
        <f>IF(ISERROR(_xll.qlSwapRateHelperSpread($X26)),IF(ISERROR(_xll.qlFuturesRateHelperConvexityAdjustment($X26)),"",_xll.qlFuturesRateHelperConvexityAdjustment($X26)),_xll.qlSwapRateHelperSpread($X26))</f>
        <v/>
      </c>
      <c r="AB26" s="3">
        <f>IFERROR(_xll.qlRateHelperEarliestDate(X26,Trigger),"")</f>
        <v>43188</v>
      </c>
      <c r="AC26" s="3">
        <f>IFERROR(_xll.qlRateHelperPillarDate(X26,Trigger),"")</f>
        <v>43371</v>
      </c>
      <c r="AD26" s="62">
        <v>-2.2707610188596366E-3</v>
      </c>
    </row>
    <row r="27" spans="1:39" ht="11.25" customHeight="1" x14ac:dyDescent="0.2">
      <c r="A27" s="54" t="s">
        <v>93</v>
      </c>
      <c r="B27" s="101">
        <v>13</v>
      </c>
      <c r="C27" s="57" t="str">
        <f t="shared" si="12"/>
        <v>x19F</v>
      </c>
      <c r="D27" s="107"/>
      <c r="E27" s="107"/>
      <c r="F27" s="107"/>
      <c r="G27" s="56" t="str">
        <f t="shared" si="13"/>
        <v>Euribor6M</v>
      </c>
      <c r="H27" s="104" t="str">
        <f t="shared" si="15"/>
        <v>EUR13x19F_Quote</v>
      </c>
      <c r="I27" s="107"/>
      <c r="J27" s="209" t="str">
        <f>IF(P25,_xll.qlFraRateHelper(,H27,B27&amp;"M",G27,PillarDate,,Permanent,Trigger,ObjectOverwrite),"--")</f>
        <v>obj_00494#0001</v>
      </c>
      <c r="K27" s="45"/>
      <c r="L27" s="212" t="str">
        <f>A29</f>
        <v>FRA</v>
      </c>
      <c r="M27" s="213" t="str">
        <f t="shared" si="10"/>
        <v>EUR15x21F_Quote</v>
      </c>
      <c r="N27" s="214">
        <f>IFERROR(_xll.qlQuoteValue(H29),"--")</f>
        <v>-2.32E-3</v>
      </c>
      <c r="O27" s="215"/>
      <c r="P27" s="122" t="b">
        <v>1</v>
      </c>
      <c r="Q27" s="82">
        <v>20</v>
      </c>
      <c r="R27" s="82">
        <v>1</v>
      </c>
      <c r="S27" s="82" t="str">
        <f t="shared" si="11"/>
        <v>obj_00486#0001</v>
      </c>
      <c r="T27" s="86">
        <f>IFERROR(_xll.qlRateHelperEarliestDate(S27,Trigger),"--")</f>
        <v>43098</v>
      </c>
      <c r="U27" s="86">
        <f>IFERROR(_xll.qlRateHelperPillarDate(S27,Trigger),"--")</f>
        <v>43280</v>
      </c>
      <c r="W27" s="2" t="str">
        <f t="shared" si="4"/>
        <v>Sw</v>
      </c>
      <c r="X27" s="2" t="str">
        <v>obj_004e8</v>
      </c>
      <c r="Y27" s="2" t="str">
        <f>IFERROR(_xll.qlRateHelperQuoteName(X27,Trigger),"")</f>
        <v>EURAB6E3Y_Quote</v>
      </c>
      <c r="Z27" s="62">
        <f>IFERROR(_xll.qlRateHelperRate(X27,Trigger),"")</f>
        <v>-2.2400000000000002E-3</v>
      </c>
      <c r="AA27" s="90">
        <f>IF(ISERROR(_xll.qlSwapRateHelperSpread($X27)),IF(ISERROR(_xll.qlFuturesRateHelperConvexityAdjustment($X27)),"",_xll.qlFuturesRateHelperConvexityAdjustment($X27)),_xll.qlSwapRateHelperSpread($X27))</f>
        <v>0</v>
      </c>
      <c r="AB27" s="3">
        <f>IFERROR(_xll.qlRateHelperEarliestDate(X27,Trigger),"")</f>
        <v>42643</v>
      </c>
      <c r="AC27" s="3">
        <f>IFERROR(_xll.qlRateHelperPillarDate(X27,Trigger),"")</f>
        <v>43738</v>
      </c>
      <c r="AD27" s="62">
        <v>-2.2460207597669213E-3</v>
      </c>
    </row>
    <row r="28" spans="1:39" ht="11.25" customHeight="1" x14ac:dyDescent="0.2">
      <c r="A28" s="54" t="s">
        <v>93</v>
      </c>
      <c r="B28" s="101">
        <v>14</v>
      </c>
      <c r="C28" s="57" t="str">
        <f t="shared" si="12"/>
        <v>x20F</v>
      </c>
      <c r="D28" s="107"/>
      <c r="E28" s="107"/>
      <c r="F28" s="107"/>
      <c r="G28" s="56" t="str">
        <f t="shared" si="13"/>
        <v>Euribor6M</v>
      </c>
      <c r="H28" s="104" t="str">
        <f t="shared" si="15"/>
        <v>EUR14x20F_Quote</v>
      </c>
      <c r="I28" s="107"/>
      <c r="J28" s="209" t="str">
        <f>IF(P26,_xll.qlFraRateHelper(,H28,B28&amp;"M",G28,PillarDate,,Permanent,Trigger,ObjectOverwrite),"--")</f>
        <v>obj_00492#0001</v>
      </c>
      <c r="K28" s="45"/>
      <c r="L28" s="212" t="str">
        <f t="shared" ref="L28:L29" si="16">A30</f>
        <v>FRA</v>
      </c>
      <c r="M28" s="213" t="str">
        <f t="shared" si="10"/>
        <v>EUR16x22F_Quote</v>
      </c>
      <c r="N28" s="214">
        <f>IFERROR(_xll.qlQuoteValue(H30),"--")</f>
        <v>-2.33E-3</v>
      </c>
      <c r="O28" s="215"/>
      <c r="P28" s="85" t="b">
        <v>1</v>
      </c>
      <c r="Q28" s="82">
        <v>20</v>
      </c>
      <c r="R28" s="82">
        <v>1</v>
      </c>
      <c r="S28" s="82" t="str">
        <f t="shared" si="11"/>
        <v>obj_0049e#0001</v>
      </c>
      <c r="T28" s="86">
        <f>IFERROR(_xll.qlRateHelperEarliestDate(S28,Trigger),"--")</f>
        <v>43131</v>
      </c>
      <c r="U28" s="86">
        <f>IFERROR(_xll.qlRateHelperPillarDate(S28,Trigger),"--")</f>
        <v>43312</v>
      </c>
      <c r="W28" s="2" t="str">
        <f t="shared" si="4"/>
        <v>Sw</v>
      </c>
      <c r="X28" s="2" t="str">
        <v>obj_00501</v>
      </c>
      <c r="Y28" s="2" t="str">
        <f>IFERROR(_xll.qlRateHelperQuoteName(X28,Trigger),"")</f>
        <v>EURAB6E4Y_Quote</v>
      </c>
      <c r="Z28" s="62">
        <f>IFERROR(_xll.qlRateHelperRate(X28,Trigger),"")</f>
        <v>-2.0200000000000001E-3</v>
      </c>
      <c r="AA28" s="90">
        <f>IF(ISERROR(_xll.qlSwapRateHelperSpread($X28)),IF(ISERROR(_xll.qlFuturesRateHelperConvexityAdjustment($X28)),"",_xll.qlFuturesRateHelperConvexityAdjustment($X28)),_xll.qlSwapRateHelperSpread($X28))</f>
        <v>0</v>
      </c>
      <c r="AB28" s="3">
        <f>IFERROR(_xll.qlRateHelperEarliestDate(X28,Trigger),"")</f>
        <v>42643</v>
      </c>
      <c r="AC28" s="3">
        <f>IFERROR(_xll.qlRateHelperPillarDate(X28,Trigger),"")</f>
        <v>44104</v>
      </c>
      <c r="AD28" s="62">
        <v>-2.0251986133642636E-3</v>
      </c>
    </row>
    <row r="29" spans="1:39" ht="11.25" customHeight="1" x14ac:dyDescent="0.2">
      <c r="A29" s="54" t="s">
        <v>93</v>
      </c>
      <c r="B29" s="101">
        <v>15</v>
      </c>
      <c r="C29" s="57" t="str">
        <f t="shared" si="12"/>
        <v>x21F</v>
      </c>
      <c r="D29" s="107"/>
      <c r="E29" s="107"/>
      <c r="F29" s="107"/>
      <c r="G29" s="56" t="str">
        <f t="shared" si="13"/>
        <v>Euribor6M</v>
      </c>
      <c r="H29" s="104" t="str">
        <f t="shared" si="15"/>
        <v>EUR15x21F_Quote</v>
      </c>
      <c r="I29" s="107"/>
      <c r="J29" s="209" t="str">
        <f>IF(P27,_xll.qlFraRateHelper(,H29,B29&amp;"M",G29,PillarDate,,Permanent,Trigger,ObjectOverwrite),"--")</f>
        <v>obj_00486#0001</v>
      </c>
      <c r="K29" s="45"/>
      <c r="L29" s="212" t="str">
        <f t="shared" si="16"/>
        <v>FRA</v>
      </c>
      <c r="M29" s="213" t="str">
        <f t="shared" si="10"/>
        <v>EUR17x23F_Quote</v>
      </c>
      <c r="N29" s="214">
        <f>IFERROR(_xll.qlQuoteValue(H31),"--")</f>
        <v>-2.3400000000000001E-3</v>
      </c>
      <c r="O29" s="215"/>
      <c r="P29" s="85" t="b">
        <v>1</v>
      </c>
      <c r="Q29" s="82">
        <v>20</v>
      </c>
      <c r="R29" s="82">
        <v>1</v>
      </c>
      <c r="S29" s="82" t="str">
        <f t="shared" si="11"/>
        <v>obj_00497#0001</v>
      </c>
      <c r="T29" s="86">
        <f>IFERROR(_xll.qlRateHelperEarliestDate(S29,Trigger),"--")</f>
        <v>43159</v>
      </c>
      <c r="U29" s="86">
        <f>IFERROR(_xll.qlRateHelperPillarDate(S29,Trigger),"--")</f>
        <v>43343</v>
      </c>
      <c r="W29" s="2" t="str">
        <f t="shared" si="4"/>
        <v>Sw</v>
      </c>
      <c r="X29" s="2" t="str">
        <v>obj_004d5</v>
      </c>
      <c r="Y29" s="2" t="str">
        <f>IFERROR(_xll.qlRateHelperQuoteName(X29,Trigger),"")</f>
        <v>EURAB6E5Y_Quote</v>
      </c>
      <c r="Z29" s="62">
        <f>IFERROR(_xll.qlRateHelperRate(X29,Trigger),"")</f>
        <v>-1.57E-3</v>
      </c>
      <c r="AA29" s="90">
        <f>IF(ISERROR(_xll.qlSwapRateHelperSpread($X29)),IF(ISERROR(_xll.qlFuturesRateHelperConvexityAdjustment($X29)),"",_xll.qlFuturesRateHelperConvexityAdjustment($X29)),_xll.qlSwapRateHelperSpread($X29))</f>
        <v>0</v>
      </c>
      <c r="AB29" s="3">
        <f>IFERROR(_xll.qlRateHelperEarliestDate(X29,Trigger),"")</f>
        <v>42643</v>
      </c>
      <c r="AC29" s="3">
        <f>IFERROR(_xll.qlRateHelperPillarDate(X29,Trigger),"")</f>
        <v>44469</v>
      </c>
      <c r="AD29" s="62">
        <v>-1.5779634175813449E-3</v>
      </c>
    </row>
    <row r="30" spans="1:39" ht="11.25" customHeight="1" x14ac:dyDescent="0.2">
      <c r="A30" s="54" t="s">
        <v>93</v>
      </c>
      <c r="B30" s="101">
        <v>16</v>
      </c>
      <c r="C30" s="57" t="str">
        <f t="shared" si="12"/>
        <v>x22F</v>
      </c>
      <c r="D30" s="107"/>
      <c r="E30" s="107"/>
      <c r="F30" s="107"/>
      <c r="G30" s="56" t="str">
        <f t="shared" si="13"/>
        <v>Euribor6M</v>
      </c>
      <c r="H30" s="104" t="str">
        <f t="shared" si="15"/>
        <v>EUR16x22F_Quote</v>
      </c>
      <c r="I30" s="107"/>
      <c r="J30" s="209" t="str">
        <f>IF(P28,_xll.qlFraRateHelper(,H30,B30&amp;"M",G30,PillarDate,,Permanent,Trigger,ObjectOverwrite),"--")</f>
        <v>obj_0049e#0001</v>
      </c>
      <c r="K30" s="45"/>
      <c r="L30" s="216" t="str">
        <f>A32</f>
        <v>FRA</v>
      </c>
      <c r="M30" s="217" t="str">
        <f t="shared" si="10"/>
        <v>EUR18x24F_Quote</v>
      </c>
      <c r="N30" s="218">
        <f>IFERROR(_xll.qlQuoteValue(H32),"--")</f>
        <v>-2.3499999999999997E-3</v>
      </c>
      <c r="O30" s="219"/>
      <c r="P30" s="87" t="b">
        <v>1</v>
      </c>
      <c r="Q30" s="83">
        <v>20</v>
      </c>
      <c r="R30" s="83">
        <v>1</v>
      </c>
      <c r="S30" s="83" t="str">
        <f t="shared" si="11"/>
        <v>obj_00487#0001</v>
      </c>
      <c r="T30" s="88">
        <f>IFERROR(_xll.qlRateHelperEarliestDate(S30,Trigger),"--")</f>
        <v>43188</v>
      </c>
      <c r="U30" s="88">
        <f>IFERROR(_xll.qlRateHelperPillarDate(S30,Trigger),"--")</f>
        <v>43371</v>
      </c>
      <c r="W30" s="2" t="str">
        <f t="shared" si="4"/>
        <v>Sw</v>
      </c>
      <c r="X30" s="2" t="str">
        <v>obj_0050a</v>
      </c>
      <c r="Y30" s="2" t="str">
        <f>IFERROR(_xll.qlRateHelperQuoteName(X30,Trigger),"")</f>
        <v>EURAB6E6Y_Quote</v>
      </c>
      <c r="Z30" s="62">
        <f>IFERROR(_xll.qlRateHelperRate(X30,Trigger),"")</f>
        <v>-9.1E-4</v>
      </c>
      <c r="AA30" s="90">
        <f>IF(ISERROR(_xll.qlSwapRateHelperSpread($X30)),IF(ISERROR(_xll.qlFuturesRateHelperConvexityAdjustment($X30)),"",_xll.qlFuturesRateHelperConvexityAdjustment($X30)),_xll.qlSwapRateHelperSpread($X30))</f>
        <v>0</v>
      </c>
      <c r="AB30" s="3">
        <f>IFERROR(_xll.qlRateHelperEarliestDate(X30,Trigger),"")</f>
        <v>42643</v>
      </c>
      <c r="AC30" s="3">
        <f>IFERROR(_xll.qlRateHelperPillarDate(X30,Trigger),"")</f>
        <v>44834</v>
      </c>
      <c r="AD30" s="62">
        <v>-9.2180031173031958E-4</v>
      </c>
    </row>
    <row r="31" spans="1:39" ht="11.25" customHeight="1" x14ac:dyDescent="0.2">
      <c r="A31" s="54" t="s">
        <v>93</v>
      </c>
      <c r="B31" s="101">
        <v>17</v>
      </c>
      <c r="C31" s="57" t="str">
        <f t="shared" si="12"/>
        <v>x23F</v>
      </c>
      <c r="D31" s="107"/>
      <c r="E31" s="107"/>
      <c r="F31" s="107"/>
      <c r="G31" s="56" t="str">
        <f t="shared" si="13"/>
        <v>Euribor6M</v>
      </c>
      <c r="H31" s="104" t="str">
        <f t="shared" si="15"/>
        <v>EUR17x23F_Quote</v>
      </c>
      <c r="I31" s="107"/>
      <c r="J31" s="209" t="str">
        <f>IF(P29,_xll.qlFraRateHelper(,H31,B31&amp;"M",G31,PillarDate,,Permanent,Trigger,ObjectOverwrite),"--")</f>
        <v>obj_00497#0001</v>
      </c>
      <c r="K31" s="45"/>
      <c r="L31" s="212" t="str">
        <f>A35</f>
        <v>Sw</v>
      </c>
      <c r="M31" s="240" t="str">
        <f>H35</f>
        <v>EURAB6E1Y_Quote</v>
      </c>
      <c r="N31" s="214">
        <f>IFERROR(_xll.qlQuoteValue(H35),"--")</f>
        <v>-2E-3</v>
      </c>
      <c r="O31" s="214">
        <f>I35</f>
        <v>0</v>
      </c>
      <c r="P31" s="85" t="b">
        <v>0</v>
      </c>
      <c r="Q31" s="82">
        <v>50</v>
      </c>
      <c r="R31" s="82">
        <v>1</v>
      </c>
      <c r="S31" s="82" t="str">
        <f>J35</f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2" t="str">
        <f t="shared" si="4"/>
        <v>Sw</v>
      </c>
      <c r="X31" s="2" t="str">
        <v>obj_004da</v>
      </c>
      <c r="Y31" s="2" t="str">
        <f>IFERROR(_xll.qlRateHelperQuoteName(X31,Trigger),"")</f>
        <v>EURAB6E7Y_Quote</v>
      </c>
      <c r="Z31" s="62">
        <f>IFERROR(_xll.qlRateHelperRate(X31,Trigger),"")</f>
        <v>-8.0000000000000007E-5</v>
      </c>
      <c r="AA31" s="90">
        <f>IF(ISERROR(_xll.qlSwapRateHelperSpread($X31)),IF(ISERROR(_xll.qlFuturesRateHelperConvexityAdjustment($X31)),"",_xll.qlFuturesRateHelperConvexityAdjustment($X31)),_xll.qlSwapRateHelperSpread($X31))</f>
        <v>0</v>
      </c>
      <c r="AB31" s="3">
        <f>IFERROR(_xll.qlRateHelperEarliestDate(X31,Trigger),"")</f>
        <v>42643</v>
      </c>
      <c r="AC31" s="3">
        <f>IFERROR(_xll.qlRateHelperPillarDate(X31,Trigger),"")</f>
        <v>45198</v>
      </c>
      <c r="AD31" s="62">
        <v>-9.5153445131465503E-5</v>
      </c>
    </row>
    <row r="32" spans="1:39" ht="11.25" customHeight="1" x14ac:dyDescent="0.2">
      <c r="A32" s="1" t="s">
        <v>93</v>
      </c>
      <c r="B32" s="102">
        <v>18</v>
      </c>
      <c r="C32" s="7" t="str">
        <f t="shared" si="12"/>
        <v>x24F</v>
      </c>
      <c r="D32" s="108"/>
      <c r="E32" s="108"/>
      <c r="F32" s="108"/>
      <c r="G32" s="5" t="str">
        <f t="shared" si="13"/>
        <v>Euribor6M</v>
      </c>
      <c r="H32" s="105" t="str">
        <f t="shared" si="15"/>
        <v>EUR18x24F_Quote</v>
      </c>
      <c r="I32" s="108"/>
      <c r="J32" s="210" t="str">
        <f>IF(P30,_xll.qlFraRateHelper(,H32,B32&amp;"M",G32,PillarDate,,Permanent,Trigger,ObjectOverwrite),"--")</f>
        <v>obj_00487#0001</v>
      </c>
      <c r="K32" s="45"/>
      <c r="L32" s="212" t="str">
        <f t="shared" ref="L32:L35" si="17">A36</f>
        <v>Sw</v>
      </c>
      <c r="M32" s="213" t="str">
        <f t="shared" ref="M32:M67" si="18">H36</f>
        <v>EURAB6E15M_Quote</v>
      </c>
      <c r="N32" s="214">
        <f>IFERROR(_xll.qlQuoteValue(H36),"--")</f>
        <v>-2.3E-3</v>
      </c>
      <c r="O32" s="214">
        <f t="shared" ref="O32:O67" si="19">I36</f>
        <v>0</v>
      </c>
      <c r="P32" s="85" t="b">
        <v>0</v>
      </c>
      <c r="Q32" s="82">
        <v>50</v>
      </c>
      <c r="R32" s="82">
        <v>1</v>
      </c>
      <c r="S32" s="82" t="str">
        <f t="shared" ref="S32:S67" si="20">J36</f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2" t="str">
        <f t="shared" si="4"/>
        <v>Sw</v>
      </c>
      <c r="X32" s="2" t="str">
        <v>obj_004fa</v>
      </c>
      <c r="Y32" s="2" t="str">
        <f>IFERROR(_xll.qlRateHelperQuoteName(X32,Trigger),"")</f>
        <v>EURAB6E8Y_Quote</v>
      </c>
      <c r="Z32" s="62">
        <f>IFERROR(_xll.qlRateHelperRate(X32,Trigger),"")</f>
        <v>8.3000000000000001E-4</v>
      </c>
      <c r="AA32" s="90">
        <f>IF(ISERROR(_xll.qlSwapRateHelperSpread($X32)),IF(ISERROR(_xll.qlFuturesRateHelperConvexityAdjustment($X32)),"",_xll.qlFuturesRateHelperConvexityAdjustment($X32)),_xll.qlSwapRateHelperSpread($X32))</f>
        <v>0</v>
      </c>
      <c r="AB32" s="3">
        <f>IFERROR(_xll.qlRateHelperEarliestDate(X32,Trigger),"")</f>
        <v>42643</v>
      </c>
      <c r="AC32" s="3">
        <f>IFERROR(_xll.qlRateHelperPillarDate(X32,Trigger),"")</f>
        <v>45565</v>
      </c>
      <c r="AD32" s="62">
        <v>8.1387675417876225E-4</v>
      </c>
    </row>
    <row r="33" spans="1:30" ht="11.25" customHeight="1" x14ac:dyDescent="0.2">
      <c r="B33" s="43"/>
      <c r="C33" s="43"/>
      <c r="D33" s="43"/>
      <c r="E33" s="43"/>
      <c r="F33" s="43"/>
      <c r="G33" s="43" t="s">
        <v>141</v>
      </c>
      <c r="H33" s="259" t="s">
        <v>147</v>
      </c>
      <c r="K33" s="45"/>
      <c r="L33" s="212" t="str">
        <f t="shared" si="17"/>
        <v>Sw</v>
      </c>
      <c r="M33" s="213" t="str">
        <f t="shared" si="18"/>
        <v>EURAB6E18M_Quote</v>
      </c>
      <c r="N33" s="214">
        <f>IFERROR(_xll.qlQuoteValue(H37),"--")</f>
        <v>-2.1000000000000003E-3</v>
      </c>
      <c r="O33" s="214">
        <f t="shared" si="19"/>
        <v>0</v>
      </c>
      <c r="P33" s="85" t="b">
        <v>0</v>
      </c>
      <c r="Q33" s="82">
        <v>50</v>
      </c>
      <c r="R33" s="82">
        <v>1</v>
      </c>
      <c r="S33" s="82" t="str">
        <f t="shared" si="20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2" t="str">
        <f t="shared" si="4"/>
        <v>Sw</v>
      </c>
      <c r="X33" s="2" t="str">
        <v>obj_00503</v>
      </c>
      <c r="Y33" s="2" t="str">
        <f>IFERROR(_xll.qlRateHelperQuoteName(X33,Trigger),"")</f>
        <v>EURAB6E9Y_Quote</v>
      </c>
      <c r="Z33" s="62">
        <f>IFERROR(_xll.qlRateHelperRate(X33,Trigger),"")</f>
        <v>1.7599999999999998E-3</v>
      </c>
      <c r="AA33" s="90">
        <f>IF(ISERROR(_xll.qlSwapRateHelperSpread($X33)),IF(ISERROR(_xll.qlFuturesRateHelperConvexityAdjustment($X33)),"",_xll.qlFuturesRateHelperConvexityAdjustment($X33)),_xll.qlSwapRateHelperSpread($X33))</f>
        <v>0</v>
      </c>
      <c r="AB33" s="3">
        <f>IFERROR(_xll.qlRateHelperEarliestDate(X33,Trigger),"")</f>
        <v>42643</v>
      </c>
      <c r="AC33" s="3">
        <f>IFERROR(_xll.qlRateHelperPillarDate(X33,Trigger),"")</f>
        <v>45930</v>
      </c>
      <c r="AD33" s="62">
        <v>1.7471311965948778E-3</v>
      </c>
    </row>
    <row r="34" spans="1:30" ht="11.25" customHeight="1" x14ac:dyDescent="0.2">
      <c r="A34" s="58" t="s">
        <v>9</v>
      </c>
      <c r="B34" s="58" t="s">
        <v>30</v>
      </c>
      <c r="C34" s="58" t="s">
        <v>146</v>
      </c>
      <c r="D34" s="58" t="s">
        <v>5</v>
      </c>
      <c r="E34" s="58" t="s">
        <v>34</v>
      </c>
      <c r="F34" s="58" t="s">
        <v>114</v>
      </c>
      <c r="G34" s="58" t="s">
        <v>4</v>
      </c>
      <c r="H34" s="260" t="s">
        <v>1</v>
      </c>
      <c r="I34" s="58" t="s">
        <v>113</v>
      </c>
      <c r="J34" s="58" t="s">
        <v>25</v>
      </c>
      <c r="K34" s="45"/>
      <c r="L34" s="212" t="str">
        <f t="shared" si="17"/>
        <v>Sw</v>
      </c>
      <c r="M34" s="213" t="str">
        <f t="shared" si="18"/>
        <v>EURAB6E21M_Quote</v>
      </c>
      <c r="N34" s="214">
        <f>IFERROR(_xll.qlQuoteValue(H38),"--")</f>
        <v>-2.31E-3</v>
      </c>
      <c r="O34" s="214">
        <f t="shared" si="19"/>
        <v>0</v>
      </c>
      <c r="P34" s="85" t="b">
        <v>0</v>
      </c>
      <c r="Q34" s="82">
        <v>50</v>
      </c>
      <c r="R34" s="82">
        <v>1</v>
      </c>
      <c r="S34" s="82" t="str">
        <f t="shared" si="20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2" t="str">
        <f t="shared" si="4"/>
        <v>Sw</v>
      </c>
      <c r="X34" s="2" t="str">
        <v>obj_004bf</v>
      </c>
      <c r="Y34" s="2" t="str">
        <f>IFERROR(_xll.qlRateHelperQuoteName(X34,Trigger),"")</f>
        <v>EURAB6E10Y_Quote</v>
      </c>
      <c r="Z34" s="62">
        <f>IFERROR(_xll.qlRateHelperRate(X34,Trigger),"")</f>
        <v>2.64E-3</v>
      </c>
      <c r="AA34" s="90">
        <f>IF(ISERROR(_xll.qlSwapRateHelperSpread($X34)),IF(ISERROR(_xll.qlFuturesRateHelperConvexityAdjustment($X34)),"",_xll.qlFuturesRateHelperConvexityAdjustment($X34)),_xll.qlSwapRateHelperSpread($X34))</f>
        <v>0</v>
      </c>
      <c r="AB34" s="3">
        <f>IFERROR(_xll.qlRateHelperEarliestDate(X34,Trigger),"")</f>
        <v>42643</v>
      </c>
      <c r="AC34" s="3">
        <f>IFERROR(_xll.qlRateHelperPillarDate(X34,Trigger),"")</f>
        <v>46295</v>
      </c>
      <c r="AD34" s="62">
        <v>2.635087988291894E-3</v>
      </c>
    </row>
    <row r="35" spans="1:30" ht="11.25" customHeight="1" x14ac:dyDescent="0.2">
      <c r="A35" s="50" t="s">
        <v>26</v>
      </c>
      <c r="B35" s="51" t="s">
        <v>29</v>
      </c>
      <c r="C35" s="52" t="s">
        <v>6</v>
      </c>
      <c r="D35" s="52" t="s">
        <v>8</v>
      </c>
      <c r="E35" s="52" t="s">
        <v>7</v>
      </c>
      <c r="F35" s="52" t="s">
        <v>140</v>
      </c>
      <c r="G35" s="52" t="str">
        <f t="shared" ref="G35:G71" si="21">PROPER(Currency)&amp;FamilyName&amp;Tenor</f>
        <v>Euribor6M</v>
      </c>
      <c r="H35" s="264" t="str">
        <f t="shared" ref="H35:H71" si="22">Currency&amp;$G$33&amp;$H$33&amp;B35&amp;QuoteSuffix</f>
        <v>EURAB6E1Y_Quote</v>
      </c>
      <c r="I35" s="110">
        <v>0</v>
      </c>
      <c r="J35" s="209" t="str">
        <f>IF(P31,_xll.qlSwapRateHelper2(,H35,,B35,Calendar,D35,E35,F35,G35,I35,C35,Discounting,PillarDate,,Permanent,Trigger,ObjectOverwrite),"--")</f>
        <v>--</v>
      </c>
      <c r="K35" s="45"/>
      <c r="L35" s="212" t="str">
        <f t="shared" si="17"/>
        <v>Sw</v>
      </c>
      <c r="M35" s="213" t="str">
        <f t="shared" si="18"/>
        <v>EURAB6E2Y_Quote</v>
      </c>
      <c r="N35" s="214">
        <f>IFERROR(_xll.qlQuoteValue(H39),"--")</f>
        <v>-2.1700000000000001E-3</v>
      </c>
      <c r="O35" s="214">
        <f t="shared" si="19"/>
        <v>0</v>
      </c>
      <c r="P35" s="85" t="b">
        <v>0</v>
      </c>
      <c r="Q35" s="82">
        <v>50</v>
      </c>
      <c r="R35" s="82">
        <v>1</v>
      </c>
      <c r="S35" s="82" t="str">
        <f t="shared" si="20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2" t="str">
        <f t="shared" si="4"/>
        <v>Sw</v>
      </c>
      <c r="X35" s="2" t="str">
        <v>obj_004cd</v>
      </c>
      <c r="Y35" s="2" t="str">
        <f>IFERROR(_xll.qlRateHelperQuoteName(X35,Trigger),"")</f>
        <v>EURAB6E12Y_Quote</v>
      </c>
      <c r="Z35" s="62">
        <f>IFERROR(_xll.qlRateHelperRate(X35,Trigger),"")</f>
        <v>4.1700000000000001E-3</v>
      </c>
      <c r="AA35" s="90">
        <f>IF(ISERROR(_xll.qlSwapRateHelperSpread($X35)),IF(ISERROR(_xll.qlFuturesRateHelperConvexityAdjustment($X35)),"",_xll.qlFuturesRateHelperConvexityAdjustment($X35)),_xll.qlSwapRateHelperSpread($X35))</f>
        <v>0</v>
      </c>
      <c r="AB35" s="3">
        <f>IFERROR(_xll.qlRateHelperEarliestDate(X35,Trigger),"")</f>
        <v>42643</v>
      </c>
      <c r="AC35" s="3">
        <f>IFERROR(_xll.qlRateHelperPillarDate(X35,Trigger),"")</f>
        <v>47025</v>
      </c>
      <c r="AD35" s="62">
        <v>4.1912265200644968E-3</v>
      </c>
    </row>
    <row r="36" spans="1:30" ht="11.25" customHeight="1" x14ac:dyDescent="0.2">
      <c r="A36" s="54" t="s">
        <v>26</v>
      </c>
      <c r="B36" s="55" t="s">
        <v>49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21"/>
        <v>Euribor6M</v>
      </c>
      <c r="H36" s="265" t="str">
        <f t="shared" si="22"/>
        <v>EURAB6E15M_Quote</v>
      </c>
      <c r="I36" s="111">
        <v>0</v>
      </c>
      <c r="J36" s="209" t="str">
        <f>IF(P32,_xll.qlSwapRateHelper2(,H36,,B36,Calendar,D36,E36,F36,G36,I36,C36,Discounting,PillarDate,,Permanent,Trigger,ObjectOverwrite),"--")</f>
        <v>--</v>
      </c>
      <c r="K36" s="45"/>
      <c r="L36" s="212" t="str">
        <f t="shared" ref="L36:L67" si="23">A40</f>
        <v>Sw</v>
      </c>
      <c r="M36" s="213" t="str">
        <f t="shared" si="18"/>
        <v>EURAB6E3Y_Quote</v>
      </c>
      <c r="N36" s="214">
        <f>IFERROR(_xll.qlQuoteValue(H40),"--")</f>
        <v>-2.1200000000000004E-3</v>
      </c>
      <c r="O36" s="214">
        <f t="shared" si="19"/>
        <v>0</v>
      </c>
      <c r="P36" s="85" t="b">
        <v>1</v>
      </c>
      <c r="Q36" s="82">
        <v>50</v>
      </c>
      <c r="R36" s="82">
        <v>1</v>
      </c>
      <c r="S36" s="82" t="str">
        <f t="shared" si="20"/>
        <v>obj_004e8#0001</v>
      </c>
      <c r="T36" s="86">
        <f>IFERROR(_xll.qlRateHelperEarliestDate(S36,Trigger),"--")</f>
        <v>42643</v>
      </c>
      <c r="U36" s="86">
        <f>IFERROR(_xll.qlRateHelperPillarDate(S36,Trigger),"--")</f>
        <v>43738</v>
      </c>
      <c r="W36" s="2" t="str">
        <f t="shared" si="4"/>
        <v>Sw</v>
      </c>
      <c r="X36" s="2" t="str">
        <v>obj_004d1</v>
      </c>
      <c r="Y36" s="2" t="str">
        <f>IFERROR(_xll.qlRateHelperQuoteName(X36,Trigger),"")</f>
        <v>EURAB6E15Y_Quote</v>
      </c>
      <c r="Z36" s="62">
        <f>IFERROR(_xll.qlRateHelperRate(X36,Trigger),"")</f>
        <v>5.8000000000000005E-3</v>
      </c>
      <c r="AA36" s="90">
        <f>IF(ISERROR(_xll.qlSwapRateHelperSpread($X36)),IF(ISERROR(_xll.qlFuturesRateHelperConvexityAdjustment($X36)),"",_xll.qlFuturesRateHelperConvexityAdjustment($X36)),_xll.qlSwapRateHelperSpread($X36))</f>
        <v>0</v>
      </c>
      <c r="AB36" s="3">
        <f>IFERROR(_xll.qlRateHelperEarliestDate(X36,Trigger),"")</f>
        <v>42643</v>
      </c>
      <c r="AC36" s="3">
        <f>IFERROR(_xll.qlRateHelperPillarDate(X36,Trigger),"")</f>
        <v>48121</v>
      </c>
      <c r="AD36" s="62">
        <v>5.8716240469082383E-3</v>
      </c>
    </row>
    <row r="37" spans="1:30" ht="11.25" customHeight="1" x14ac:dyDescent="0.2">
      <c r="A37" s="54" t="s">
        <v>26</v>
      </c>
      <c r="B37" s="55" t="s">
        <v>50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21"/>
        <v>Euribor6M</v>
      </c>
      <c r="H37" s="265" t="str">
        <f t="shared" si="22"/>
        <v>EURAB6E18M_Quote</v>
      </c>
      <c r="I37" s="111">
        <v>0</v>
      </c>
      <c r="J37" s="209" t="str">
        <f>IF(P33,_xll.qlSwapRateHelper2(,H37,,B37,Calendar,D37,E37,F37,G37,I37,C37,Discounting,PillarDate,,Permanent,Trigger,ObjectOverwrite),"--")</f>
        <v>--</v>
      </c>
      <c r="K37" s="45"/>
      <c r="L37" s="212" t="str">
        <f t="shared" si="23"/>
        <v>Sw</v>
      </c>
      <c r="M37" s="213" t="str">
        <f t="shared" si="18"/>
        <v>EURAB6E4Y_Quote</v>
      </c>
      <c r="N37" s="214">
        <f>IFERROR(_xll.qlQuoteValue(H41),"--")</f>
        <v>-1.7699999999999999E-3</v>
      </c>
      <c r="O37" s="214">
        <f t="shared" si="19"/>
        <v>0</v>
      </c>
      <c r="P37" s="85" t="b">
        <v>1</v>
      </c>
      <c r="Q37" s="82">
        <v>50</v>
      </c>
      <c r="R37" s="82">
        <v>1</v>
      </c>
      <c r="S37" s="82" t="str">
        <f t="shared" si="20"/>
        <v>obj_00501#0001</v>
      </c>
      <c r="T37" s="86">
        <f>IFERROR(_xll.qlRateHelperEarliestDate(S37,Trigger),"--")</f>
        <v>42643</v>
      </c>
      <c r="U37" s="86">
        <f>IFERROR(_xll.qlRateHelperPillarDate(S37,Trigger),"--")</f>
        <v>44104</v>
      </c>
      <c r="W37" s="2" t="str">
        <f t="shared" si="4"/>
        <v>Sw</v>
      </c>
      <c r="X37" s="2" t="str">
        <v>obj_004f2</v>
      </c>
      <c r="Y37" s="2" t="str">
        <f>IFERROR(_xll.qlRateHelperQuoteName(X37,Trigger),"")</f>
        <v>EURAB6E20Y_Quote</v>
      </c>
      <c r="Z37" s="62">
        <f>IFERROR(_xll.qlRateHelperRate(X37,Trigger),"")</f>
        <v>7.0900000000000008E-3</v>
      </c>
      <c r="AA37" s="90">
        <f>IF(ISERROR(_xll.qlSwapRateHelperSpread($X37)),IF(ISERROR(_xll.qlFuturesRateHelperConvexityAdjustment($X37)),"",_xll.qlFuturesRateHelperConvexityAdjustment($X37)),_xll.qlSwapRateHelperSpread($X37))</f>
        <v>0</v>
      </c>
      <c r="AB37" s="3">
        <f>IFERROR(_xll.qlRateHelperEarliestDate(X37,Trigger),"")</f>
        <v>42643</v>
      </c>
      <c r="AC37" s="3">
        <f>IFERROR(_xll.qlRateHelperPillarDate(X37,Trigger),"")</f>
        <v>49948</v>
      </c>
      <c r="AD37" s="62">
        <v>7.2110547119218198E-3</v>
      </c>
    </row>
    <row r="38" spans="1:30" ht="11.25" customHeight="1" x14ac:dyDescent="0.2">
      <c r="A38" s="54" t="s">
        <v>26</v>
      </c>
      <c r="B38" s="55" t="s">
        <v>51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21"/>
        <v>Euribor6M</v>
      </c>
      <c r="H38" s="265" t="str">
        <f t="shared" si="22"/>
        <v>EURAB6E21M_Quote</v>
      </c>
      <c r="I38" s="111">
        <v>0</v>
      </c>
      <c r="J38" s="209" t="str">
        <f>IF(P34,_xll.qlSwapRateHelper2(,H38,,B38,Calendar,D38,E38,F38,G38,I38,C38,Discounting,PillarDate,,Permanent,Trigger,ObjectOverwrite),"--")</f>
        <v>--</v>
      </c>
      <c r="K38" s="45"/>
      <c r="L38" s="212" t="str">
        <f t="shared" si="23"/>
        <v>Sw</v>
      </c>
      <c r="M38" s="213" t="str">
        <f t="shared" si="18"/>
        <v>EURAB6E5Y_Quote</v>
      </c>
      <c r="N38" s="214">
        <f>IFERROR(_xll.qlQuoteValue(H42),"--")</f>
        <v>-1.15E-3</v>
      </c>
      <c r="O38" s="214">
        <f t="shared" si="19"/>
        <v>0</v>
      </c>
      <c r="P38" s="85" t="b">
        <v>1</v>
      </c>
      <c r="Q38" s="82">
        <v>50</v>
      </c>
      <c r="R38" s="82">
        <v>1</v>
      </c>
      <c r="S38" s="82" t="str">
        <f t="shared" si="20"/>
        <v>obj_004d5#0001</v>
      </c>
      <c r="T38" s="86">
        <f>IFERROR(_xll.qlRateHelperEarliestDate(S38,Trigger),"--")</f>
        <v>42643</v>
      </c>
      <c r="U38" s="86">
        <f>IFERROR(_xll.qlRateHelperPillarDate(S38,Trigger),"--")</f>
        <v>44469</v>
      </c>
      <c r="W38" s="2" t="str">
        <f t="shared" si="4"/>
        <v>Sw</v>
      </c>
      <c r="X38" s="2" t="str">
        <v>obj_004f1</v>
      </c>
      <c r="Y38" s="2" t="str">
        <f>IFERROR(_xll.qlRateHelperQuoteName(X38,Trigger),"")</f>
        <v>EURAB6E25Y_Quote</v>
      </c>
      <c r="Z38" s="62">
        <f>IFERROR(_xll.qlRateHelperRate(X38,Trigger),"")</f>
        <v>7.4199999999999995E-3</v>
      </c>
      <c r="AA38" s="90">
        <f>IF(ISERROR(_xll.qlSwapRateHelperSpread($X38)),IF(ISERROR(_xll.qlFuturesRateHelperConvexityAdjustment($X38)),"",_xll.qlFuturesRateHelperConvexityAdjustment($X38)),_xll.qlSwapRateHelperSpread($X38))</f>
        <v>0</v>
      </c>
      <c r="AB38" s="3">
        <f>IFERROR(_xll.qlRateHelperEarliestDate(X38,Trigger),"")</f>
        <v>42643</v>
      </c>
      <c r="AC38" s="3">
        <f>IFERROR(_xll.qlRateHelperPillarDate(X38,Trigger),"")</f>
        <v>51774</v>
      </c>
      <c r="AD38" s="62">
        <v>7.5382098151910619E-3</v>
      </c>
    </row>
    <row r="39" spans="1:30" ht="11.25" customHeight="1" x14ac:dyDescent="0.2">
      <c r="A39" s="54" t="s">
        <v>26</v>
      </c>
      <c r="B39" s="55" t="s">
        <v>52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21"/>
        <v>Euribor6M</v>
      </c>
      <c r="H39" s="265" t="str">
        <f t="shared" si="22"/>
        <v>EURAB6E2Y_Quote</v>
      </c>
      <c r="I39" s="111">
        <v>0</v>
      </c>
      <c r="J39" s="209" t="str">
        <f>IF(P35,_xll.qlSwapRateHelper2(,H39,,B39,Calendar,D39,E39,F39,G39,I39,C39,Discounting,PillarDate,,Permanent,Trigger,ObjectOverwrite),"--")</f>
        <v>--</v>
      </c>
      <c r="K39" s="45"/>
      <c r="L39" s="212" t="str">
        <f t="shared" si="23"/>
        <v>Sw</v>
      </c>
      <c r="M39" s="213" t="str">
        <f t="shared" si="18"/>
        <v>EURAB6E6Y_Quote</v>
      </c>
      <c r="N39" s="214">
        <f>IFERROR(_xll.qlQuoteValue(H43),"--")</f>
        <v>-3.3E-4</v>
      </c>
      <c r="O39" s="214">
        <f t="shared" si="19"/>
        <v>0</v>
      </c>
      <c r="P39" s="85" t="b">
        <v>1</v>
      </c>
      <c r="Q39" s="82">
        <v>50</v>
      </c>
      <c r="R39" s="82">
        <v>1</v>
      </c>
      <c r="S39" s="82" t="str">
        <f t="shared" si="20"/>
        <v>obj_0050a#0001</v>
      </c>
      <c r="T39" s="86">
        <f>IFERROR(_xll.qlRateHelperEarliestDate(S39,Trigger),"--")</f>
        <v>42643</v>
      </c>
      <c r="U39" s="86">
        <f>IFERROR(_xll.qlRateHelperPillarDate(S39,Trigger),"--")</f>
        <v>44834</v>
      </c>
      <c r="W39" s="2" t="str">
        <f t="shared" si="4"/>
        <v>Sw</v>
      </c>
      <c r="X39" s="2" t="str">
        <v>obj_004ff</v>
      </c>
      <c r="Y39" s="2" t="str">
        <f>IFERROR(_xll.qlRateHelperQuoteName(X39,Trigger),"")</f>
        <v>EURAB6E30Y_Quote</v>
      </c>
      <c r="Z39" s="62">
        <f>IFERROR(_xll.qlRateHelperRate(X39,Trigger),"")</f>
        <v>7.4599999999999996E-3</v>
      </c>
      <c r="AA39" s="90">
        <f>IF(ISERROR(_xll.qlSwapRateHelperSpread($X39)),IF(ISERROR(_xll.qlFuturesRateHelperConvexityAdjustment($X39)),"",_xll.qlFuturesRateHelperConvexityAdjustment($X39)),_xll.qlSwapRateHelperSpread($X39))</f>
        <v>0</v>
      </c>
      <c r="AB39" s="3">
        <f>IFERROR(_xll.qlRateHelperEarliestDate(X39,Trigger),"")</f>
        <v>42643</v>
      </c>
      <c r="AC39" s="3">
        <f>IFERROR(_xll.qlRateHelperPillarDate(X39,Trigger),"")</f>
        <v>53598</v>
      </c>
      <c r="AD39" s="62">
        <v>7.5571796866791543E-3</v>
      </c>
    </row>
    <row r="40" spans="1:30" ht="11.25" customHeight="1" x14ac:dyDescent="0.2">
      <c r="A40" s="54" t="s">
        <v>26</v>
      </c>
      <c r="B40" s="55" t="s">
        <v>53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21"/>
        <v>Euribor6M</v>
      </c>
      <c r="H40" s="265" t="str">
        <f t="shared" si="22"/>
        <v>EURAB6E3Y_Quote</v>
      </c>
      <c r="I40" s="111">
        <v>0</v>
      </c>
      <c r="J40" s="209" t="str">
        <f>IF(P36,_xll.qlSwapRateHelper2(,H40,,B40,Calendar,D40,E40,F40,G40,I40,C40,Discounting,PillarDate,,Permanent,Trigger,ObjectOverwrite),"--")</f>
        <v>obj_004e8#0001</v>
      </c>
      <c r="K40" s="45"/>
      <c r="L40" s="212" t="str">
        <f t="shared" si="23"/>
        <v>Sw</v>
      </c>
      <c r="M40" s="213" t="str">
        <f t="shared" si="18"/>
        <v>EURAB6E7Y_Quote</v>
      </c>
      <c r="N40" s="214">
        <f>IFERROR(_xll.qlQuoteValue(H44),"--")</f>
        <v>6.3000000000000003E-4</v>
      </c>
      <c r="O40" s="214">
        <f t="shared" si="19"/>
        <v>0</v>
      </c>
      <c r="P40" s="85" t="b">
        <v>1</v>
      </c>
      <c r="Q40" s="82">
        <v>50</v>
      </c>
      <c r="R40" s="82">
        <v>1</v>
      </c>
      <c r="S40" s="82" t="str">
        <f t="shared" si="20"/>
        <v>obj_004da#0001</v>
      </c>
      <c r="T40" s="86">
        <f>IFERROR(_xll.qlRateHelperEarliestDate(S40,Trigger),"--")</f>
        <v>42643</v>
      </c>
      <c r="U40" s="86">
        <f>IFERROR(_xll.qlRateHelperPillarDate(S40,Trigger),"--")</f>
        <v>45198</v>
      </c>
      <c r="W40" s="2" t="str">
        <f t="shared" si="4"/>
        <v>Sw</v>
      </c>
      <c r="X40" s="2" t="str">
        <v>obj_004ce</v>
      </c>
      <c r="Y40" s="2" t="str">
        <f>IFERROR(_xll.qlRateHelperQuoteName(X40,Trigger),"")</f>
        <v>EURAB6E35Y_Quote</v>
      </c>
      <c r="Z40" s="62">
        <f>IFERROR(_xll.qlRateHelperRate(X40,Trigger),"")</f>
        <v>7.3699999999999998E-3</v>
      </c>
      <c r="AA40" s="90">
        <f>IF(ISERROR(_xll.qlSwapRateHelperSpread($X40)),IF(ISERROR(_xll.qlFuturesRateHelperConvexityAdjustment($X40)),"",_xll.qlFuturesRateHelperConvexityAdjustment($X40)),_xll.qlSwapRateHelperSpread($X40))</f>
        <v>0</v>
      </c>
      <c r="AB40" s="3">
        <f>IFERROR(_xll.qlRateHelperEarliestDate(X40,Trigger),"")</f>
        <v>42643</v>
      </c>
      <c r="AC40" s="3">
        <f>IFERROR(_xll.qlRateHelperPillarDate(X40,Trigger),"")</f>
        <v>55425</v>
      </c>
      <c r="AD40" s="62">
        <v>7.4373776863157692E-3</v>
      </c>
    </row>
    <row r="41" spans="1:30" ht="11.25" customHeight="1" x14ac:dyDescent="0.2">
      <c r="A41" s="54" t="s">
        <v>26</v>
      </c>
      <c r="B41" s="55" t="s">
        <v>54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21"/>
        <v>Euribor6M</v>
      </c>
      <c r="H41" s="265" t="str">
        <f t="shared" si="22"/>
        <v>EURAB6E4Y_Quote</v>
      </c>
      <c r="I41" s="111">
        <v>0</v>
      </c>
      <c r="J41" s="209" t="str">
        <f>IF(P37,_xll.qlSwapRateHelper2(,H41,,B41,Calendar,D41,E41,F41,G41,I41,C41,Discounting,PillarDate,,Permanent,Trigger,ObjectOverwrite),"--")</f>
        <v>obj_00501#0001</v>
      </c>
      <c r="L41" s="212" t="str">
        <f t="shared" si="23"/>
        <v>Sw</v>
      </c>
      <c r="M41" s="213" t="str">
        <f t="shared" si="18"/>
        <v>EURAB6E8Y_Quote</v>
      </c>
      <c r="N41" s="214">
        <f>IFERROR(_xll.qlQuoteValue(H45),"--")</f>
        <v>1.6300000000000002E-3</v>
      </c>
      <c r="O41" s="214">
        <f t="shared" si="19"/>
        <v>0</v>
      </c>
      <c r="P41" s="85" t="b">
        <v>1</v>
      </c>
      <c r="Q41" s="82">
        <v>50</v>
      </c>
      <c r="R41" s="82">
        <v>1</v>
      </c>
      <c r="S41" s="82" t="str">
        <f t="shared" si="20"/>
        <v>obj_004fa#0001</v>
      </c>
      <c r="T41" s="86">
        <f>IFERROR(_xll.qlRateHelperEarliestDate(S41,Trigger),"--")</f>
        <v>42643</v>
      </c>
      <c r="U41" s="86">
        <f>IFERROR(_xll.qlRateHelperPillarDate(S41,Trigger),"--")</f>
        <v>45565</v>
      </c>
      <c r="W41" s="2" t="str">
        <f t="shared" si="4"/>
        <v>Sw</v>
      </c>
      <c r="X41" s="2" t="str">
        <v>obj_004d8</v>
      </c>
      <c r="Y41" s="2" t="str">
        <f>IFERROR(_xll.qlRateHelperQuoteName(X41,Trigger),"")</f>
        <v>EURAB6E40Y_Quote</v>
      </c>
      <c r="Z41" s="62">
        <f>IFERROR(_xll.qlRateHelperRate(X41,Trigger),"")</f>
        <v>7.2199999999999999E-3</v>
      </c>
      <c r="AA41" s="90">
        <f>IF(ISERROR(_xll.qlSwapRateHelperSpread($X41)),IF(ISERROR(_xll.qlFuturesRateHelperConvexityAdjustment($X41)),"",_xll.qlFuturesRateHelperConvexityAdjustment($X41)),_xll.qlSwapRateHelperSpread($X41))</f>
        <v>0</v>
      </c>
      <c r="AB41" s="3">
        <f>IFERROR(_xll.qlRateHelperEarliestDate(X41,Trigger),"")</f>
        <v>42643</v>
      </c>
      <c r="AC41" s="3">
        <f>IFERROR(_xll.qlRateHelperPillarDate(X41,Trigger),"")</f>
        <v>57252</v>
      </c>
      <c r="AD41" s="62">
        <v>7.2539266573749964E-3</v>
      </c>
    </row>
    <row r="42" spans="1:30" ht="11.25" customHeight="1" x14ac:dyDescent="0.2">
      <c r="A42" s="54" t="s">
        <v>26</v>
      </c>
      <c r="B42" s="55" t="s">
        <v>55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21"/>
        <v>Euribor6M</v>
      </c>
      <c r="H42" s="265" t="str">
        <f t="shared" si="22"/>
        <v>EURAB6E5Y_Quote</v>
      </c>
      <c r="I42" s="111">
        <v>0</v>
      </c>
      <c r="J42" s="209" t="str">
        <f>IF(P38,_xll.qlSwapRateHelper2(,H42,,B42,Calendar,D42,E42,F42,G42,I42,C42,Discounting,PillarDate,,Permanent,Trigger,ObjectOverwrite),"--")</f>
        <v>obj_004d5#0001</v>
      </c>
      <c r="L42" s="212" t="str">
        <f t="shared" si="23"/>
        <v>Sw</v>
      </c>
      <c r="M42" s="213" t="str">
        <f t="shared" si="18"/>
        <v>EURAB6E9Y_Quote</v>
      </c>
      <c r="N42" s="214">
        <f>IFERROR(_xll.qlQuoteValue(H46),"--")</f>
        <v>2.6199999999999999E-3</v>
      </c>
      <c r="O42" s="214">
        <f t="shared" si="19"/>
        <v>0</v>
      </c>
      <c r="P42" s="85" t="b">
        <v>1</v>
      </c>
      <c r="Q42" s="82">
        <v>50</v>
      </c>
      <c r="R42" s="82">
        <v>1</v>
      </c>
      <c r="S42" s="82" t="str">
        <f t="shared" si="20"/>
        <v>obj_00503#0001</v>
      </c>
      <c r="T42" s="86">
        <f>IFERROR(_xll.qlRateHelperEarliestDate(S42,Trigger),"--")</f>
        <v>42643</v>
      </c>
      <c r="U42" s="86">
        <f>IFERROR(_xll.qlRateHelperPillarDate(S42,Trigger),"--")</f>
        <v>45930</v>
      </c>
      <c r="W42" s="2" t="str">
        <f t="shared" si="4"/>
        <v>FwdSw</v>
      </c>
      <c r="X42" s="2" t="str">
        <v>obj_004de</v>
      </c>
      <c r="Y42" s="2" t="str">
        <f>IFERROR(_xll.qlRateHelperQuoteName(X42,Trigger),"")</f>
        <v>EUR15F30Y_Quote</v>
      </c>
      <c r="Z42" s="62">
        <f>IFERROR(_xll.qlRateHelperRate(X42,Trigger),"")</f>
        <v>7.7299999999999999E-3</v>
      </c>
      <c r="AA42" s="90">
        <f>IF(ISERROR(_xll.qlSwapRateHelperSpread($X42)),IF(ISERROR(_xll.qlFuturesRateHelperConvexityAdjustment($X42)),"",_xll.qlFuturesRateHelperConvexityAdjustment($X42)),_xll.qlSwapRateHelperSpread($X42))</f>
        <v>0</v>
      </c>
      <c r="AB42" s="3">
        <f>IFERROR(_xll.qlRateHelperEarliestDate(X42,Trigger),"")</f>
        <v>48121</v>
      </c>
      <c r="AC42" s="3">
        <f>IFERROR(_xll.qlRateHelperPillarDate(X42,Trigger),"")</f>
        <v>59079</v>
      </c>
      <c r="AD42" s="62">
        <v>7.0026907450344558E-3</v>
      </c>
    </row>
    <row r="43" spans="1:30" ht="11.25" customHeight="1" x14ac:dyDescent="0.2">
      <c r="A43" s="54" t="s">
        <v>26</v>
      </c>
      <c r="B43" s="55" t="s">
        <v>56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21"/>
        <v>Euribor6M</v>
      </c>
      <c r="H43" s="265" t="str">
        <f t="shared" si="22"/>
        <v>EURAB6E6Y_Quote</v>
      </c>
      <c r="I43" s="111">
        <v>0</v>
      </c>
      <c r="J43" s="209" t="str">
        <f>IF(P39,_xll.qlSwapRateHelper2(,H43,,B43,Calendar,D43,E43,F43,G43,I43,C43,Discounting,PillarDate,,Permanent,Trigger,ObjectOverwrite),"--")</f>
        <v>obj_0050a#0001</v>
      </c>
      <c r="L43" s="212" t="str">
        <f t="shared" si="23"/>
        <v>Sw</v>
      </c>
      <c r="M43" s="213" t="str">
        <f t="shared" si="18"/>
        <v>EURAB6E10Y_Quote</v>
      </c>
      <c r="N43" s="214">
        <f>IFERROR(_xll.qlQuoteValue(H47),"--")</f>
        <v>3.5299999999999997E-3</v>
      </c>
      <c r="O43" s="214">
        <f t="shared" si="19"/>
        <v>0</v>
      </c>
      <c r="P43" s="85" t="b">
        <v>1</v>
      </c>
      <c r="Q43" s="82">
        <v>50</v>
      </c>
      <c r="R43" s="82">
        <v>1</v>
      </c>
      <c r="S43" s="82" t="str">
        <f t="shared" si="20"/>
        <v>obj_004bf#0001</v>
      </c>
      <c r="T43" s="86">
        <f>IFERROR(_xll.qlRateHelperEarliestDate(S43,Trigger),"--")</f>
        <v>42643</v>
      </c>
      <c r="U43" s="86">
        <f>IFERROR(_xll.qlRateHelperPillarDate(S43,Trigger),"--")</f>
        <v>46295</v>
      </c>
      <c r="W43" s="2" t="str">
        <f t="shared" si="4"/>
        <v>Sw</v>
      </c>
      <c r="X43" s="2" t="str">
        <v>obj_00506</v>
      </c>
      <c r="Y43" s="2" t="str">
        <f>IFERROR(_xll.qlRateHelperQuoteName(X43,Trigger),"")</f>
        <v>EURAB6E50Y_Quote</v>
      </c>
      <c r="Z43" s="62">
        <f>IFERROR(_xll.qlRateHelperRate(X43,Trigger),"")</f>
        <v>6.6900000000000006E-3</v>
      </c>
      <c r="AA43" s="90">
        <f>IF(ISERROR(_xll.qlSwapRateHelperSpread($X43)),IF(ISERROR(_xll.qlFuturesRateHelperConvexityAdjustment($X43)),"",_xll.qlFuturesRateHelperConvexityAdjustment($X43)),_xll.qlSwapRateHelperSpread($X43))</f>
        <v>0</v>
      </c>
      <c r="AB43" s="3">
        <f>IFERROR(_xll.qlRateHelperEarliestDate(X43,Trigger),"")</f>
        <v>42643</v>
      </c>
      <c r="AC43" s="3">
        <f>IFERROR(_xll.qlRateHelperPillarDate(X43,Trigger),"")</f>
        <v>60905</v>
      </c>
      <c r="AD43" s="62">
        <v>6.6350999908489335E-3</v>
      </c>
    </row>
    <row r="44" spans="1:30" ht="11.25" customHeight="1" x14ac:dyDescent="0.2">
      <c r="A44" s="54" t="s">
        <v>26</v>
      </c>
      <c r="B44" s="55" t="s">
        <v>57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21"/>
        <v>Euribor6M</v>
      </c>
      <c r="H44" s="265" t="str">
        <f t="shared" si="22"/>
        <v>EURAB6E7Y_Quote</v>
      </c>
      <c r="I44" s="111">
        <v>0</v>
      </c>
      <c r="J44" s="209" t="str">
        <f>IF(P40,_xll.qlSwapRateHelper2(,H44,,B44,Calendar,D44,E44,F44,G44,I44,C44,Discounting,PillarDate,,Permanent,Trigger,ObjectOverwrite),"--")</f>
        <v>obj_004da#0001</v>
      </c>
      <c r="L44" s="212" t="str">
        <f t="shared" si="23"/>
        <v>Sw</v>
      </c>
      <c r="M44" s="213" t="str">
        <f t="shared" si="18"/>
        <v>EURAB6E11Y_Quote</v>
      </c>
      <c r="N44" s="214">
        <f>IFERROR(_xll.qlQuoteValue(H48),"--")</f>
        <v>4.3600000000000002E-3</v>
      </c>
      <c r="O44" s="214">
        <f t="shared" si="19"/>
        <v>0</v>
      </c>
      <c r="P44" s="85" t="b">
        <v>0</v>
      </c>
      <c r="Q44" s="82">
        <v>50</v>
      </c>
      <c r="R44" s="82">
        <v>1</v>
      </c>
      <c r="S44" s="82" t="str">
        <f t="shared" si="20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2" t="str">
        <f t="shared" si="4"/>
        <v>FwdSw</v>
      </c>
      <c r="X44" s="2" t="str">
        <v>obj_004c6</v>
      </c>
      <c r="Y44" s="2" t="str">
        <f>IFERROR(_xll.qlRateHelperQuoteName(X44,Trigger),"")</f>
        <v>EUR25F30Y_Quote</v>
      </c>
      <c r="Z44" s="62">
        <f>IFERROR(_xll.qlRateHelperRate(X44,Trigger),"")</f>
        <v>5.5900000000000004E-3</v>
      </c>
      <c r="AA44" s="90">
        <f>IF(ISERROR(_xll.qlSwapRateHelperSpread($X44)),IF(ISERROR(_xll.qlFuturesRateHelperConvexityAdjustment($X44)),"",_xll.qlFuturesRateHelperConvexityAdjustment($X44)),_xll.qlSwapRateHelperSpread($X44))</f>
        <v>0</v>
      </c>
      <c r="AB44" s="3">
        <f>IFERROR(_xll.qlRateHelperEarliestDate(X44,Trigger),"")</f>
        <v>51774</v>
      </c>
      <c r="AC44" s="3">
        <f>IFERROR(_xll.qlRateHelperPillarDate(X44,Trigger),"")</f>
        <v>62731</v>
      </c>
      <c r="AD44" s="62">
        <v>6.4322421737793376E-3</v>
      </c>
    </row>
    <row r="45" spans="1:30" ht="11.25" customHeight="1" x14ac:dyDescent="0.2">
      <c r="A45" s="54" t="s">
        <v>26</v>
      </c>
      <c r="B45" s="55" t="s">
        <v>58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21"/>
        <v>Euribor6M</v>
      </c>
      <c r="H45" s="265" t="str">
        <f t="shared" si="22"/>
        <v>EURAB6E8Y_Quote</v>
      </c>
      <c r="I45" s="111">
        <v>0</v>
      </c>
      <c r="J45" s="209" t="str">
        <f>IF(P41,_xll.qlSwapRateHelper2(,H45,,B45,Calendar,D45,E45,F45,G45,I45,C45,Discounting,PillarDate,,Permanent,Trigger,ObjectOverwrite),"--")</f>
        <v>obj_004fa#0001</v>
      </c>
      <c r="L45" s="212" t="str">
        <f t="shared" si="23"/>
        <v>Sw</v>
      </c>
      <c r="M45" s="213" t="str">
        <f t="shared" si="18"/>
        <v>EURAB6E12Y_Quote</v>
      </c>
      <c r="N45" s="214">
        <f>IFERROR(_xll.qlQuoteValue(H49),"--")</f>
        <v>5.0899999999999999E-3</v>
      </c>
      <c r="O45" s="214">
        <f t="shared" si="19"/>
        <v>0</v>
      </c>
      <c r="P45" s="85" t="b">
        <v>1</v>
      </c>
      <c r="Q45" s="82">
        <v>50</v>
      </c>
      <c r="R45" s="82">
        <v>1</v>
      </c>
      <c r="S45" s="82" t="str">
        <f t="shared" si="20"/>
        <v>obj_004cd#0001</v>
      </c>
      <c r="T45" s="86">
        <f>IFERROR(_xll.qlRateHelperEarliestDate(S45,Trigger),"--")</f>
        <v>42643</v>
      </c>
      <c r="U45" s="86">
        <f>IFERROR(_xll.qlRateHelperPillarDate(S45,Trigger),"--")</f>
        <v>47025</v>
      </c>
      <c r="W45" s="2" t="str">
        <f t="shared" si="4"/>
        <v>Sw</v>
      </c>
      <c r="X45" s="2" t="str">
        <v>obj_004c5</v>
      </c>
      <c r="Y45" s="2" t="str">
        <f>IFERROR(_xll.qlRateHelperQuoteName(X45,Trigger),"")</f>
        <v>EURAB6E60Y_Quote</v>
      </c>
      <c r="Z45" s="62">
        <f>IFERROR(_xll.qlRateHelperRate(X45,Trigger),"")</f>
        <v>6.3400000000000001E-3</v>
      </c>
      <c r="AA45" s="90">
        <f>IF(ISERROR(_xll.qlSwapRateHelperSpread($X45)),IF(ISERROR(_xll.qlFuturesRateHelperConvexityAdjustment($X45)),"",_xll.qlFuturesRateHelperConvexityAdjustment($X45)),_xll.qlSwapRateHelperSpread($X45))</f>
        <v>0</v>
      </c>
      <c r="AB45" s="3">
        <f>IFERROR(_xll.qlRateHelperEarliestDate(X45,Trigger),"")</f>
        <v>42643</v>
      </c>
      <c r="AC45" s="3">
        <f>IFERROR(_xll.qlRateHelperPillarDate(X45,Trigger),"")</f>
        <v>64558</v>
      </c>
      <c r="AD45" s="62">
        <v>6.2357187159150264E-3</v>
      </c>
    </row>
    <row r="46" spans="1:30" ht="11.25" customHeight="1" x14ac:dyDescent="0.2">
      <c r="A46" s="54" t="s">
        <v>26</v>
      </c>
      <c r="B46" s="55" t="s">
        <v>59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21"/>
        <v>Euribor6M</v>
      </c>
      <c r="H46" s="265" t="str">
        <f t="shared" si="22"/>
        <v>EURAB6E9Y_Quote</v>
      </c>
      <c r="I46" s="111">
        <v>0</v>
      </c>
      <c r="J46" s="209" t="str">
        <f>IF(P42,_xll.qlSwapRateHelper2(,H46,,B46,Calendar,D46,E46,F46,G46,I46,C46,Discounting,PillarDate,,Permanent,Trigger,ObjectOverwrite),"--")</f>
        <v>obj_00503#0001</v>
      </c>
      <c r="L46" s="212" t="str">
        <f t="shared" si="23"/>
        <v>Sw</v>
      </c>
      <c r="M46" s="213" t="str">
        <f t="shared" si="18"/>
        <v>EURAB6E13Y_Quote</v>
      </c>
      <c r="N46" s="214">
        <f>IFERROR(_xll.qlQuoteValue(H50),"--")</f>
        <v>5.7000000000000002E-3</v>
      </c>
      <c r="O46" s="214">
        <f t="shared" si="19"/>
        <v>0</v>
      </c>
      <c r="P46" s="85" t="b">
        <v>0</v>
      </c>
      <c r="Q46" s="82">
        <v>50</v>
      </c>
      <c r="R46" s="82">
        <v>1</v>
      </c>
      <c r="S46" s="82" t="str">
        <f t="shared" si="20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2" t="str">
        <f t="shared" si="4"/>
        <v/>
      </c>
      <c r="X46" s="2" t="e">
        <v>#N/A</v>
      </c>
      <c r="Y46" s="2" t="str">
        <f>IFERROR(_xll.qlRateHelperQuoteName(X46,Trigger),"")</f>
        <v/>
      </c>
      <c r="Z46" s="62" t="str">
        <f>IFERROR(_xll.qlRateHelperRate(X46,Trigger),"")</f>
        <v/>
      </c>
      <c r="AA46" s="90" t="str">
        <f>IF(ISERROR(_xll.qlSwapRateHelperSpread($X46)),IF(ISERROR(_xll.qlFuturesRateHelperConvexityAdjustment($X46)),"",_xll.qlFuturesRateHelperConvexityAdjustment($X46)),_xll.qlSwapRateHelperSpread($X46))</f>
        <v/>
      </c>
      <c r="AB46" s="3" t="str">
        <f>IFERROR(_xll.qlRateHelperEarliestDate(X46,Trigger),"")</f>
        <v/>
      </c>
      <c r="AC46" s="3" t="str">
        <f>IFERROR(_xll.qlRateHelperPillarDate(X46,Trigger),"")</f>
        <v/>
      </c>
      <c r="AD46" s="62" t="e">
        <v>#N/A</v>
      </c>
    </row>
    <row r="47" spans="1:30" ht="11.25" customHeight="1" x14ac:dyDescent="0.2">
      <c r="A47" s="54" t="s">
        <v>26</v>
      </c>
      <c r="B47" s="55" t="s">
        <v>60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21"/>
        <v>Euribor6M</v>
      </c>
      <c r="H47" s="265" t="str">
        <f t="shared" si="22"/>
        <v>EURAB6E10Y_Quote</v>
      </c>
      <c r="I47" s="111">
        <v>0</v>
      </c>
      <c r="J47" s="209" t="str">
        <f>IF(P43,_xll.qlSwapRateHelper2(,H47,,B47,Calendar,D47,E47,F47,G47,I47,C47,Discounting,PillarDate,,Permanent,Trigger,ObjectOverwrite),"--")</f>
        <v>obj_004bf#0001</v>
      </c>
      <c r="L47" s="212" t="str">
        <f t="shared" si="23"/>
        <v>Sw</v>
      </c>
      <c r="M47" s="213" t="str">
        <f t="shared" si="18"/>
        <v>EURAB6E14Y_Quote</v>
      </c>
      <c r="N47" s="214">
        <f>IFERROR(_xll.qlQuoteValue(H51),"--")</f>
        <v>6.2199999999999998E-3</v>
      </c>
      <c r="O47" s="214">
        <f t="shared" si="19"/>
        <v>0</v>
      </c>
      <c r="P47" s="85" t="b">
        <v>0</v>
      </c>
      <c r="Q47" s="82">
        <v>50</v>
      </c>
      <c r="R47" s="82">
        <v>1</v>
      </c>
      <c r="S47" s="82" t="str">
        <f t="shared" si="20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2" t="str">
        <f t="shared" si="4"/>
        <v/>
      </c>
      <c r="X47" s="2" t="e">
        <v>#N/A</v>
      </c>
      <c r="Y47" s="2" t="str">
        <f>IFERROR(_xll.qlRateHelperQuoteName(X47,Trigger),"")</f>
        <v/>
      </c>
      <c r="Z47" s="62" t="str">
        <f>IFERROR(_xll.qlRateHelperRate(X47,Trigger),"")</f>
        <v/>
      </c>
      <c r="AA47" s="90" t="str">
        <f>IF(ISERROR(_xll.qlSwapRateHelperSpread($X47)),IF(ISERROR(_xll.qlFuturesRateHelperConvexityAdjustment($X47)),"",_xll.qlFuturesRateHelperConvexityAdjustment($X47)),_xll.qlSwapRateHelperSpread($X47))</f>
        <v/>
      </c>
      <c r="AB47" s="3" t="str">
        <f>IFERROR(_xll.qlRateHelperEarliestDate(X47,Trigger),"")</f>
        <v/>
      </c>
      <c r="AC47" s="3" t="str">
        <f>IFERROR(_xll.qlRateHelperPillarDate(X47,Trigger),"")</f>
        <v/>
      </c>
      <c r="AD47" s="62" t="e">
        <v>#N/A</v>
      </c>
    </row>
    <row r="48" spans="1:30" ht="11.25" customHeight="1" x14ac:dyDescent="0.2">
      <c r="A48" s="54" t="s">
        <v>26</v>
      </c>
      <c r="B48" s="55" t="s">
        <v>98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21"/>
        <v>Euribor6M</v>
      </c>
      <c r="H48" s="265" t="str">
        <f t="shared" si="22"/>
        <v>EURAB6E11Y_Quote</v>
      </c>
      <c r="I48" s="111">
        <v>0</v>
      </c>
      <c r="J48" s="209" t="str">
        <f>IF(P44,_xll.qlSwapRateHelper2(,H48,,B48,Calendar,D48,E48,F48,G48,I48,C48,Discounting,PillarDate,,Permanent,Trigger,ObjectOverwrite),"--")</f>
        <v>--</v>
      </c>
      <c r="L48" s="212" t="str">
        <f t="shared" si="23"/>
        <v>Sw</v>
      </c>
      <c r="M48" s="213" t="str">
        <f t="shared" si="18"/>
        <v>EURAB6E15Y_Quote</v>
      </c>
      <c r="N48" s="214">
        <f>IFERROR(_xll.qlQuoteValue(H52),"--")</f>
        <v>6.6700000000000006E-3</v>
      </c>
      <c r="O48" s="214">
        <f t="shared" si="19"/>
        <v>0</v>
      </c>
      <c r="P48" s="85" t="b">
        <v>1</v>
      </c>
      <c r="Q48" s="82">
        <v>50</v>
      </c>
      <c r="R48" s="82">
        <v>1</v>
      </c>
      <c r="S48" s="82" t="str">
        <f t="shared" si="20"/>
        <v>obj_004d1#0001</v>
      </c>
      <c r="T48" s="86">
        <f>IFERROR(_xll.qlRateHelperEarliestDate(S48,Trigger),"--")</f>
        <v>42643</v>
      </c>
      <c r="U48" s="86">
        <f>IFERROR(_xll.qlRateHelperPillarDate(S48,Trigger),"--")</f>
        <v>48121</v>
      </c>
      <c r="W48" s="2" t="str">
        <f t="shared" si="4"/>
        <v/>
      </c>
      <c r="X48" s="2" t="e">
        <v>#N/A</v>
      </c>
      <c r="Y48" s="2" t="str">
        <f>IFERROR(_xll.qlRateHelperQuoteName(X48,Trigger),"")</f>
        <v/>
      </c>
      <c r="Z48" s="62" t="str">
        <f>IFERROR(_xll.qlRateHelperRate(X48,Trigger),"")</f>
        <v/>
      </c>
      <c r="AA48" s="90" t="str">
        <f>IF(ISERROR(_xll.qlSwapRateHelperSpread($X48)),IF(ISERROR(_xll.qlFuturesRateHelperConvexityAdjustment($X48)),"",_xll.qlFuturesRateHelperConvexityAdjustment($X48)),_xll.qlSwapRateHelperSpread($X48))</f>
        <v/>
      </c>
      <c r="AB48" s="3" t="str">
        <f>IFERROR(_xll.qlRateHelperEarliestDate(X48,Trigger),"")</f>
        <v/>
      </c>
      <c r="AC48" s="3" t="str">
        <f>IFERROR(_xll.qlRateHelperPillarDate(X48,Trigger),"")</f>
        <v/>
      </c>
      <c r="AD48" s="62" t="e">
        <v>#N/A</v>
      </c>
    </row>
    <row r="49" spans="1:30" ht="11.25" customHeight="1" x14ac:dyDescent="0.2">
      <c r="A49" s="54" t="s">
        <v>26</v>
      </c>
      <c r="B49" s="55" t="s">
        <v>61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21"/>
        <v>Euribor6M</v>
      </c>
      <c r="H49" s="265" t="str">
        <f t="shared" si="22"/>
        <v>EURAB6E12Y_Quote</v>
      </c>
      <c r="I49" s="111">
        <v>0</v>
      </c>
      <c r="J49" s="209" t="str">
        <f>IF(P45,_xll.qlSwapRateHelper2(,H49,,B49,Calendar,D49,E49,F49,G49,I49,C49,Discounting,PillarDate,,Permanent,Trigger,ObjectOverwrite),"--")</f>
        <v>obj_004cd#0001</v>
      </c>
      <c r="L49" s="212" t="str">
        <f t="shared" si="23"/>
        <v>Sw</v>
      </c>
      <c r="M49" s="213" t="str">
        <f t="shared" si="18"/>
        <v>EURAB6E16Y_Quote</v>
      </c>
      <c r="N49" s="214">
        <f>IFERROR(_xll.qlQuoteValue(H53),"--")</f>
        <v>7.0199999999999993E-3</v>
      </c>
      <c r="O49" s="214">
        <f t="shared" si="19"/>
        <v>0</v>
      </c>
      <c r="P49" s="85" t="b">
        <v>0</v>
      </c>
      <c r="Q49" s="82">
        <v>50</v>
      </c>
      <c r="R49" s="82">
        <v>1</v>
      </c>
      <c r="S49" s="82" t="str">
        <f t="shared" si="20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2" t="str">
        <f t="shared" si="4"/>
        <v/>
      </c>
      <c r="X49" s="2" t="e">
        <v>#N/A</v>
      </c>
      <c r="Y49" s="2" t="str">
        <f>IFERROR(_xll.qlRateHelperQuoteName(X49,Trigger),"")</f>
        <v/>
      </c>
      <c r="Z49" s="62" t="str">
        <f>IFERROR(_xll.qlRateHelperRate(X49,Trigger),"")</f>
        <v/>
      </c>
      <c r="AA49" s="90" t="str">
        <f>IF(ISERROR(_xll.qlSwapRateHelperSpread($X49)),IF(ISERROR(_xll.qlFuturesRateHelperConvexityAdjustment($X49)),"",_xll.qlFuturesRateHelperConvexityAdjustment($X49)),_xll.qlSwapRateHelperSpread($X49))</f>
        <v/>
      </c>
      <c r="AB49" s="3" t="str">
        <f>IFERROR(_xll.qlRateHelperEarliestDate(X49,Trigger),"")</f>
        <v/>
      </c>
      <c r="AC49" s="3" t="str">
        <f>IFERROR(_xll.qlRateHelperPillarDate(X49,Trigger),"")</f>
        <v/>
      </c>
      <c r="AD49" s="62" t="e">
        <v>#N/A</v>
      </c>
    </row>
    <row r="50" spans="1:30" ht="11.25" customHeight="1" x14ac:dyDescent="0.2">
      <c r="A50" s="54" t="s">
        <v>26</v>
      </c>
      <c r="B50" s="55" t="s">
        <v>99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21"/>
        <v>Euribor6M</v>
      </c>
      <c r="H50" s="265" t="str">
        <f t="shared" si="22"/>
        <v>EURAB6E13Y_Quote</v>
      </c>
      <c r="I50" s="111">
        <v>0</v>
      </c>
      <c r="J50" s="209" t="str">
        <f>IF(P46,_xll.qlSwapRateHelper2(,H50,,B50,Calendar,D50,E50,F50,G50,I50,C50,Discounting,PillarDate,,Permanent,Trigger,ObjectOverwrite),"--")</f>
        <v>--</v>
      </c>
      <c r="L50" s="212" t="str">
        <f t="shared" si="23"/>
        <v>Sw</v>
      </c>
      <c r="M50" s="213" t="str">
        <f t="shared" si="18"/>
        <v>EURAB6E17Y_Quote</v>
      </c>
      <c r="N50" s="214">
        <f>IFERROR(_xll.qlQuoteValue(H54),"--")</f>
        <v>7.3000000000000001E-3</v>
      </c>
      <c r="O50" s="214">
        <f t="shared" si="19"/>
        <v>0</v>
      </c>
      <c r="P50" s="85" t="b">
        <v>0</v>
      </c>
      <c r="Q50" s="82">
        <v>50</v>
      </c>
      <c r="R50" s="82">
        <v>1</v>
      </c>
      <c r="S50" s="82" t="str">
        <f t="shared" si="20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2" t="str">
        <f t="shared" si="4"/>
        <v/>
      </c>
      <c r="X50" s="2" t="e">
        <v>#N/A</v>
      </c>
      <c r="Y50" s="2" t="str">
        <f>IFERROR(_xll.qlRateHelperQuoteName(X50,Trigger),"")</f>
        <v/>
      </c>
      <c r="Z50" s="62" t="str">
        <f>IFERROR(_xll.qlRateHelperRate(X50,Trigger),"")</f>
        <v/>
      </c>
      <c r="AA50" s="90" t="str">
        <f>IF(ISERROR(_xll.qlSwapRateHelperSpread($X50)),IF(ISERROR(_xll.qlFuturesRateHelperConvexityAdjustment($X50)),"",_xll.qlFuturesRateHelperConvexityAdjustment($X50)),_xll.qlSwapRateHelperSpread($X50))</f>
        <v/>
      </c>
      <c r="AB50" s="3" t="str">
        <f>IFERROR(_xll.qlRateHelperEarliestDate(X50,Trigger),"")</f>
        <v/>
      </c>
      <c r="AC50" s="3" t="str">
        <f>IFERROR(_xll.qlRateHelperPillarDate(X50,Trigger),"")</f>
        <v/>
      </c>
      <c r="AD50" s="62" t="e">
        <v>#N/A</v>
      </c>
    </row>
    <row r="51" spans="1:30" ht="11.25" customHeight="1" x14ac:dyDescent="0.2">
      <c r="A51" s="54" t="s">
        <v>26</v>
      </c>
      <c r="B51" s="55" t="s">
        <v>100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21"/>
        <v>Euribor6M</v>
      </c>
      <c r="H51" s="265" t="str">
        <f t="shared" si="22"/>
        <v>EURAB6E14Y_Quote</v>
      </c>
      <c r="I51" s="111">
        <v>0</v>
      </c>
      <c r="J51" s="209" t="str">
        <f>IF(P47,_xll.qlSwapRateHelper2(,H51,,B51,Calendar,D51,E51,F51,G51,I51,C51,Discounting,PillarDate,,Permanent,Trigger,ObjectOverwrite),"--")</f>
        <v>--</v>
      </c>
      <c r="L51" s="212" t="str">
        <f t="shared" si="23"/>
        <v>Sw</v>
      </c>
      <c r="M51" s="213" t="str">
        <f t="shared" si="18"/>
        <v>EURAB6E18Y_Quote</v>
      </c>
      <c r="N51" s="214">
        <f>IFERROR(_xll.qlQuoteValue(H55),"--")</f>
        <v>7.5100000000000002E-3</v>
      </c>
      <c r="O51" s="214">
        <f t="shared" si="19"/>
        <v>0</v>
      </c>
      <c r="P51" s="85" t="b">
        <v>0</v>
      </c>
      <c r="Q51" s="82">
        <v>50</v>
      </c>
      <c r="R51" s="82">
        <v>1</v>
      </c>
      <c r="S51" s="82" t="str">
        <f t="shared" si="20"/>
        <v>--</v>
      </c>
      <c r="T51" s="86" t="str">
        <f>IFERROR(_xll.qlRateHelperEarliestDate(S51,Trigger),"--")</f>
        <v>--</v>
      </c>
      <c r="U51" s="86" t="str">
        <f>IFERROR(_xll.qlRateHelperPillarDate(S51,Trigger),"--")</f>
        <v>--</v>
      </c>
      <c r="W51" s="2" t="str">
        <f t="shared" si="4"/>
        <v/>
      </c>
      <c r="X51" s="2" t="e">
        <v>#N/A</v>
      </c>
      <c r="Y51" s="2" t="str">
        <f>IFERROR(_xll.qlRateHelperQuoteName(X51,Trigger),"")</f>
        <v/>
      </c>
      <c r="Z51" s="62" t="str">
        <f>IFERROR(_xll.qlRateHelperRate(X51,Trigger),"")</f>
        <v/>
      </c>
      <c r="AA51" s="90" t="str">
        <f>IF(ISERROR(_xll.qlSwapRateHelperSpread($X51)),IF(ISERROR(_xll.qlFuturesRateHelperConvexityAdjustment($X51)),"",_xll.qlFuturesRateHelperConvexityAdjustment($X51)),_xll.qlSwapRateHelperSpread($X51))</f>
        <v/>
      </c>
      <c r="AB51" s="3" t="str">
        <f>IFERROR(_xll.qlRateHelperEarliestDate(X51,Trigger),"")</f>
        <v/>
      </c>
      <c r="AC51" s="3" t="str">
        <f>IFERROR(_xll.qlRateHelperPillarDate(X51,Trigger),"")</f>
        <v/>
      </c>
      <c r="AD51" s="62" t="e">
        <v>#N/A</v>
      </c>
    </row>
    <row r="52" spans="1:30" ht="11.25" customHeight="1" x14ac:dyDescent="0.2">
      <c r="A52" s="54" t="s">
        <v>26</v>
      </c>
      <c r="B52" s="55" t="s">
        <v>62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21"/>
        <v>Euribor6M</v>
      </c>
      <c r="H52" s="265" t="str">
        <f t="shared" si="22"/>
        <v>EURAB6E15Y_Quote</v>
      </c>
      <c r="I52" s="111">
        <v>0</v>
      </c>
      <c r="J52" s="209" t="str">
        <f>IF(P48,_xll.qlSwapRateHelper2(,H52,,B52,Calendar,D52,E52,F52,G52,I52,C52,Discounting,PillarDate,,Permanent,Trigger,ObjectOverwrite),"--")</f>
        <v>obj_004d1#0001</v>
      </c>
      <c r="L52" s="212" t="str">
        <f t="shared" si="23"/>
        <v>Sw</v>
      </c>
      <c r="M52" s="213" t="str">
        <f t="shared" si="18"/>
        <v>EURAB6E19Y_Quote</v>
      </c>
      <c r="N52" s="214">
        <f>IFERROR(_xll.qlQuoteValue(H56),"--")</f>
        <v>7.6800000000000002E-3</v>
      </c>
      <c r="O52" s="214">
        <f t="shared" si="19"/>
        <v>0</v>
      </c>
      <c r="P52" s="85" t="b">
        <v>0</v>
      </c>
      <c r="Q52" s="82">
        <v>50</v>
      </c>
      <c r="R52" s="82">
        <v>1</v>
      </c>
      <c r="S52" s="82" t="str">
        <f t="shared" si="20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2" t="str">
        <f t="shared" si="4"/>
        <v/>
      </c>
      <c r="X52" s="2" t="e">
        <v>#N/A</v>
      </c>
      <c r="Y52" s="2" t="str">
        <f>IFERROR(_xll.qlRateHelperQuoteName(X52,Trigger),"")</f>
        <v/>
      </c>
      <c r="Z52" s="62" t="str">
        <f>IFERROR(_xll.qlRateHelperRate(X52,Trigger),"")</f>
        <v/>
      </c>
      <c r="AA52" s="90" t="str">
        <f>IF(ISERROR(_xll.qlSwapRateHelperSpread($X52)),IF(ISERROR(_xll.qlFuturesRateHelperConvexityAdjustment($X52)),"",_xll.qlFuturesRateHelperConvexityAdjustment($X52)),_xll.qlSwapRateHelperSpread($X52))</f>
        <v/>
      </c>
      <c r="AB52" s="3" t="str">
        <f>IFERROR(_xll.qlRateHelperEarliestDate(X52,Trigger),"")</f>
        <v/>
      </c>
      <c r="AC52" s="3" t="str">
        <f>IFERROR(_xll.qlRateHelperPillarDate(X52,Trigger),"")</f>
        <v/>
      </c>
      <c r="AD52" s="62" t="e">
        <v>#N/A</v>
      </c>
    </row>
    <row r="53" spans="1:30" ht="11.25" customHeight="1" x14ac:dyDescent="0.2">
      <c r="A53" s="54" t="s">
        <v>26</v>
      </c>
      <c r="B53" s="55" t="s">
        <v>101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21"/>
        <v>Euribor6M</v>
      </c>
      <c r="H53" s="265" t="str">
        <f t="shared" si="22"/>
        <v>EURAB6E16Y_Quote</v>
      </c>
      <c r="I53" s="111">
        <v>0</v>
      </c>
      <c r="J53" s="209" t="str">
        <f>IF(P49,_xll.qlSwapRateHelper2(,H53,,B53,Calendar,D53,E53,F53,G53,I53,C53,Discounting,PillarDate,,Permanent,Trigger,ObjectOverwrite),"--")</f>
        <v>--</v>
      </c>
      <c r="L53" s="212" t="str">
        <f t="shared" si="23"/>
        <v>Sw</v>
      </c>
      <c r="M53" s="213" t="str">
        <f t="shared" si="18"/>
        <v>EURAB6E20Y_Quote</v>
      </c>
      <c r="N53" s="214">
        <f>IFERROR(_xll.qlQuoteValue(H57),"--")</f>
        <v>7.8100000000000001E-3</v>
      </c>
      <c r="O53" s="214">
        <f t="shared" si="19"/>
        <v>0</v>
      </c>
      <c r="P53" s="85" t="b">
        <v>1</v>
      </c>
      <c r="Q53" s="82">
        <v>50</v>
      </c>
      <c r="R53" s="82">
        <v>1</v>
      </c>
      <c r="S53" s="82" t="str">
        <f t="shared" si="20"/>
        <v>obj_004f2#0001</v>
      </c>
      <c r="T53" s="86">
        <f>IFERROR(_xll.qlRateHelperEarliestDate(S53,Trigger),"--")</f>
        <v>42643</v>
      </c>
      <c r="U53" s="86">
        <f>IFERROR(_xll.qlRateHelperPillarDate(S53,Trigger),"--")</f>
        <v>49948</v>
      </c>
      <c r="W53" s="2" t="str">
        <f t="shared" si="4"/>
        <v/>
      </c>
      <c r="X53" s="2" t="e">
        <v>#N/A</v>
      </c>
      <c r="Y53" s="2" t="str">
        <f>IFERROR(_xll.qlRateHelperQuoteName(X53,Trigger),"")</f>
        <v/>
      </c>
      <c r="Z53" s="62" t="str">
        <f>IFERROR(_xll.qlRateHelperRate(X53,Trigger),"")</f>
        <v/>
      </c>
      <c r="AA53" s="90" t="str">
        <f>IF(ISERROR(_xll.qlSwapRateHelperSpread($X53)),IF(ISERROR(_xll.qlFuturesRateHelperConvexityAdjustment($X53)),"",_xll.qlFuturesRateHelperConvexityAdjustment($X53)),_xll.qlSwapRateHelperSpread($X53))</f>
        <v/>
      </c>
      <c r="AB53" s="3" t="str">
        <f>IFERROR(_xll.qlRateHelperEarliestDate(X53,Trigger),"")</f>
        <v/>
      </c>
      <c r="AC53" s="3" t="str">
        <f>IFERROR(_xll.qlRateHelperPillarDate(X53,Trigger),"")</f>
        <v/>
      </c>
      <c r="AD53" s="62" t="e">
        <v>#N/A</v>
      </c>
    </row>
    <row r="54" spans="1:30" ht="11.25" customHeight="1" x14ac:dyDescent="0.2">
      <c r="A54" s="54" t="s">
        <v>26</v>
      </c>
      <c r="B54" s="55" t="s">
        <v>102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21"/>
        <v>Euribor6M</v>
      </c>
      <c r="H54" s="265" t="str">
        <f t="shared" si="22"/>
        <v>EURAB6E17Y_Quote</v>
      </c>
      <c r="I54" s="111">
        <v>0</v>
      </c>
      <c r="J54" s="209" t="str">
        <f>IF(P50,_xll.qlSwapRateHelper2(,H54,,B54,Calendar,D54,E54,F54,G54,I54,C54,Discounting,PillarDate,,Permanent,Trigger,ObjectOverwrite),"--")</f>
        <v>--</v>
      </c>
      <c r="L54" s="212" t="str">
        <f t="shared" si="23"/>
        <v>Sw</v>
      </c>
      <c r="M54" s="213" t="str">
        <f t="shared" si="18"/>
        <v>EURAB6E21Y_Quote</v>
      </c>
      <c r="N54" s="214">
        <f>IFERROR(_xll.qlQuoteValue(H58),"--")</f>
        <v>7.9100000000000004E-3</v>
      </c>
      <c r="O54" s="214">
        <f t="shared" si="19"/>
        <v>0</v>
      </c>
      <c r="P54" s="85" t="b">
        <v>0</v>
      </c>
      <c r="Q54" s="82">
        <v>50</v>
      </c>
      <c r="R54" s="82">
        <v>1</v>
      </c>
      <c r="S54" s="82" t="str">
        <f t="shared" si="20"/>
        <v>--</v>
      </c>
      <c r="T54" s="86" t="str">
        <f>IFERROR(_xll.qlRateHelperEarliestDate(S54,Trigger),"--")</f>
        <v>--</v>
      </c>
      <c r="U54" s="86" t="str">
        <f>IFERROR(_xll.qlRateHelperPillarDate(S54,Trigger),"--")</f>
        <v>--</v>
      </c>
      <c r="W54" s="2" t="str">
        <f t="shared" si="4"/>
        <v/>
      </c>
      <c r="X54" s="2" t="e">
        <v>#N/A</v>
      </c>
      <c r="Y54" s="2" t="str">
        <f>IFERROR(_xll.qlRateHelperQuoteName(X54,Trigger),"")</f>
        <v/>
      </c>
      <c r="Z54" s="62" t="str">
        <f>IFERROR(_xll.qlRateHelperRate(X54,Trigger),"")</f>
        <v/>
      </c>
      <c r="AA54" s="90" t="str">
        <f>IF(ISERROR(_xll.qlSwapRateHelperSpread($X54)),IF(ISERROR(_xll.qlFuturesRateHelperConvexityAdjustment($X54)),"",_xll.qlFuturesRateHelperConvexityAdjustment($X54)),_xll.qlSwapRateHelperSpread($X54))</f>
        <v/>
      </c>
      <c r="AB54" s="3" t="str">
        <f>IFERROR(_xll.qlRateHelperEarliestDate(X54,Trigger),"")</f>
        <v/>
      </c>
      <c r="AC54" s="3" t="str">
        <f>IFERROR(_xll.qlRateHelperPillarDate(X54,Trigger),"")</f>
        <v/>
      </c>
      <c r="AD54" s="62" t="e">
        <v>#N/A</v>
      </c>
    </row>
    <row r="55" spans="1:30" ht="11.25" customHeight="1" x14ac:dyDescent="0.2">
      <c r="A55" s="54" t="s">
        <v>26</v>
      </c>
      <c r="B55" s="55" t="s">
        <v>103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21"/>
        <v>Euribor6M</v>
      </c>
      <c r="H55" s="265" t="str">
        <f t="shared" si="22"/>
        <v>EURAB6E18Y_Quote</v>
      </c>
      <c r="I55" s="111">
        <v>0</v>
      </c>
      <c r="J55" s="209" t="str">
        <f>IF(P51,_xll.qlSwapRateHelper2(,H55,,B55,Calendar,D55,E55,F55,G55,I55,C55,Discounting,PillarDate,,Permanent,Trigger,ObjectOverwrite),"--")</f>
        <v>--</v>
      </c>
      <c r="L55" s="212" t="str">
        <f t="shared" si="23"/>
        <v>Sw</v>
      </c>
      <c r="M55" s="213" t="str">
        <f t="shared" si="18"/>
        <v>EURAB6E22Y_Quote</v>
      </c>
      <c r="N55" s="214">
        <f>IFERROR(_xll.qlQuoteValue(H59),"--")</f>
        <v>7.980000000000001E-3</v>
      </c>
      <c r="O55" s="214">
        <f t="shared" si="19"/>
        <v>0</v>
      </c>
      <c r="P55" s="85" t="b">
        <v>0</v>
      </c>
      <c r="Q55" s="82">
        <v>50</v>
      </c>
      <c r="R55" s="82">
        <v>1</v>
      </c>
      <c r="S55" s="82" t="str">
        <f t="shared" si="20"/>
        <v>--</v>
      </c>
      <c r="T55" s="86" t="str">
        <f>IFERROR(_xll.qlRateHelperEarliestDate(S55,Trigger),"--")</f>
        <v>--</v>
      </c>
      <c r="U55" s="86" t="str">
        <f>IFERROR(_xll.qlRateHelperPillarDate(S55,Trigger),"--")</f>
        <v>--</v>
      </c>
      <c r="W55" s="2" t="str">
        <f t="shared" si="4"/>
        <v/>
      </c>
      <c r="X55" s="2" t="e">
        <v>#N/A</v>
      </c>
      <c r="Y55" s="2" t="str">
        <f>IFERROR(_xll.qlRateHelperQuoteName(X55,Trigger),"")</f>
        <v/>
      </c>
      <c r="Z55" s="62" t="str">
        <f>IFERROR(_xll.qlRateHelperRate(X55,Trigger),"")</f>
        <v/>
      </c>
      <c r="AA55" s="90" t="str">
        <f>IF(ISERROR(_xll.qlSwapRateHelperSpread($X55)),IF(ISERROR(_xll.qlFuturesRateHelperConvexityAdjustment($X55)),"",_xll.qlFuturesRateHelperConvexityAdjustment($X55)),_xll.qlSwapRateHelperSpread($X55))</f>
        <v/>
      </c>
      <c r="AB55" s="3" t="str">
        <f>IFERROR(_xll.qlRateHelperEarliestDate(X55,Trigger),"")</f>
        <v/>
      </c>
      <c r="AC55" s="3" t="str">
        <f>IFERROR(_xll.qlRateHelperPillarDate(X55,Trigger),"")</f>
        <v/>
      </c>
      <c r="AD55" s="62" t="e">
        <v>#N/A</v>
      </c>
    </row>
    <row r="56" spans="1:30" ht="11.25" customHeight="1" x14ac:dyDescent="0.2">
      <c r="A56" s="54" t="s">
        <v>26</v>
      </c>
      <c r="B56" s="55" t="s">
        <v>104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21"/>
        <v>Euribor6M</v>
      </c>
      <c r="H56" s="265" t="str">
        <f t="shared" si="22"/>
        <v>EURAB6E19Y_Quote</v>
      </c>
      <c r="I56" s="111">
        <v>0</v>
      </c>
      <c r="J56" s="209" t="str">
        <f>IF(P52,_xll.qlSwapRateHelper2(,H56,,B56,Calendar,D56,E56,F56,G56,I56,C56,Discounting,PillarDate,,Permanent,Trigger,ObjectOverwrite),"--")</f>
        <v>--</v>
      </c>
      <c r="L56" s="212" t="str">
        <f t="shared" si="23"/>
        <v>Sw</v>
      </c>
      <c r="M56" s="213" t="str">
        <f t="shared" si="18"/>
        <v>EURAB6E23Y_Quote</v>
      </c>
      <c r="N56" s="214">
        <f>IFERROR(_xll.qlQuoteValue(H60),"--")</f>
        <v>8.0400000000000003E-3</v>
      </c>
      <c r="O56" s="214">
        <f t="shared" si="19"/>
        <v>0</v>
      </c>
      <c r="P56" s="85" t="b">
        <v>0</v>
      </c>
      <c r="Q56" s="82">
        <v>50</v>
      </c>
      <c r="R56" s="82">
        <v>1</v>
      </c>
      <c r="S56" s="82" t="str">
        <f t="shared" si="20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2" t="str">
        <f t="shared" si="4"/>
        <v/>
      </c>
      <c r="X56" s="2" t="e">
        <v>#N/A</v>
      </c>
      <c r="Y56" s="2" t="str">
        <f>IFERROR(_xll.qlRateHelperQuoteName(X56,Trigger),"")</f>
        <v/>
      </c>
      <c r="Z56" s="62" t="str">
        <f>IFERROR(_xll.qlRateHelperRate(X56,Trigger),"")</f>
        <v/>
      </c>
      <c r="AA56" s="90" t="str">
        <f>IF(ISERROR(_xll.qlSwapRateHelperSpread($X56)),IF(ISERROR(_xll.qlFuturesRateHelperConvexityAdjustment($X56)),"",_xll.qlFuturesRateHelperConvexityAdjustment($X56)),_xll.qlSwapRateHelperSpread($X56))</f>
        <v/>
      </c>
      <c r="AB56" s="3" t="str">
        <f>IFERROR(_xll.qlRateHelperEarliestDate(X56,Trigger),"")</f>
        <v/>
      </c>
      <c r="AC56" s="3" t="str">
        <f>IFERROR(_xll.qlRateHelperPillarDate(X56,Trigger),"")</f>
        <v/>
      </c>
      <c r="AD56" s="62" t="e">
        <v>#N/A</v>
      </c>
    </row>
    <row r="57" spans="1:30" ht="11.25" customHeight="1" x14ac:dyDescent="0.2">
      <c r="A57" s="54" t="s">
        <v>26</v>
      </c>
      <c r="B57" s="55" t="s">
        <v>63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21"/>
        <v>Euribor6M</v>
      </c>
      <c r="H57" s="265" t="str">
        <f t="shared" si="22"/>
        <v>EURAB6E20Y_Quote</v>
      </c>
      <c r="I57" s="111">
        <v>0</v>
      </c>
      <c r="J57" s="209" t="str">
        <f>IF(P53,_xll.qlSwapRateHelper2(,H57,,B57,Calendar,D57,E57,F57,G57,I57,C57,Discounting,PillarDate,,Permanent,Trigger,ObjectOverwrite),"--")</f>
        <v>obj_004f2#0001</v>
      </c>
      <c r="L57" s="212" t="str">
        <f t="shared" si="23"/>
        <v>Sw</v>
      </c>
      <c r="M57" s="213" t="str">
        <f t="shared" si="18"/>
        <v>EURAB6E24Y_Quote</v>
      </c>
      <c r="N57" s="214">
        <f>IFERROR(_xll.qlQuoteValue(H61),"--")</f>
        <v>8.0800000000000004E-3</v>
      </c>
      <c r="O57" s="214">
        <f t="shared" si="19"/>
        <v>0</v>
      </c>
      <c r="P57" s="85" t="b">
        <v>0</v>
      </c>
      <c r="Q57" s="82">
        <v>50</v>
      </c>
      <c r="R57" s="82">
        <v>1</v>
      </c>
      <c r="S57" s="82" t="str">
        <f t="shared" si="20"/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2" t="str">
        <f t="shared" si="4"/>
        <v/>
      </c>
      <c r="X57" s="2" t="e">
        <v>#N/A</v>
      </c>
      <c r="Y57" s="2" t="str">
        <f>IFERROR(_xll.qlRateHelperQuoteName(X57,Trigger),"")</f>
        <v/>
      </c>
      <c r="Z57" s="62" t="str">
        <f>IFERROR(_xll.qlRateHelperRate(X57,Trigger),"")</f>
        <v/>
      </c>
      <c r="AA57" s="90" t="str">
        <f>IF(ISERROR(_xll.qlSwapRateHelperSpread($X57)),IF(ISERROR(_xll.qlFuturesRateHelperConvexityAdjustment($X57)),"",_xll.qlFuturesRateHelperConvexityAdjustment($X57)),_xll.qlSwapRateHelperSpread($X57))</f>
        <v/>
      </c>
      <c r="AB57" s="3" t="str">
        <f>IFERROR(_xll.qlRateHelperEarliestDate(X57,Trigger),"")</f>
        <v/>
      </c>
      <c r="AC57" s="3" t="str">
        <f>IFERROR(_xll.qlRateHelperPillarDate(X57,Trigger),"")</f>
        <v/>
      </c>
      <c r="AD57" s="62" t="e">
        <v>#N/A</v>
      </c>
    </row>
    <row r="58" spans="1:30" ht="11.25" customHeight="1" x14ac:dyDescent="0.2">
      <c r="A58" s="54" t="s">
        <v>26</v>
      </c>
      <c r="B58" s="55" t="s">
        <v>105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21"/>
        <v>Euribor6M</v>
      </c>
      <c r="H58" s="265" t="str">
        <f t="shared" si="22"/>
        <v>EURAB6E21Y_Quote</v>
      </c>
      <c r="I58" s="111">
        <v>0</v>
      </c>
      <c r="J58" s="209" t="str">
        <f>IF(P54,_xll.qlSwapRateHelper2(,H58,,B58,Calendar,D58,E58,F58,G58,I58,C58,Discounting,PillarDate,,Permanent,Trigger,ObjectOverwrite),"--")</f>
        <v>--</v>
      </c>
      <c r="L58" s="212" t="str">
        <f t="shared" si="23"/>
        <v>Sw</v>
      </c>
      <c r="M58" s="213" t="str">
        <f t="shared" si="18"/>
        <v>EURAB6E25Y_Quote</v>
      </c>
      <c r="N58" s="214">
        <f>IFERROR(_xll.qlQuoteValue(H62),"--")</f>
        <v>8.1000000000000013E-3</v>
      </c>
      <c r="O58" s="214">
        <f t="shared" si="19"/>
        <v>0</v>
      </c>
      <c r="P58" s="85" t="b">
        <v>1</v>
      </c>
      <c r="Q58" s="82">
        <v>50</v>
      </c>
      <c r="R58" s="82">
        <v>1</v>
      </c>
      <c r="S58" s="82" t="str">
        <f t="shared" si="20"/>
        <v>obj_004f1#0001</v>
      </c>
      <c r="T58" s="86">
        <f>IFERROR(_xll.qlRateHelperEarliestDate(S58,Trigger),"--")</f>
        <v>42643</v>
      </c>
      <c r="U58" s="86">
        <f>IFERROR(_xll.qlRateHelperPillarDate(S58,Trigger),"--")</f>
        <v>51774</v>
      </c>
      <c r="W58" s="2" t="str">
        <f t="shared" si="4"/>
        <v/>
      </c>
      <c r="X58" s="2" t="e">
        <v>#N/A</v>
      </c>
      <c r="Y58" s="2" t="str">
        <f>IFERROR(_xll.qlRateHelperQuoteName(X58,Trigger),"")</f>
        <v/>
      </c>
      <c r="Z58" s="62" t="str">
        <f>IFERROR(_xll.qlRateHelperRate(X58,Trigger),"")</f>
        <v/>
      </c>
      <c r="AA58" s="90" t="str">
        <f>IF(ISERROR(_xll.qlSwapRateHelperSpread($X58)),IF(ISERROR(_xll.qlFuturesRateHelperConvexityAdjustment($X58)),"",_xll.qlFuturesRateHelperConvexityAdjustment($X58)),_xll.qlSwapRateHelperSpread($X58))</f>
        <v/>
      </c>
      <c r="AB58" s="3" t="str">
        <f>IFERROR(_xll.qlRateHelperEarliestDate(X58,Trigger),"")</f>
        <v/>
      </c>
      <c r="AC58" s="3" t="str">
        <f>IFERROR(_xll.qlRateHelperPillarDate(X58,Trigger),"")</f>
        <v/>
      </c>
      <c r="AD58" s="62" t="e">
        <v>#N/A</v>
      </c>
    </row>
    <row r="59" spans="1:30" ht="11.25" customHeight="1" x14ac:dyDescent="0.2">
      <c r="A59" s="54" t="s">
        <v>26</v>
      </c>
      <c r="B59" s="55" t="s">
        <v>106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21"/>
        <v>Euribor6M</v>
      </c>
      <c r="H59" s="265" t="str">
        <f t="shared" si="22"/>
        <v>EURAB6E22Y_Quote</v>
      </c>
      <c r="I59" s="111">
        <v>0</v>
      </c>
      <c r="J59" s="209" t="str">
        <f>IF(P55,_xll.qlSwapRateHelper2(,H59,,B59,Calendar,D59,E59,F59,G59,I59,C59,Discounting,PillarDate,,Permanent,Trigger,ObjectOverwrite),"--")</f>
        <v>--</v>
      </c>
      <c r="L59" s="212" t="str">
        <f t="shared" si="23"/>
        <v>Sw</v>
      </c>
      <c r="M59" s="213" t="str">
        <f t="shared" si="18"/>
        <v>EURAB6E26Y_Quote</v>
      </c>
      <c r="N59" s="214">
        <f>IFERROR(_xll.qlQuoteValue(H63),"--")</f>
        <v>8.1100000000000009E-3</v>
      </c>
      <c r="O59" s="214">
        <f t="shared" si="19"/>
        <v>0</v>
      </c>
      <c r="P59" s="85" t="b">
        <v>0</v>
      </c>
      <c r="Q59" s="82">
        <v>50</v>
      </c>
      <c r="R59" s="82">
        <v>1</v>
      </c>
      <c r="S59" s="82" t="str">
        <f t="shared" si="20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2" t="str">
        <f t="shared" si="4"/>
        <v/>
      </c>
      <c r="X59" s="2" t="e">
        <v>#N/A</v>
      </c>
      <c r="Y59" s="2" t="str">
        <f>IFERROR(_xll.qlRateHelperQuoteName(X59,Trigger),"")</f>
        <v/>
      </c>
      <c r="Z59" s="62" t="str">
        <f>IFERROR(_xll.qlRateHelperRate(X59,Trigger),"")</f>
        <v/>
      </c>
      <c r="AA59" s="90" t="str">
        <f>IF(ISERROR(_xll.qlSwapRateHelperSpread($X59)),IF(ISERROR(_xll.qlFuturesRateHelperConvexityAdjustment($X59)),"",_xll.qlFuturesRateHelperConvexityAdjustment($X59)),_xll.qlSwapRateHelperSpread($X59))</f>
        <v/>
      </c>
      <c r="AB59" s="3" t="str">
        <f>IFERROR(_xll.qlRateHelperEarliestDate(X59,Trigger),"")</f>
        <v/>
      </c>
      <c r="AC59" s="3" t="str">
        <f>IFERROR(_xll.qlRateHelperPillarDate(X59,Trigger),"")</f>
        <v/>
      </c>
      <c r="AD59" s="62" t="e">
        <v>#N/A</v>
      </c>
    </row>
    <row r="60" spans="1:30" ht="11.25" customHeight="1" x14ac:dyDescent="0.2">
      <c r="A60" s="54" t="s">
        <v>26</v>
      </c>
      <c r="B60" s="55" t="s">
        <v>107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21"/>
        <v>Euribor6M</v>
      </c>
      <c r="H60" s="265" t="str">
        <f t="shared" si="22"/>
        <v>EURAB6E23Y_Quote</v>
      </c>
      <c r="I60" s="111">
        <v>0</v>
      </c>
      <c r="J60" s="209" t="str">
        <f>IF(P56,_xll.qlSwapRateHelper2(,H60,,B60,Calendar,D60,E60,F60,G60,I60,C60,Discounting,PillarDate,,Permanent,Trigger,ObjectOverwrite),"--")</f>
        <v>--</v>
      </c>
      <c r="L60" s="212" t="str">
        <f t="shared" si="23"/>
        <v>Sw</v>
      </c>
      <c r="M60" s="213" t="str">
        <f t="shared" si="18"/>
        <v>EURAB6E27Y_Quote</v>
      </c>
      <c r="N60" s="214">
        <f>IFERROR(_xll.qlQuoteValue(H64),"--")</f>
        <v>8.1200000000000005E-3</v>
      </c>
      <c r="O60" s="214">
        <f t="shared" si="19"/>
        <v>0</v>
      </c>
      <c r="P60" s="85" t="b">
        <v>0</v>
      </c>
      <c r="Q60" s="82">
        <v>50</v>
      </c>
      <c r="R60" s="82">
        <v>1</v>
      </c>
      <c r="S60" s="82" t="str">
        <f t="shared" si="20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2" t="str">
        <f t="shared" si="4"/>
        <v/>
      </c>
      <c r="X60" s="2" t="e">
        <v>#N/A</v>
      </c>
      <c r="Y60" s="2" t="str">
        <f>IFERROR(_xll.qlRateHelperQuoteName(X60,Trigger),"")</f>
        <v/>
      </c>
      <c r="Z60" s="62" t="str">
        <f>IFERROR(_xll.qlRateHelperRate(X60,Trigger),"")</f>
        <v/>
      </c>
      <c r="AA60" s="90" t="str">
        <f>IF(ISERROR(_xll.qlSwapRateHelperSpread($X60)),IF(ISERROR(_xll.qlFuturesRateHelperConvexityAdjustment($X60)),"",_xll.qlFuturesRateHelperConvexityAdjustment($X60)),_xll.qlSwapRateHelperSpread($X60))</f>
        <v/>
      </c>
      <c r="AB60" s="3" t="str">
        <f>IFERROR(_xll.qlRateHelperEarliestDate(X60,Trigger),"")</f>
        <v/>
      </c>
      <c r="AC60" s="3" t="str">
        <f>IFERROR(_xll.qlRateHelperPillarDate(X60,Trigger),"")</f>
        <v/>
      </c>
      <c r="AD60" s="62" t="e">
        <v>#N/A</v>
      </c>
    </row>
    <row r="61" spans="1:30" ht="11.25" customHeight="1" x14ac:dyDescent="0.2">
      <c r="A61" s="54" t="s">
        <v>26</v>
      </c>
      <c r="B61" s="55" t="s">
        <v>108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21"/>
        <v>Euribor6M</v>
      </c>
      <c r="H61" s="265" t="str">
        <f t="shared" si="22"/>
        <v>EURAB6E24Y_Quote</v>
      </c>
      <c r="I61" s="111">
        <v>0</v>
      </c>
      <c r="J61" s="209" t="str">
        <f>IF(P57,_xll.qlSwapRateHelper2(,H61,,B61,Calendar,D61,E61,F61,G61,I61,C61,Discounting,PillarDate,,Permanent,Trigger,ObjectOverwrite),"--")</f>
        <v>--</v>
      </c>
      <c r="L61" s="212" t="str">
        <f t="shared" si="23"/>
        <v>Sw</v>
      </c>
      <c r="M61" s="213" t="str">
        <f t="shared" si="18"/>
        <v>EURAB6E28Y_Quote</v>
      </c>
      <c r="N61" s="214">
        <f>IFERROR(_xll.qlQuoteValue(H65),"--")</f>
        <v>8.1200000000000005E-3</v>
      </c>
      <c r="O61" s="214">
        <f t="shared" si="19"/>
        <v>0</v>
      </c>
      <c r="P61" s="85" t="b">
        <v>0</v>
      </c>
      <c r="Q61" s="82">
        <v>50</v>
      </c>
      <c r="R61" s="82">
        <v>1</v>
      </c>
      <c r="S61" s="82" t="str">
        <f t="shared" si="20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2" t="str">
        <f t="shared" si="4"/>
        <v/>
      </c>
      <c r="X61" s="2" t="e">
        <v>#N/A</v>
      </c>
      <c r="Y61" s="2" t="str">
        <f>IFERROR(_xll.qlRateHelperQuoteName(X61,Trigger),"")</f>
        <v/>
      </c>
      <c r="Z61" s="62" t="str">
        <f>IFERROR(_xll.qlRateHelperRate(X61,Trigger),"")</f>
        <v/>
      </c>
      <c r="AA61" s="90" t="str">
        <f>IF(ISERROR(_xll.qlSwapRateHelperSpread($X61)),IF(ISERROR(_xll.qlFuturesRateHelperConvexityAdjustment($X61)),"",_xll.qlFuturesRateHelperConvexityAdjustment($X61)),_xll.qlSwapRateHelperSpread($X61))</f>
        <v/>
      </c>
      <c r="AB61" s="3" t="str">
        <f>IFERROR(_xll.qlRateHelperEarliestDate(X61,Trigger),"")</f>
        <v/>
      </c>
      <c r="AC61" s="3" t="str">
        <f>IFERROR(_xll.qlRateHelperPillarDate(X61,Trigger),"")</f>
        <v/>
      </c>
      <c r="AD61" s="62" t="e">
        <v>#N/A</v>
      </c>
    </row>
    <row r="62" spans="1:30" ht="11.25" customHeight="1" x14ac:dyDescent="0.2">
      <c r="A62" s="54" t="s">
        <v>26</v>
      </c>
      <c r="B62" s="55" t="s">
        <v>64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21"/>
        <v>Euribor6M</v>
      </c>
      <c r="H62" s="265" t="str">
        <f t="shared" si="22"/>
        <v>EURAB6E25Y_Quote</v>
      </c>
      <c r="I62" s="111">
        <v>0</v>
      </c>
      <c r="J62" s="209" t="str">
        <f>IF(P58,_xll.qlSwapRateHelper2(,H62,,B62,Calendar,D62,E62,F62,G62,I62,C62,Discounting,PillarDate,,Permanent,Trigger,ObjectOverwrite),"--")</f>
        <v>obj_004f1#0001</v>
      </c>
      <c r="L62" s="212" t="str">
        <f t="shared" si="23"/>
        <v>Sw</v>
      </c>
      <c r="M62" s="213" t="str">
        <f t="shared" si="18"/>
        <v>EURAB6E29Y_Quote</v>
      </c>
      <c r="N62" s="214">
        <f>IFERROR(_xll.qlQuoteValue(H66),"--")</f>
        <v>8.1100000000000009E-3</v>
      </c>
      <c r="O62" s="214">
        <f t="shared" si="19"/>
        <v>0</v>
      </c>
      <c r="P62" s="85" t="b">
        <v>0</v>
      </c>
      <c r="Q62" s="82">
        <v>50</v>
      </c>
      <c r="R62" s="82">
        <v>1</v>
      </c>
      <c r="S62" s="82" t="str">
        <f t="shared" si="20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2" t="str">
        <f t="shared" si="4"/>
        <v/>
      </c>
      <c r="X62" s="2" t="e">
        <v>#N/A</v>
      </c>
      <c r="Y62" s="2" t="str">
        <f>IFERROR(_xll.qlRateHelperQuoteName(X62,Trigger),"")</f>
        <v/>
      </c>
      <c r="Z62" s="62" t="str">
        <f>IFERROR(_xll.qlRateHelperRate(X62,Trigger),"")</f>
        <v/>
      </c>
      <c r="AA62" s="90" t="str">
        <f>IF(ISERROR(_xll.qlSwapRateHelperSpread($X62)),IF(ISERROR(_xll.qlFuturesRateHelperConvexityAdjustment($X62)),"",_xll.qlFuturesRateHelperConvexityAdjustment($X62)),_xll.qlSwapRateHelperSpread($X62))</f>
        <v/>
      </c>
      <c r="AB62" s="3" t="str">
        <f>IFERROR(_xll.qlRateHelperEarliestDate(X62,Trigger),"")</f>
        <v/>
      </c>
      <c r="AC62" s="3" t="str">
        <f>IFERROR(_xll.qlRateHelperPillarDate(X62,Trigger),"")</f>
        <v/>
      </c>
      <c r="AD62" s="62" t="e">
        <v>#N/A</v>
      </c>
    </row>
    <row r="63" spans="1:30" ht="11.25" customHeight="1" x14ac:dyDescent="0.2">
      <c r="A63" s="54" t="s">
        <v>26</v>
      </c>
      <c r="B63" s="55" t="s">
        <v>109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21"/>
        <v>Euribor6M</v>
      </c>
      <c r="H63" s="265" t="str">
        <f t="shared" si="22"/>
        <v>EURAB6E26Y_Quote</v>
      </c>
      <c r="I63" s="111">
        <v>0</v>
      </c>
      <c r="J63" s="209" t="str">
        <f>IF(P59,_xll.qlSwapRateHelper2(,H63,,B63,Calendar,D63,E63,F63,G63,I63,C63,Discounting,PillarDate,,Permanent,Trigger,ObjectOverwrite),"--")</f>
        <v>--</v>
      </c>
      <c r="L63" s="212" t="str">
        <f t="shared" si="23"/>
        <v>Sw</v>
      </c>
      <c r="M63" s="213" t="str">
        <f t="shared" si="18"/>
        <v>EURAB6E30Y_Quote</v>
      </c>
      <c r="N63" s="214">
        <f>IFERROR(_xll.qlQuoteValue(H67),"--")</f>
        <v>8.1000000000000013E-3</v>
      </c>
      <c r="O63" s="214">
        <f t="shared" si="19"/>
        <v>0</v>
      </c>
      <c r="P63" s="85" t="b">
        <v>1</v>
      </c>
      <c r="Q63" s="82">
        <v>50</v>
      </c>
      <c r="R63" s="82">
        <v>1</v>
      </c>
      <c r="S63" s="82" t="str">
        <f t="shared" si="20"/>
        <v>obj_004ff#0001</v>
      </c>
      <c r="T63" s="86">
        <f>IFERROR(_xll.qlRateHelperEarliestDate(S63,Trigger),"--")</f>
        <v>42643</v>
      </c>
      <c r="U63" s="86">
        <f>IFERROR(_xll.qlRateHelperPillarDate(S63,Trigger),"--")</f>
        <v>53598</v>
      </c>
      <c r="W63" s="2" t="str">
        <f t="shared" si="4"/>
        <v/>
      </c>
      <c r="X63" s="2" t="e">
        <v>#N/A</v>
      </c>
      <c r="Y63" s="2" t="str">
        <f>IFERROR(_xll.qlRateHelperQuoteName(X63,Trigger),"")</f>
        <v/>
      </c>
      <c r="Z63" s="62" t="str">
        <f>IFERROR(_xll.qlRateHelperRate(X63,Trigger),"")</f>
        <v/>
      </c>
      <c r="AA63" s="90" t="str">
        <f>IF(ISERROR(_xll.qlSwapRateHelperSpread($X63)),IF(ISERROR(_xll.qlFuturesRateHelperConvexityAdjustment($X63)),"",_xll.qlFuturesRateHelperConvexityAdjustment($X63)),_xll.qlSwapRateHelperSpread($X63))</f>
        <v/>
      </c>
      <c r="AB63" s="3" t="str">
        <f>IFERROR(_xll.qlRateHelperEarliestDate(X63,Trigger),"")</f>
        <v/>
      </c>
      <c r="AC63" s="3" t="str">
        <f>IFERROR(_xll.qlRateHelperPillarDate(X63,Trigger),"")</f>
        <v/>
      </c>
      <c r="AD63" s="62" t="e">
        <v>#N/A</v>
      </c>
    </row>
    <row r="64" spans="1:30" ht="11.25" customHeight="1" x14ac:dyDescent="0.2">
      <c r="A64" s="54" t="s">
        <v>26</v>
      </c>
      <c r="B64" s="55" t="s">
        <v>65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21"/>
        <v>Euribor6M</v>
      </c>
      <c r="H64" s="265" t="str">
        <f t="shared" si="22"/>
        <v>EURAB6E27Y_Quote</v>
      </c>
      <c r="I64" s="111">
        <v>0</v>
      </c>
      <c r="J64" s="209" t="str">
        <f>IF(P60,_xll.qlSwapRateHelper2(,H64,,B64,Calendar,D64,E64,F64,G64,I64,C64,Discounting,PillarDate,,Permanent,Trigger,ObjectOverwrite),"--")</f>
        <v>--</v>
      </c>
      <c r="L64" s="212" t="str">
        <f t="shared" si="23"/>
        <v>Sw</v>
      </c>
      <c r="M64" s="213" t="str">
        <f t="shared" si="18"/>
        <v>EURAB6E35Y_Quote</v>
      </c>
      <c r="N64" s="214">
        <f>IFERROR(_xll.qlQuoteValue(H68),"--")</f>
        <v>8.0499999999999999E-3</v>
      </c>
      <c r="O64" s="214">
        <f t="shared" si="19"/>
        <v>0</v>
      </c>
      <c r="P64" s="85" t="b">
        <v>1</v>
      </c>
      <c r="Q64" s="82">
        <v>50</v>
      </c>
      <c r="R64" s="82">
        <v>1</v>
      </c>
      <c r="S64" s="82" t="str">
        <f t="shared" si="20"/>
        <v>obj_004ce#0001</v>
      </c>
      <c r="T64" s="86">
        <f>IFERROR(_xll.qlRateHelperEarliestDate(S64,Trigger),"--")</f>
        <v>42643</v>
      </c>
      <c r="U64" s="86">
        <f>IFERROR(_xll.qlRateHelperPillarDate(S64,Trigger),"--")</f>
        <v>55425</v>
      </c>
      <c r="W64" s="2" t="str">
        <f t="shared" si="4"/>
        <v/>
      </c>
      <c r="X64" s="2" t="e">
        <v>#N/A</v>
      </c>
      <c r="Y64" s="2" t="str">
        <f>IFERROR(_xll.qlRateHelperQuoteName(X64,Trigger),"")</f>
        <v/>
      </c>
      <c r="Z64" s="62" t="str">
        <f>IFERROR(_xll.qlRateHelperRate(X64,Trigger),"")</f>
        <v/>
      </c>
      <c r="AA64" s="90" t="str">
        <f>IF(ISERROR(_xll.qlSwapRateHelperSpread($X64)),IF(ISERROR(_xll.qlFuturesRateHelperConvexityAdjustment($X64)),"",_xll.qlFuturesRateHelperConvexityAdjustment($X64)),_xll.qlSwapRateHelperSpread($X64))</f>
        <v/>
      </c>
      <c r="AB64" s="3" t="str">
        <f>IFERROR(_xll.qlRateHelperEarliestDate(X64,Trigger),"")</f>
        <v/>
      </c>
      <c r="AC64" s="3" t="str">
        <f>IFERROR(_xll.qlRateHelperPillarDate(X64,Trigger),"")</f>
        <v/>
      </c>
      <c r="AD64" s="62" t="e">
        <v>#N/A</v>
      </c>
    </row>
    <row r="65" spans="1:30" ht="11.25" customHeight="1" x14ac:dyDescent="0.2">
      <c r="A65" s="54" t="s">
        <v>26</v>
      </c>
      <c r="B65" s="55" t="s">
        <v>110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21"/>
        <v>Euribor6M</v>
      </c>
      <c r="H65" s="265" t="str">
        <f t="shared" si="22"/>
        <v>EURAB6E28Y_Quote</v>
      </c>
      <c r="I65" s="111">
        <v>0</v>
      </c>
      <c r="J65" s="209" t="str">
        <f>IF(P61,_xll.qlSwapRateHelper2(,H65,,B65,Calendar,D65,E65,F65,G65,I65,C65,Discounting,PillarDate,,Permanent,Trigger,ObjectOverwrite),"--")</f>
        <v>--</v>
      </c>
      <c r="L65" s="212" t="str">
        <f t="shared" si="23"/>
        <v>Sw</v>
      </c>
      <c r="M65" s="213" t="str">
        <f t="shared" si="18"/>
        <v>EURAB6E40Y_Quote</v>
      </c>
      <c r="N65" s="214">
        <f>IFERROR(_xll.qlQuoteValue(H69),"--")</f>
        <v>7.9600000000000001E-3</v>
      </c>
      <c r="O65" s="214">
        <f t="shared" si="19"/>
        <v>0</v>
      </c>
      <c r="P65" s="85" t="b">
        <v>1</v>
      </c>
      <c r="Q65" s="82">
        <v>50</v>
      </c>
      <c r="R65" s="82">
        <v>1</v>
      </c>
      <c r="S65" s="82" t="str">
        <f t="shared" si="20"/>
        <v>obj_004d8#0001</v>
      </c>
      <c r="T65" s="86">
        <f>IFERROR(_xll.qlRateHelperEarliestDate(S65,Trigger),"--")</f>
        <v>42643</v>
      </c>
      <c r="U65" s="86">
        <f>IFERROR(_xll.qlRateHelperPillarDate(S65,Trigger),"--")</f>
        <v>57252</v>
      </c>
      <c r="W65" s="2" t="str">
        <f t="shared" si="4"/>
        <v/>
      </c>
      <c r="X65" s="2" t="e">
        <v>#N/A</v>
      </c>
      <c r="Y65" s="2" t="str">
        <f>IFERROR(_xll.qlRateHelperQuoteName(X65,Trigger),"")</f>
        <v/>
      </c>
      <c r="Z65" s="62" t="str">
        <f>IFERROR(_xll.qlRateHelperRate(X65,Trigger),"")</f>
        <v/>
      </c>
      <c r="AA65" s="90" t="str">
        <f>IF(ISERROR(_xll.qlSwapRateHelperSpread($X65)),IF(ISERROR(_xll.qlFuturesRateHelperConvexityAdjustment($X65)),"",_xll.qlFuturesRateHelperConvexityAdjustment($X65)),_xll.qlSwapRateHelperSpread($X65))</f>
        <v/>
      </c>
      <c r="AB65" s="3" t="str">
        <f>IFERROR(_xll.qlRateHelperEarliestDate(X65,Trigger),"")</f>
        <v/>
      </c>
      <c r="AC65" s="3" t="str">
        <f>IFERROR(_xll.qlRateHelperPillarDate(X65,Trigger),"")</f>
        <v/>
      </c>
      <c r="AD65" s="62" t="e">
        <v>#N/A</v>
      </c>
    </row>
    <row r="66" spans="1:30" ht="11.25" customHeight="1" x14ac:dyDescent="0.2">
      <c r="A66" s="54" t="s">
        <v>26</v>
      </c>
      <c r="B66" s="55" t="s">
        <v>111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21"/>
        <v>Euribor6M</v>
      </c>
      <c r="H66" s="265" t="str">
        <f t="shared" si="22"/>
        <v>EURAB6E29Y_Quote</v>
      </c>
      <c r="I66" s="111">
        <v>0</v>
      </c>
      <c r="J66" s="209" t="str">
        <f>IF(P62,_xll.qlSwapRateHelper2(,H66,,B66,Calendar,D66,E66,F66,G66,I66,C66,Discounting,PillarDate,,Permanent,Trigger,ObjectOverwrite),"--")</f>
        <v>--</v>
      </c>
      <c r="L66" s="212" t="str">
        <f t="shared" si="23"/>
        <v>Sw</v>
      </c>
      <c r="M66" s="213" t="str">
        <f t="shared" si="18"/>
        <v>EURAB6E50Y_Quote</v>
      </c>
      <c r="N66" s="214">
        <f>IFERROR(_xll.qlQuoteValue(H70),"--")</f>
        <v>7.4900000000000001E-3</v>
      </c>
      <c r="O66" s="214">
        <f t="shared" si="19"/>
        <v>0</v>
      </c>
      <c r="P66" s="85" t="b">
        <v>1</v>
      </c>
      <c r="Q66" s="82">
        <v>50</v>
      </c>
      <c r="R66" s="82">
        <v>1</v>
      </c>
      <c r="S66" s="82" t="str">
        <f t="shared" si="20"/>
        <v>obj_00506#0001</v>
      </c>
      <c r="T66" s="86">
        <f>IFERROR(_xll.qlRateHelperEarliestDate(S66,Trigger),"--")</f>
        <v>42643</v>
      </c>
      <c r="U66" s="86">
        <f>IFERROR(_xll.qlRateHelperPillarDate(S66,Trigger),"--")</f>
        <v>60905</v>
      </c>
      <c r="W66" s="2" t="str">
        <f t="shared" si="4"/>
        <v/>
      </c>
      <c r="X66" s="2" t="e">
        <v>#N/A</v>
      </c>
      <c r="Y66" s="2" t="str">
        <f>IFERROR(_xll.qlRateHelperQuoteName(X66,Trigger),"")</f>
        <v/>
      </c>
      <c r="Z66" s="62" t="str">
        <f>IFERROR(_xll.qlRateHelperRate(X66,Trigger),"")</f>
        <v/>
      </c>
      <c r="AA66" s="90" t="str">
        <f>IF(ISERROR(_xll.qlSwapRateHelperSpread($X66)),IF(ISERROR(_xll.qlFuturesRateHelperConvexityAdjustment($X66)),"",_xll.qlFuturesRateHelperConvexityAdjustment($X66)),_xll.qlSwapRateHelperSpread($X66))</f>
        <v/>
      </c>
      <c r="AB66" s="3" t="str">
        <f>IFERROR(_xll.qlRateHelperEarliestDate(X66,Trigger),"")</f>
        <v/>
      </c>
      <c r="AC66" s="3" t="str">
        <f>IFERROR(_xll.qlRateHelperPillarDate(X66,Trigger),"")</f>
        <v/>
      </c>
      <c r="AD66" s="62" t="e">
        <v>#N/A</v>
      </c>
    </row>
    <row r="67" spans="1:30" ht="11.25" customHeight="1" x14ac:dyDescent="0.2">
      <c r="A67" s="54" t="s">
        <v>26</v>
      </c>
      <c r="B67" s="55" t="s">
        <v>66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21"/>
        <v>Euribor6M</v>
      </c>
      <c r="H67" s="265" t="str">
        <f t="shared" si="22"/>
        <v>EURAB6E30Y_Quote</v>
      </c>
      <c r="I67" s="111">
        <v>0</v>
      </c>
      <c r="J67" s="209" t="str">
        <f>IF(P63,_xll.qlSwapRateHelper2(,H67,,B67,Calendar,D67,E67,F67,G67,I67,C67,Discounting,PillarDate,,Permanent,Trigger,ObjectOverwrite),"--")</f>
        <v>obj_004ff#0001</v>
      </c>
      <c r="L67" s="216" t="str">
        <f t="shared" si="23"/>
        <v>Sw</v>
      </c>
      <c r="M67" s="217" t="str">
        <f t="shared" si="18"/>
        <v>EURAB6E60Y_Quote</v>
      </c>
      <c r="N67" s="218">
        <f>IFERROR(_xll.qlQuoteValue(H71),"--")</f>
        <v>7.2399999999999999E-3</v>
      </c>
      <c r="O67" s="218">
        <f t="shared" si="19"/>
        <v>0</v>
      </c>
      <c r="P67" s="87" t="b">
        <v>1</v>
      </c>
      <c r="Q67" s="83">
        <v>50</v>
      </c>
      <c r="R67" s="83">
        <v>1</v>
      </c>
      <c r="S67" s="83" t="str">
        <f t="shared" si="20"/>
        <v>obj_004c5#0001</v>
      </c>
      <c r="T67" s="88">
        <f>IFERROR(_xll.qlRateHelperEarliestDate(S67,Trigger),"--")</f>
        <v>42643</v>
      </c>
      <c r="U67" s="88">
        <f>IFERROR(_xll.qlRateHelperPillarDate(S67,Trigger),"--")</f>
        <v>64558</v>
      </c>
      <c r="W67" s="2" t="str">
        <f t="shared" si="4"/>
        <v/>
      </c>
      <c r="X67" s="2" t="e">
        <v>#N/A</v>
      </c>
      <c r="Y67" s="2" t="str">
        <f>IFERROR(_xll.qlRateHelperQuoteName(X67,Trigger),"")</f>
        <v/>
      </c>
      <c r="Z67" s="62" t="str">
        <f>IFERROR(_xll.qlRateHelperRate(X67,Trigger),"")</f>
        <v/>
      </c>
      <c r="AA67" s="90" t="str">
        <f>IF(ISERROR(_xll.qlSwapRateHelperSpread($X67)),IF(ISERROR(_xll.qlFuturesRateHelperConvexityAdjustment($X67)),"",_xll.qlFuturesRateHelperConvexityAdjustment($X67)),_xll.qlSwapRateHelperSpread($X67))</f>
        <v/>
      </c>
      <c r="AB67" s="3" t="str">
        <f>IFERROR(_xll.qlRateHelperEarliestDate(X67,Trigger),"")</f>
        <v/>
      </c>
      <c r="AC67" s="3" t="str">
        <f>IFERROR(_xll.qlRateHelperPillarDate(X67,Trigger),"")</f>
        <v/>
      </c>
      <c r="AD67" s="62" t="e">
        <v>#N/A</v>
      </c>
    </row>
    <row r="68" spans="1:30" ht="11.25" customHeight="1" x14ac:dyDescent="0.2">
      <c r="A68" s="54" t="s">
        <v>26</v>
      </c>
      <c r="B68" s="55" t="s">
        <v>67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21"/>
        <v>Euribor6M</v>
      </c>
      <c r="H68" s="265" t="str">
        <f t="shared" si="22"/>
        <v>EURAB6E35Y_Quote</v>
      </c>
      <c r="I68" s="111">
        <v>0</v>
      </c>
      <c r="J68" s="209" t="str">
        <f>IF(P64,_xll.qlSwapRateHelper2(,H68,,B68,Calendar,D68,E68,F68,G68,I68,C68,Discounting,PillarDate,,Permanent,Trigger,ObjectOverwrite),"--")</f>
        <v>obj_004ce#0001</v>
      </c>
      <c r="L68" s="241" t="str">
        <f>A74</f>
        <v>FwdSw</v>
      </c>
      <c r="M68" s="242" t="str">
        <f>H74</f>
        <v>EUR1F1Y_Quote</v>
      </c>
      <c r="N68" s="214">
        <f>IFERROR(_xll.qlQuoteValue(H74),"--")</f>
        <v>-2.3400000000000001E-3</v>
      </c>
      <c r="O68" s="214">
        <f>I74</f>
        <v>0</v>
      </c>
      <c r="P68" s="119" t="b">
        <v>0</v>
      </c>
      <c r="Q68" s="119">
        <v>50</v>
      </c>
      <c r="R68" s="119">
        <v>1</v>
      </c>
      <c r="S68" s="118" t="str">
        <f>J74</f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2" t="str">
        <f t="shared" ref="W68:W131" si="24">IFERROR(INDEX($L$3:$L$391,MATCH(Y68,$M$3:$M$391,0),1),"")</f>
        <v/>
      </c>
      <c r="X68" s="2" t="e">
        <v>#N/A</v>
      </c>
      <c r="Y68" s="2" t="str">
        <f>IFERROR(_xll.qlRateHelperQuoteName(X68,Trigger),"")</f>
        <v/>
      </c>
      <c r="Z68" s="62" t="str">
        <f>IFERROR(_xll.qlRateHelperRate(X68,Trigger),"")</f>
        <v/>
      </c>
      <c r="AA68" s="90" t="str">
        <f>IF(ISERROR(_xll.qlSwapRateHelperSpread($X68)),IF(ISERROR(_xll.qlFuturesRateHelperConvexityAdjustment($X68)),"",_xll.qlFuturesRateHelperConvexityAdjustment($X68)),_xll.qlSwapRateHelperSpread($X68))</f>
        <v/>
      </c>
      <c r="AB68" s="3" t="str">
        <f>IFERROR(_xll.qlRateHelperEarliestDate(X68,Trigger),"")</f>
        <v/>
      </c>
      <c r="AC68" s="3" t="str">
        <f>IFERROR(_xll.qlRateHelperPillarDate(X68,Trigger),"")</f>
        <v/>
      </c>
      <c r="AD68" s="62" t="e">
        <v>#N/A</v>
      </c>
    </row>
    <row r="69" spans="1:30" ht="11.25" customHeight="1" x14ac:dyDescent="0.2">
      <c r="A69" s="54" t="s">
        <v>26</v>
      </c>
      <c r="B69" s="55" t="s">
        <v>68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21"/>
        <v>Euribor6M</v>
      </c>
      <c r="H69" s="265" t="str">
        <f t="shared" si="22"/>
        <v>EURAB6E40Y_Quote</v>
      </c>
      <c r="I69" s="111">
        <v>0</v>
      </c>
      <c r="J69" s="209" t="str">
        <f>IF(P65,_xll.qlSwapRateHelper2(,H69,,B69,Calendar,D69,E69,F69,G69,I69,C69,Discounting,PillarDate,,Permanent,Trigger,ObjectOverwrite),"--")</f>
        <v>obj_004d8#0001</v>
      </c>
      <c r="L69" s="243" t="str">
        <f t="shared" ref="L69:L132" si="25">A75</f>
        <v>FwdSw</v>
      </c>
      <c r="M69" s="244" t="str">
        <f t="shared" ref="M69:M132" si="26">H75</f>
        <v>EUR1F2Y_Quote</v>
      </c>
      <c r="N69" s="214">
        <f>IFERROR(_xll.qlQuoteValue(H75),"--")</f>
        <v>-2.1800000000000001E-3</v>
      </c>
      <c r="O69" s="214">
        <f t="shared" ref="O69:O132" si="27">I75</f>
        <v>0</v>
      </c>
      <c r="P69" s="122" t="b">
        <v>0</v>
      </c>
      <c r="Q69" s="122">
        <v>50</v>
      </c>
      <c r="R69" s="122">
        <v>1</v>
      </c>
      <c r="S69" s="121" t="str">
        <f t="shared" ref="S69:S132" si="28">J75</f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4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26</v>
      </c>
      <c r="B70" s="55" t="s">
        <v>69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21"/>
        <v>Euribor6M</v>
      </c>
      <c r="H70" s="265" t="str">
        <f t="shared" si="22"/>
        <v>EURAB6E50Y_Quote</v>
      </c>
      <c r="I70" s="111">
        <v>0</v>
      </c>
      <c r="J70" s="209" t="str">
        <f>IF(P66,_xll.qlSwapRateHelper2(,H70,,B70,Calendar,D70,E70,F70,G70,I70,C70,Discounting,PillarDate,,Permanent,Trigger,ObjectOverwrite),"--")</f>
        <v>obj_00506#0001</v>
      </c>
      <c r="L70" s="243" t="str">
        <f t="shared" si="25"/>
        <v>FwdSw</v>
      </c>
      <c r="M70" s="244" t="str">
        <f t="shared" si="26"/>
        <v>EUR1F3Y_Quote</v>
      </c>
      <c r="N70" s="214">
        <f>IFERROR(_xll.qlQuoteValue(H76),"--")</f>
        <v>-1.6900000000000001E-3</v>
      </c>
      <c r="O70" s="214">
        <f t="shared" si="27"/>
        <v>0</v>
      </c>
      <c r="P70" s="122" t="b">
        <v>0</v>
      </c>
      <c r="Q70" s="122">
        <v>50</v>
      </c>
      <c r="R70" s="122">
        <v>1</v>
      </c>
      <c r="S70" s="121" t="str">
        <f t="shared" si="28"/>
        <v>--</v>
      </c>
      <c r="T70" s="122" t="str">
        <f>IFERROR(_xll.qlRateHelperEarliestDate(S70,Trigger),"--")</f>
        <v>--</v>
      </c>
      <c r="U70" s="122" t="str">
        <f>IFERROR(_xll.qlRateHelperPillarDate(S70,Trigger),"--")</f>
        <v>--</v>
      </c>
      <c r="W70" s="133" t="str">
        <f t="shared" si="24"/>
        <v/>
      </c>
      <c r="X70" s="133" t="e">
        <v>#N/A</v>
      </c>
      <c r="Y70" s="133" t="str">
        <f>IFERROR(_xll.qlRateHelperQuoteName(X70,Trigger),"")</f>
        <v/>
      </c>
      <c r="Z70" s="133" t="str">
        <f>IFERROR(_xll.qlRateHelperRate(X70,Trigger),"")</f>
        <v/>
      </c>
      <c r="AA70" s="133" t="str">
        <f>IF(ISERROR(_xll.qlSwapRateHelperSpread($X70)),IF(ISERROR(_xll.qlFuturesRateHelperConvexityAdjustment($X70)),"",_xll.qlFuturesRateHelperConvexityAdjustment($X70)),_xll.qlSwapRateHelperSpread($X70))</f>
        <v/>
      </c>
      <c r="AB70" s="133" t="str">
        <f>IFERROR(_xll.qlRateHelperEarliestDate(X70,Trigger),"")</f>
        <v/>
      </c>
      <c r="AC70" s="133" t="str">
        <f>IFERROR(_xll.qlRateHelperPillarDate(X70,Trigger),"")</f>
        <v/>
      </c>
      <c r="AD70" s="172" t="e">
        <v>#N/A</v>
      </c>
    </row>
    <row r="71" spans="1:30" ht="11.25" customHeight="1" x14ac:dyDescent="0.2">
      <c r="A71" s="1" t="s">
        <v>26</v>
      </c>
      <c r="B71" s="6" t="s">
        <v>112</v>
      </c>
      <c r="C71" s="5" t="s">
        <v>6</v>
      </c>
      <c r="D71" s="5" t="s">
        <v>8</v>
      </c>
      <c r="E71" s="5" t="s">
        <v>7</v>
      </c>
      <c r="F71" s="5" t="s">
        <v>140</v>
      </c>
      <c r="G71" s="5" t="str">
        <f t="shared" si="21"/>
        <v>Euribor6M</v>
      </c>
      <c r="H71" s="266" t="str">
        <f t="shared" si="22"/>
        <v>EURAB6E60Y_Quote</v>
      </c>
      <c r="I71" s="112">
        <v>0</v>
      </c>
      <c r="J71" s="210" t="str">
        <f>IF(P67,_xll.qlSwapRateHelper2(,H71,,B71,Calendar,D71,E71,F71,G71,I71,C71,Discounting,PillarDate,,Permanent,Trigger,ObjectOverwrite),"--")</f>
        <v>obj_004c5#0001</v>
      </c>
      <c r="L71" s="243" t="str">
        <f t="shared" si="25"/>
        <v>FwdSw</v>
      </c>
      <c r="M71" s="244" t="str">
        <f t="shared" si="26"/>
        <v>EUR1F4Y_Quote</v>
      </c>
      <c r="N71" s="214">
        <f>IFERROR(_xll.qlQuoteValue(H77),"--")</f>
        <v>-9.3999999999999997E-4</v>
      </c>
      <c r="O71" s="214">
        <f t="shared" si="27"/>
        <v>0</v>
      </c>
      <c r="P71" s="122" t="b">
        <v>0</v>
      </c>
      <c r="Q71" s="122">
        <v>50</v>
      </c>
      <c r="R71" s="122">
        <v>1</v>
      </c>
      <c r="S71" s="121" t="str">
        <f t="shared" si="28"/>
        <v>--</v>
      </c>
      <c r="T71" s="122" t="str">
        <f>IFERROR(_xll.qlRateHelperEarliestDate(S71,Trigger),"--")</f>
        <v>--</v>
      </c>
      <c r="U71" s="122" t="str">
        <f>IFERROR(_xll.qlRateHelperPillarDate(S71,Trigger),"--")</f>
        <v>--</v>
      </c>
      <c r="W71" s="133" t="str">
        <f t="shared" si="24"/>
        <v/>
      </c>
      <c r="X71" s="133" t="e">
        <v>#N/A</v>
      </c>
      <c r="Y71" s="133" t="str">
        <f>IFERROR(_xll.qlRateHelperQuoteName(X71,Trigger),"")</f>
        <v/>
      </c>
      <c r="Z71" s="133" t="str">
        <f>IFERROR(_xll.qlRateHelperRate(X71,Trigger),"")</f>
        <v/>
      </c>
      <c r="AA71" s="133" t="str">
        <f>IF(ISERROR(_xll.qlSwapRateHelperSpread($X71)),IF(ISERROR(_xll.qlFuturesRateHelperConvexityAdjustment($X71)),"",_xll.qlFuturesRateHelperConvexityAdjustment($X71)),_xll.qlSwapRateHelperSpread($X71))</f>
        <v/>
      </c>
      <c r="AB71" s="133" t="str">
        <f>IFERROR(_xll.qlRateHelperEarliestDate(X71,Trigger),"")</f>
        <v/>
      </c>
      <c r="AC71" s="133" t="str">
        <f>IFERROR(_xll.qlRateHelperPillarDate(X71,Trigger),"")</f>
        <v/>
      </c>
      <c r="AD71" s="172" t="e">
        <v>#N/A</v>
      </c>
    </row>
    <row r="72" spans="1:30" ht="11.25" customHeight="1" x14ac:dyDescent="0.2">
      <c r="L72" s="243" t="str">
        <f t="shared" si="25"/>
        <v>FwdSw</v>
      </c>
      <c r="M72" s="244" t="str">
        <f t="shared" si="26"/>
        <v>EUR1F5Y_Quote</v>
      </c>
      <c r="N72" s="214">
        <f>IFERROR(_xll.qlQuoteValue(H78),"--")</f>
        <v>0</v>
      </c>
      <c r="O72" s="214">
        <f t="shared" si="27"/>
        <v>0</v>
      </c>
      <c r="P72" s="122" t="b">
        <v>0</v>
      </c>
      <c r="Q72" s="122">
        <v>50</v>
      </c>
      <c r="R72" s="122">
        <v>1</v>
      </c>
      <c r="S72" s="121" t="str">
        <f t="shared" si="28"/>
        <v>--</v>
      </c>
      <c r="T72" s="122" t="str">
        <f>IFERROR(_xll.qlRateHelperEarliestDate(S72,Trigger),"--")</f>
        <v>--</v>
      </c>
      <c r="U72" s="122" t="str">
        <f>IFERROR(_xll.qlRateHelperPillarDate(S72,Trigger),"--")</f>
        <v>--</v>
      </c>
      <c r="W72" s="133" t="str">
        <f t="shared" si="24"/>
        <v/>
      </c>
      <c r="X72" s="133" t="e">
        <v>#N/A</v>
      </c>
      <c r="Y72" s="133" t="str">
        <f>IFERROR(_xll.qlRateHelperQuoteName(X72,Trigger),"")</f>
        <v/>
      </c>
      <c r="Z72" s="133" t="str">
        <f>IFERROR(_xll.qlRateHelperRate(X72,Trigger),"")</f>
        <v/>
      </c>
      <c r="AA72" s="133" t="str">
        <f>IF(ISERROR(_xll.qlSwapRateHelperSpread($X72)),IF(ISERROR(_xll.qlFuturesRateHelperConvexityAdjustment($X72)),"",_xll.qlFuturesRateHelperConvexityAdjustment($X72)),_xll.qlSwapRateHelperSpread($X72))</f>
        <v/>
      </c>
      <c r="AB72" s="133" t="str">
        <f>IFERROR(_xll.qlRateHelperEarliestDate(X72,Trigger),"")</f>
        <v/>
      </c>
      <c r="AC72" s="133" t="str">
        <f>IFERROR(_xll.qlRateHelperPillarDate(X72,Trigger),"")</f>
        <v/>
      </c>
      <c r="AD72" s="172" t="e">
        <v>#N/A</v>
      </c>
    </row>
    <row r="73" spans="1:30" ht="11.25" customHeight="1" x14ac:dyDescent="0.2">
      <c r="A73" s="58" t="s">
        <v>9</v>
      </c>
      <c r="B73" s="58" t="s">
        <v>30</v>
      </c>
      <c r="C73" s="58" t="s">
        <v>146</v>
      </c>
      <c r="D73" s="58" t="s">
        <v>5</v>
      </c>
      <c r="E73" s="58" t="s">
        <v>34</v>
      </c>
      <c r="F73" s="58" t="s">
        <v>114</v>
      </c>
      <c r="G73" s="58" t="s">
        <v>4</v>
      </c>
      <c r="H73" s="260" t="s">
        <v>1</v>
      </c>
      <c r="I73" s="58" t="s">
        <v>113</v>
      </c>
      <c r="J73" s="58" t="s">
        <v>25</v>
      </c>
      <c r="L73" s="243" t="str">
        <f t="shared" si="25"/>
        <v>FwdSw</v>
      </c>
      <c r="M73" s="244" t="str">
        <f t="shared" si="26"/>
        <v>EUR1F6Y_Quote</v>
      </c>
      <c r="N73" s="214">
        <f>IFERROR(_xll.qlQuoteValue(H79),"--")</f>
        <v>1.06E-3</v>
      </c>
      <c r="O73" s="214">
        <f t="shared" si="27"/>
        <v>0</v>
      </c>
      <c r="P73" s="122" t="b">
        <v>0</v>
      </c>
      <c r="Q73" s="122">
        <v>50</v>
      </c>
      <c r="R73" s="122">
        <v>1</v>
      </c>
      <c r="S73" s="121" t="str">
        <f t="shared" si="28"/>
        <v>--</v>
      </c>
      <c r="T73" s="122" t="str">
        <f>IFERROR(_xll.qlRateHelperEarliestDate(S73,Trigger),"--")</f>
        <v>--</v>
      </c>
      <c r="U73" s="122" t="str">
        <f>IFERROR(_xll.qlRateHelperPillarDate(S73,Trigger),"--")</f>
        <v>--</v>
      </c>
      <c r="W73" s="133" t="str">
        <f t="shared" si="24"/>
        <v/>
      </c>
      <c r="X73" s="133" t="e">
        <v>#N/A</v>
      </c>
      <c r="Y73" s="133" t="str">
        <f>IFERROR(_xll.qlRateHelperQuoteName(X73,Trigger),"")</f>
        <v/>
      </c>
      <c r="Z73" s="133" t="str">
        <f>IFERROR(_xll.qlRateHelperRate(X73,Trigger),"")</f>
        <v/>
      </c>
      <c r="AA73" s="133" t="str">
        <f>IF(ISERROR(_xll.qlSwapRateHelperSpread($X73)),IF(ISERROR(_xll.qlFuturesRateHelperConvexityAdjustment($X73)),"",_xll.qlFuturesRateHelperConvexityAdjustment($X73)),_xll.qlSwapRateHelperSpread($X73))</f>
        <v/>
      </c>
      <c r="AB73" s="133" t="str">
        <f>IFERROR(_xll.qlRateHelperEarliestDate(X73,Trigger),"")</f>
        <v/>
      </c>
      <c r="AC73" s="133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0" t="s">
        <v>148</v>
      </c>
      <c r="B74" s="166" t="s">
        <v>29</v>
      </c>
      <c r="C74" s="118" t="s">
        <v>29</v>
      </c>
      <c r="D74" s="118" t="s">
        <v>8</v>
      </c>
      <c r="E74" s="118" t="s">
        <v>7</v>
      </c>
      <c r="F74" s="118" t="s">
        <v>140</v>
      </c>
      <c r="G74" s="52" t="str">
        <f t="shared" ref="G74:G137" si="29">PROPER(Currency)&amp;FamilyName&amp;Tenor</f>
        <v>Euribor6M</v>
      </c>
      <c r="H74" s="267" t="str">
        <f t="shared" ref="H74:H137" si="30">Currency&amp;SUBSTITUTE(C74,"Y","F")&amp;B74&amp;QuoteSuffix</f>
        <v>EUR1F1Y_Quote</v>
      </c>
      <c r="I74" s="276">
        <v>0</v>
      </c>
      <c r="J74" s="119" t="str">
        <f>IF(P68,_xll.qlSwapRateHelper2(,H74,2,B74,Calendar,+D74,E74,F74,G74,I74,C74,Discounting,PillarDate,,Permanent,Trigger,ObjectOverwrite),"--")</f>
        <v>--</v>
      </c>
      <c r="L74" s="243" t="str">
        <f t="shared" si="25"/>
        <v>FwdSw</v>
      </c>
      <c r="M74" s="244" t="str">
        <f t="shared" si="26"/>
        <v>EUR1F7Y_Quote</v>
      </c>
      <c r="N74" s="214">
        <f>IFERROR(_xll.qlQuoteValue(H80),"--")</f>
        <v>2.15E-3</v>
      </c>
      <c r="O74" s="214">
        <f t="shared" si="27"/>
        <v>0</v>
      </c>
      <c r="P74" s="122" t="b">
        <v>0</v>
      </c>
      <c r="Q74" s="122">
        <v>50</v>
      </c>
      <c r="R74" s="122">
        <v>1</v>
      </c>
      <c r="S74" s="121" t="str">
        <f t="shared" si="28"/>
        <v>--</v>
      </c>
      <c r="T74" s="122" t="str">
        <f>IFERROR(_xll.qlRateHelperEarliestDate(S74,Trigger),"--")</f>
        <v>--</v>
      </c>
      <c r="U74" s="122" t="str">
        <f>IFERROR(_xll.qlRateHelperPillarDate(S74,Trigger),"--")</f>
        <v>--</v>
      </c>
      <c r="W74" s="133" t="str">
        <f t="shared" si="24"/>
        <v/>
      </c>
      <c r="X74" s="133" t="e">
        <v>#N/A</v>
      </c>
      <c r="Y74" s="133" t="str">
        <f>IFERROR(_xll.qlRateHelperQuoteName(X74,Trigger),"")</f>
        <v/>
      </c>
      <c r="Z74" s="133" t="str">
        <f>IFERROR(_xll.qlRateHelperRate(X74,Trigger),"")</f>
        <v/>
      </c>
      <c r="AA74" s="133" t="str">
        <f>IF(ISERROR(_xll.qlSwapRateHelperSpread($X74)),IF(ISERROR(_xll.qlFuturesRateHelperConvexityAdjustment($X74)),"",_xll.qlFuturesRateHelperConvexityAdjustment($X74)),_xll.qlSwapRateHelperSpread($X74))</f>
        <v/>
      </c>
      <c r="AB74" s="133" t="str">
        <f>IFERROR(_xll.qlRateHelperEarliestDate(X74,Trigger),"")</f>
        <v/>
      </c>
      <c r="AC74" s="133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148</v>
      </c>
      <c r="B75" s="167" t="s">
        <v>52</v>
      </c>
      <c r="C75" s="121" t="s">
        <v>29</v>
      </c>
      <c r="D75" s="121" t="s">
        <v>8</v>
      </c>
      <c r="E75" s="121" t="s">
        <v>7</v>
      </c>
      <c r="F75" s="121" t="s">
        <v>140</v>
      </c>
      <c r="G75" s="121" t="str">
        <f t="shared" si="29"/>
        <v>Euribor6M</v>
      </c>
      <c r="H75" s="268" t="str">
        <f t="shared" si="30"/>
        <v>EUR1F2Y_Quote</v>
      </c>
      <c r="I75" s="277">
        <v>0</v>
      </c>
      <c r="J75" s="122" t="str">
        <f>IF(P69,_xll.qlSwapRateHelper2(,H75,2,B75,Calendar,+D75,E75,F75,G75,I75,C75,Discounting,PillarDate,,Permanent,Trigger,ObjectOverwrite),"--")</f>
        <v>--</v>
      </c>
      <c r="L75" s="243" t="str">
        <f t="shared" si="25"/>
        <v>FwdSw</v>
      </c>
      <c r="M75" s="244" t="str">
        <f t="shared" si="26"/>
        <v>EUR1F8Y_Quote</v>
      </c>
      <c r="N75" s="214">
        <f>IFERROR(_xll.qlQuoteValue(H81),"--")</f>
        <v>3.2000000000000002E-3</v>
      </c>
      <c r="O75" s="214">
        <f t="shared" si="27"/>
        <v>0</v>
      </c>
      <c r="P75" s="122" t="b">
        <v>0</v>
      </c>
      <c r="Q75" s="122">
        <v>50</v>
      </c>
      <c r="R75" s="122">
        <v>1</v>
      </c>
      <c r="S75" s="121" t="str">
        <f t="shared" si="28"/>
        <v>--</v>
      </c>
      <c r="T75" s="122" t="str">
        <f>IFERROR(_xll.qlRateHelperEarliestDate(S75,Trigger),"--")</f>
        <v>--</v>
      </c>
      <c r="U75" s="122" t="str">
        <f>IFERROR(_xll.qlRateHelperPillarDate(S75,Trigger),"--")</f>
        <v>--</v>
      </c>
      <c r="W75" s="133" t="str">
        <f t="shared" si="24"/>
        <v/>
      </c>
      <c r="X75" s="133" t="e">
        <v>#N/A</v>
      </c>
      <c r="Y75" s="133" t="str">
        <f>IFERROR(_xll.qlRateHelperQuoteName(X75,Trigger),"")</f>
        <v/>
      </c>
      <c r="Z75" s="133" t="str">
        <f>IFERROR(_xll.qlRateHelperRate(X75,Trigger),"")</f>
        <v/>
      </c>
      <c r="AA75" s="133" t="str">
        <f>IF(ISERROR(_xll.qlSwapRateHelperSpread($X75)),IF(ISERROR(_xll.qlFuturesRateHelperConvexityAdjustment($X75)),"",_xll.qlFuturesRateHelperConvexityAdjustment($X75)),_xll.qlSwapRateHelperSpread($X75))</f>
        <v/>
      </c>
      <c r="AB75" s="133" t="str">
        <f>IFERROR(_xll.qlRateHelperEarliestDate(X75,Trigger),"")</f>
        <v/>
      </c>
      <c r="AC75" s="133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148</v>
      </c>
      <c r="B76" s="167" t="s">
        <v>53</v>
      </c>
      <c r="C76" s="121" t="s">
        <v>29</v>
      </c>
      <c r="D76" s="121" t="s">
        <v>8</v>
      </c>
      <c r="E76" s="121" t="s">
        <v>7</v>
      </c>
      <c r="F76" s="121" t="s">
        <v>140</v>
      </c>
      <c r="G76" s="121" t="str">
        <f t="shared" si="29"/>
        <v>Euribor6M</v>
      </c>
      <c r="H76" s="268" t="str">
        <f t="shared" si="30"/>
        <v>EUR1F3Y_Quote</v>
      </c>
      <c r="I76" s="277">
        <v>0</v>
      </c>
      <c r="J76" s="122" t="str">
        <f>IF(P70,_xll.qlSwapRateHelper2(,H76,2,B76,Calendar,+D76,E76,F76,G76,I76,C76,Discounting,PillarDate,,Permanent,Trigger,ObjectOverwrite),"--")</f>
        <v>--</v>
      </c>
      <c r="L76" s="243" t="str">
        <f t="shared" si="25"/>
        <v>FwdSw</v>
      </c>
      <c r="M76" s="244" t="str">
        <f t="shared" si="26"/>
        <v>EUR1F9Y_Quote</v>
      </c>
      <c r="N76" s="214">
        <f>IFERROR(_xll.qlQuoteValue(H82),"--")</f>
        <v>4.15E-3</v>
      </c>
      <c r="O76" s="214">
        <f t="shared" si="27"/>
        <v>0</v>
      </c>
      <c r="P76" s="122" t="b">
        <v>0</v>
      </c>
      <c r="Q76" s="122">
        <v>50</v>
      </c>
      <c r="R76" s="122">
        <v>1</v>
      </c>
      <c r="S76" s="121" t="str">
        <f t="shared" si="28"/>
        <v>--</v>
      </c>
      <c r="T76" s="122" t="str">
        <f>IFERROR(_xll.qlRateHelperEarliestDate(S76,Trigger),"--")</f>
        <v>--</v>
      </c>
      <c r="U76" s="122" t="str">
        <f>IFERROR(_xll.qlRateHelperPillarDate(S76,Trigger),"--")</f>
        <v>--</v>
      </c>
      <c r="W76" s="133" t="str">
        <f t="shared" si="24"/>
        <v/>
      </c>
      <c r="X76" s="133" t="e">
        <v>#N/A</v>
      </c>
      <c r="Y76" s="133" t="str">
        <f>IFERROR(_xll.qlRateHelperQuoteName(X76,Trigger),"")</f>
        <v/>
      </c>
      <c r="Z76" s="133" t="str">
        <f>IFERROR(_xll.qlRateHelperRate(X76,Trigger),"")</f>
        <v/>
      </c>
      <c r="AA76" s="133" t="str">
        <f>IF(ISERROR(_xll.qlSwapRateHelperSpread($X76)),IF(ISERROR(_xll.qlFuturesRateHelperConvexityAdjustment($X76)),"",_xll.qlFuturesRateHelperConvexityAdjustment($X76)),_xll.qlSwapRateHelperSpread($X76))</f>
        <v/>
      </c>
      <c r="AB76" s="133" t="str">
        <f>IFERROR(_xll.qlRateHelperEarliestDate(X76,Trigger),"")</f>
        <v/>
      </c>
      <c r="AC76" s="133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148</v>
      </c>
      <c r="B77" s="167" t="s">
        <v>54</v>
      </c>
      <c r="C77" s="121" t="s">
        <v>29</v>
      </c>
      <c r="D77" s="121" t="s">
        <v>8</v>
      </c>
      <c r="E77" s="121" t="s">
        <v>7</v>
      </c>
      <c r="F77" s="121" t="s">
        <v>140</v>
      </c>
      <c r="G77" s="121" t="str">
        <f t="shared" si="29"/>
        <v>Euribor6M</v>
      </c>
      <c r="H77" s="268" t="str">
        <f t="shared" si="30"/>
        <v>EUR1F4Y_Quote</v>
      </c>
      <c r="I77" s="277">
        <v>0</v>
      </c>
      <c r="J77" s="122" t="str">
        <f>IF(P71,_xll.qlSwapRateHelper2(,H77,2,B77,Calendar,+D77,E77,F77,G77,I77,C77,Discounting,PillarDate,,Permanent,Trigger,ObjectOverwrite),"--")</f>
        <v>--</v>
      </c>
      <c r="L77" s="243" t="str">
        <f t="shared" si="25"/>
        <v>FwdSw</v>
      </c>
      <c r="M77" s="244" t="str">
        <f t="shared" si="26"/>
        <v>EUR1F10Y_Quote</v>
      </c>
      <c r="N77" s="214">
        <f>IFERROR(_xll.qlQuoteValue(H83),"--")</f>
        <v>5.0000000000000001E-3</v>
      </c>
      <c r="O77" s="214">
        <f t="shared" si="27"/>
        <v>0</v>
      </c>
      <c r="P77" s="122" t="b">
        <v>0</v>
      </c>
      <c r="Q77" s="122">
        <v>50</v>
      </c>
      <c r="R77" s="122">
        <v>1</v>
      </c>
      <c r="S77" s="121" t="str">
        <f t="shared" si="28"/>
        <v>--</v>
      </c>
      <c r="T77" s="122" t="str">
        <f>IFERROR(_xll.qlRateHelperEarliestDate(S77,Trigger),"--")</f>
        <v>--</v>
      </c>
      <c r="U77" s="122" t="str">
        <f>IFERROR(_xll.qlRateHelperPillarDate(S77,Trigger),"--")</f>
        <v>--</v>
      </c>
      <c r="W77" s="133" t="str">
        <f t="shared" si="24"/>
        <v/>
      </c>
      <c r="X77" s="133" t="e">
        <v>#N/A</v>
      </c>
      <c r="Y77" s="133" t="str">
        <f>IFERROR(_xll.qlRateHelperQuoteName(X77,Trigger),"")</f>
        <v/>
      </c>
      <c r="Z77" s="133" t="str">
        <f>IFERROR(_xll.qlRateHelperRate(X77,Trigger),"")</f>
        <v/>
      </c>
      <c r="AA77" s="133" t="str">
        <f>IF(ISERROR(_xll.qlSwapRateHelperSpread($X77)),IF(ISERROR(_xll.qlFuturesRateHelperConvexityAdjustment($X77)),"",_xll.qlFuturesRateHelperConvexityAdjustment($X77)),_xll.qlSwapRateHelperSpread($X77))</f>
        <v/>
      </c>
      <c r="AB77" s="133" t="str">
        <f>IFERROR(_xll.qlRateHelperEarliestDate(X77,Trigger),"")</f>
        <v/>
      </c>
      <c r="AC77" s="133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148</v>
      </c>
      <c r="B78" s="167" t="s">
        <v>55</v>
      </c>
      <c r="C78" s="121" t="s">
        <v>29</v>
      </c>
      <c r="D78" s="121" t="s">
        <v>8</v>
      </c>
      <c r="E78" s="121" t="s">
        <v>7</v>
      </c>
      <c r="F78" s="121" t="s">
        <v>140</v>
      </c>
      <c r="G78" s="121" t="str">
        <f t="shared" si="29"/>
        <v>Euribor6M</v>
      </c>
      <c r="H78" s="268" t="str">
        <f t="shared" si="30"/>
        <v>EUR1F5Y_Quote</v>
      </c>
      <c r="I78" s="277">
        <v>0</v>
      </c>
      <c r="J78" s="122" t="str">
        <f>IF(P72,_xll.qlSwapRateHelper2(,H78,2,B78,Calendar,+D78,E78,F78,G78,I78,C78,Discounting,PillarDate,,Permanent,Trigger,ObjectOverwrite),"--")</f>
        <v>--</v>
      </c>
      <c r="L78" s="243" t="str">
        <f t="shared" si="25"/>
        <v>FwdSw</v>
      </c>
      <c r="M78" s="244" t="str">
        <f t="shared" si="26"/>
        <v>EUR1F11Y_Quote</v>
      </c>
      <c r="N78" s="214">
        <f>IFERROR(_xll.qlQuoteValue(H84),"--")</f>
        <v>5.7400000000000003E-3</v>
      </c>
      <c r="O78" s="214">
        <f t="shared" si="27"/>
        <v>0</v>
      </c>
      <c r="P78" s="122" t="b">
        <v>0</v>
      </c>
      <c r="Q78" s="122">
        <v>50</v>
      </c>
      <c r="R78" s="122">
        <v>1</v>
      </c>
      <c r="S78" s="121" t="str">
        <f t="shared" si="28"/>
        <v>--</v>
      </c>
      <c r="T78" s="122" t="str">
        <f>IFERROR(_xll.qlRateHelperEarliestDate(S78,Trigger),"--")</f>
        <v>--</v>
      </c>
      <c r="U78" s="122" t="str">
        <f>IFERROR(_xll.qlRateHelperPillarDate(S78,Trigger),"--")</f>
        <v>--</v>
      </c>
      <c r="W78" s="133" t="str">
        <f t="shared" si="24"/>
        <v/>
      </c>
      <c r="X78" s="133" t="e">
        <v>#N/A</v>
      </c>
      <c r="Y78" s="133" t="str">
        <f>IFERROR(_xll.qlRateHelperQuoteName(X78,Trigger),"")</f>
        <v/>
      </c>
      <c r="Z78" s="133" t="str">
        <f>IFERROR(_xll.qlRateHelperRate(X78,Trigger),"")</f>
        <v/>
      </c>
      <c r="AA78" s="133" t="str">
        <f>IF(ISERROR(_xll.qlSwapRateHelperSpread($X78)),IF(ISERROR(_xll.qlFuturesRateHelperConvexityAdjustment($X78)),"",_xll.qlFuturesRateHelperConvexityAdjustment($X78)),_xll.qlSwapRateHelperSpread($X78))</f>
        <v/>
      </c>
      <c r="AB78" s="133" t="str">
        <f>IFERROR(_xll.qlRateHelperEarliestDate(X78,Trigger),"")</f>
        <v/>
      </c>
      <c r="AC78" s="133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148</v>
      </c>
      <c r="B79" s="167" t="s">
        <v>56</v>
      </c>
      <c r="C79" s="121" t="s">
        <v>29</v>
      </c>
      <c r="D79" s="121" t="s">
        <v>8</v>
      </c>
      <c r="E79" s="121" t="s">
        <v>7</v>
      </c>
      <c r="F79" s="121" t="s">
        <v>140</v>
      </c>
      <c r="G79" s="121" t="str">
        <f t="shared" si="29"/>
        <v>Euribor6M</v>
      </c>
      <c r="H79" s="268" t="str">
        <f t="shared" si="30"/>
        <v>EUR1F6Y_Quote</v>
      </c>
      <c r="I79" s="277">
        <v>0</v>
      </c>
      <c r="J79" s="122" t="str">
        <f>IF(P73,_xll.qlSwapRateHelper2(,H79,2,B79,Calendar,+D79,E79,F79,G79,I79,C79,Discounting,PillarDate,,Permanent,Trigger,ObjectOverwrite),"--")</f>
        <v>--</v>
      </c>
      <c r="L79" s="243" t="str">
        <f t="shared" si="25"/>
        <v>FwdSw</v>
      </c>
      <c r="M79" s="244" t="str">
        <f t="shared" si="26"/>
        <v>EUR1F12Y_Quote</v>
      </c>
      <c r="N79" s="214">
        <f>IFERROR(_xll.qlQuoteValue(H85),"--")</f>
        <v>6.3499999999999997E-3</v>
      </c>
      <c r="O79" s="214">
        <f t="shared" si="27"/>
        <v>0</v>
      </c>
      <c r="P79" s="122" t="b">
        <v>0</v>
      </c>
      <c r="Q79" s="122">
        <v>50</v>
      </c>
      <c r="R79" s="122">
        <v>1</v>
      </c>
      <c r="S79" s="121" t="str">
        <f t="shared" si="28"/>
        <v>--</v>
      </c>
      <c r="T79" s="122" t="str">
        <f>IFERROR(_xll.qlRateHelperEarliestDate(S79,Trigger),"--")</f>
        <v>--</v>
      </c>
      <c r="U79" s="122" t="str">
        <f>IFERROR(_xll.qlRateHelperPillarDate(S79,Trigger),"--")</f>
        <v>--</v>
      </c>
      <c r="W79" s="133" t="str">
        <f t="shared" si="24"/>
        <v/>
      </c>
      <c r="X79" s="133" t="e">
        <v>#N/A</v>
      </c>
      <c r="Y79" s="133" t="str">
        <f>IFERROR(_xll.qlRateHelperQuoteName(X79,Trigger),"")</f>
        <v/>
      </c>
      <c r="Z79" s="133" t="str">
        <f>IFERROR(_xll.qlRateHelperRate(X79,Trigger),"")</f>
        <v/>
      </c>
      <c r="AA79" s="133" t="str">
        <f>IF(ISERROR(_xll.qlSwapRateHelperSpread($X79)),IF(ISERROR(_xll.qlFuturesRateHelperConvexityAdjustment($X79)),"",_xll.qlFuturesRateHelperConvexityAdjustment($X79)),_xll.qlSwapRateHelperSpread($X79))</f>
        <v/>
      </c>
      <c r="AB79" s="133" t="str">
        <f>IFERROR(_xll.qlRateHelperEarliestDate(X79,Trigger),"")</f>
        <v/>
      </c>
      <c r="AC79" s="133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148</v>
      </c>
      <c r="B80" s="167" t="s">
        <v>57</v>
      </c>
      <c r="C80" s="121" t="s">
        <v>29</v>
      </c>
      <c r="D80" s="121" t="s">
        <v>8</v>
      </c>
      <c r="E80" s="121" t="s">
        <v>7</v>
      </c>
      <c r="F80" s="121" t="s">
        <v>140</v>
      </c>
      <c r="G80" s="121" t="str">
        <f t="shared" si="29"/>
        <v>Euribor6M</v>
      </c>
      <c r="H80" s="268" t="str">
        <f t="shared" si="30"/>
        <v>EUR1F7Y_Quote</v>
      </c>
      <c r="I80" s="277">
        <v>0</v>
      </c>
      <c r="J80" s="122" t="str">
        <f>IF(P74,_xll.qlSwapRateHelper2(,H80,2,B80,Calendar,+D80,E80,F80,G80,I80,C80,Discounting,PillarDate,,Permanent,Trigger,ObjectOverwrite),"--")</f>
        <v>--</v>
      </c>
      <c r="L80" s="243" t="str">
        <f t="shared" si="25"/>
        <v>FwdSw</v>
      </c>
      <c r="M80" s="244" t="str">
        <f t="shared" si="26"/>
        <v>EUR1F13Y_Quote</v>
      </c>
      <c r="N80" s="214">
        <f>IFERROR(_xll.qlQuoteValue(H86),"--")</f>
        <v>6.8700000000000002E-3</v>
      </c>
      <c r="O80" s="214">
        <f t="shared" si="27"/>
        <v>0</v>
      </c>
      <c r="P80" s="122" t="b">
        <v>0</v>
      </c>
      <c r="Q80" s="122">
        <v>50</v>
      </c>
      <c r="R80" s="122">
        <v>1</v>
      </c>
      <c r="S80" s="121" t="str">
        <f t="shared" si="28"/>
        <v>--</v>
      </c>
      <c r="T80" s="122" t="str">
        <f>IFERROR(_xll.qlRateHelperEarliestDate(S80,Trigger),"--")</f>
        <v>--</v>
      </c>
      <c r="U80" s="122" t="str">
        <f>IFERROR(_xll.qlRateHelperPillarDate(S80,Trigger),"--")</f>
        <v>--</v>
      </c>
      <c r="W80" s="133" t="str">
        <f t="shared" si="24"/>
        <v/>
      </c>
      <c r="X80" s="133" t="e">
        <v>#N/A</v>
      </c>
      <c r="Y80" s="133" t="str">
        <f>IFERROR(_xll.qlRateHelperQuoteName(X80,Trigger),"")</f>
        <v/>
      </c>
      <c r="Z80" s="133" t="str">
        <f>IFERROR(_xll.qlRateHelperRate(X80,Trigger),"")</f>
        <v/>
      </c>
      <c r="AA80" s="133" t="str">
        <f>IF(ISERROR(_xll.qlSwapRateHelperSpread($X80)),IF(ISERROR(_xll.qlFuturesRateHelperConvexityAdjustment($X80)),"",_xll.qlFuturesRateHelperConvexityAdjustment($X80)),_xll.qlSwapRateHelperSpread($X80))</f>
        <v/>
      </c>
      <c r="AB80" s="133" t="str">
        <f>IFERROR(_xll.qlRateHelperEarliestDate(X80,Trigger),"")</f>
        <v/>
      </c>
      <c r="AC80" s="133" t="str">
        <f>IFERROR(_xll.qlRateHelperPillarDate(X80,Trigger),"")</f>
        <v/>
      </c>
      <c r="AD80" s="172" t="e">
        <v>#N/A</v>
      </c>
    </row>
    <row r="81" spans="1:30" x14ac:dyDescent="0.2">
      <c r="A81" s="133" t="s">
        <v>148</v>
      </c>
      <c r="B81" s="167" t="s">
        <v>58</v>
      </c>
      <c r="C81" s="121" t="s">
        <v>29</v>
      </c>
      <c r="D81" s="121" t="s">
        <v>8</v>
      </c>
      <c r="E81" s="121" t="s">
        <v>7</v>
      </c>
      <c r="F81" s="121" t="s">
        <v>140</v>
      </c>
      <c r="G81" s="121" t="str">
        <f t="shared" si="29"/>
        <v>Euribor6M</v>
      </c>
      <c r="H81" s="268" t="str">
        <f t="shared" si="30"/>
        <v>EUR1F8Y_Quote</v>
      </c>
      <c r="I81" s="277">
        <v>0</v>
      </c>
      <c r="J81" s="122" t="str">
        <f>IF(P75,_xll.qlSwapRateHelper2(,H81,2,B81,Calendar,+D81,E81,F81,G81,I81,C81,Discounting,PillarDate,,Permanent,Trigger,ObjectOverwrite),"--")</f>
        <v>--</v>
      </c>
      <c r="L81" s="243" t="str">
        <f t="shared" si="25"/>
        <v>FwdSw</v>
      </c>
      <c r="M81" s="244" t="str">
        <f t="shared" si="26"/>
        <v>EUR1F14Y_Quote</v>
      </c>
      <c r="N81" s="214">
        <f>IFERROR(_xll.qlQuoteValue(H87),"--")</f>
        <v>7.3099999999999997E-3</v>
      </c>
      <c r="O81" s="214">
        <f t="shared" si="27"/>
        <v>0</v>
      </c>
      <c r="P81" s="122" t="b">
        <v>0</v>
      </c>
      <c r="Q81" s="122">
        <v>50</v>
      </c>
      <c r="R81" s="122">
        <v>1</v>
      </c>
      <c r="S81" s="121" t="str">
        <f t="shared" si="28"/>
        <v>--</v>
      </c>
      <c r="T81" s="122" t="str">
        <f>IFERROR(_xll.qlRateHelperEarliestDate(S81,Trigger),"--")</f>
        <v>--</v>
      </c>
      <c r="U81" s="122" t="str">
        <f>IFERROR(_xll.qlRateHelperPillarDate(S81,Trigger),"--")</f>
        <v>--</v>
      </c>
      <c r="W81" s="133" t="str">
        <f t="shared" si="24"/>
        <v/>
      </c>
      <c r="X81" s="133" t="e">
        <v>#N/A</v>
      </c>
      <c r="Y81" s="133" t="str">
        <f>IFERROR(_xll.qlRateHelperQuoteName(X81,Trigger),"")</f>
        <v/>
      </c>
      <c r="Z81" s="133" t="str">
        <f>IFERROR(_xll.qlRateHelperRate(X81,Trigger),"")</f>
        <v/>
      </c>
      <c r="AA81" s="133" t="str">
        <f>IF(ISERROR(_xll.qlSwapRateHelperSpread($X81)),IF(ISERROR(_xll.qlFuturesRateHelperConvexityAdjustment($X81)),"",_xll.qlFuturesRateHelperConvexityAdjustment($X81)),_xll.qlSwapRateHelperSpread($X81))</f>
        <v/>
      </c>
      <c r="AB81" s="133" t="str">
        <f>IFERROR(_xll.qlRateHelperEarliestDate(X81,Trigger),"")</f>
        <v/>
      </c>
      <c r="AC81" s="133" t="str">
        <f>IFERROR(_xll.qlRateHelperPillarDate(X81,Trigger),"")</f>
        <v/>
      </c>
      <c r="AD81" s="172" t="e">
        <v>#N/A</v>
      </c>
    </row>
    <row r="82" spans="1:30" x14ac:dyDescent="0.2">
      <c r="A82" s="133" t="s">
        <v>148</v>
      </c>
      <c r="B82" s="167" t="s">
        <v>59</v>
      </c>
      <c r="C82" s="121" t="s">
        <v>29</v>
      </c>
      <c r="D82" s="121" t="s">
        <v>8</v>
      </c>
      <c r="E82" s="121" t="s">
        <v>7</v>
      </c>
      <c r="F82" s="121" t="s">
        <v>140</v>
      </c>
      <c r="G82" s="121" t="str">
        <f t="shared" si="29"/>
        <v>Euribor6M</v>
      </c>
      <c r="H82" s="268" t="str">
        <f t="shared" si="30"/>
        <v>EUR1F9Y_Quote</v>
      </c>
      <c r="I82" s="277">
        <v>0</v>
      </c>
      <c r="J82" s="122" t="str">
        <f>IF(P76,_xll.qlSwapRateHelper2(,H82,2,B82,Calendar,+D82,E82,F82,G82,I82,C82,Discounting,PillarDate,,Permanent,Trigger,ObjectOverwrite),"--")</f>
        <v>--</v>
      </c>
      <c r="L82" s="243" t="str">
        <f t="shared" si="25"/>
        <v>FwdSw</v>
      </c>
      <c r="M82" s="244" t="str">
        <f t="shared" si="26"/>
        <v>EUR1F15Y_Quote</v>
      </c>
      <c r="N82" s="214">
        <f>IFERROR(_xll.qlQuoteValue(H88),"--")</f>
        <v>7.6400000000000001E-3</v>
      </c>
      <c r="O82" s="214">
        <f t="shared" si="27"/>
        <v>0</v>
      </c>
      <c r="P82" s="122" t="b">
        <v>0</v>
      </c>
      <c r="Q82" s="122">
        <v>50</v>
      </c>
      <c r="R82" s="122">
        <v>1</v>
      </c>
      <c r="S82" s="121" t="str">
        <f t="shared" si="28"/>
        <v>--</v>
      </c>
      <c r="T82" s="122" t="str">
        <f>IFERROR(_xll.qlRateHelperEarliestDate(S82,Trigger),"--")</f>
        <v>--</v>
      </c>
      <c r="U82" s="122" t="str">
        <f>IFERROR(_xll.qlRateHelperPillarDate(S82,Trigger),"--")</f>
        <v>--</v>
      </c>
      <c r="W82" s="133" t="str">
        <f t="shared" si="24"/>
        <v/>
      </c>
      <c r="X82" s="133" t="e">
        <v>#N/A</v>
      </c>
      <c r="Y82" s="133" t="str">
        <f>IFERROR(_xll.qlRateHelperQuoteName(X82,Trigger),"")</f>
        <v/>
      </c>
      <c r="Z82" s="133" t="str">
        <f>IFERROR(_xll.qlRateHelperRate(X82,Trigger),"")</f>
        <v/>
      </c>
      <c r="AA82" s="133" t="str">
        <f>IF(ISERROR(_xll.qlSwapRateHelperSpread($X82)),IF(ISERROR(_xll.qlFuturesRateHelperConvexityAdjustment($X82)),"",_xll.qlFuturesRateHelperConvexityAdjustment($X82)),_xll.qlSwapRateHelperSpread($X82))</f>
        <v/>
      </c>
      <c r="AB82" s="133" t="str">
        <f>IFERROR(_xll.qlRateHelperEarliestDate(X82,Trigger),"")</f>
        <v/>
      </c>
      <c r="AC82" s="133" t="str">
        <f>IFERROR(_xll.qlRateHelperPillarDate(X82,Trigger),"")</f>
        <v/>
      </c>
      <c r="AD82" s="172" t="e">
        <v>#N/A</v>
      </c>
    </row>
    <row r="83" spans="1:30" x14ac:dyDescent="0.2">
      <c r="A83" s="133" t="s">
        <v>148</v>
      </c>
      <c r="B83" s="167" t="s">
        <v>60</v>
      </c>
      <c r="C83" s="121" t="s">
        <v>29</v>
      </c>
      <c r="D83" s="121" t="s">
        <v>8</v>
      </c>
      <c r="E83" s="121" t="s">
        <v>7</v>
      </c>
      <c r="F83" s="121" t="s">
        <v>140</v>
      </c>
      <c r="G83" s="121" t="str">
        <f t="shared" si="29"/>
        <v>Euribor6M</v>
      </c>
      <c r="H83" s="268" t="str">
        <f t="shared" si="30"/>
        <v>EUR1F10Y_Quote</v>
      </c>
      <c r="I83" s="277">
        <v>0</v>
      </c>
      <c r="J83" s="122" t="str">
        <f>IF(P77,_xll.qlSwapRateHelper2(,H83,2,B83,Calendar,+D83,E83,F83,G83,I83,C83,Discounting,PillarDate,,Permanent,Trigger,ObjectOverwrite),"--")</f>
        <v>--</v>
      </c>
      <c r="L83" s="243" t="str">
        <f t="shared" si="25"/>
        <v>FwdSw</v>
      </c>
      <c r="M83" s="244" t="str">
        <f t="shared" si="26"/>
        <v>EUR1F20Y_Quote</v>
      </c>
      <c r="N83" s="214">
        <f>IFERROR(_xll.qlQuoteValue(H89),"--")</f>
        <v>8.4399999999999996E-3</v>
      </c>
      <c r="O83" s="214">
        <f t="shared" si="27"/>
        <v>0</v>
      </c>
      <c r="P83" s="122" t="b">
        <v>0</v>
      </c>
      <c r="Q83" s="122">
        <v>50</v>
      </c>
      <c r="R83" s="122">
        <v>1</v>
      </c>
      <c r="S83" s="121" t="str">
        <f t="shared" si="28"/>
        <v>--</v>
      </c>
      <c r="T83" s="122" t="str">
        <f>IFERROR(_xll.qlRateHelperEarliestDate(S83,Trigger),"--")</f>
        <v>--</v>
      </c>
      <c r="U83" s="122" t="str">
        <f>IFERROR(_xll.qlRateHelperPillarDate(S83,Trigger),"--")</f>
        <v>--</v>
      </c>
      <c r="W83" s="133" t="str">
        <f t="shared" si="24"/>
        <v/>
      </c>
      <c r="X83" s="133" t="e">
        <v>#N/A</v>
      </c>
      <c r="Y83" s="133" t="str">
        <f>IFERROR(_xll.qlRateHelperQuoteName(X83,Trigger),"")</f>
        <v/>
      </c>
      <c r="Z83" s="133" t="str">
        <f>IFERROR(_xll.qlRateHelperRate(X83,Trigger),"")</f>
        <v/>
      </c>
      <c r="AA83" s="133" t="str">
        <f>IF(ISERROR(_xll.qlSwapRateHelperSpread($X83)),IF(ISERROR(_xll.qlFuturesRateHelperConvexityAdjustment($X83)),"",_xll.qlFuturesRateHelperConvexityAdjustment($X83)),_xll.qlSwapRateHelperSpread($X83))</f>
        <v/>
      </c>
      <c r="AB83" s="133" t="str">
        <f>IFERROR(_xll.qlRateHelperEarliestDate(X83,Trigger),"")</f>
        <v/>
      </c>
      <c r="AC83" s="133" t="str">
        <f>IFERROR(_xll.qlRateHelperPillarDate(X83,Trigger),"")</f>
        <v/>
      </c>
      <c r="AD83" s="172" t="e">
        <v>#N/A</v>
      </c>
    </row>
    <row r="84" spans="1:30" x14ac:dyDescent="0.2">
      <c r="A84" s="133" t="s">
        <v>148</v>
      </c>
      <c r="B84" s="167" t="s">
        <v>98</v>
      </c>
      <c r="C84" s="121" t="s">
        <v>29</v>
      </c>
      <c r="D84" s="121" t="s">
        <v>8</v>
      </c>
      <c r="E84" s="121" t="s">
        <v>7</v>
      </c>
      <c r="F84" s="121" t="s">
        <v>140</v>
      </c>
      <c r="G84" s="121" t="str">
        <f t="shared" si="29"/>
        <v>Euribor6M</v>
      </c>
      <c r="H84" s="268" t="str">
        <f t="shared" si="30"/>
        <v>EUR1F11Y_Quote</v>
      </c>
      <c r="I84" s="277">
        <v>0</v>
      </c>
      <c r="J84" s="122" t="str">
        <f>IF(P78,_xll.qlSwapRateHelper2(,H84,2,B84,Calendar,+D84,E84,F84,G84,I84,C84,Discounting,PillarDate,,Permanent,Trigger,ObjectOverwrite),"--")</f>
        <v>--</v>
      </c>
      <c r="L84" s="243" t="str">
        <f t="shared" si="25"/>
        <v>FwdSw</v>
      </c>
      <c r="M84" s="244" t="str">
        <f t="shared" si="26"/>
        <v>EUR1F25Y_Quote</v>
      </c>
      <c r="N84" s="214">
        <f>IFERROR(_xll.qlQuoteValue(H90),"--")</f>
        <v>8.5500000000000003E-3</v>
      </c>
      <c r="O84" s="214">
        <f t="shared" si="27"/>
        <v>0</v>
      </c>
      <c r="P84" s="122" t="b">
        <v>0</v>
      </c>
      <c r="Q84" s="122">
        <v>50</v>
      </c>
      <c r="R84" s="122">
        <v>1</v>
      </c>
      <c r="S84" s="121" t="str">
        <f t="shared" si="28"/>
        <v>--</v>
      </c>
      <c r="T84" s="122" t="str">
        <f>IFERROR(_xll.qlRateHelperEarliestDate(S84,Trigger),"--")</f>
        <v>--</v>
      </c>
      <c r="U84" s="122" t="str">
        <f>IFERROR(_xll.qlRateHelperPillarDate(S84,Trigger),"--")</f>
        <v>--</v>
      </c>
      <c r="W84" s="133" t="str">
        <f t="shared" si="24"/>
        <v/>
      </c>
      <c r="X84" s="133" t="e">
        <v>#N/A</v>
      </c>
      <c r="Y84" s="133" t="str">
        <f>IFERROR(_xll.qlRateHelperQuoteName(X84,Trigger),"")</f>
        <v/>
      </c>
      <c r="Z84" s="133" t="str">
        <f>IFERROR(_xll.qlRateHelperRate(X84,Trigger),"")</f>
        <v/>
      </c>
      <c r="AA84" s="133" t="str">
        <f>IF(ISERROR(_xll.qlSwapRateHelperSpread($X84)),IF(ISERROR(_xll.qlFuturesRateHelperConvexityAdjustment($X84)),"",_xll.qlFuturesRateHelperConvexityAdjustment($X84)),_xll.qlSwapRateHelperSpread($X84))</f>
        <v/>
      </c>
      <c r="AB84" s="133" t="str">
        <f>IFERROR(_xll.qlRateHelperEarliestDate(X84,Trigger),"")</f>
        <v/>
      </c>
      <c r="AC84" s="133" t="str">
        <f>IFERROR(_xll.qlRateHelperPillarDate(X84,Trigger),"")</f>
        <v/>
      </c>
      <c r="AD84" s="172" t="e">
        <v>#N/A</v>
      </c>
    </row>
    <row r="85" spans="1:30" x14ac:dyDescent="0.2">
      <c r="A85" s="133" t="s">
        <v>148</v>
      </c>
      <c r="B85" s="167" t="s">
        <v>61</v>
      </c>
      <c r="C85" s="121" t="s">
        <v>29</v>
      </c>
      <c r="D85" s="121" t="s">
        <v>8</v>
      </c>
      <c r="E85" s="121" t="s">
        <v>7</v>
      </c>
      <c r="F85" s="121" t="s">
        <v>140</v>
      </c>
      <c r="G85" s="121" t="str">
        <f t="shared" si="29"/>
        <v>Euribor6M</v>
      </c>
      <c r="H85" s="268" t="str">
        <f t="shared" si="30"/>
        <v>EUR1F12Y_Quote</v>
      </c>
      <c r="I85" s="277">
        <v>0</v>
      </c>
      <c r="J85" s="122" t="str">
        <f>IF(P79,_xll.qlSwapRateHelper2(,H85,2,B85,Calendar,+D85,E85,F85,G85,I85,C85,Discounting,PillarDate,,Permanent,Trigger,ObjectOverwrite),"--")</f>
        <v>--</v>
      </c>
      <c r="L85" s="243" t="str">
        <f t="shared" si="25"/>
        <v>FwdSw</v>
      </c>
      <c r="M85" s="244" t="str">
        <f t="shared" si="26"/>
        <v>EUR1F30Y_Quote</v>
      </c>
      <c r="N85" s="214">
        <f>IFERROR(_xll.qlQuoteValue(H91),"--")</f>
        <v>8.4700000000000001E-3</v>
      </c>
      <c r="O85" s="214">
        <f t="shared" si="27"/>
        <v>0</v>
      </c>
      <c r="P85" s="122" t="b">
        <v>0</v>
      </c>
      <c r="Q85" s="122">
        <v>50</v>
      </c>
      <c r="R85" s="122">
        <v>1</v>
      </c>
      <c r="S85" s="121" t="str">
        <f t="shared" si="28"/>
        <v>--</v>
      </c>
      <c r="T85" s="122" t="str">
        <f>IFERROR(_xll.qlRateHelperEarliestDate(S85,Trigger),"--")</f>
        <v>--</v>
      </c>
      <c r="U85" s="122" t="str">
        <f>IFERROR(_xll.qlRateHelperPillarDate(S85,Trigger),"--")</f>
        <v>--</v>
      </c>
      <c r="W85" s="133" t="str">
        <f t="shared" si="24"/>
        <v/>
      </c>
      <c r="X85" s="133" t="e">
        <v>#N/A</v>
      </c>
      <c r="Y85" s="133" t="str">
        <f>IFERROR(_xll.qlRateHelperQuoteName(X85,Trigger),"")</f>
        <v/>
      </c>
      <c r="Z85" s="133" t="str">
        <f>IFERROR(_xll.qlRateHelperRate(X85,Trigger),"")</f>
        <v/>
      </c>
      <c r="AA85" s="133" t="str">
        <f>IF(ISERROR(_xll.qlSwapRateHelperSpread($X85)),IF(ISERROR(_xll.qlFuturesRateHelperConvexityAdjustment($X85)),"",_xll.qlFuturesRateHelperConvexityAdjustment($X85)),_xll.qlSwapRateHelperSpread($X85))</f>
        <v/>
      </c>
      <c r="AB85" s="133" t="str">
        <f>IFERROR(_xll.qlRateHelperEarliestDate(X85,Trigger),"")</f>
        <v/>
      </c>
      <c r="AC85" s="133" t="str">
        <f>IFERROR(_xll.qlRateHelperPillarDate(X85,Trigger),"")</f>
        <v/>
      </c>
      <c r="AD85" s="172" t="e">
        <v>#N/A</v>
      </c>
    </row>
    <row r="86" spans="1:30" x14ac:dyDescent="0.2">
      <c r="A86" s="133" t="s">
        <v>148</v>
      </c>
      <c r="B86" s="167" t="s">
        <v>99</v>
      </c>
      <c r="C86" s="121" t="s">
        <v>29</v>
      </c>
      <c r="D86" s="121" t="s">
        <v>8</v>
      </c>
      <c r="E86" s="121" t="s">
        <v>7</v>
      </c>
      <c r="F86" s="121" t="s">
        <v>140</v>
      </c>
      <c r="G86" s="121" t="str">
        <f t="shared" si="29"/>
        <v>Euribor6M</v>
      </c>
      <c r="H86" s="268" t="str">
        <f t="shared" si="30"/>
        <v>EUR1F13Y_Quote</v>
      </c>
      <c r="I86" s="277">
        <v>0</v>
      </c>
      <c r="J86" s="122" t="str">
        <f>IF(P80,_xll.qlSwapRateHelper2(,H86,2,B86,Calendar,+D86,E86,F86,G86,I86,C86,Discounting,PillarDate,,Permanent,Trigger,ObjectOverwrite),"--")</f>
        <v>--</v>
      </c>
      <c r="L86" s="243" t="str">
        <f t="shared" si="25"/>
        <v>FwdSw</v>
      </c>
      <c r="M86" s="244" t="str">
        <f t="shared" si="26"/>
        <v>EUR2F1Y_Quote</v>
      </c>
      <c r="N86" s="214">
        <f>IFERROR(_xll.qlQuoteValue(H92),"--")</f>
        <v>-2.0200000000000001E-3</v>
      </c>
      <c r="O86" s="214">
        <f t="shared" si="27"/>
        <v>0</v>
      </c>
      <c r="P86" s="122" t="b">
        <v>0</v>
      </c>
      <c r="Q86" s="122">
        <v>50</v>
      </c>
      <c r="R86" s="122">
        <v>1</v>
      </c>
      <c r="S86" s="121" t="str">
        <f t="shared" si="28"/>
        <v>--</v>
      </c>
      <c r="T86" s="122" t="str">
        <f>IFERROR(_xll.qlRateHelperEarliestDate(S86,Trigger),"--")</f>
        <v>--</v>
      </c>
      <c r="U86" s="122" t="str">
        <f>IFERROR(_xll.qlRateHelperPillarDate(S86,Trigger),"--")</f>
        <v>--</v>
      </c>
      <c r="W86" s="133" t="str">
        <f t="shared" si="24"/>
        <v/>
      </c>
      <c r="X86" s="133" t="e">
        <v>#N/A</v>
      </c>
      <c r="Y86" s="133" t="str">
        <f>IFERROR(_xll.qlRateHelperQuoteName(X86,Trigger),"")</f>
        <v/>
      </c>
      <c r="Z86" s="133" t="str">
        <f>IFERROR(_xll.qlRateHelperRate(X86,Trigger),"")</f>
        <v/>
      </c>
      <c r="AA86" s="133" t="str">
        <f>IF(ISERROR(_xll.qlSwapRateHelperSpread($X86)),IF(ISERROR(_xll.qlFuturesRateHelperConvexityAdjustment($X86)),"",_xll.qlFuturesRateHelperConvexityAdjustment($X86)),_xll.qlSwapRateHelperSpread($X86))</f>
        <v/>
      </c>
      <c r="AB86" s="133" t="str">
        <f>IFERROR(_xll.qlRateHelperEarliestDate(X86,Trigger),"")</f>
        <v/>
      </c>
      <c r="AC86" s="133" t="str">
        <f>IFERROR(_xll.qlRateHelperPillarDate(X86,Trigger),"")</f>
        <v/>
      </c>
      <c r="AD86" s="172" t="e">
        <v>#N/A</v>
      </c>
    </row>
    <row r="87" spans="1:30" x14ac:dyDescent="0.2">
      <c r="A87" s="133" t="s">
        <v>148</v>
      </c>
      <c r="B87" s="167" t="s">
        <v>100</v>
      </c>
      <c r="C87" s="121" t="s">
        <v>29</v>
      </c>
      <c r="D87" s="121" t="s">
        <v>8</v>
      </c>
      <c r="E87" s="121" t="s">
        <v>7</v>
      </c>
      <c r="F87" s="121" t="s">
        <v>140</v>
      </c>
      <c r="G87" s="121" t="str">
        <f t="shared" si="29"/>
        <v>Euribor6M</v>
      </c>
      <c r="H87" s="268" t="str">
        <f t="shared" si="30"/>
        <v>EUR1F14Y_Quote</v>
      </c>
      <c r="I87" s="277">
        <v>0</v>
      </c>
      <c r="J87" s="122" t="str">
        <f>IF(P81,_xll.qlSwapRateHelper2(,H87,2,B87,Calendar,+D87,E87,F87,G87,I87,C87,Discounting,PillarDate,,Permanent,Trigger,ObjectOverwrite),"--")</f>
        <v>--</v>
      </c>
      <c r="L87" s="243" t="str">
        <f t="shared" si="25"/>
        <v>FwdSw</v>
      </c>
      <c r="M87" s="244" t="str">
        <f t="shared" si="26"/>
        <v>EUR2F2Y_Quote</v>
      </c>
      <c r="N87" s="214">
        <f>IFERROR(_xll.qlQuoteValue(H93),"--")</f>
        <v>-1.3700000000000001E-3</v>
      </c>
      <c r="O87" s="214">
        <f t="shared" si="27"/>
        <v>0</v>
      </c>
      <c r="P87" s="122" t="b">
        <v>0</v>
      </c>
      <c r="Q87" s="122">
        <v>50</v>
      </c>
      <c r="R87" s="122">
        <v>1</v>
      </c>
      <c r="S87" s="121" t="str">
        <f t="shared" si="28"/>
        <v>--</v>
      </c>
      <c r="T87" s="122" t="str">
        <f>IFERROR(_xll.qlRateHelperEarliestDate(S87,Trigger),"--")</f>
        <v>--</v>
      </c>
      <c r="U87" s="122" t="str">
        <f>IFERROR(_xll.qlRateHelperPillarDate(S87,Trigger),"--")</f>
        <v>--</v>
      </c>
      <c r="W87" s="133" t="str">
        <f t="shared" si="24"/>
        <v/>
      </c>
      <c r="X87" s="133" t="e">
        <v>#N/A</v>
      </c>
      <c r="Y87" s="133" t="str">
        <f>IFERROR(_xll.qlRateHelperQuoteName(X87,Trigger),"")</f>
        <v/>
      </c>
      <c r="Z87" s="133" t="str">
        <f>IFERROR(_xll.qlRateHelperRate(X87,Trigger),"")</f>
        <v/>
      </c>
      <c r="AA87" s="133" t="str">
        <f>IF(ISERROR(_xll.qlSwapRateHelperSpread($X87)),IF(ISERROR(_xll.qlFuturesRateHelperConvexityAdjustment($X87)),"",_xll.qlFuturesRateHelperConvexityAdjustment($X87)),_xll.qlSwapRateHelperSpread($X87))</f>
        <v/>
      </c>
      <c r="AB87" s="133" t="str">
        <f>IFERROR(_xll.qlRateHelperEarliestDate(X87,Trigger),"")</f>
        <v/>
      </c>
      <c r="AC87" s="133" t="str">
        <f>IFERROR(_xll.qlRateHelperPillarDate(X87,Trigger),"")</f>
        <v/>
      </c>
      <c r="AD87" s="172" t="e">
        <v>#N/A</v>
      </c>
    </row>
    <row r="88" spans="1:30" x14ac:dyDescent="0.2">
      <c r="A88" s="133" t="s">
        <v>148</v>
      </c>
      <c r="B88" s="167" t="s">
        <v>62</v>
      </c>
      <c r="C88" s="121" t="s">
        <v>29</v>
      </c>
      <c r="D88" s="121" t="s">
        <v>8</v>
      </c>
      <c r="E88" s="121" t="s">
        <v>7</v>
      </c>
      <c r="F88" s="121" t="s">
        <v>140</v>
      </c>
      <c r="G88" s="121" t="str">
        <f t="shared" si="29"/>
        <v>Euribor6M</v>
      </c>
      <c r="H88" s="268" t="str">
        <f t="shared" si="30"/>
        <v>EUR1F15Y_Quote</v>
      </c>
      <c r="I88" s="277">
        <v>0</v>
      </c>
      <c r="J88" s="122" t="str">
        <f>IF(P82,_xll.qlSwapRateHelper2(,H88,2,B88,Calendar,+D88,E88,F88,G88,I88,C88,Discounting,PillarDate,,Permanent,Trigger,ObjectOverwrite),"--")</f>
        <v>--</v>
      </c>
      <c r="L88" s="243" t="str">
        <f t="shared" si="25"/>
        <v>FwdSw</v>
      </c>
      <c r="M88" s="244" t="str">
        <f t="shared" si="26"/>
        <v>EUR2F3Y_Quote</v>
      </c>
      <c r="N88" s="214">
        <f>IFERROR(_xll.qlQuoteValue(H94),"--")</f>
        <v>-4.8000000000000001E-4</v>
      </c>
      <c r="O88" s="214">
        <f t="shared" si="27"/>
        <v>0</v>
      </c>
      <c r="P88" s="122" t="b">
        <v>0</v>
      </c>
      <c r="Q88" s="122">
        <v>50</v>
      </c>
      <c r="R88" s="122">
        <v>1</v>
      </c>
      <c r="S88" s="121" t="str">
        <f t="shared" si="28"/>
        <v>--</v>
      </c>
      <c r="T88" s="122" t="str">
        <f>IFERROR(_xll.qlRateHelperEarliestDate(S88,Trigger),"--")</f>
        <v>--</v>
      </c>
      <c r="U88" s="122" t="str">
        <f>IFERROR(_xll.qlRateHelperPillarDate(S88,Trigger),"--")</f>
        <v>--</v>
      </c>
      <c r="W88" s="133" t="str">
        <f t="shared" si="24"/>
        <v/>
      </c>
      <c r="X88" s="133" t="e">
        <v>#N/A</v>
      </c>
      <c r="Y88" s="133" t="str">
        <f>IFERROR(_xll.qlRateHelperQuoteName(X88,Trigger),"")</f>
        <v/>
      </c>
      <c r="Z88" s="133" t="str">
        <f>IFERROR(_xll.qlRateHelperRate(X88,Trigger),"")</f>
        <v/>
      </c>
      <c r="AA88" s="133" t="str">
        <f>IF(ISERROR(_xll.qlSwapRateHelperSpread($X88)),IF(ISERROR(_xll.qlFuturesRateHelperConvexityAdjustment($X88)),"",_xll.qlFuturesRateHelperConvexityAdjustment($X88)),_xll.qlSwapRateHelperSpread($X88))</f>
        <v/>
      </c>
      <c r="AB88" s="133" t="str">
        <f>IFERROR(_xll.qlRateHelperEarliestDate(X88,Trigger),"")</f>
        <v/>
      </c>
      <c r="AC88" s="133" t="str">
        <f>IFERROR(_xll.qlRateHelperPillarDate(X88,Trigger),"")</f>
        <v/>
      </c>
      <c r="AD88" s="172" t="e">
        <v>#N/A</v>
      </c>
    </row>
    <row r="89" spans="1:30" x14ac:dyDescent="0.2">
      <c r="A89" s="133" t="s">
        <v>148</v>
      </c>
      <c r="B89" s="167" t="s">
        <v>63</v>
      </c>
      <c r="C89" s="121" t="s">
        <v>29</v>
      </c>
      <c r="D89" s="121" t="s">
        <v>8</v>
      </c>
      <c r="E89" s="121" t="s">
        <v>7</v>
      </c>
      <c r="F89" s="121" t="s">
        <v>140</v>
      </c>
      <c r="G89" s="121" t="str">
        <f t="shared" si="29"/>
        <v>Euribor6M</v>
      </c>
      <c r="H89" s="268" t="str">
        <f t="shared" si="30"/>
        <v>EUR1F20Y_Quote</v>
      </c>
      <c r="I89" s="277">
        <v>0</v>
      </c>
      <c r="J89" s="122" t="str">
        <f>IF(P83,_xll.qlSwapRateHelper2(,H89,2,B89,Calendar,+D89,E89,F89,G89,I89,C89,Discounting,PillarDate,,Permanent,Trigger,ObjectOverwrite),"--")</f>
        <v>--</v>
      </c>
      <c r="L89" s="243" t="str">
        <f t="shared" si="25"/>
        <v>FwdSw</v>
      </c>
      <c r="M89" s="244" t="str">
        <f t="shared" si="26"/>
        <v>EUR2F4Y_Quote</v>
      </c>
      <c r="N89" s="214">
        <f>IFERROR(_xll.qlQuoteValue(H95),"--")</f>
        <v>5.8E-4</v>
      </c>
      <c r="O89" s="214">
        <f t="shared" si="27"/>
        <v>0</v>
      </c>
      <c r="P89" s="122" t="b">
        <v>0</v>
      </c>
      <c r="Q89" s="122">
        <v>50</v>
      </c>
      <c r="R89" s="122">
        <v>1</v>
      </c>
      <c r="S89" s="121" t="str">
        <f t="shared" si="28"/>
        <v>--</v>
      </c>
      <c r="T89" s="122" t="str">
        <f>IFERROR(_xll.qlRateHelperEarliestDate(S89,Trigger),"--")</f>
        <v>--</v>
      </c>
      <c r="U89" s="122" t="str">
        <f>IFERROR(_xll.qlRateHelperPillarDate(S89,Trigger),"--")</f>
        <v>--</v>
      </c>
      <c r="W89" s="133" t="str">
        <f t="shared" si="24"/>
        <v/>
      </c>
      <c r="X89" s="133" t="e">
        <v>#N/A</v>
      </c>
      <c r="Y89" s="133" t="str">
        <f>IFERROR(_xll.qlRateHelperQuoteName(X89,Trigger),"")</f>
        <v/>
      </c>
      <c r="Z89" s="133" t="str">
        <f>IFERROR(_xll.qlRateHelperRate(X89,Trigger),"")</f>
        <v/>
      </c>
      <c r="AA89" s="133" t="str">
        <f>IF(ISERROR(_xll.qlSwapRateHelperSpread($X89)),IF(ISERROR(_xll.qlFuturesRateHelperConvexityAdjustment($X89)),"",_xll.qlFuturesRateHelperConvexityAdjustment($X89)),_xll.qlSwapRateHelperSpread($X89))</f>
        <v/>
      </c>
      <c r="AB89" s="133" t="str">
        <f>IFERROR(_xll.qlRateHelperEarliestDate(X89,Trigger),"")</f>
        <v/>
      </c>
      <c r="AC89" s="133" t="str">
        <f>IFERROR(_xll.qlRateHelperPillarDate(X89,Trigger),"")</f>
        <v/>
      </c>
      <c r="AD89" s="172" t="e">
        <v>#N/A</v>
      </c>
    </row>
    <row r="90" spans="1:30" x14ac:dyDescent="0.2">
      <c r="A90" s="133" t="s">
        <v>148</v>
      </c>
      <c r="B90" s="167" t="s">
        <v>64</v>
      </c>
      <c r="C90" s="121" t="s">
        <v>29</v>
      </c>
      <c r="D90" s="121" t="s">
        <v>8</v>
      </c>
      <c r="E90" s="121" t="s">
        <v>7</v>
      </c>
      <c r="F90" s="121" t="s">
        <v>140</v>
      </c>
      <c r="G90" s="121" t="str">
        <f t="shared" si="29"/>
        <v>Euribor6M</v>
      </c>
      <c r="H90" s="268" t="str">
        <f t="shared" si="30"/>
        <v>EUR1F25Y_Quote</v>
      </c>
      <c r="I90" s="277">
        <v>0</v>
      </c>
      <c r="J90" s="122" t="str">
        <f>IF(P84,_xll.qlSwapRateHelper2(,H90,2,B90,Calendar,+D90,E90,F90,G90,I90,C90,Discounting,PillarDate,,Permanent,Trigger,ObjectOverwrite),"--")</f>
        <v>--</v>
      </c>
      <c r="K90" s="43" t="s">
        <v>36</v>
      </c>
      <c r="L90" s="243" t="str">
        <f t="shared" si="25"/>
        <v>FwdSw</v>
      </c>
      <c r="M90" s="244" t="str">
        <f t="shared" si="26"/>
        <v>EUR2F5Y_Quote</v>
      </c>
      <c r="N90" s="214">
        <f>IFERROR(_xll.qlQuoteValue(H96),"--")</f>
        <v>1.7400000000000002E-3</v>
      </c>
      <c r="O90" s="214">
        <f t="shared" si="27"/>
        <v>0</v>
      </c>
      <c r="P90" s="122" t="b">
        <v>0</v>
      </c>
      <c r="Q90" s="122">
        <v>50</v>
      </c>
      <c r="R90" s="122">
        <v>1</v>
      </c>
      <c r="S90" s="121" t="str">
        <f t="shared" si="28"/>
        <v>--</v>
      </c>
      <c r="T90" s="122" t="str">
        <f>IFERROR(_xll.qlRateHelperEarliestDate(S90,Trigger),"--")</f>
        <v>--</v>
      </c>
      <c r="U90" s="122" t="str">
        <f>IFERROR(_xll.qlRateHelperPillarDate(S90,Trigger),"--")</f>
        <v>--</v>
      </c>
      <c r="W90" s="133" t="str">
        <f t="shared" si="24"/>
        <v/>
      </c>
      <c r="X90" s="133" t="e">
        <v>#N/A</v>
      </c>
      <c r="Y90" s="133" t="str">
        <f>IFERROR(_xll.qlRateHelperQuoteName(X90,Trigger),"")</f>
        <v/>
      </c>
      <c r="Z90" s="133" t="str">
        <f>IFERROR(_xll.qlRateHelperRate(X90,Trigger),"")</f>
        <v/>
      </c>
      <c r="AA90" s="133" t="str">
        <f>IF(ISERROR(_xll.qlSwapRateHelperSpread($X90)),IF(ISERROR(_xll.qlFuturesRateHelperConvexityAdjustment($X90)),"",_xll.qlFuturesRateHelperConvexityAdjustment($X90)),_xll.qlSwapRateHelperSpread($X90))</f>
        <v/>
      </c>
      <c r="AB90" s="133" t="str">
        <f>IFERROR(_xll.qlRateHelperEarliestDate(X90,Trigger),"")</f>
        <v/>
      </c>
      <c r="AC90" s="133" t="str">
        <f>IFERROR(_xll.qlRateHelperPillarDate(X90,Trigger),"")</f>
        <v/>
      </c>
      <c r="AD90" s="172" t="e">
        <v>#N/A</v>
      </c>
    </row>
    <row r="91" spans="1:30" x14ac:dyDescent="0.2">
      <c r="A91" s="136" t="s">
        <v>148</v>
      </c>
      <c r="B91" s="168" t="s">
        <v>66</v>
      </c>
      <c r="C91" s="169" t="s">
        <v>29</v>
      </c>
      <c r="D91" s="169" t="s">
        <v>8</v>
      </c>
      <c r="E91" s="169" t="s">
        <v>7</v>
      </c>
      <c r="F91" s="169" t="s">
        <v>140</v>
      </c>
      <c r="G91" s="169" t="str">
        <f t="shared" si="29"/>
        <v>Euribor6M</v>
      </c>
      <c r="H91" s="269" t="str">
        <f t="shared" si="30"/>
        <v>EUR1F30Y_Quote</v>
      </c>
      <c r="I91" s="278">
        <v>0</v>
      </c>
      <c r="J91" s="124" t="str">
        <f>IF(P85,_xll.qlSwapRateHelper2(,H91,2,B91,Calendar,+D91,E91,F91,G91,I91,C91,Discounting,PillarDate,,Permanent,Trigger,ObjectOverwrite),"--")</f>
        <v>--</v>
      </c>
      <c r="L91" s="243" t="str">
        <f t="shared" si="25"/>
        <v>FwdSw</v>
      </c>
      <c r="M91" s="244" t="str">
        <f t="shared" si="26"/>
        <v>EUR2F6Y_Quote</v>
      </c>
      <c r="N91" s="214">
        <f>IFERROR(_xll.qlQuoteValue(H97),"--")</f>
        <v>2.8999999999999998E-3</v>
      </c>
      <c r="O91" s="214">
        <f t="shared" si="27"/>
        <v>0</v>
      </c>
      <c r="P91" s="122" t="b">
        <v>0</v>
      </c>
      <c r="Q91" s="122">
        <v>50</v>
      </c>
      <c r="R91" s="122">
        <v>1</v>
      </c>
      <c r="S91" s="121" t="str">
        <f t="shared" si="28"/>
        <v>--</v>
      </c>
      <c r="T91" s="122" t="str">
        <f>IFERROR(_xll.qlRateHelperEarliestDate(S91,Trigger),"--")</f>
        <v>--</v>
      </c>
      <c r="U91" s="122" t="str">
        <f>IFERROR(_xll.qlRateHelperPillarDate(S91,Trigger),"--")</f>
        <v>--</v>
      </c>
      <c r="W91" s="133" t="str">
        <f t="shared" si="24"/>
        <v/>
      </c>
      <c r="X91" s="133" t="e">
        <v>#N/A</v>
      </c>
      <c r="Y91" s="133" t="str">
        <f>IFERROR(_xll.qlRateHelperQuoteName(X91,Trigger),"")</f>
        <v/>
      </c>
      <c r="Z91" s="133" t="str">
        <f>IFERROR(_xll.qlRateHelperRate(X91,Trigger),"")</f>
        <v/>
      </c>
      <c r="AA91" s="133" t="str">
        <f>IF(ISERROR(_xll.qlSwapRateHelperSpread($X91)),IF(ISERROR(_xll.qlFuturesRateHelperConvexityAdjustment($X91)),"",_xll.qlFuturesRateHelperConvexityAdjustment($X91)),_xll.qlSwapRateHelperSpread($X91))</f>
        <v/>
      </c>
      <c r="AB91" s="133" t="str">
        <f>IFERROR(_xll.qlRateHelperEarliestDate(X91,Trigger),"")</f>
        <v/>
      </c>
      <c r="AC91" s="133" t="str">
        <f>IFERROR(_xll.qlRateHelperPillarDate(X91,Trigger),"")</f>
        <v/>
      </c>
      <c r="AD91" s="172" t="e">
        <v>#N/A</v>
      </c>
    </row>
    <row r="92" spans="1:30" x14ac:dyDescent="0.2">
      <c r="A92" s="130" t="s">
        <v>148</v>
      </c>
      <c r="B92" s="166" t="s">
        <v>29</v>
      </c>
      <c r="C92" s="118" t="s">
        <v>52</v>
      </c>
      <c r="D92" s="118" t="s">
        <v>8</v>
      </c>
      <c r="E92" s="118" t="s">
        <v>7</v>
      </c>
      <c r="F92" s="118" t="s">
        <v>140</v>
      </c>
      <c r="G92" s="52" t="str">
        <f t="shared" si="29"/>
        <v>Euribor6M</v>
      </c>
      <c r="H92" s="267" t="str">
        <f t="shared" si="30"/>
        <v>EUR2F1Y_Quote</v>
      </c>
      <c r="I92" s="276">
        <v>0</v>
      </c>
      <c r="J92" s="119" t="str">
        <f>IF(P86,_xll.qlSwapRateHelper2(,H92,2,B92,Calendar,+D92,E92,F92,G92,I92,C92,Discounting,PillarDate,,Permanent,Trigger,ObjectOverwrite),"--")</f>
        <v>--</v>
      </c>
      <c r="L92" s="243" t="str">
        <f t="shared" si="25"/>
        <v>FwdSw</v>
      </c>
      <c r="M92" s="244" t="str">
        <f t="shared" si="26"/>
        <v>EUR2F7Y_Quote</v>
      </c>
      <c r="N92" s="214">
        <f>IFERROR(_xll.qlQuoteValue(H98),"--")</f>
        <v>3.9900000000000005E-3</v>
      </c>
      <c r="O92" s="214">
        <f t="shared" si="27"/>
        <v>0</v>
      </c>
      <c r="P92" s="122" t="b">
        <v>0</v>
      </c>
      <c r="Q92" s="122">
        <v>50</v>
      </c>
      <c r="R92" s="122">
        <v>1</v>
      </c>
      <c r="S92" s="121" t="str">
        <f t="shared" si="28"/>
        <v>--</v>
      </c>
      <c r="T92" s="122" t="str">
        <f>IFERROR(_xll.qlRateHelperEarliestDate(S92,Trigger),"--")</f>
        <v>--</v>
      </c>
      <c r="U92" s="122" t="str">
        <f>IFERROR(_xll.qlRateHelperPillarDate(S92,Trigger),"--")</f>
        <v>--</v>
      </c>
      <c r="W92" s="133" t="str">
        <f t="shared" si="24"/>
        <v/>
      </c>
      <c r="X92" s="133" t="e">
        <v>#N/A</v>
      </c>
      <c r="Y92" s="133" t="str">
        <f>IFERROR(_xll.qlRateHelperQuoteName(X92,Trigger),"")</f>
        <v/>
      </c>
      <c r="Z92" s="133" t="str">
        <f>IFERROR(_xll.qlRateHelperRate(X92,Trigger),"")</f>
        <v/>
      </c>
      <c r="AA92" s="133" t="str">
        <f>IF(ISERROR(_xll.qlSwapRateHelperSpread($X92)),IF(ISERROR(_xll.qlFuturesRateHelperConvexityAdjustment($X92)),"",_xll.qlFuturesRateHelperConvexityAdjustment($X92)),_xll.qlSwapRateHelperSpread($X92))</f>
        <v/>
      </c>
      <c r="AB92" s="133" t="str">
        <f>IFERROR(_xll.qlRateHelperEarliestDate(X92,Trigger),"")</f>
        <v/>
      </c>
      <c r="AC92" s="133" t="str">
        <f>IFERROR(_xll.qlRateHelperPillarDate(X92,Trigger),"")</f>
        <v/>
      </c>
      <c r="AD92" s="172" t="e">
        <v>#N/A</v>
      </c>
    </row>
    <row r="93" spans="1:30" x14ac:dyDescent="0.2">
      <c r="A93" s="133" t="s">
        <v>148</v>
      </c>
      <c r="B93" s="167" t="s">
        <v>52</v>
      </c>
      <c r="C93" s="121" t="s">
        <v>52</v>
      </c>
      <c r="D93" s="121" t="s">
        <v>8</v>
      </c>
      <c r="E93" s="121" t="s">
        <v>7</v>
      </c>
      <c r="F93" s="121" t="s">
        <v>140</v>
      </c>
      <c r="G93" s="121" t="str">
        <f t="shared" si="29"/>
        <v>Euribor6M</v>
      </c>
      <c r="H93" s="268" t="str">
        <f t="shared" si="30"/>
        <v>EUR2F2Y_Quote</v>
      </c>
      <c r="I93" s="277">
        <v>0</v>
      </c>
      <c r="J93" s="122" t="str">
        <f>IF(P87,_xll.qlSwapRateHelper2(,H93,2,B93,Calendar,+D93,E93,F93,G93,I93,C93,Discounting,PillarDate,,Permanent,Trigger,ObjectOverwrite),"--")</f>
        <v>--</v>
      </c>
      <c r="L93" s="243" t="str">
        <f t="shared" si="25"/>
        <v>FwdSw</v>
      </c>
      <c r="M93" s="244" t="str">
        <f t="shared" si="26"/>
        <v>EUR2F8Y_Quote</v>
      </c>
      <c r="N93" s="214">
        <f>IFERROR(_xll.qlQuoteValue(H99),"--")</f>
        <v>4.96E-3</v>
      </c>
      <c r="O93" s="214">
        <f t="shared" si="27"/>
        <v>0</v>
      </c>
      <c r="P93" s="122" t="b">
        <v>0</v>
      </c>
      <c r="Q93" s="122">
        <v>50</v>
      </c>
      <c r="R93" s="122">
        <v>1</v>
      </c>
      <c r="S93" s="121" t="str">
        <f t="shared" si="28"/>
        <v>--</v>
      </c>
      <c r="T93" s="122" t="str">
        <f>IFERROR(_xll.qlRateHelperEarliestDate(S93,Trigger),"--")</f>
        <v>--</v>
      </c>
      <c r="U93" s="122" t="str">
        <f>IFERROR(_xll.qlRateHelperPillarDate(S93,Trigger),"--")</f>
        <v>--</v>
      </c>
      <c r="W93" s="133" t="str">
        <f t="shared" si="24"/>
        <v/>
      </c>
      <c r="X93" s="133" t="e">
        <v>#N/A</v>
      </c>
      <c r="Y93" s="133" t="str">
        <f>IFERROR(_xll.qlRateHelperQuoteName(X93,Trigger),"")</f>
        <v/>
      </c>
      <c r="Z93" s="133" t="str">
        <f>IFERROR(_xll.qlRateHelperRate(X93,Trigger),"")</f>
        <v/>
      </c>
      <c r="AA93" s="133" t="str">
        <f>IF(ISERROR(_xll.qlSwapRateHelperSpread($X93)),IF(ISERROR(_xll.qlFuturesRateHelperConvexityAdjustment($X93)),"",_xll.qlFuturesRateHelperConvexityAdjustment($X93)),_xll.qlSwapRateHelperSpread($X93))</f>
        <v/>
      </c>
      <c r="AB93" s="133" t="str">
        <f>IFERROR(_xll.qlRateHelperEarliestDate(X93,Trigger),"")</f>
        <v/>
      </c>
      <c r="AC93" s="133" t="str">
        <f>IFERROR(_xll.qlRateHelperPillarDate(X93,Trigger),"")</f>
        <v/>
      </c>
      <c r="AD93" s="172" t="e">
        <v>#N/A</v>
      </c>
    </row>
    <row r="94" spans="1:30" x14ac:dyDescent="0.2">
      <c r="A94" s="133" t="s">
        <v>148</v>
      </c>
      <c r="B94" s="167" t="s">
        <v>53</v>
      </c>
      <c r="C94" s="121" t="s">
        <v>52</v>
      </c>
      <c r="D94" s="121" t="s">
        <v>8</v>
      </c>
      <c r="E94" s="121" t="s">
        <v>7</v>
      </c>
      <c r="F94" s="121" t="s">
        <v>140</v>
      </c>
      <c r="G94" s="121" t="str">
        <f t="shared" si="29"/>
        <v>Euribor6M</v>
      </c>
      <c r="H94" s="268" t="str">
        <f t="shared" si="30"/>
        <v>EUR2F3Y_Quote</v>
      </c>
      <c r="I94" s="277">
        <v>0</v>
      </c>
      <c r="J94" s="122" t="str">
        <f>IF(P88,_xll.qlSwapRateHelper2(,H94,2,B94,Calendar,+D94,E94,F94,G94,I94,C94,Discounting,PillarDate,,Permanent,Trigger,ObjectOverwrite),"--")</f>
        <v>--</v>
      </c>
      <c r="L94" s="243" t="str">
        <f t="shared" si="25"/>
        <v>FwdSw</v>
      </c>
      <c r="M94" s="244" t="str">
        <f t="shared" si="26"/>
        <v>EUR2F9Y_Quote</v>
      </c>
      <c r="N94" s="214">
        <f>IFERROR(_xll.qlQuoteValue(H100),"--")</f>
        <v>5.8199999999999997E-3</v>
      </c>
      <c r="O94" s="214">
        <f t="shared" si="27"/>
        <v>0</v>
      </c>
      <c r="P94" s="122" t="b">
        <v>0</v>
      </c>
      <c r="Q94" s="122">
        <v>50</v>
      </c>
      <c r="R94" s="122">
        <v>1</v>
      </c>
      <c r="S94" s="121" t="str">
        <f t="shared" si="28"/>
        <v>--</v>
      </c>
      <c r="T94" s="122" t="str">
        <f>IFERROR(_xll.qlRateHelperEarliestDate(S94,Trigger),"--")</f>
        <v>--</v>
      </c>
      <c r="U94" s="122" t="str">
        <f>IFERROR(_xll.qlRateHelperPillarDate(S94,Trigger),"--")</f>
        <v>--</v>
      </c>
      <c r="W94" s="133" t="str">
        <f t="shared" si="24"/>
        <v/>
      </c>
      <c r="X94" s="133" t="e">
        <v>#N/A</v>
      </c>
      <c r="Y94" s="133" t="str">
        <f>IFERROR(_xll.qlRateHelperQuoteName(X94,Trigger),"")</f>
        <v/>
      </c>
      <c r="Z94" s="133" t="str">
        <f>IFERROR(_xll.qlRateHelperRate(X94,Trigger),"")</f>
        <v/>
      </c>
      <c r="AA94" s="133" t="str">
        <f>IF(ISERROR(_xll.qlSwapRateHelperSpread($X94)),IF(ISERROR(_xll.qlFuturesRateHelperConvexityAdjustment($X94)),"",_xll.qlFuturesRateHelperConvexityAdjustment($X94)),_xll.qlSwapRateHelperSpread($X94))</f>
        <v/>
      </c>
      <c r="AB94" s="133" t="str">
        <f>IFERROR(_xll.qlRateHelperEarliestDate(X94,Trigger),"")</f>
        <v/>
      </c>
      <c r="AC94" s="133" t="str">
        <f>IFERROR(_xll.qlRateHelperPillarDate(X94,Trigger),"")</f>
        <v/>
      </c>
      <c r="AD94" s="172" t="e">
        <v>#N/A</v>
      </c>
    </row>
    <row r="95" spans="1:30" x14ac:dyDescent="0.2">
      <c r="A95" s="133" t="s">
        <v>148</v>
      </c>
      <c r="B95" s="167" t="s">
        <v>54</v>
      </c>
      <c r="C95" s="121" t="s">
        <v>52</v>
      </c>
      <c r="D95" s="121" t="s">
        <v>8</v>
      </c>
      <c r="E95" s="121" t="s">
        <v>7</v>
      </c>
      <c r="F95" s="121" t="s">
        <v>140</v>
      </c>
      <c r="G95" s="121" t="str">
        <f t="shared" si="29"/>
        <v>Euribor6M</v>
      </c>
      <c r="H95" s="268" t="str">
        <f t="shared" si="30"/>
        <v>EUR2F4Y_Quote</v>
      </c>
      <c r="I95" s="277">
        <v>0</v>
      </c>
      <c r="J95" s="122" t="str">
        <f>IF(P89,_xll.qlSwapRateHelper2(,H95,2,B95,Calendar,+D95,E95,F95,G95,I95,C95,Discounting,PillarDate,,Permanent,Trigger,ObjectOverwrite),"--")</f>
        <v>--</v>
      </c>
      <c r="L95" s="243" t="str">
        <f t="shared" si="25"/>
        <v>FwdSw</v>
      </c>
      <c r="M95" s="244" t="str">
        <f t="shared" si="26"/>
        <v>EUR2F10Y_Quote</v>
      </c>
      <c r="N95" s="214">
        <f>IFERROR(_xll.qlQuoteValue(H101),"--")</f>
        <v>6.5599999999999999E-3</v>
      </c>
      <c r="O95" s="214">
        <f t="shared" si="27"/>
        <v>0</v>
      </c>
      <c r="P95" s="122" t="b">
        <v>0</v>
      </c>
      <c r="Q95" s="122">
        <v>50</v>
      </c>
      <c r="R95" s="122">
        <v>1</v>
      </c>
      <c r="S95" s="121" t="str">
        <f t="shared" si="28"/>
        <v>--</v>
      </c>
      <c r="T95" s="122" t="str">
        <f>IFERROR(_xll.qlRateHelperEarliestDate(S95,Trigger),"--")</f>
        <v>--</v>
      </c>
      <c r="U95" s="122" t="str">
        <f>IFERROR(_xll.qlRateHelperPillarDate(S95,Trigger),"--")</f>
        <v>--</v>
      </c>
      <c r="W95" s="133" t="str">
        <f t="shared" si="24"/>
        <v/>
      </c>
      <c r="X95" s="133" t="e">
        <v>#N/A</v>
      </c>
      <c r="Y95" s="133" t="str">
        <f>IFERROR(_xll.qlRateHelperQuoteName(X95,Trigger),"")</f>
        <v/>
      </c>
      <c r="Z95" s="133" t="str">
        <f>IFERROR(_xll.qlRateHelperRate(X95,Trigger),"")</f>
        <v/>
      </c>
      <c r="AA95" s="133" t="str">
        <f>IF(ISERROR(_xll.qlSwapRateHelperSpread($X95)),IF(ISERROR(_xll.qlFuturesRateHelperConvexityAdjustment($X95)),"",_xll.qlFuturesRateHelperConvexityAdjustment($X95)),_xll.qlSwapRateHelperSpread($X95))</f>
        <v/>
      </c>
      <c r="AB95" s="133" t="str">
        <f>IFERROR(_xll.qlRateHelperEarliestDate(X95,Trigger),"")</f>
        <v/>
      </c>
      <c r="AC95" s="133" t="str">
        <f>IFERROR(_xll.qlRateHelperPillarDate(X95,Trigger),"")</f>
        <v/>
      </c>
      <c r="AD95" s="172" t="e">
        <v>#N/A</v>
      </c>
    </row>
    <row r="96" spans="1:30" x14ac:dyDescent="0.2">
      <c r="A96" s="133" t="s">
        <v>148</v>
      </c>
      <c r="B96" s="167" t="s">
        <v>55</v>
      </c>
      <c r="C96" s="121" t="s">
        <v>52</v>
      </c>
      <c r="D96" s="121" t="s">
        <v>8</v>
      </c>
      <c r="E96" s="121" t="s">
        <v>7</v>
      </c>
      <c r="F96" s="121" t="s">
        <v>140</v>
      </c>
      <c r="G96" s="121" t="str">
        <f t="shared" si="29"/>
        <v>Euribor6M</v>
      </c>
      <c r="H96" s="268" t="str">
        <f t="shared" si="30"/>
        <v>EUR2F5Y_Quote</v>
      </c>
      <c r="I96" s="277">
        <v>0</v>
      </c>
      <c r="J96" s="122" t="str">
        <f>IF(P90,_xll.qlSwapRateHelper2(,H96,2,B96,Calendar,+D96,E96,F96,G96,I96,C96,Discounting,PillarDate,,Permanent,Trigger,ObjectOverwrite),"--")</f>
        <v>--</v>
      </c>
      <c r="L96" s="243" t="str">
        <f t="shared" si="25"/>
        <v>FwdSw</v>
      </c>
      <c r="M96" s="244" t="str">
        <f t="shared" si="26"/>
        <v>EUR2F11Y_Quote</v>
      </c>
      <c r="N96" s="214">
        <f>IFERROR(_xll.qlQuoteValue(H102),"--")</f>
        <v>7.1500000000000001E-3</v>
      </c>
      <c r="O96" s="214">
        <f t="shared" si="27"/>
        <v>0</v>
      </c>
      <c r="P96" s="122" t="b">
        <v>0</v>
      </c>
      <c r="Q96" s="122">
        <v>50</v>
      </c>
      <c r="R96" s="122">
        <v>1</v>
      </c>
      <c r="S96" s="121" t="str">
        <f t="shared" si="28"/>
        <v>--</v>
      </c>
      <c r="T96" s="122" t="str">
        <f>IFERROR(_xll.qlRateHelperEarliestDate(S96,Trigger),"--")</f>
        <v>--</v>
      </c>
      <c r="U96" s="122" t="str">
        <f>IFERROR(_xll.qlRateHelperPillarDate(S96,Trigger),"--")</f>
        <v>--</v>
      </c>
      <c r="W96" s="133" t="str">
        <f t="shared" si="24"/>
        <v/>
      </c>
      <c r="X96" s="133" t="e">
        <v>#N/A</v>
      </c>
      <c r="Y96" s="133" t="str">
        <f>IFERROR(_xll.qlRateHelperQuoteName(X96,Trigger),"")</f>
        <v/>
      </c>
      <c r="Z96" s="133" t="str">
        <f>IFERROR(_xll.qlRateHelperRate(X96,Trigger),"")</f>
        <v/>
      </c>
      <c r="AA96" s="133" t="str">
        <f>IF(ISERROR(_xll.qlSwapRateHelperSpread($X96)),IF(ISERROR(_xll.qlFuturesRateHelperConvexityAdjustment($X96)),"",_xll.qlFuturesRateHelperConvexityAdjustment($X96)),_xll.qlSwapRateHelperSpread($X96))</f>
        <v/>
      </c>
      <c r="AB96" s="133" t="str">
        <f>IFERROR(_xll.qlRateHelperEarliestDate(X96,Trigger),"")</f>
        <v/>
      </c>
      <c r="AC96" s="133" t="str">
        <f>IFERROR(_xll.qlRateHelperPillarDate(X96,Trigger),"")</f>
        <v/>
      </c>
      <c r="AD96" s="172" t="e">
        <v>#N/A</v>
      </c>
    </row>
    <row r="97" spans="1:30" x14ac:dyDescent="0.2">
      <c r="A97" s="133" t="s">
        <v>148</v>
      </c>
      <c r="B97" s="167" t="s">
        <v>56</v>
      </c>
      <c r="C97" s="121" t="s">
        <v>52</v>
      </c>
      <c r="D97" s="121" t="s">
        <v>8</v>
      </c>
      <c r="E97" s="121" t="s">
        <v>7</v>
      </c>
      <c r="F97" s="121" t="s">
        <v>140</v>
      </c>
      <c r="G97" s="121" t="str">
        <f t="shared" si="29"/>
        <v>Euribor6M</v>
      </c>
      <c r="H97" s="268" t="str">
        <f t="shared" si="30"/>
        <v>EUR2F6Y_Quote</v>
      </c>
      <c r="I97" s="277">
        <v>0</v>
      </c>
      <c r="J97" s="122" t="str">
        <f>IF(P91,_xll.qlSwapRateHelper2(,H97,2,B97,Calendar,+D97,E97,F97,G97,I97,C97,Discounting,PillarDate,,Permanent,Trigger,ObjectOverwrite),"--")</f>
        <v>--</v>
      </c>
      <c r="L97" s="243" t="str">
        <f t="shared" si="25"/>
        <v>FwdSw</v>
      </c>
      <c r="M97" s="244" t="str">
        <f t="shared" si="26"/>
        <v>EUR2F12Y_Quote</v>
      </c>
      <c r="N97" s="214">
        <f>IFERROR(_xll.qlQuoteValue(H103),"--")</f>
        <v>7.6500000000000005E-3</v>
      </c>
      <c r="O97" s="214">
        <f t="shared" si="27"/>
        <v>0</v>
      </c>
      <c r="P97" s="122" t="b">
        <v>0</v>
      </c>
      <c r="Q97" s="122">
        <v>50</v>
      </c>
      <c r="R97" s="122">
        <v>1</v>
      </c>
      <c r="S97" s="121" t="str">
        <f t="shared" si="28"/>
        <v>--</v>
      </c>
      <c r="T97" s="122" t="str">
        <f>IFERROR(_xll.qlRateHelperEarliestDate(S97,Trigger),"--")</f>
        <v>--</v>
      </c>
      <c r="U97" s="122" t="str">
        <f>IFERROR(_xll.qlRateHelperPillarDate(S97,Trigger),"--")</f>
        <v>--</v>
      </c>
      <c r="W97" s="133" t="str">
        <f t="shared" si="24"/>
        <v/>
      </c>
      <c r="X97" s="133" t="e">
        <v>#N/A</v>
      </c>
      <c r="Y97" s="133" t="str">
        <f>IFERROR(_xll.qlRateHelperQuoteName(X97,Trigger),"")</f>
        <v/>
      </c>
      <c r="Z97" s="133" t="str">
        <f>IFERROR(_xll.qlRateHelperRate(X97,Trigger),"")</f>
        <v/>
      </c>
      <c r="AA97" s="133" t="str">
        <f>IF(ISERROR(_xll.qlSwapRateHelperSpread($X97)),IF(ISERROR(_xll.qlFuturesRateHelperConvexityAdjustment($X97)),"",_xll.qlFuturesRateHelperConvexityAdjustment($X97)),_xll.qlSwapRateHelperSpread($X97))</f>
        <v/>
      </c>
      <c r="AB97" s="133" t="str">
        <f>IFERROR(_xll.qlRateHelperEarliestDate(X97,Trigger),"")</f>
        <v/>
      </c>
      <c r="AC97" s="133" t="str">
        <f>IFERROR(_xll.qlRateHelperPillarDate(X97,Trigger),"")</f>
        <v/>
      </c>
      <c r="AD97" s="172" t="e">
        <v>#N/A</v>
      </c>
    </row>
    <row r="98" spans="1:30" x14ac:dyDescent="0.2">
      <c r="A98" s="133" t="s">
        <v>148</v>
      </c>
      <c r="B98" s="167" t="s">
        <v>57</v>
      </c>
      <c r="C98" s="121" t="s">
        <v>52</v>
      </c>
      <c r="D98" s="121" t="s">
        <v>8</v>
      </c>
      <c r="E98" s="121" t="s">
        <v>7</v>
      </c>
      <c r="F98" s="121" t="s">
        <v>140</v>
      </c>
      <c r="G98" s="121" t="str">
        <f t="shared" si="29"/>
        <v>Euribor6M</v>
      </c>
      <c r="H98" s="268" t="str">
        <f t="shared" si="30"/>
        <v>EUR2F7Y_Quote</v>
      </c>
      <c r="I98" s="277">
        <v>0</v>
      </c>
      <c r="J98" s="122" t="str">
        <f>IF(P92,_xll.qlSwapRateHelper2(,H98,2,B98,Calendar,+D98,E98,F98,G98,I98,C98,Discounting,PillarDate,,Permanent,Trigger,ObjectOverwrite),"--")</f>
        <v>--</v>
      </c>
      <c r="L98" s="243" t="str">
        <f t="shared" si="25"/>
        <v>FwdSw</v>
      </c>
      <c r="M98" s="244" t="str">
        <f t="shared" si="26"/>
        <v>EUR2F13Y_Quote</v>
      </c>
      <c r="N98" s="214">
        <f>IFERROR(_xll.qlQuoteValue(H104),"--")</f>
        <v>8.0600000000000012E-3</v>
      </c>
      <c r="O98" s="214">
        <f t="shared" si="27"/>
        <v>0</v>
      </c>
      <c r="P98" s="122" t="b">
        <v>0</v>
      </c>
      <c r="Q98" s="122">
        <v>50</v>
      </c>
      <c r="R98" s="122">
        <v>1</v>
      </c>
      <c r="S98" s="121" t="str">
        <f t="shared" si="28"/>
        <v>--</v>
      </c>
      <c r="T98" s="122" t="str">
        <f>IFERROR(_xll.qlRateHelperEarliestDate(S98,Trigger),"--")</f>
        <v>--</v>
      </c>
      <c r="U98" s="122" t="str">
        <f>IFERROR(_xll.qlRateHelperPillarDate(S98,Trigger),"--")</f>
        <v>--</v>
      </c>
      <c r="W98" s="133" t="str">
        <f t="shared" si="24"/>
        <v/>
      </c>
      <c r="X98" s="133" t="e">
        <v>#N/A</v>
      </c>
      <c r="Y98" s="133" t="str">
        <f>IFERROR(_xll.qlRateHelperQuoteName(X98,Trigger),"")</f>
        <v/>
      </c>
      <c r="Z98" s="133" t="str">
        <f>IFERROR(_xll.qlRateHelperRate(X98,Trigger),"")</f>
        <v/>
      </c>
      <c r="AA98" s="133" t="str">
        <f>IF(ISERROR(_xll.qlSwapRateHelperSpread($X98)),IF(ISERROR(_xll.qlFuturesRateHelperConvexityAdjustment($X98)),"",_xll.qlFuturesRateHelperConvexityAdjustment($X98)),_xll.qlSwapRateHelperSpread($X98))</f>
        <v/>
      </c>
      <c r="AB98" s="133" t="str">
        <f>IFERROR(_xll.qlRateHelperEarliestDate(X98,Trigger),"")</f>
        <v/>
      </c>
      <c r="AC98" s="133" t="str">
        <f>IFERROR(_xll.qlRateHelperPillarDate(X98,Trigger),"")</f>
        <v/>
      </c>
      <c r="AD98" s="172" t="e">
        <v>#N/A</v>
      </c>
    </row>
    <row r="99" spans="1:30" x14ac:dyDescent="0.2">
      <c r="A99" s="133" t="s">
        <v>148</v>
      </c>
      <c r="B99" s="167" t="s">
        <v>58</v>
      </c>
      <c r="C99" s="121" t="s">
        <v>52</v>
      </c>
      <c r="D99" s="121" t="s">
        <v>8</v>
      </c>
      <c r="E99" s="121" t="s">
        <v>7</v>
      </c>
      <c r="F99" s="121" t="s">
        <v>140</v>
      </c>
      <c r="G99" s="121" t="str">
        <f t="shared" si="29"/>
        <v>Euribor6M</v>
      </c>
      <c r="H99" s="268" t="str">
        <f t="shared" si="30"/>
        <v>EUR2F8Y_Quote</v>
      </c>
      <c r="I99" s="277">
        <v>0</v>
      </c>
      <c r="J99" s="122" t="str">
        <f>IF(P93,_xll.qlSwapRateHelper2(,H99,2,B99,Calendar,+D99,E99,F99,G99,I99,C99,Discounting,PillarDate,,Permanent,Trigger,ObjectOverwrite),"--")</f>
        <v>--</v>
      </c>
      <c r="L99" s="243" t="str">
        <f t="shared" si="25"/>
        <v>FwdSw</v>
      </c>
      <c r="M99" s="244" t="str">
        <f t="shared" si="26"/>
        <v>EUR2F14Y_Quote</v>
      </c>
      <c r="N99" s="214">
        <f>IFERROR(_xll.qlQuoteValue(H105),"--")</f>
        <v>8.369999999999999E-3</v>
      </c>
      <c r="O99" s="214">
        <f t="shared" si="27"/>
        <v>0</v>
      </c>
      <c r="P99" s="122" t="b">
        <v>0</v>
      </c>
      <c r="Q99" s="122">
        <v>50</v>
      </c>
      <c r="R99" s="122">
        <v>1</v>
      </c>
      <c r="S99" s="121" t="str">
        <f t="shared" si="28"/>
        <v>--</v>
      </c>
      <c r="T99" s="122" t="str">
        <f>IFERROR(_xll.qlRateHelperEarliestDate(S99,Trigger),"--")</f>
        <v>--</v>
      </c>
      <c r="U99" s="122" t="str">
        <f>IFERROR(_xll.qlRateHelperPillarDate(S99,Trigger),"--")</f>
        <v>--</v>
      </c>
      <c r="W99" s="133" t="str">
        <f t="shared" si="24"/>
        <v/>
      </c>
      <c r="X99" s="133" t="e">
        <v>#N/A</v>
      </c>
      <c r="Y99" s="133" t="str">
        <f>IFERROR(_xll.qlRateHelperQuoteName(X99,Trigger),"")</f>
        <v/>
      </c>
      <c r="Z99" s="133" t="str">
        <f>IFERROR(_xll.qlRateHelperRate(X99,Trigger),"")</f>
        <v/>
      </c>
      <c r="AA99" s="133" t="str">
        <f>IF(ISERROR(_xll.qlSwapRateHelperSpread($X99)),IF(ISERROR(_xll.qlFuturesRateHelperConvexityAdjustment($X99)),"",_xll.qlFuturesRateHelperConvexityAdjustment($X99)),_xll.qlSwapRateHelperSpread($X99))</f>
        <v/>
      </c>
      <c r="AB99" s="133" t="str">
        <f>IFERROR(_xll.qlRateHelperEarliestDate(X99,Trigger),"")</f>
        <v/>
      </c>
      <c r="AC99" s="133" t="str">
        <f>IFERROR(_xll.qlRateHelperPillarDate(X99,Trigger),"")</f>
        <v/>
      </c>
      <c r="AD99" s="172" t="e">
        <v>#N/A</v>
      </c>
    </row>
    <row r="100" spans="1:30" x14ac:dyDescent="0.2">
      <c r="A100" s="133" t="s">
        <v>148</v>
      </c>
      <c r="B100" s="167" t="s">
        <v>59</v>
      </c>
      <c r="C100" s="121" t="s">
        <v>52</v>
      </c>
      <c r="D100" s="121" t="s">
        <v>8</v>
      </c>
      <c r="E100" s="121" t="s">
        <v>7</v>
      </c>
      <c r="F100" s="121" t="s">
        <v>140</v>
      </c>
      <c r="G100" s="121" t="str">
        <f t="shared" si="29"/>
        <v>Euribor6M</v>
      </c>
      <c r="H100" s="268" t="str">
        <f t="shared" si="30"/>
        <v>EUR2F9Y_Quote</v>
      </c>
      <c r="I100" s="277">
        <v>0</v>
      </c>
      <c r="J100" s="122" t="str">
        <f>IF(P94,_xll.qlSwapRateHelper2(,H100,2,B100,Calendar,+D100,E100,F100,G100,I100,C100,Discounting,PillarDate,,Permanent,Trigger,ObjectOverwrite),"--")</f>
        <v>--</v>
      </c>
      <c r="L100" s="243" t="str">
        <f t="shared" si="25"/>
        <v>FwdSw</v>
      </c>
      <c r="M100" s="244" t="str">
        <f t="shared" si="26"/>
        <v>EUR2F15Y_Quote</v>
      </c>
      <c r="N100" s="214">
        <f>IFERROR(_xll.qlQuoteValue(H106),"--")</f>
        <v>8.6099999999999996E-3</v>
      </c>
      <c r="O100" s="214">
        <f t="shared" si="27"/>
        <v>0</v>
      </c>
      <c r="P100" s="122" t="b">
        <v>0</v>
      </c>
      <c r="Q100" s="122">
        <v>50</v>
      </c>
      <c r="R100" s="122">
        <v>1</v>
      </c>
      <c r="S100" s="121" t="str">
        <f t="shared" si="28"/>
        <v>--</v>
      </c>
      <c r="T100" s="122" t="str">
        <f>IFERROR(_xll.qlRateHelperEarliestDate(S100,Trigger),"--")</f>
        <v>--</v>
      </c>
      <c r="U100" s="122" t="str">
        <f>IFERROR(_xll.qlRateHelperPillarDate(S100,Trigger),"--")</f>
        <v>--</v>
      </c>
      <c r="W100" s="133" t="str">
        <f t="shared" si="24"/>
        <v/>
      </c>
      <c r="X100" s="133" t="e">
        <v>#N/A</v>
      </c>
      <c r="Y100" s="133" t="str">
        <f>IFERROR(_xll.qlRateHelperQuoteName(X100,Trigger),"")</f>
        <v/>
      </c>
      <c r="Z100" s="133" t="str">
        <f>IFERROR(_xll.qlRateHelperRate(X100,Trigger),"")</f>
        <v/>
      </c>
      <c r="AA100" s="133" t="str">
        <f>IF(ISERROR(_xll.qlSwapRateHelperSpread($X100)),IF(ISERROR(_xll.qlFuturesRateHelperConvexityAdjustment($X100)),"",_xll.qlFuturesRateHelperConvexityAdjustment($X100)),_xll.qlSwapRateHelperSpread($X100))</f>
        <v/>
      </c>
      <c r="AB100" s="133" t="str">
        <f>IFERROR(_xll.qlRateHelperEarliestDate(X100,Trigger),"")</f>
        <v/>
      </c>
      <c r="AC100" s="133" t="str">
        <f>IFERROR(_xll.qlRateHelperPillarDate(X100,Trigger),"")</f>
        <v/>
      </c>
      <c r="AD100" s="172" t="e">
        <v>#N/A</v>
      </c>
    </row>
    <row r="101" spans="1:30" x14ac:dyDescent="0.2">
      <c r="A101" s="133" t="s">
        <v>148</v>
      </c>
      <c r="B101" s="167" t="s">
        <v>60</v>
      </c>
      <c r="C101" s="121" t="s">
        <v>52</v>
      </c>
      <c r="D101" s="121" t="s">
        <v>8</v>
      </c>
      <c r="E101" s="121" t="s">
        <v>7</v>
      </c>
      <c r="F101" s="121" t="s">
        <v>140</v>
      </c>
      <c r="G101" s="121" t="str">
        <f t="shared" si="29"/>
        <v>Euribor6M</v>
      </c>
      <c r="H101" s="268" t="str">
        <f t="shared" si="30"/>
        <v>EUR2F10Y_Quote</v>
      </c>
      <c r="I101" s="277">
        <v>0</v>
      </c>
      <c r="J101" s="122" t="str">
        <f>IF(P95,_xll.qlSwapRateHelper2(,H101,2,B101,Calendar,+D101,E101,F101,G101,I101,C101,Discounting,PillarDate,,Permanent,Trigger,ObjectOverwrite),"--")</f>
        <v>--</v>
      </c>
      <c r="L101" s="243" t="str">
        <f t="shared" si="25"/>
        <v>FwdSw</v>
      </c>
      <c r="M101" s="244" t="str">
        <f t="shared" si="26"/>
        <v>EUR2F20Y_Quote</v>
      </c>
      <c r="N101" s="214">
        <f>IFERROR(_xll.qlQuoteValue(H107),"--")</f>
        <v>9.0600000000000003E-3</v>
      </c>
      <c r="O101" s="214">
        <f t="shared" si="27"/>
        <v>0</v>
      </c>
      <c r="P101" s="122" t="b">
        <v>0</v>
      </c>
      <c r="Q101" s="122">
        <v>50</v>
      </c>
      <c r="R101" s="122">
        <v>1</v>
      </c>
      <c r="S101" s="121" t="str">
        <f t="shared" si="28"/>
        <v>--</v>
      </c>
      <c r="T101" s="122" t="str">
        <f>IFERROR(_xll.qlRateHelperEarliestDate(S101,Trigger),"--")</f>
        <v>--</v>
      </c>
      <c r="U101" s="122" t="str">
        <f>IFERROR(_xll.qlRateHelperPillarDate(S101,Trigger),"--")</f>
        <v>--</v>
      </c>
      <c r="W101" s="133" t="str">
        <f t="shared" si="24"/>
        <v/>
      </c>
      <c r="X101" s="133" t="e">
        <v>#N/A</v>
      </c>
      <c r="Y101" s="133" t="str">
        <f>IFERROR(_xll.qlRateHelperQuoteName(X101,Trigger),"")</f>
        <v/>
      </c>
      <c r="Z101" s="133" t="str">
        <f>IFERROR(_xll.qlRateHelperRate(X101,Trigger),"")</f>
        <v/>
      </c>
      <c r="AA101" s="133" t="str">
        <f>IF(ISERROR(_xll.qlSwapRateHelperSpread($X101)),IF(ISERROR(_xll.qlFuturesRateHelperConvexityAdjustment($X101)),"",_xll.qlFuturesRateHelperConvexityAdjustment($X101)),_xll.qlSwapRateHelperSpread($X101))</f>
        <v/>
      </c>
      <c r="AB101" s="133" t="str">
        <f>IFERROR(_xll.qlRateHelperEarliestDate(X101,Trigger),"")</f>
        <v/>
      </c>
      <c r="AC101" s="133" t="str">
        <f>IFERROR(_xll.qlRateHelperPillarDate(X101,Trigger),"")</f>
        <v/>
      </c>
      <c r="AD101" s="172" t="e">
        <v>#N/A</v>
      </c>
    </row>
    <row r="102" spans="1:30" x14ac:dyDescent="0.2">
      <c r="A102" s="133" t="s">
        <v>148</v>
      </c>
      <c r="B102" s="167" t="s">
        <v>98</v>
      </c>
      <c r="C102" s="121" t="s">
        <v>52</v>
      </c>
      <c r="D102" s="121" t="s">
        <v>8</v>
      </c>
      <c r="E102" s="121" t="s">
        <v>7</v>
      </c>
      <c r="F102" s="121" t="s">
        <v>140</v>
      </c>
      <c r="G102" s="121" t="str">
        <f t="shared" si="29"/>
        <v>Euribor6M</v>
      </c>
      <c r="H102" s="268" t="str">
        <f t="shared" si="30"/>
        <v>EUR2F11Y_Quote</v>
      </c>
      <c r="I102" s="277">
        <v>0</v>
      </c>
      <c r="J102" s="122" t="str">
        <f>IF(P96,_xll.qlSwapRateHelper2(,H102,2,B102,Calendar,+D102,E102,F102,G102,I102,C102,Discounting,PillarDate,,Permanent,Trigger,ObjectOverwrite),"--")</f>
        <v>--</v>
      </c>
      <c r="L102" s="243" t="str">
        <f t="shared" si="25"/>
        <v>FwdSw</v>
      </c>
      <c r="M102" s="244" t="str">
        <f t="shared" si="26"/>
        <v>EUR2F25Y_Quote</v>
      </c>
      <c r="N102" s="214">
        <f>IFERROR(_xll.qlQuoteValue(H108),"--")</f>
        <v>9.0200000000000002E-3</v>
      </c>
      <c r="O102" s="214">
        <f t="shared" si="27"/>
        <v>0</v>
      </c>
      <c r="P102" s="122" t="b">
        <v>0</v>
      </c>
      <c r="Q102" s="122">
        <v>50</v>
      </c>
      <c r="R102" s="122">
        <v>1</v>
      </c>
      <c r="S102" s="121" t="str">
        <f t="shared" si="28"/>
        <v>--</v>
      </c>
      <c r="T102" s="122" t="str">
        <f>IFERROR(_xll.qlRateHelperEarliestDate(S102,Trigger),"--")</f>
        <v>--</v>
      </c>
      <c r="U102" s="122" t="str">
        <f>IFERROR(_xll.qlRateHelperPillarDate(S102,Trigger),"--")</f>
        <v>--</v>
      </c>
      <c r="W102" s="133" t="str">
        <f t="shared" si="24"/>
        <v/>
      </c>
      <c r="X102" s="133" t="e">
        <v>#N/A</v>
      </c>
      <c r="Y102" s="133" t="str">
        <f>IFERROR(_xll.qlRateHelperQuoteName(X102,Trigger),"")</f>
        <v/>
      </c>
      <c r="Z102" s="133" t="str">
        <f>IFERROR(_xll.qlRateHelperRate(X102,Trigger),"")</f>
        <v/>
      </c>
      <c r="AA102" s="133" t="str">
        <f>IF(ISERROR(_xll.qlSwapRateHelperSpread($X102)),IF(ISERROR(_xll.qlFuturesRateHelperConvexityAdjustment($X102)),"",_xll.qlFuturesRateHelperConvexityAdjustment($X102)),_xll.qlSwapRateHelperSpread($X102))</f>
        <v/>
      </c>
      <c r="AB102" s="133" t="str">
        <f>IFERROR(_xll.qlRateHelperEarliestDate(X102,Trigger),"")</f>
        <v/>
      </c>
      <c r="AC102" s="133" t="str">
        <f>IFERROR(_xll.qlRateHelperPillarDate(X102,Trigger),"")</f>
        <v/>
      </c>
      <c r="AD102" s="172" t="e">
        <v>#N/A</v>
      </c>
    </row>
    <row r="103" spans="1:30" x14ac:dyDescent="0.2">
      <c r="A103" s="133" t="s">
        <v>148</v>
      </c>
      <c r="B103" s="167" t="s">
        <v>61</v>
      </c>
      <c r="C103" s="121" t="s">
        <v>52</v>
      </c>
      <c r="D103" s="121" t="s">
        <v>8</v>
      </c>
      <c r="E103" s="121" t="s">
        <v>7</v>
      </c>
      <c r="F103" s="121" t="s">
        <v>140</v>
      </c>
      <c r="G103" s="121" t="str">
        <f t="shared" si="29"/>
        <v>Euribor6M</v>
      </c>
      <c r="H103" s="268" t="str">
        <f t="shared" si="30"/>
        <v>EUR2F12Y_Quote</v>
      </c>
      <c r="I103" s="277">
        <v>0</v>
      </c>
      <c r="J103" s="122" t="str">
        <f>IF(P97,_xll.qlSwapRateHelper2(,H103,2,B103,Calendar,+D103,E103,F103,G103,I103,C103,Discounting,PillarDate,,Permanent,Trigger,ObjectOverwrite),"--")</f>
        <v>--</v>
      </c>
      <c r="L103" s="243" t="str">
        <f t="shared" si="25"/>
        <v>FwdSw</v>
      </c>
      <c r="M103" s="244" t="str">
        <f t="shared" si="26"/>
        <v>EUR2F30Y_Quote</v>
      </c>
      <c r="N103" s="214">
        <f>IFERROR(_xll.qlQuoteValue(H109),"--")</f>
        <v>8.8400000000000006E-3</v>
      </c>
      <c r="O103" s="214">
        <f t="shared" si="27"/>
        <v>0</v>
      </c>
      <c r="P103" s="122" t="b">
        <v>0</v>
      </c>
      <c r="Q103" s="122">
        <v>50</v>
      </c>
      <c r="R103" s="122">
        <v>1</v>
      </c>
      <c r="S103" s="121" t="str">
        <f t="shared" si="28"/>
        <v>--</v>
      </c>
      <c r="T103" s="122" t="str">
        <f>IFERROR(_xll.qlRateHelperEarliestDate(S103,Trigger),"--")</f>
        <v>--</v>
      </c>
      <c r="U103" s="122" t="str">
        <f>IFERROR(_xll.qlRateHelperPillarDate(S103,Trigger),"--")</f>
        <v>--</v>
      </c>
      <c r="W103" s="133" t="str">
        <f t="shared" si="24"/>
        <v/>
      </c>
      <c r="X103" s="133" t="e">
        <v>#N/A</v>
      </c>
      <c r="Y103" s="133" t="str">
        <f>IFERROR(_xll.qlRateHelperQuoteName(X103,Trigger),"")</f>
        <v/>
      </c>
      <c r="Z103" s="133" t="str">
        <f>IFERROR(_xll.qlRateHelperRate(X103,Trigger),"")</f>
        <v/>
      </c>
      <c r="AA103" s="133" t="str">
        <f>IF(ISERROR(_xll.qlSwapRateHelperSpread($X103)),IF(ISERROR(_xll.qlFuturesRateHelperConvexityAdjustment($X103)),"",_xll.qlFuturesRateHelperConvexityAdjustment($X103)),_xll.qlSwapRateHelperSpread($X103))</f>
        <v/>
      </c>
      <c r="AB103" s="133" t="str">
        <f>IFERROR(_xll.qlRateHelperEarliestDate(X103,Trigger),"")</f>
        <v/>
      </c>
      <c r="AC103" s="133" t="str">
        <f>IFERROR(_xll.qlRateHelperPillarDate(X103,Trigger),"")</f>
        <v/>
      </c>
      <c r="AD103" s="172" t="e">
        <v>#N/A</v>
      </c>
    </row>
    <row r="104" spans="1:30" x14ac:dyDescent="0.2">
      <c r="A104" s="133" t="s">
        <v>148</v>
      </c>
      <c r="B104" s="167" t="s">
        <v>99</v>
      </c>
      <c r="C104" s="121" t="s">
        <v>52</v>
      </c>
      <c r="D104" s="121" t="s">
        <v>8</v>
      </c>
      <c r="E104" s="121" t="s">
        <v>7</v>
      </c>
      <c r="F104" s="121" t="s">
        <v>140</v>
      </c>
      <c r="G104" s="121" t="str">
        <f t="shared" si="29"/>
        <v>Euribor6M</v>
      </c>
      <c r="H104" s="268" t="str">
        <f t="shared" si="30"/>
        <v>EUR2F13Y_Quote</v>
      </c>
      <c r="I104" s="277">
        <v>0</v>
      </c>
      <c r="J104" s="122" t="str">
        <f>IF(P98,_xll.qlSwapRateHelper2(,H104,2,B104,Calendar,+D104,E104,F104,G104,I104,C104,Discounting,PillarDate,,Permanent,Trigger,ObjectOverwrite),"--")</f>
        <v>--</v>
      </c>
      <c r="L104" s="243" t="str">
        <f t="shared" si="25"/>
        <v>FwdSw</v>
      </c>
      <c r="M104" s="244" t="str">
        <f t="shared" si="26"/>
        <v>EUR3F1Y_Quote</v>
      </c>
      <c r="N104" s="214">
        <f>IFERROR(_xll.qlQuoteValue(H110),"--")</f>
        <v>-7.2999999999999996E-4</v>
      </c>
      <c r="O104" s="214">
        <f t="shared" si="27"/>
        <v>0</v>
      </c>
      <c r="P104" s="122" t="b">
        <v>0</v>
      </c>
      <c r="Q104" s="122">
        <v>50</v>
      </c>
      <c r="R104" s="122">
        <v>1</v>
      </c>
      <c r="S104" s="121" t="str">
        <f t="shared" si="28"/>
        <v>--</v>
      </c>
      <c r="T104" s="122" t="str">
        <f>IFERROR(_xll.qlRateHelperEarliestDate(S104,Trigger),"--")</f>
        <v>--</v>
      </c>
      <c r="U104" s="122" t="str">
        <f>IFERROR(_xll.qlRateHelperPillarDate(S104,Trigger),"--")</f>
        <v>--</v>
      </c>
      <c r="W104" s="133" t="str">
        <f t="shared" si="24"/>
        <v/>
      </c>
      <c r="X104" s="133" t="e">
        <v>#N/A</v>
      </c>
      <c r="Y104" s="133" t="str">
        <f>IFERROR(_xll.qlRateHelperQuoteName(X104,Trigger),"")</f>
        <v/>
      </c>
      <c r="Z104" s="133" t="str">
        <f>IFERROR(_xll.qlRateHelperRate(X104,Trigger),"")</f>
        <v/>
      </c>
      <c r="AA104" s="133" t="str">
        <f>IF(ISERROR(_xll.qlSwapRateHelperSpread($X104)),IF(ISERROR(_xll.qlFuturesRateHelperConvexityAdjustment($X104)),"",_xll.qlFuturesRateHelperConvexityAdjustment($X104)),_xll.qlSwapRateHelperSpread($X104))</f>
        <v/>
      </c>
      <c r="AB104" s="133" t="str">
        <f>IFERROR(_xll.qlRateHelperEarliestDate(X104,Trigger),"")</f>
        <v/>
      </c>
      <c r="AC104" s="133" t="str">
        <f>IFERROR(_xll.qlRateHelperPillarDate(X104,Trigger),"")</f>
        <v/>
      </c>
      <c r="AD104" s="172" t="e">
        <v>#N/A</v>
      </c>
    </row>
    <row r="105" spans="1:30" x14ac:dyDescent="0.2">
      <c r="A105" s="133" t="s">
        <v>148</v>
      </c>
      <c r="B105" s="167" t="s">
        <v>100</v>
      </c>
      <c r="C105" s="121" t="s">
        <v>52</v>
      </c>
      <c r="D105" s="121" t="s">
        <v>8</v>
      </c>
      <c r="E105" s="121" t="s">
        <v>7</v>
      </c>
      <c r="F105" s="121" t="s">
        <v>140</v>
      </c>
      <c r="G105" s="121" t="str">
        <f t="shared" si="29"/>
        <v>Euribor6M</v>
      </c>
      <c r="H105" s="268" t="str">
        <f t="shared" si="30"/>
        <v>EUR2F14Y_Quote</v>
      </c>
      <c r="I105" s="277">
        <v>0</v>
      </c>
      <c r="J105" s="122" t="str">
        <f>IF(P99,_xll.qlSwapRateHelper2(,H105,2,B105,Calendar,+D105,E105,F105,G105,I105,C105,Discounting,PillarDate,,Permanent,Trigger,ObjectOverwrite),"--")</f>
        <v>--</v>
      </c>
      <c r="L105" s="243" t="str">
        <f t="shared" si="25"/>
        <v>FwdSw</v>
      </c>
      <c r="M105" s="244" t="str">
        <f t="shared" si="26"/>
        <v>EUR3F2Y_Quote</v>
      </c>
      <c r="N105" s="214">
        <f>IFERROR(_xll.qlQuoteValue(H111),"--")</f>
        <v>2.9E-4</v>
      </c>
      <c r="O105" s="214">
        <f t="shared" si="27"/>
        <v>0</v>
      </c>
      <c r="P105" s="122" t="b">
        <v>0</v>
      </c>
      <c r="Q105" s="122">
        <v>50</v>
      </c>
      <c r="R105" s="122">
        <v>1</v>
      </c>
      <c r="S105" s="121" t="str">
        <f t="shared" si="28"/>
        <v>--</v>
      </c>
      <c r="T105" s="122" t="str">
        <f>IFERROR(_xll.qlRateHelperEarliestDate(S105,Trigger),"--")</f>
        <v>--</v>
      </c>
      <c r="U105" s="122" t="str">
        <f>IFERROR(_xll.qlRateHelperPillarDate(S105,Trigger),"--")</f>
        <v>--</v>
      </c>
      <c r="W105" s="133" t="str">
        <f t="shared" si="24"/>
        <v/>
      </c>
      <c r="X105" s="133" t="e">
        <v>#N/A</v>
      </c>
      <c r="Y105" s="133" t="str">
        <f>IFERROR(_xll.qlRateHelperQuoteName(X105,Trigger),"")</f>
        <v/>
      </c>
      <c r="Z105" s="133" t="str">
        <f>IFERROR(_xll.qlRateHelperRate(X105,Trigger),"")</f>
        <v/>
      </c>
      <c r="AA105" s="133" t="str">
        <f>IF(ISERROR(_xll.qlSwapRateHelperSpread($X105)),IF(ISERROR(_xll.qlFuturesRateHelperConvexityAdjustment($X105)),"",_xll.qlFuturesRateHelperConvexityAdjustment($X105)),_xll.qlSwapRateHelperSpread($X105))</f>
        <v/>
      </c>
      <c r="AB105" s="133" t="str">
        <f>IFERROR(_xll.qlRateHelperEarliestDate(X105,Trigger),"")</f>
        <v/>
      </c>
      <c r="AC105" s="133" t="str">
        <f>IFERROR(_xll.qlRateHelperPillarDate(X105,Trigger),"")</f>
        <v/>
      </c>
      <c r="AD105" s="172" t="e">
        <v>#N/A</v>
      </c>
    </row>
    <row r="106" spans="1:30" x14ac:dyDescent="0.2">
      <c r="A106" s="133" t="s">
        <v>148</v>
      </c>
      <c r="B106" s="167" t="s">
        <v>62</v>
      </c>
      <c r="C106" s="121" t="s">
        <v>52</v>
      </c>
      <c r="D106" s="121" t="s">
        <v>8</v>
      </c>
      <c r="E106" s="121" t="s">
        <v>7</v>
      </c>
      <c r="F106" s="121" t="s">
        <v>140</v>
      </c>
      <c r="G106" s="121" t="str">
        <f t="shared" si="29"/>
        <v>Euribor6M</v>
      </c>
      <c r="H106" s="268" t="str">
        <f t="shared" si="30"/>
        <v>EUR2F15Y_Quote</v>
      </c>
      <c r="I106" s="277">
        <v>0</v>
      </c>
      <c r="J106" s="122" t="str">
        <f>IF(P100,_xll.qlSwapRateHelper2(,H106,2,B106,Calendar,+D106,E106,F106,G106,I106,C106,Discounting,PillarDate,,Permanent,Trigger,ObjectOverwrite),"--")</f>
        <v>--</v>
      </c>
      <c r="L106" s="243" t="str">
        <f t="shared" si="25"/>
        <v>FwdSw</v>
      </c>
      <c r="M106" s="244" t="str">
        <f t="shared" si="26"/>
        <v>EUR3F3Y_Quote</v>
      </c>
      <c r="N106" s="214">
        <f>IFERROR(_xll.qlQuoteValue(H112),"--")</f>
        <v>1.4400000000000001E-3</v>
      </c>
      <c r="O106" s="214">
        <f t="shared" si="27"/>
        <v>0</v>
      </c>
      <c r="P106" s="122" t="b">
        <v>0</v>
      </c>
      <c r="Q106" s="122">
        <v>50</v>
      </c>
      <c r="R106" s="122">
        <v>1</v>
      </c>
      <c r="S106" s="121" t="str">
        <f t="shared" si="28"/>
        <v>--</v>
      </c>
      <c r="T106" s="122" t="str">
        <f>IFERROR(_xll.qlRateHelperEarliestDate(S106,Trigger),"--")</f>
        <v>--</v>
      </c>
      <c r="U106" s="122" t="str">
        <f>IFERROR(_xll.qlRateHelperPillarDate(S106,Trigger),"--")</f>
        <v>--</v>
      </c>
      <c r="W106" s="133" t="str">
        <f t="shared" si="24"/>
        <v/>
      </c>
      <c r="X106" s="133" t="e">
        <v>#N/A</v>
      </c>
      <c r="Y106" s="133" t="str">
        <f>IFERROR(_xll.qlRateHelperQuoteName(X106,Trigger),"")</f>
        <v/>
      </c>
      <c r="Z106" s="133" t="str">
        <f>IFERROR(_xll.qlRateHelperRate(X106,Trigger),"")</f>
        <v/>
      </c>
      <c r="AA106" s="133" t="str">
        <f>IF(ISERROR(_xll.qlSwapRateHelperSpread($X106)),IF(ISERROR(_xll.qlFuturesRateHelperConvexityAdjustment($X106)),"",_xll.qlFuturesRateHelperConvexityAdjustment($X106)),_xll.qlSwapRateHelperSpread($X106))</f>
        <v/>
      </c>
      <c r="AB106" s="133" t="str">
        <f>IFERROR(_xll.qlRateHelperEarliestDate(X106,Trigger),"")</f>
        <v/>
      </c>
      <c r="AC106" s="133" t="str">
        <f>IFERROR(_xll.qlRateHelperPillarDate(X106,Trigger),"")</f>
        <v/>
      </c>
      <c r="AD106" s="172" t="e">
        <v>#N/A</v>
      </c>
    </row>
    <row r="107" spans="1:30" x14ac:dyDescent="0.2">
      <c r="A107" s="133" t="s">
        <v>148</v>
      </c>
      <c r="B107" s="167" t="s">
        <v>63</v>
      </c>
      <c r="C107" s="121" t="s">
        <v>52</v>
      </c>
      <c r="D107" s="121" t="s">
        <v>8</v>
      </c>
      <c r="E107" s="121" t="s">
        <v>7</v>
      </c>
      <c r="F107" s="121" t="s">
        <v>140</v>
      </c>
      <c r="G107" s="121" t="str">
        <f t="shared" si="29"/>
        <v>Euribor6M</v>
      </c>
      <c r="H107" s="268" t="str">
        <f t="shared" si="30"/>
        <v>EUR2F20Y_Quote</v>
      </c>
      <c r="I107" s="277">
        <v>0</v>
      </c>
      <c r="J107" s="122" t="str">
        <f>IF(P101,_xll.qlSwapRateHelper2(,H107,2,B107,Calendar,+D107,E107,F107,G107,I107,C107,Discounting,PillarDate,,Permanent,Trigger,ObjectOverwrite),"--")</f>
        <v>--</v>
      </c>
      <c r="L107" s="243" t="str">
        <f t="shared" si="25"/>
        <v>FwdSw</v>
      </c>
      <c r="M107" s="244" t="str">
        <f t="shared" si="26"/>
        <v>EUR3F4Y_Quote</v>
      </c>
      <c r="N107" s="214">
        <f>IFERROR(_xll.qlQuoteValue(H113),"--")</f>
        <v>2.6700000000000001E-3</v>
      </c>
      <c r="O107" s="214">
        <f t="shared" si="27"/>
        <v>0</v>
      </c>
      <c r="P107" s="122" t="b">
        <v>0</v>
      </c>
      <c r="Q107" s="122">
        <v>50</v>
      </c>
      <c r="R107" s="122">
        <v>1</v>
      </c>
      <c r="S107" s="121" t="str">
        <f t="shared" si="28"/>
        <v>--</v>
      </c>
      <c r="T107" s="122" t="str">
        <f>IFERROR(_xll.qlRateHelperEarliestDate(S107,Trigger),"--")</f>
        <v>--</v>
      </c>
      <c r="U107" s="122" t="str">
        <f>IFERROR(_xll.qlRateHelperPillarDate(S107,Trigger),"--")</f>
        <v>--</v>
      </c>
      <c r="W107" s="133" t="str">
        <f t="shared" si="24"/>
        <v/>
      </c>
      <c r="X107" s="133" t="e">
        <v>#N/A</v>
      </c>
      <c r="Y107" s="133" t="str">
        <f>IFERROR(_xll.qlRateHelperQuoteName(X107,Trigger),"")</f>
        <v/>
      </c>
      <c r="Z107" s="133" t="str">
        <f>IFERROR(_xll.qlRateHelperRate(X107,Trigger),"")</f>
        <v/>
      </c>
      <c r="AA107" s="133" t="str">
        <f>IF(ISERROR(_xll.qlSwapRateHelperSpread($X107)),IF(ISERROR(_xll.qlFuturesRateHelperConvexityAdjustment($X107)),"",_xll.qlFuturesRateHelperConvexityAdjustment($X107)),_xll.qlSwapRateHelperSpread($X107))</f>
        <v/>
      </c>
      <c r="AB107" s="133" t="str">
        <f>IFERROR(_xll.qlRateHelperEarliestDate(X107,Trigger),"")</f>
        <v/>
      </c>
      <c r="AC107" s="133" t="str">
        <f>IFERROR(_xll.qlRateHelperPillarDate(X107,Trigger),"")</f>
        <v/>
      </c>
      <c r="AD107" s="172" t="e">
        <v>#N/A</v>
      </c>
    </row>
    <row r="108" spans="1:30" x14ac:dyDescent="0.2">
      <c r="A108" s="133" t="s">
        <v>148</v>
      </c>
      <c r="B108" s="167" t="s">
        <v>64</v>
      </c>
      <c r="C108" s="121" t="s">
        <v>52</v>
      </c>
      <c r="D108" s="121" t="s">
        <v>8</v>
      </c>
      <c r="E108" s="121" t="s">
        <v>7</v>
      </c>
      <c r="F108" s="121" t="s">
        <v>140</v>
      </c>
      <c r="G108" s="121" t="str">
        <f t="shared" si="29"/>
        <v>Euribor6M</v>
      </c>
      <c r="H108" s="268" t="str">
        <f t="shared" si="30"/>
        <v>EUR2F25Y_Quote</v>
      </c>
      <c r="I108" s="277">
        <v>0</v>
      </c>
      <c r="J108" s="122" t="str">
        <f>IF(P102,_xll.qlSwapRateHelper2(,H108,2,B108,Calendar,+D108,E108,F108,G108,I108,C108,Discounting,PillarDate,,Permanent,Trigger,ObjectOverwrite),"--")</f>
        <v>--</v>
      </c>
      <c r="L108" s="243" t="str">
        <f t="shared" si="25"/>
        <v>FwdSw</v>
      </c>
      <c r="M108" s="244" t="str">
        <f t="shared" si="26"/>
        <v>EUR3F5Y_Quote</v>
      </c>
      <c r="N108" s="214">
        <f>IFERROR(_xll.qlQuoteValue(H114),"--")</f>
        <v>3.8800000000000002E-3</v>
      </c>
      <c r="O108" s="214">
        <f t="shared" si="27"/>
        <v>0</v>
      </c>
      <c r="P108" s="122" t="b">
        <v>0</v>
      </c>
      <c r="Q108" s="122">
        <v>50</v>
      </c>
      <c r="R108" s="122">
        <v>1</v>
      </c>
      <c r="S108" s="121" t="str">
        <f t="shared" si="28"/>
        <v>--</v>
      </c>
      <c r="T108" s="122" t="str">
        <f>IFERROR(_xll.qlRateHelperEarliestDate(S108,Trigger),"--")</f>
        <v>--</v>
      </c>
      <c r="U108" s="122" t="str">
        <f>IFERROR(_xll.qlRateHelperPillarDate(S108,Trigger),"--")</f>
        <v>--</v>
      </c>
      <c r="W108" s="133" t="str">
        <f t="shared" si="24"/>
        <v/>
      </c>
      <c r="X108" s="133" t="e">
        <v>#N/A</v>
      </c>
      <c r="Y108" s="133" t="str">
        <f>IFERROR(_xll.qlRateHelperQuoteName(X108,Trigger),"")</f>
        <v/>
      </c>
      <c r="Z108" s="133" t="str">
        <f>IFERROR(_xll.qlRateHelperRate(X108,Trigger),"")</f>
        <v/>
      </c>
      <c r="AA108" s="133" t="str">
        <f>IF(ISERROR(_xll.qlSwapRateHelperSpread($X108)),IF(ISERROR(_xll.qlFuturesRateHelperConvexityAdjustment($X108)),"",_xll.qlFuturesRateHelperConvexityAdjustment($X108)),_xll.qlSwapRateHelperSpread($X108))</f>
        <v/>
      </c>
      <c r="AB108" s="133" t="str">
        <f>IFERROR(_xll.qlRateHelperEarliestDate(X108,Trigger),"")</f>
        <v/>
      </c>
      <c r="AC108" s="133" t="str">
        <f>IFERROR(_xll.qlRateHelperPillarDate(X108,Trigger),"")</f>
        <v/>
      </c>
      <c r="AD108" s="172" t="e">
        <v>#N/A</v>
      </c>
    </row>
    <row r="109" spans="1:30" x14ac:dyDescent="0.2">
      <c r="A109" s="136" t="s">
        <v>148</v>
      </c>
      <c r="B109" s="168" t="s">
        <v>66</v>
      </c>
      <c r="C109" s="169" t="s">
        <v>52</v>
      </c>
      <c r="D109" s="169" t="s">
        <v>8</v>
      </c>
      <c r="E109" s="169" t="s">
        <v>7</v>
      </c>
      <c r="F109" s="169" t="s">
        <v>140</v>
      </c>
      <c r="G109" s="169" t="str">
        <f t="shared" si="29"/>
        <v>Euribor6M</v>
      </c>
      <c r="H109" s="269" t="str">
        <f t="shared" si="30"/>
        <v>EUR2F30Y_Quote</v>
      </c>
      <c r="I109" s="278">
        <v>0</v>
      </c>
      <c r="J109" s="124" t="str">
        <f>IF(P103,_xll.qlSwapRateHelper2(,H109,2,B109,Calendar,+D109,E109,F109,G109,I109,C109,Discounting,PillarDate,,Permanent,Trigger,ObjectOverwrite),"--")</f>
        <v>--</v>
      </c>
      <c r="L109" s="243" t="str">
        <f t="shared" si="25"/>
        <v>FwdSw</v>
      </c>
      <c r="M109" s="244" t="str">
        <f t="shared" si="26"/>
        <v>EUR3F6Y_Quote</v>
      </c>
      <c r="N109" s="214">
        <f>IFERROR(_xll.qlQuoteValue(H115),"--")</f>
        <v>4.9899999999999996E-3</v>
      </c>
      <c r="O109" s="214">
        <f t="shared" si="27"/>
        <v>0</v>
      </c>
      <c r="P109" s="122" t="b">
        <v>0</v>
      </c>
      <c r="Q109" s="122">
        <v>50</v>
      </c>
      <c r="R109" s="122">
        <v>1</v>
      </c>
      <c r="S109" s="121" t="str">
        <f t="shared" si="28"/>
        <v>--</v>
      </c>
      <c r="T109" s="122" t="str">
        <f>IFERROR(_xll.qlRateHelperEarliestDate(S109,Trigger),"--")</f>
        <v>--</v>
      </c>
      <c r="U109" s="122" t="str">
        <f>IFERROR(_xll.qlRateHelperPillarDate(S109,Trigger),"--")</f>
        <v>--</v>
      </c>
      <c r="W109" s="133" t="str">
        <f t="shared" si="24"/>
        <v/>
      </c>
      <c r="X109" s="133" t="e">
        <v>#N/A</v>
      </c>
      <c r="Y109" s="133" t="str">
        <f>IFERROR(_xll.qlRateHelperQuoteName(X109,Trigger),"")</f>
        <v/>
      </c>
      <c r="Z109" s="133" t="str">
        <f>IFERROR(_xll.qlRateHelperRate(X109,Trigger),"")</f>
        <v/>
      </c>
      <c r="AA109" s="133" t="str">
        <f>IF(ISERROR(_xll.qlSwapRateHelperSpread($X109)),IF(ISERROR(_xll.qlFuturesRateHelperConvexityAdjustment($X109)),"",_xll.qlFuturesRateHelperConvexityAdjustment($X109)),_xll.qlSwapRateHelperSpread($X109))</f>
        <v/>
      </c>
      <c r="AB109" s="133" t="str">
        <f>IFERROR(_xll.qlRateHelperEarliestDate(X109,Trigger),"")</f>
        <v/>
      </c>
      <c r="AC109" s="133" t="str">
        <f>IFERROR(_xll.qlRateHelperPillarDate(X109,Trigger),"")</f>
        <v/>
      </c>
      <c r="AD109" s="172" t="e">
        <v>#N/A</v>
      </c>
    </row>
    <row r="110" spans="1:30" x14ac:dyDescent="0.2">
      <c r="A110" s="130" t="s">
        <v>148</v>
      </c>
      <c r="B110" s="166" t="s">
        <v>29</v>
      </c>
      <c r="C110" s="118" t="s">
        <v>53</v>
      </c>
      <c r="D110" s="118" t="s">
        <v>8</v>
      </c>
      <c r="E110" s="118" t="s">
        <v>7</v>
      </c>
      <c r="F110" s="118" t="s">
        <v>140</v>
      </c>
      <c r="G110" s="52" t="str">
        <f t="shared" si="29"/>
        <v>Euribor6M</v>
      </c>
      <c r="H110" s="267" t="str">
        <f t="shared" si="30"/>
        <v>EUR3F1Y_Quote</v>
      </c>
      <c r="I110" s="276">
        <v>0</v>
      </c>
      <c r="J110" s="119" t="str">
        <f>IF(P104,_xll.qlSwapRateHelper2(,H110,2,B110,Calendar,+D110,E110,F110,G110,I110,C110,Discounting,PillarDate,,Permanent,Trigger,ObjectOverwrite),"--")</f>
        <v>--</v>
      </c>
      <c r="L110" s="243" t="str">
        <f t="shared" si="25"/>
        <v>FwdSw</v>
      </c>
      <c r="M110" s="244" t="str">
        <f t="shared" si="26"/>
        <v>EUR3F7Y_Quote</v>
      </c>
      <c r="N110" s="214">
        <f>IFERROR(_xll.qlQuoteValue(H116),"--")</f>
        <v>5.96E-3</v>
      </c>
      <c r="O110" s="214">
        <f t="shared" si="27"/>
        <v>0</v>
      </c>
      <c r="P110" s="122" t="b">
        <v>0</v>
      </c>
      <c r="Q110" s="122">
        <v>50</v>
      </c>
      <c r="R110" s="122">
        <v>1</v>
      </c>
      <c r="S110" s="121" t="str">
        <f t="shared" si="28"/>
        <v>--</v>
      </c>
      <c r="T110" s="122" t="str">
        <f>IFERROR(_xll.qlRateHelperEarliestDate(S110,Trigger),"--")</f>
        <v>--</v>
      </c>
      <c r="U110" s="122" t="str">
        <f>IFERROR(_xll.qlRateHelperPillarDate(S110,Trigger),"--")</f>
        <v>--</v>
      </c>
      <c r="W110" s="133" t="str">
        <f t="shared" si="24"/>
        <v/>
      </c>
      <c r="X110" s="133" t="e">
        <v>#N/A</v>
      </c>
      <c r="Y110" s="133" t="str">
        <f>IFERROR(_xll.qlRateHelperQuoteName(X110,Trigger),"")</f>
        <v/>
      </c>
      <c r="Z110" s="133" t="str">
        <f>IFERROR(_xll.qlRateHelperRate(X110,Trigger),"")</f>
        <v/>
      </c>
      <c r="AA110" s="133" t="str">
        <f>IF(ISERROR(_xll.qlSwapRateHelperSpread($X110)),IF(ISERROR(_xll.qlFuturesRateHelperConvexityAdjustment($X110)),"",_xll.qlFuturesRateHelperConvexityAdjustment($X110)),_xll.qlSwapRateHelperSpread($X110))</f>
        <v/>
      </c>
      <c r="AB110" s="133" t="str">
        <f>IFERROR(_xll.qlRateHelperEarliestDate(X110,Trigger),"")</f>
        <v/>
      </c>
      <c r="AC110" s="133" t="str">
        <f>IFERROR(_xll.qlRateHelperPillarDate(X110,Trigger),"")</f>
        <v/>
      </c>
      <c r="AD110" s="172" t="e">
        <v>#N/A</v>
      </c>
    </row>
    <row r="111" spans="1:30" x14ac:dyDescent="0.2">
      <c r="A111" s="133" t="s">
        <v>148</v>
      </c>
      <c r="B111" s="167" t="s">
        <v>52</v>
      </c>
      <c r="C111" s="121" t="s">
        <v>53</v>
      </c>
      <c r="D111" s="121" t="s">
        <v>8</v>
      </c>
      <c r="E111" s="121" t="s">
        <v>7</v>
      </c>
      <c r="F111" s="121" t="s">
        <v>140</v>
      </c>
      <c r="G111" s="121" t="str">
        <f t="shared" si="29"/>
        <v>Euribor6M</v>
      </c>
      <c r="H111" s="268" t="str">
        <f t="shared" si="30"/>
        <v>EUR3F2Y_Quote</v>
      </c>
      <c r="I111" s="277">
        <v>0</v>
      </c>
      <c r="J111" s="122" t="str">
        <f>IF(P105,_xll.qlSwapRateHelper2(,H111,2,B111,Calendar,+D111,E111,F111,G111,I111,C111,Discounting,PillarDate,,Permanent,Trigger,ObjectOverwrite),"--")</f>
        <v>--</v>
      </c>
      <c r="L111" s="243" t="str">
        <f t="shared" si="25"/>
        <v>FwdSw</v>
      </c>
      <c r="M111" s="244" t="str">
        <f t="shared" si="26"/>
        <v>EUR3F8Y_Quote</v>
      </c>
      <c r="N111" s="214">
        <f>IFERROR(_xll.qlQuoteValue(H117),"--")</f>
        <v>6.8100000000000001E-3</v>
      </c>
      <c r="O111" s="214">
        <f t="shared" si="27"/>
        <v>0</v>
      </c>
      <c r="P111" s="122" t="b">
        <v>0</v>
      </c>
      <c r="Q111" s="122">
        <v>50</v>
      </c>
      <c r="R111" s="122">
        <v>1</v>
      </c>
      <c r="S111" s="121" t="str">
        <f t="shared" si="28"/>
        <v>--</v>
      </c>
      <c r="T111" s="122" t="str">
        <f>IFERROR(_xll.qlRateHelperEarliestDate(S111,Trigger),"--")</f>
        <v>--</v>
      </c>
      <c r="U111" s="122" t="str">
        <f>IFERROR(_xll.qlRateHelperPillarDate(S111,Trigger),"--")</f>
        <v>--</v>
      </c>
      <c r="W111" s="133" t="str">
        <f t="shared" si="24"/>
        <v/>
      </c>
      <c r="X111" s="133" t="e">
        <v>#N/A</v>
      </c>
      <c r="Y111" s="133" t="str">
        <f>IFERROR(_xll.qlRateHelperQuoteName(X111,Trigger),"")</f>
        <v/>
      </c>
      <c r="Z111" s="133" t="str">
        <f>IFERROR(_xll.qlRateHelperRate(X111,Trigger),"")</f>
        <v/>
      </c>
      <c r="AA111" s="133" t="str">
        <f>IF(ISERROR(_xll.qlSwapRateHelperSpread($X111)),IF(ISERROR(_xll.qlFuturesRateHelperConvexityAdjustment($X111)),"",_xll.qlFuturesRateHelperConvexityAdjustment($X111)),_xll.qlSwapRateHelperSpread($X111))</f>
        <v/>
      </c>
      <c r="AB111" s="133" t="str">
        <f>IFERROR(_xll.qlRateHelperEarliestDate(X111,Trigger),"")</f>
        <v/>
      </c>
      <c r="AC111" s="133" t="str">
        <f>IFERROR(_xll.qlRateHelperPillarDate(X111,Trigger),"")</f>
        <v/>
      </c>
      <c r="AD111" s="172" t="e">
        <v>#N/A</v>
      </c>
    </row>
    <row r="112" spans="1:30" x14ac:dyDescent="0.2">
      <c r="A112" s="133" t="s">
        <v>148</v>
      </c>
      <c r="B112" s="167" t="s">
        <v>53</v>
      </c>
      <c r="C112" s="121" t="s">
        <v>53</v>
      </c>
      <c r="D112" s="121" t="s">
        <v>8</v>
      </c>
      <c r="E112" s="121" t="s">
        <v>7</v>
      </c>
      <c r="F112" s="121" t="s">
        <v>140</v>
      </c>
      <c r="G112" s="121" t="str">
        <f t="shared" si="29"/>
        <v>Euribor6M</v>
      </c>
      <c r="H112" s="268" t="str">
        <f t="shared" si="30"/>
        <v>EUR3F3Y_Quote</v>
      </c>
      <c r="I112" s="277">
        <v>0</v>
      </c>
      <c r="J112" s="122" t="str">
        <f>IF(P106,_xll.qlSwapRateHelper2(,H112,2,B112,Calendar,+D112,E112,F112,G112,I112,C112,Discounting,PillarDate,,Permanent,Trigger,ObjectOverwrite),"--")</f>
        <v>--</v>
      </c>
      <c r="L112" s="243" t="str">
        <f t="shared" si="25"/>
        <v>FwdSw</v>
      </c>
      <c r="M112" s="244" t="str">
        <f t="shared" si="26"/>
        <v>EUR3F9Y_Quote</v>
      </c>
      <c r="N112" s="214">
        <f>IFERROR(_xll.qlQuoteValue(H118),"--")</f>
        <v>7.5199999999999998E-3</v>
      </c>
      <c r="O112" s="214">
        <f t="shared" si="27"/>
        <v>0</v>
      </c>
      <c r="P112" s="122" t="b">
        <v>0</v>
      </c>
      <c r="Q112" s="122">
        <v>50</v>
      </c>
      <c r="R112" s="122">
        <v>1</v>
      </c>
      <c r="S112" s="121" t="str">
        <f t="shared" si="28"/>
        <v>--</v>
      </c>
      <c r="T112" s="122" t="str">
        <f>IFERROR(_xll.qlRateHelperEarliestDate(S112,Trigger),"--")</f>
        <v>--</v>
      </c>
      <c r="U112" s="122" t="str">
        <f>IFERROR(_xll.qlRateHelperPillarDate(S112,Trigger),"--")</f>
        <v>--</v>
      </c>
      <c r="W112" s="133" t="str">
        <f t="shared" si="24"/>
        <v/>
      </c>
      <c r="X112" s="133" t="e">
        <v>#N/A</v>
      </c>
      <c r="Y112" s="133" t="str">
        <f>IFERROR(_xll.qlRateHelperQuoteName(X112,Trigger),"")</f>
        <v/>
      </c>
      <c r="Z112" s="133" t="str">
        <f>IFERROR(_xll.qlRateHelperRate(X112,Trigger),"")</f>
        <v/>
      </c>
      <c r="AA112" s="133" t="str">
        <f>IF(ISERROR(_xll.qlSwapRateHelperSpread($X112)),IF(ISERROR(_xll.qlFuturesRateHelperConvexityAdjustment($X112)),"",_xll.qlFuturesRateHelperConvexityAdjustment($X112)),_xll.qlSwapRateHelperSpread($X112))</f>
        <v/>
      </c>
      <c r="AB112" s="133" t="str">
        <f>IFERROR(_xll.qlRateHelperEarliestDate(X112,Trigger),"")</f>
        <v/>
      </c>
      <c r="AC112" s="133" t="str">
        <f>IFERROR(_xll.qlRateHelperPillarDate(X112,Trigger),"")</f>
        <v/>
      </c>
      <c r="AD112" s="172" t="e">
        <v>#N/A</v>
      </c>
    </row>
    <row r="113" spans="1:30" x14ac:dyDescent="0.2">
      <c r="A113" s="133" t="s">
        <v>148</v>
      </c>
      <c r="B113" s="167" t="s">
        <v>54</v>
      </c>
      <c r="C113" s="121" t="s">
        <v>53</v>
      </c>
      <c r="D113" s="121" t="s">
        <v>8</v>
      </c>
      <c r="E113" s="121" t="s">
        <v>7</v>
      </c>
      <c r="F113" s="121" t="s">
        <v>140</v>
      </c>
      <c r="G113" s="121" t="str">
        <f t="shared" si="29"/>
        <v>Euribor6M</v>
      </c>
      <c r="H113" s="268" t="str">
        <f t="shared" si="30"/>
        <v>EUR3F4Y_Quote</v>
      </c>
      <c r="I113" s="277">
        <v>0</v>
      </c>
      <c r="J113" s="122" t="str">
        <f>IF(P107,_xll.qlSwapRateHelper2(,H113,2,B113,Calendar,+D113,E113,F113,G113,I113,C113,Discounting,PillarDate,,Permanent,Trigger,ObjectOverwrite),"--")</f>
        <v>--</v>
      </c>
      <c r="L113" s="243" t="str">
        <f t="shared" si="25"/>
        <v>FwdSw</v>
      </c>
      <c r="M113" s="244" t="str">
        <f t="shared" si="26"/>
        <v>EUR3F10Y_Quote</v>
      </c>
      <c r="N113" s="214">
        <f>IFERROR(_xll.qlQuoteValue(H119),"--")</f>
        <v>8.0800000000000004E-3</v>
      </c>
      <c r="O113" s="214">
        <f t="shared" si="27"/>
        <v>0</v>
      </c>
      <c r="P113" s="122" t="b">
        <v>0</v>
      </c>
      <c r="Q113" s="122">
        <v>50</v>
      </c>
      <c r="R113" s="122">
        <v>1</v>
      </c>
      <c r="S113" s="121" t="str">
        <f t="shared" si="28"/>
        <v>--</v>
      </c>
      <c r="T113" s="122" t="str">
        <f>IFERROR(_xll.qlRateHelperEarliestDate(S113,Trigger),"--")</f>
        <v>--</v>
      </c>
      <c r="U113" s="122" t="str">
        <f>IFERROR(_xll.qlRateHelperPillarDate(S113,Trigger),"--")</f>
        <v>--</v>
      </c>
      <c r="W113" s="133" t="str">
        <f t="shared" si="24"/>
        <v/>
      </c>
      <c r="X113" s="133" t="e">
        <v>#N/A</v>
      </c>
      <c r="Y113" s="133" t="str">
        <f>IFERROR(_xll.qlRateHelperQuoteName(X113,Trigger),"")</f>
        <v/>
      </c>
      <c r="Z113" s="133" t="str">
        <f>IFERROR(_xll.qlRateHelperRate(X113,Trigger),"")</f>
        <v/>
      </c>
      <c r="AA113" s="133" t="str">
        <f>IF(ISERROR(_xll.qlSwapRateHelperSpread($X113)),IF(ISERROR(_xll.qlFuturesRateHelperConvexityAdjustment($X113)),"",_xll.qlFuturesRateHelperConvexityAdjustment($X113)),_xll.qlSwapRateHelperSpread($X113))</f>
        <v/>
      </c>
      <c r="AB113" s="133" t="str">
        <f>IFERROR(_xll.qlRateHelperEarliestDate(X113,Trigger),"")</f>
        <v/>
      </c>
      <c r="AC113" s="133" t="str">
        <f>IFERROR(_xll.qlRateHelperPillarDate(X113,Trigger),"")</f>
        <v/>
      </c>
      <c r="AD113" s="172" t="e">
        <v>#N/A</v>
      </c>
    </row>
    <row r="114" spans="1:30" x14ac:dyDescent="0.2">
      <c r="A114" s="133" t="s">
        <v>148</v>
      </c>
      <c r="B114" s="167" t="s">
        <v>55</v>
      </c>
      <c r="C114" s="121" t="s">
        <v>53</v>
      </c>
      <c r="D114" s="121" t="s">
        <v>8</v>
      </c>
      <c r="E114" s="121" t="s">
        <v>7</v>
      </c>
      <c r="F114" s="121" t="s">
        <v>140</v>
      </c>
      <c r="G114" s="121" t="str">
        <f t="shared" si="29"/>
        <v>Euribor6M</v>
      </c>
      <c r="H114" s="268" t="str">
        <f t="shared" si="30"/>
        <v>EUR3F5Y_Quote</v>
      </c>
      <c r="I114" s="277">
        <v>0</v>
      </c>
      <c r="J114" s="122" t="str">
        <f>IF(P108,_xll.qlSwapRateHelper2(,H114,2,B114,Calendar,+D114,E114,F114,G114,I114,C114,Discounting,PillarDate,,Permanent,Trigger,ObjectOverwrite),"--")</f>
        <v>--</v>
      </c>
      <c r="L114" s="243" t="str">
        <f t="shared" si="25"/>
        <v>FwdSw</v>
      </c>
      <c r="M114" s="244" t="str">
        <f t="shared" si="26"/>
        <v>EUR3F11Y_Quote</v>
      </c>
      <c r="N114" s="214">
        <f>IFERROR(_xll.qlQuoteValue(H120),"--")</f>
        <v>8.539999999999999E-3</v>
      </c>
      <c r="O114" s="214">
        <f t="shared" si="27"/>
        <v>0</v>
      </c>
      <c r="P114" s="122" t="b">
        <v>0</v>
      </c>
      <c r="Q114" s="122">
        <v>50</v>
      </c>
      <c r="R114" s="122">
        <v>1</v>
      </c>
      <c r="S114" s="121" t="str">
        <f t="shared" si="28"/>
        <v>--</v>
      </c>
      <c r="T114" s="122" t="str">
        <f>IFERROR(_xll.qlRateHelperEarliestDate(S114,Trigger),"--")</f>
        <v>--</v>
      </c>
      <c r="U114" s="122" t="str">
        <f>IFERROR(_xll.qlRateHelperPillarDate(S114,Trigger),"--")</f>
        <v>--</v>
      </c>
      <c r="W114" s="133" t="str">
        <f t="shared" si="24"/>
        <v/>
      </c>
      <c r="X114" s="133" t="e">
        <v>#N/A</v>
      </c>
      <c r="Y114" s="133" t="str">
        <f>IFERROR(_xll.qlRateHelperQuoteName(X114,Trigger),"")</f>
        <v/>
      </c>
      <c r="Z114" s="133" t="str">
        <f>IFERROR(_xll.qlRateHelperRate(X114,Trigger),"")</f>
        <v/>
      </c>
      <c r="AA114" s="133" t="str">
        <f>IF(ISERROR(_xll.qlSwapRateHelperSpread($X114)),IF(ISERROR(_xll.qlFuturesRateHelperConvexityAdjustment($X114)),"",_xll.qlFuturesRateHelperConvexityAdjustment($X114)),_xll.qlSwapRateHelperSpread($X114))</f>
        <v/>
      </c>
      <c r="AB114" s="133" t="str">
        <f>IFERROR(_xll.qlRateHelperEarliestDate(X114,Trigger),"")</f>
        <v/>
      </c>
      <c r="AC114" s="133" t="str">
        <f>IFERROR(_xll.qlRateHelperPillarDate(X114,Trigger),"")</f>
        <v/>
      </c>
      <c r="AD114" s="172" t="e">
        <v>#N/A</v>
      </c>
    </row>
    <row r="115" spans="1:30" x14ac:dyDescent="0.2">
      <c r="A115" s="133" t="s">
        <v>148</v>
      </c>
      <c r="B115" s="167" t="s">
        <v>56</v>
      </c>
      <c r="C115" s="121" t="s">
        <v>53</v>
      </c>
      <c r="D115" s="121" t="s">
        <v>8</v>
      </c>
      <c r="E115" s="121" t="s">
        <v>7</v>
      </c>
      <c r="F115" s="121" t="s">
        <v>140</v>
      </c>
      <c r="G115" s="121" t="str">
        <f t="shared" si="29"/>
        <v>Euribor6M</v>
      </c>
      <c r="H115" s="268" t="str">
        <f t="shared" si="30"/>
        <v>EUR3F6Y_Quote</v>
      </c>
      <c r="I115" s="277">
        <v>0</v>
      </c>
      <c r="J115" s="122" t="str">
        <f>IF(P109,_xll.qlSwapRateHelper2(,H115,2,B115,Calendar,+D115,E115,F115,G115,I115,C115,Discounting,PillarDate,,Permanent,Trigger,ObjectOverwrite),"--")</f>
        <v>--</v>
      </c>
      <c r="L115" s="243" t="str">
        <f t="shared" si="25"/>
        <v>FwdSw</v>
      </c>
      <c r="M115" s="244" t="str">
        <f t="shared" si="26"/>
        <v>EUR3F12Y_Quote</v>
      </c>
      <c r="N115" s="214">
        <f>IFERROR(_xll.qlQuoteValue(H121),"--")</f>
        <v>8.9200000000000008E-3</v>
      </c>
      <c r="O115" s="214">
        <f t="shared" si="27"/>
        <v>0</v>
      </c>
      <c r="P115" s="122" t="b">
        <v>0</v>
      </c>
      <c r="Q115" s="122">
        <v>50</v>
      </c>
      <c r="R115" s="122">
        <v>1</v>
      </c>
      <c r="S115" s="121" t="str">
        <f t="shared" si="28"/>
        <v>--</v>
      </c>
      <c r="T115" s="122" t="str">
        <f>IFERROR(_xll.qlRateHelperEarliestDate(S115,Trigger),"--")</f>
        <v>--</v>
      </c>
      <c r="U115" s="122" t="str">
        <f>IFERROR(_xll.qlRateHelperPillarDate(S115,Trigger),"--")</f>
        <v>--</v>
      </c>
      <c r="W115" s="133" t="str">
        <f t="shared" si="24"/>
        <v/>
      </c>
      <c r="X115" s="133" t="e">
        <v>#N/A</v>
      </c>
      <c r="Y115" s="133" t="str">
        <f>IFERROR(_xll.qlRateHelperQuoteName(X115,Trigger),"")</f>
        <v/>
      </c>
      <c r="Z115" s="133" t="str">
        <f>IFERROR(_xll.qlRateHelperRate(X115,Trigger),"")</f>
        <v/>
      </c>
      <c r="AA115" s="133" t="str">
        <f>IF(ISERROR(_xll.qlSwapRateHelperSpread($X115)),IF(ISERROR(_xll.qlFuturesRateHelperConvexityAdjustment($X115)),"",_xll.qlFuturesRateHelperConvexityAdjustment($X115)),_xll.qlSwapRateHelperSpread($X115))</f>
        <v/>
      </c>
      <c r="AB115" s="133" t="str">
        <f>IFERROR(_xll.qlRateHelperEarliestDate(X115,Trigger),"")</f>
        <v/>
      </c>
      <c r="AC115" s="133" t="str">
        <f>IFERROR(_xll.qlRateHelperPillarDate(X115,Trigger),"")</f>
        <v/>
      </c>
      <c r="AD115" s="172" t="e">
        <v>#N/A</v>
      </c>
    </row>
    <row r="116" spans="1:30" x14ac:dyDescent="0.2">
      <c r="A116" s="133" t="s">
        <v>148</v>
      </c>
      <c r="B116" s="167" t="s">
        <v>57</v>
      </c>
      <c r="C116" s="121" t="s">
        <v>53</v>
      </c>
      <c r="D116" s="121" t="s">
        <v>8</v>
      </c>
      <c r="E116" s="121" t="s">
        <v>7</v>
      </c>
      <c r="F116" s="121" t="s">
        <v>140</v>
      </c>
      <c r="G116" s="121" t="str">
        <f t="shared" si="29"/>
        <v>Euribor6M</v>
      </c>
      <c r="H116" s="268" t="str">
        <f t="shared" si="30"/>
        <v>EUR3F7Y_Quote</v>
      </c>
      <c r="I116" s="277">
        <v>0</v>
      </c>
      <c r="J116" s="122" t="str">
        <f>IF(P110,_xll.qlSwapRateHelper2(,H116,2,B116,Calendar,+D116,E116,F116,G116,I116,C116,Discounting,PillarDate,,Permanent,Trigger,ObjectOverwrite),"--")</f>
        <v>--</v>
      </c>
      <c r="L116" s="243" t="str">
        <f t="shared" si="25"/>
        <v>FwdSw</v>
      </c>
      <c r="M116" s="244" t="str">
        <f t="shared" si="26"/>
        <v>EUR3F13Y_Quote</v>
      </c>
      <c r="N116" s="214">
        <f>IFERROR(_xll.qlQuoteValue(H122),"--")</f>
        <v>9.1999999999999998E-3</v>
      </c>
      <c r="O116" s="214">
        <f t="shared" si="27"/>
        <v>0</v>
      </c>
      <c r="P116" s="122" t="b">
        <v>0</v>
      </c>
      <c r="Q116" s="122">
        <v>50</v>
      </c>
      <c r="R116" s="122">
        <v>1</v>
      </c>
      <c r="S116" s="121" t="str">
        <f t="shared" si="28"/>
        <v>--</v>
      </c>
      <c r="T116" s="122" t="str">
        <f>IFERROR(_xll.qlRateHelperEarliestDate(S116,Trigger),"--")</f>
        <v>--</v>
      </c>
      <c r="U116" s="122" t="str">
        <f>IFERROR(_xll.qlRateHelperPillarDate(S116,Trigger),"--")</f>
        <v>--</v>
      </c>
      <c r="W116" s="133" t="str">
        <f t="shared" si="24"/>
        <v/>
      </c>
      <c r="X116" s="133" t="e">
        <v>#N/A</v>
      </c>
      <c r="Y116" s="133" t="str">
        <f>IFERROR(_xll.qlRateHelperQuoteName(X116,Trigger),"")</f>
        <v/>
      </c>
      <c r="Z116" s="133" t="str">
        <f>IFERROR(_xll.qlRateHelperRate(X116,Trigger),"")</f>
        <v/>
      </c>
      <c r="AA116" s="133" t="str">
        <f>IF(ISERROR(_xll.qlSwapRateHelperSpread($X116)),IF(ISERROR(_xll.qlFuturesRateHelperConvexityAdjustment($X116)),"",_xll.qlFuturesRateHelperConvexityAdjustment($X116)),_xll.qlSwapRateHelperSpread($X116))</f>
        <v/>
      </c>
      <c r="AB116" s="133" t="str">
        <f>IFERROR(_xll.qlRateHelperEarliestDate(X116,Trigger),"")</f>
        <v/>
      </c>
      <c r="AC116" s="133" t="str">
        <f>IFERROR(_xll.qlRateHelperPillarDate(X116,Trigger),"")</f>
        <v/>
      </c>
      <c r="AD116" s="172" t="e">
        <v>#N/A</v>
      </c>
    </row>
    <row r="117" spans="1:30" x14ac:dyDescent="0.2">
      <c r="A117" s="133" t="s">
        <v>148</v>
      </c>
      <c r="B117" s="167" t="s">
        <v>58</v>
      </c>
      <c r="C117" s="121" t="s">
        <v>53</v>
      </c>
      <c r="D117" s="121" t="s">
        <v>8</v>
      </c>
      <c r="E117" s="121" t="s">
        <v>7</v>
      </c>
      <c r="F117" s="121" t="s">
        <v>140</v>
      </c>
      <c r="G117" s="121" t="str">
        <f t="shared" si="29"/>
        <v>Euribor6M</v>
      </c>
      <c r="H117" s="268" t="str">
        <f t="shared" si="30"/>
        <v>EUR3F8Y_Quote</v>
      </c>
      <c r="I117" s="277">
        <v>0</v>
      </c>
      <c r="J117" s="122" t="str">
        <f>IF(P111,_xll.qlSwapRateHelper2(,H117,2,B117,Calendar,+D117,E117,F117,G117,I117,C117,Discounting,PillarDate,,Permanent,Trigger,ObjectOverwrite),"--")</f>
        <v>--</v>
      </c>
      <c r="L117" s="243" t="str">
        <f t="shared" si="25"/>
        <v>FwdSw</v>
      </c>
      <c r="M117" s="244" t="str">
        <f t="shared" si="26"/>
        <v>EUR3F14Y_Quote</v>
      </c>
      <c r="N117" s="214">
        <f>IFERROR(_xll.qlQuoteValue(H123),"--")</f>
        <v>9.3900000000000008E-3</v>
      </c>
      <c r="O117" s="214">
        <f t="shared" si="27"/>
        <v>0</v>
      </c>
      <c r="P117" s="122" t="b">
        <v>0</v>
      </c>
      <c r="Q117" s="122">
        <v>50</v>
      </c>
      <c r="R117" s="122">
        <v>1</v>
      </c>
      <c r="S117" s="121" t="str">
        <f t="shared" si="28"/>
        <v>--</v>
      </c>
      <c r="T117" s="122" t="str">
        <f>IFERROR(_xll.qlRateHelperEarliestDate(S117,Trigger),"--")</f>
        <v>--</v>
      </c>
      <c r="U117" s="122" t="str">
        <f>IFERROR(_xll.qlRateHelperPillarDate(S117,Trigger),"--")</f>
        <v>--</v>
      </c>
      <c r="W117" s="133" t="str">
        <f t="shared" si="24"/>
        <v/>
      </c>
      <c r="X117" s="133" t="e">
        <v>#N/A</v>
      </c>
      <c r="Y117" s="133" t="str">
        <f>IFERROR(_xll.qlRateHelperQuoteName(X117,Trigger),"")</f>
        <v/>
      </c>
      <c r="Z117" s="133" t="str">
        <f>IFERROR(_xll.qlRateHelperRate(X117,Trigger),"")</f>
        <v/>
      </c>
      <c r="AA117" s="133" t="str">
        <f>IF(ISERROR(_xll.qlSwapRateHelperSpread($X117)),IF(ISERROR(_xll.qlFuturesRateHelperConvexityAdjustment($X117)),"",_xll.qlFuturesRateHelperConvexityAdjustment($X117)),_xll.qlSwapRateHelperSpread($X117))</f>
        <v/>
      </c>
      <c r="AB117" s="133" t="str">
        <f>IFERROR(_xll.qlRateHelperEarliestDate(X117,Trigger),"")</f>
        <v/>
      </c>
      <c r="AC117" s="133" t="str">
        <f>IFERROR(_xll.qlRateHelperPillarDate(X117,Trigger),"")</f>
        <v/>
      </c>
      <c r="AD117" s="172" t="e">
        <v>#N/A</v>
      </c>
    </row>
    <row r="118" spans="1:30" x14ac:dyDescent="0.2">
      <c r="A118" s="133" t="s">
        <v>148</v>
      </c>
      <c r="B118" s="167" t="s">
        <v>59</v>
      </c>
      <c r="C118" s="121" t="s">
        <v>53</v>
      </c>
      <c r="D118" s="121" t="s">
        <v>8</v>
      </c>
      <c r="E118" s="121" t="s">
        <v>7</v>
      </c>
      <c r="F118" s="121" t="s">
        <v>140</v>
      </c>
      <c r="G118" s="121" t="str">
        <f t="shared" si="29"/>
        <v>Euribor6M</v>
      </c>
      <c r="H118" s="268" t="str">
        <f t="shared" si="30"/>
        <v>EUR3F9Y_Quote</v>
      </c>
      <c r="I118" s="277">
        <v>0</v>
      </c>
      <c r="J118" s="122" t="str">
        <f>IF(P112,_xll.qlSwapRateHelper2(,H118,2,B118,Calendar,+D118,E118,F118,G118,I118,C118,Discounting,PillarDate,,Permanent,Trigger,ObjectOverwrite),"--")</f>
        <v>--</v>
      </c>
      <c r="L118" s="243" t="str">
        <f t="shared" si="25"/>
        <v>FwdSw</v>
      </c>
      <c r="M118" s="244" t="str">
        <f t="shared" si="26"/>
        <v>EUR3F15Y_Quote</v>
      </c>
      <c r="N118" s="214">
        <f>IFERROR(_xll.qlQuoteValue(H124),"--")</f>
        <v>9.5200000000000007E-3</v>
      </c>
      <c r="O118" s="214">
        <f t="shared" si="27"/>
        <v>0</v>
      </c>
      <c r="P118" s="122" t="b">
        <v>0</v>
      </c>
      <c r="Q118" s="122">
        <v>50</v>
      </c>
      <c r="R118" s="122">
        <v>1</v>
      </c>
      <c r="S118" s="121" t="str">
        <f t="shared" si="28"/>
        <v>--</v>
      </c>
      <c r="T118" s="122" t="str">
        <f>IFERROR(_xll.qlRateHelperEarliestDate(S118,Trigger),"--")</f>
        <v>--</v>
      </c>
      <c r="U118" s="122" t="str">
        <f>IFERROR(_xll.qlRateHelperPillarDate(S118,Trigger),"--")</f>
        <v>--</v>
      </c>
      <c r="W118" s="133" t="str">
        <f t="shared" si="24"/>
        <v/>
      </c>
      <c r="X118" s="133" t="e">
        <v>#N/A</v>
      </c>
      <c r="Y118" s="133" t="str">
        <f>IFERROR(_xll.qlRateHelperQuoteName(X118,Trigger),"")</f>
        <v/>
      </c>
      <c r="Z118" s="133" t="str">
        <f>IFERROR(_xll.qlRateHelperRate(X118,Trigger),"")</f>
        <v/>
      </c>
      <c r="AA118" s="133" t="str">
        <f>IF(ISERROR(_xll.qlSwapRateHelperSpread($X118)),IF(ISERROR(_xll.qlFuturesRateHelperConvexityAdjustment($X118)),"",_xll.qlFuturesRateHelperConvexityAdjustment($X118)),_xll.qlSwapRateHelperSpread($X118))</f>
        <v/>
      </c>
      <c r="AB118" s="133" t="str">
        <f>IFERROR(_xll.qlRateHelperEarliestDate(X118,Trigger),"")</f>
        <v/>
      </c>
      <c r="AC118" s="133" t="str">
        <f>IFERROR(_xll.qlRateHelperPillarDate(X118,Trigger),"")</f>
        <v/>
      </c>
      <c r="AD118" s="172" t="e">
        <v>#N/A</v>
      </c>
    </row>
    <row r="119" spans="1:30" x14ac:dyDescent="0.2">
      <c r="A119" s="133" t="s">
        <v>148</v>
      </c>
      <c r="B119" s="167" t="s">
        <v>60</v>
      </c>
      <c r="C119" s="121" t="s">
        <v>53</v>
      </c>
      <c r="D119" s="121" t="s">
        <v>8</v>
      </c>
      <c r="E119" s="121" t="s">
        <v>7</v>
      </c>
      <c r="F119" s="121" t="s">
        <v>140</v>
      </c>
      <c r="G119" s="121" t="str">
        <f t="shared" si="29"/>
        <v>Euribor6M</v>
      </c>
      <c r="H119" s="268" t="str">
        <f t="shared" si="30"/>
        <v>EUR3F10Y_Quote</v>
      </c>
      <c r="I119" s="277">
        <v>0</v>
      </c>
      <c r="J119" s="122" t="str">
        <f>IF(P113,_xll.qlSwapRateHelper2(,H119,2,B119,Calendar,+D119,E119,F119,G119,I119,C119,Discounting,PillarDate,,Permanent,Trigger,ObjectOverwrite),"--")</f>
        <v>--</v>
      </c>
      <c r="L119" s="243" t="str">
        <f t="shared" si="25"/>
        <v>FwdSw</v>
      </c>
      <c r="M119" s="244" t="str">
        <f t="shared" si="26"/>
        <v>EUR3F20Y_Quote</v>
      </c>
      <c r="N119" s="214">
        <f>IFERROR(_xll.qlQuoteValue(H125),"--")</f>
        <v>9.6699999999999998E-3</v>
      </c>
      <c r="O119" s="214">
        <f t="shared" si="27"/>
        <v>0</v>
      </c>
      <c r="P119" s="122" t="b">
        <v>0</v>
      </c>
      <c r="Q119" s="122">
        <v>50</v>
      </c>
      <c r="R119" s="122">
        <v>1</v>
      </c>
      <c r="S119" s="121" t="str">
        <f t="shared" si="28"/>
        <v>--</v>
      </c>
      <c r="T119" s="122" t="str">
        <f>IFERROR(_xll.qlRateHelperEarliestDate(S119,Trigger),"--")</f>
        <v>--</v>
      </c>
      <c r="U119" s="122" t="str">
        <f>IFERROR(_xll.qlRateHelperPillarDate(S119,Trigger),"--")</f>
        <v>--</v>
      </c>
      <c r="W119" s="133" t="str">
        <f t="shared" si="24"/>
        <v/>
      </c>
      <c r="X119" s="133" t="e">
        <v>#N/A</v>
      </c>
      <c r="Y119" s="133" t="str">
        <f>IFERROR(_xll.qlRateHelperQuoteName(X119,Trigger),"")</f>
        <v/>
      </c>
      <c r="Z119" s="133" t="str">
        <f>IFERROR(_xll.qlRateHelperRate(X119,Trigger),"")</f>
        <v/>
      </c>
      <c r="AA119" s="133" t="str">
        <f>IF(ISERROR(_xll.qlSwapRateHelperSpread($X119)),IF(ISERROR(_xll.qlFuturesRateHelperConvexityAdjustment($X119)),"",_xll.qlFuturesRateHelperConvexityAdjustment($X119)),_xll.qlSwapRateHelperSpread($X119))</f>
        <v/>
      </c>
      <c r="AB119" s="133" t="str">
        <f>IFERROR(_xll.qlRateHelperEarliestDate(X119,Trigger),"")</f>
        <v/>
      </c>
      <c r="AC119" s="133" t="str">
        <f>IFERROR(_xll.qlRateHelperPillarDate(X119,Trigger),"")</f>
        <v/>
      </c>
      <c r="AD119" s="172" t="e">
        <v>#N/A</v>
      </c>
    </row>
    <row r="120" spans="1:30" x14ac:dyDescent="0.2">
      <c r="A120" s="133" t="s">
        <v>148</v>
      </c>
      <c r="B120" s="167" t="s">
        <v>98</v>
      </c>
      <c r="C120" s="121" t="s">
        <v>53</v>
      </c>
      <c r="D120" s="121" t="s">
        <v>8</v>
      </c>
      <c r="E120" s="121" t="s">
        <v>7</v>
      </c>
      <c r="F120" s="121" t="s">
        <v>140</v>
      </c>
      <c r="G120" s="121" t="str">
        <f t="shared" si="29"/>
        <v>Euribor6M</v>
      </c>
      <c r="H120" s="268" t="str">
        <f t="shared" si="30"/>
        <v>EUR3F11Y_Quote</v>
      </c>
      <c r="I120" s="277">
        <v>0</v>
      </c>
      <c r="J120" s="122" t="str">
        <f>IF(P114,_xll.qlSwapRateHelper2(,H120,2,B120,Calendar,+D120,E120,F120,G120,I120,C120,Discounting,PillarDate,,Permanent,Trigger,ObjectOverwrite),"--")</f>
        <v>--</v>
      </c>
      <c r="L120" s="243" t="str">
        <f t="shared" si="25"/>
        <v>FwdSw</v>
      </c>
      <c r="M120" s="244" t="str">
        <f t="shared" si="26"/>
        <v>EUR3F25Y_Quote</v>
      </c>
      <c r="N120" s="214">
        <f>IFERROR(_xll.qlQuoteValue(H126),"--")</f>
        <v>9.470000000000001E-3</v>
      </c>
      <c r="O120" s="214">
        <f t="shared" si="27"/>
        <v>0</v>
      </c>
      <c r="P120" s="122" t="b">
        <v>0</v>
      </c>
      <c r="Q120" s="122">
        <v>50</v>
      </c>
      <c r="R120" s="122">
        <v>1</v>
      </c>
      <c r="S120" s="121" t="str">
        <f t="shared" si="28"/>
        <v>--</v>
      </c>
      <c r="T120" s="122" t="str">
        <f>IFERROR(_xll.qlRateHelperEarliestDate(S120,Trigger),"--")</f>
        <v>--</v>
      </c>
      <c r="U120" s="122" t="str">
        <f>IFERROR(_xll.qlRateHelperPillarDate(S120,Trigger),"--")</f>
        <v>--</v>
      </c>
      <c r="W120" s="133" t="str">
        <f t="shared" si="24"/>
        <v/>
      </c>
      <c r="X120" s="133" t="e">
        <v>#N/A</v>
      </c>
      <c r="Y120" s="133" t="str">
        <f>IFERROR(_xll.qlRateHelperQuoteName(X120,Trigger),"")</f>
        <v/>
      </c>
      <c r="Z120" s="133" t="str">
        <f>IFERROR(_xll.qlRateHelperRate(X120,Trigger),"")</f>
        <v/>
      </c>
      <c r="AA120" s="133" t="str">
        <f>IF(ISERROR(_xll.qlSwapRateHelperSpread($X120)),IF(ISERROR(_xll.qlFuturesRateHelperConvexityAdjustment($X120)),"",_xll.qlFuturesRateHelperConvexityAdjustment($X120)),_xll.qlSwapRateHelperSpread($X120))</f>
        <v/>
      </c>
      <c r="AB120" s="133" t="str">
        <f>IFERROR(_xll.qlRateHelperEarliestDate(X120,Trigger),"")</f>
        <v/>
      </c>
      <c r="AC120" s="133" t="str">
        <f>IFERROR(_xll.qlRateHelperPillarDate(X120,Trigger),"")</f>
        <v/>
      </c>
      <c r="AD120" s="172" t="e">
        <v>#N/A</v>
      </c>
    </row>
    <row r="121" spans="1:30" x14ac:dyDescent="0.2">
      <c r="A121" s="133" t="s">
        <v>148</v>
      </c>
      <c r="B121" s="167" t="s">
        <v>61</v>
      </c>
      <c r="C121" s="121" t="s">
        <v>53</v>
      </c>
      <c r="D121" s="121" t="s">
        <v>8</v>
      </c>
      <c r="E121" s="121" t="s">
        <v>7</v>
      </c>
      <c r="F121" s="121" t="s">
        <v>140</v>
      </c>
      <c r="G121" s="121" t="str">
        <f t="shared" si="29"/>
        <v>Euribor6M</v>
      </c>
      <c r="H121" s="268" t="str">
        <f t="shared" si="30"/>
        <v>EUR3F12Y_Quote</v>
      </c>
      <c r="I121" s="277">
        <v>0</v>
      </c>
      <c r="J121" s="122" t="str">
        <f>IF(P115,_xll.qlSwapRateHelper2(,H121,2,B121,Calendar,+D121,E121,F121,G121,I121,C121,Discounting,PillarDate,,Permanent,Trigger,ObjectOverwrite),"--")</f>
        <v>--</v>
      </c>
      <c r="L121" s="243" t="str">
        <f t="shared" si="25"/>
        <v>FwdSw</v>
      </c>
      <c r="M121" s="244" t="str">
        <f t="shared" si="26"/>
        <v>EUR3F30Y_Quote</v>
      </c>
      <c r="N121" s="214">
        <f>IFERROR(_xll.qlQuoteValue(H127),"--")</f>
        <v>9.2100000000000012E-3</v>
      </c>
      <c r="O121" s="214">
        <f t="shared" si="27"/>
        <v>0</v>
      </c>
      <c r="P121" s="122" t="b">
        <v>0</v>
      </c>
      <c r="Q121" s="122">
        <v>50</v>
      </c>
      <c r="R121" s="122">
        <v>1</v>
      </c>
      <c r="S121" s="121" t="str">
        <f t="shared" si="28"/>
        <v>--</v>
      </c>
      <c r="T121" s="122" t="str">
        <f>IFERROR(_xll.qlRateHelperEarliestDate(S121,Trigger),"--")</f>
        <v>--</v>
      </c>
      <c r="U121" s="122" t="str">
        <f>IFERROR(_xll.qlRateHelperPillarDate(S121,Trigger),"--")</f>
        <v>--</v>
      </c>
      <c r="W121" s="133" t="str">
        <f t="shared" si="24"/>
        <v/>
      </c>
      <c r="X121" s="133" t="e">
        <v>#N/A</v>
      </c>
      <c r="Y121" s="133" t="str">
        <f>IFERROR(_xll.qlRateHelperQuoteName(X121,Trigger),"")</f>
        <v/>
      </c>
      <c r="Z121" s="133" t="str">
        <f>IFERROR(_xll.qlRateHelperRate(X121,Trigger),"")</f>
        <v/>
      </c>
      <c r="AA121" s="133" t="str">
        <f>IF(ISERROR(_xll.qlSwapRateHelperSpread($X121)),IF(ISERROR(_xll.qlFuturesRateHelperConvexityAdjustment($X121)),"",_xll.qlFuturesRateHelperConvexityAdjustment($X121)),_xll.qlSwapRateHelperSpread($X121))</f>
        <v/>
      </c>
      <c r="AB121" s="133" t="str">
        <f>IFERROR(_xll.qlRateHelperEarliestDate(X121,Trigger),"")</f>
        <v/>
      </c>
      <c r="AC121" s="133" t="str">
        <f>IFERROR(_xll.qlRateHelperPillarDate(X121,Trigger),"")</f>
        <v/>
      </c>
      <c r="AD121" s="172" t="e">
        <v>#N/A</v>
      </c>
    </row>
    <row r="122" spans="1:30" x14ac:dyDescent="0.2">
      <c r="A122" s="133" t="s">
        <v>148</v>
      </c>
      <c r="B122" s="167" t="s">
        <v>99</v>
      </c>
      <c r="C122" s="121" t="s">
        <v>53</v>
      </c>
      <c r="D122" s="121" t="s">
        <v>8</v>
      </c>
      <c r="E122" s="121" t="s">
        <v>7</v>
      </c>
      <c r="F122" s="121" t="s">
        <v>140</v>
      </c>
      <c r="G122" s="121" t="str">
        <f t="shared" si="29"/>
        <v>Euribor6M</v>
      </c>
      <c r="H122" s="268" t="str">
        <f t="shared" si="30"/>
        <v>EUR3F13Y_Quote</v>
      </c>
      <c r="I122" s="277">
        <v>0</v>
      </c>
      <c r="J122" s="122" t="str">
        <f>IF(P116,_xll.qlSwapRateHelper2(,H122,2,B122,Calendar,+D122,E122,F122,G122,I122,C122,Discounting,PillarDate,,Permanent,Trigger,ObjectOverwrite),"--")</f>
        <v>--</v>
      </c>
      <c r="L122" s="243" t="str">
        <f t="shared" si="25"/>
        <v>FwdSw</v>
      </c>
      <c r="M122" s="244" t="str">
        <f t="shared" si="26"/>
        <v>EUR4F1Y_Quote</v>
      </c>
      <c r="N122" s="214">
        <f>IFERROR(_xll.qlQuoteValue(H128),"--")</f>
        <v>1.32E-3</v>
      </c>
      <c r="O122" s="214">
        <f t="shared" si="27"/>
        <v>0</v>
      </c>
      <c r="P122" s="122" t="b">
        <v>0</v>
      </c>
      <c r="Q122" s="122">
        <v>50</v>
      </c>
      <c r="R122" s="122">
        <v>1</v>
      </c>
      <c r="S122" s="121" t="str">
        <f t="shared" si="28"/>
        <v>--</v>
      </c>
      <c r="T122" s="122" t="str">
        <f>IFERROR(_xll.qlRateHelperEarliestDate(S122,Trigger),"--")</f>
        <v>--</v>
      </c>
      <c r="U122" s="122" t="str">
        <f>IFERROR(_xll.qlRateHelperPillarDate(S122,Trigger),"--")</f>
        <v>--</v>
      </c>
      <c r="W122" s="133" t="str">
        <f t="shared" si="24"/>
        <v/>
      </c>
      <c r="X122" s="133" t="e">
        <v>#N/A</v>
      </c>
      <c r="Y122" s="133" t="str">
        <f>IFERROR(_xll.qlRateHelperQuoteName(X122,Trigger),"")</f>
        <v/>
      </c>
      <c r="Z122" s="133" t="str">
        <f>IFERROR(_xll.qlRateHelperRate(X122,Trigger),"")</f>
        <v/>
      </c>
      <c r="AA122" s="133" t="str">
        <f>IF(ISERROR(_xll.qlSwapRateHelperSpread($X122)),IF(ISERROR(_xll.qlFuturesRateHelperConvexityAdjustment($X122)),"",_xll.qlFuturesRateHelperConvexityAdjustment($X122)),_xll.qlSwapRateHelperSpread($X122))</f>
        <v/>
      </c>
      <c r="AB122" s="133" t="str">
        <f>IFERROR(_xll.qlRateHelperEarliestDate(X122,Trigger),"")</f>
        <v/>
      </c>
      <c r="AC122" s="133" t="str">
        <f>IFERROR(_xll.qlRateHelperPillarDate(X122,Trigger),"")</f>
        <v/>
      </c>
      <c r="AD122" s="172" t="e">
        <v>#N/A</v>
      </c>
    </row>
    <row r="123" spans="1:30" x14ac:dyDescent="0.2">
      <c r="A123" s="133" t="s">
        <v>148</v>
      </c>
      <c r="B123" s="167" t="s">
        <v>100</v>
      </c>
      <c r="C123" s="121" t="s">
        <v>53</v>
      </c>
      <c r="D123" s="121" t="s">
        <v>8</v>
      </c>
      <c r="E123" s="121" t="s">
        <v>7</v>
      </c>
      <c r="F123" s="121" t="s">
        <v>140</v>
      </c>
      <c r="G123" s="121" t="str">
        <f t="shared" si="29"/>
        <v>Euribor6M</v>
      </c>
      <c r="H123" s="268" t="str">
        <f t="shared" si="30"/>
        <v>EUR3F14Y_Quote</v>
      </c>
      <c r="I123" s="277">
        <v>0</v>
      </c>
      <c r="J123" s="122" t="str">
        <f>IF(P117,_xll.qlSwapRateHelper2(,H123,2,B123,Calendar,+D123,E123,F123,G123,I123,C123,Discounting,PillarDate,,Permanent,Trigger,ObjectOverwrite),"--")</f>
        <v>--</v>
      </c>
      <c r="L123" s="243" t="str">
        <f t="shared" si="25"/>
        <v>FwdSw</v>
      </c>
      <c r="M123" s="244" t="str">
        <f t="shared" si="26"/>
        <v>EUR4F2Y_Quote</v>
      </c>
      <c r="N123" s="214">
        <f>IFERROR(_xll.qlQuoteValue(H129),"--")</f>
        <v>2.5300000000000001E-3</v>
      </c>
      <c r="O123" s="214">
        <f t="shared" si="27"/>
        <v>0</v>
      </c>
      <c r="P123" s="122" t="b">
        <v>0</v>
      </c>
      <c r="Q123" s="122">
        <v>50</v>
      </c>
      <c r="R123" s="122">
        <v>1</v>
      </c>
      <c r="S123" s="121" t="str">
        <f t="shared" si="28"/>
        <v>--</v>
      </c>
      <c r="T123" s="122" t="str">
        <f>IFERROR(_xll.qlRateHelperEarliestDate(S123,Trigger),"--")</f>
        <v>--</v>
      </c>
      <c r="U123" s="122" t="str">
        <f>IFERROR(_xll.qlRateHelperPillarDate(S123,Trigger),"--")</f>
        <v>--</v>
      </c>
      <c r="W123" s="133" t="str">
        <f t="shared" si="24"/>
        <v/>
      </c>
      <c r="X123" s="133" t="e">
        <v>#N/A</v>
      </c>
      <c r="Y123" s="133" t="str">
        <f>IFERROR(_xll.qlRateHelperQuoteName(X123,Trigger),"")</f>
        <v/>
      </c>
      <c r="Z123" s="133" t="str">
        <f>IFERROR(_xll.qlRateHelperRate(X123,Trigger),"")</f>
        <v/>
      </c>
      <c r="AA123" s="133" t="str">
        <f>IF(ISERROR(_xll.qlSwapRateHelperSpread($X123)),IF(ISERROR(_xll.qlFuturesRateHelperConvexityAdjustment($X123)),"",_xll.qlFuturesRateHelperConvexityAdjustment($X123)),_xll.qlSwapRateHelperSpread($X123))</f>
        <v/>
      </c>
      <c r="AB123" s="133" t="str">
        <f>IFERROR(_xll.qlRateHelperEarliestDate(X123,Trigger),"")</f>
        <v/>
      </c>
      <c r="AC123" s="133" t="str">
        <f>IFERROR(_xll.qlRateHelperPillarDate(X123,Trigger),"")</f>
        <v/>
      </c>
      <c r="AD123" s="172" t="e">
        <v>#N/A</v>
      </c>
    </row>
    <row r="124" spans="1:30" x14ac:dyDescent="0.2">
      <c r="A124" s="133" t="s">
        <v>148</v>
      </c>
      <c r="B124" s="167" t="s">
        <v>62</v>
      </c>
      <c r="C124" s="121" t="s">
        <v>53</v>
      </c>
      <c r="D124" s="121" t="s">
        <v>8</v>
      </c>
      <c r="E124" s="121" t="s">
        <v>7</v>
      </c>
      <c r="F124" s="121" t="s">
        <v>140</v>
      </c>
      <c r="G124" s="121" t="str">
        <f t="shared" si="29"/>
        <v>Euribor6M</v>
      </c>
      <c r="H124" s="268" t="str">
        <f t="shared" si="30"/>
        <v>EUR3F15Y_Quote</v>
      </c>
      <c r="I124" s="277">
        <v>0</v>
      </c>
      <c r="J124" s="122" t="str">
        <f>IF(P118,_xll.qlSwapRateHelper2(,H124,2,B124,Calendar,+D124,E124,F124,G124,I124,C124,Discounting,PillarDate,,Permanent,Trigger,ObjectOverwrite),"--")</f>
        <v>--</v>
      </c>
      <c r="L124" s="243" t="str">
        <f t="shared" si="25"/>
        <v>FwdSw</v>
      </c>
      <c r="M124" s="244" t="str">
        <f t="shared" si="26"/>
        <v>EUR4F3Y_Quote</v>
      </c>
      <c r="N124" s="214">
        <f>IFERROR(_xll.qlQuoteValue(H130),"--")</f>
        <v>3.81E-3</v>
      </c>
      <c r="O124" s="214">
        <f t="shared" si="27"/>
        <v>0</v>
      </c>
      <c r="P124" s="122" t="b">
        <v>0</v>
      </c>
      <c r="Q124" s="122">
        <v>50</v>
      </c>
      <c r="R124" s="122">
        <v>1</v>
      </c>
      <c r="S124" s="121" t="str">
        <f t="shared" si="28"/>
        <v>--</v>
      </c>
      <c r="T124" s="122" t="str">
        <f>IFERROR(_xll.qlRateHelperEarliestDate(S124,Trigger),"--")</f>
        <v>--</v>
      </c>
      <c r="U124" s="122" t="str">
        <f>IFERROR(_xll.qlRateHelperPillarDate(S124,Trigger),"--")</f>
        <v>--</v>
      </c>
      <c r="W124" s="133" t="str">
        <f t="shared" si="24"/>
        <v/>
      </c>
      <c r="X124" s="133" t="e">
        <v>#N/A</v>
      </c>
      <c r="Y124" s="133" t="str">
        <f>IFERROR(_xll.qlRateHelperQuoteName(X124,Trigger),"")</f>
        <v/>
      </c>
      <c r="Z124" s="133" t="str">
        <f>IFERROR(_xll.qlRateHelperRate(X124,Trigger),"")</f>
        <v/>
      </c>
      <c r="AA124" s="133" t="str">
        <f>IF(ISERROR(_xll.qlSwapRateHelperSpread($X124)),IF(ISERROR(_xll.qlFuturesRateHelperConvexityAdjustment($X124)),"",_xll.qlFuturesRateHelperConvexityAdjustment($X124)),_xll.qlSwapRateHelperSpread($X124))</f>
        <v/>
      </c>
      <c r="AB124" s="133" t="str">
        <f>IFERROR(_xll.qlRateHelperEarliestDate(X124,Trigger),"")</f>
        <v/>
      </c>
      <c r="AC124" s="133" t="str">
        <f>IFERROR(_xll.qlRateHelperPillarDate(X124,Trigger),"")</f>
        <v/>
      </c>
      <c r="AD124" s="172" t="e">
        <v>#N/A</v>
      </c>
    </row>
    <row r="125" spans="1:30" x14ac:dyDescent="0.2">
      <c r="A125" s="133" t="s">
        <v>148</v>
      </c>
      <c r="B125" s="167" t="s">
        <v>63</v>
      </c>
      <c r="C125" s="121" t="s">
        <v>53</v>
      </c>
      <c r="D125" s="121" t="s">
        <v>8</v>
      </c>
      <c r="E125" s="121" t="s">
        <v>7</v>
      </c>
      <c r="F125" s="121" t="s">
        <v>140</v>
      </c>
      <c r="G125" s="121" t="str">
        <f t="shared" si="29"/>
        <v>Euribor6M</v>
      </c>
      <c r="H125" s="268" t="str">
        <f t="shared" si="30"/>
        <v>EUR3F20Y_Quote</v>
      </c>
      <c r="I125" s="277">
        <v>0</v>
      </c>
      <c r="J125" s="122" t="str">
        <f>IF(P119,_xll.qlSwapRateHelper2(,H125,2,B125,Calendar,+D125,E125,F125,G125,I125,C125,Discounting,PillarDate,,Permanent,Trigger,ObjectOverwrite),"--")</f>
        <v>--</v>
      </c>
      <c r="L125" s="243" t="str">
        <f t="shared" si="25"/>
        <v>FwdSw</v>
      </c>
      <c r="M125" s="244" t="str">
        <f t="shared" si="26"/>
        <v>EUR4F4Y_Quote</v>
      </c>
      <c r="N125" s="214">
        <f>IFERROR(_xll.qlQuoteValue(H131),"--")</f>
        <v>5.0400000000000002E-3</v>
      </c>
      <c r="O125" s="214">
        <f t="shared" si="27"/>
        <v>0</v>
      </c>
      <c r="P125" s="122" t="b">
        <v>0</v>
      </c>
      <c r="Q125" s="122">
        <v>50</v>
      </c>
      <c r="R125" s="122">
        <v>1</v>
      </c>
      <c r="S125" s="121" t="str">
        <f t="shared" si="28"/>
        <v>--</v>
      </c>
      <c r="T125" s="122" t="str">
        <f>IFERROR(_xll.qlRateHelperEarliestDate(S125,Trigger),"--")</f>
        <v>--</v>
      </c>
      <c r="U125" s="122" t="str">
        <f>IFERROR(_xll.qlRateHelperPillarDate(S125,Trigger),"--")</f>
        <v>--</v>
      </c>
      <c r="W125" s="133" t="str">
        <f t="shared" si="24"/>
        <v/>
      </c>
      <c r="X125" s="133" t="e">
        <v>#N/A</v>
      </c>
      <c r="Y125" s="133" t="str">
        <f>IFERROR(_xll.qlRateHelperQuoteName(X125,Trigger),"")</f>
        <v/>
      </c>
      <c r="Z125" s="133" t="str">
        <f>IFERROR(_xll.qlRateHelperRate(X125,Trigger),"")</f>
        <v/>
      </c>
      <c r="AA125" s="133" t="str">
        <f>IF(ISERROR(_xll.qlSwapRateHelperSpread($X125)),IF(ISERROR(_xll.qlFuturesRateHelperConvexityAdjustment($X125)),"",_xll.qlFuturesRateHelperConvexityAdjustment($X125)),_xll.qlSwapRateHelperSpread($X125))</f>
        <v/>
      </c>
      <c r="AB125" s="133" t="str">
        <f>IFERROR(_xll.qlRateHelperEarliestDate(X125,Trigger),"")</f>
        <v/>
      </c>
      <c r="AC125" s="133" t="str">
        <f>IFERROR(_xll.qlRateHelperPillarDate(X125,Trigger),"")</f>
        <v/>
      </c>
      <c r="AD125" s="172" t="e">
        <v>#N/A</v>
      </c>
    </row>
    <row r="126" spans="1:30" x14ac:dyDescent="0.2">
      <c r="A126" s="133" t="s">
        <v>148</v>
      </c>
      <c r="B126" s="167" t="s">
        <v>64</v>
      </c>
      <c r="C126" s="121" t="s">
        <v>53</v>
      </c>
      <c r="D126" s="121" t="s">
        <v>8</v>
      </c>
      <c r="E126" s="121" t="s">
        <v>7</v>
      </c>
      <c r="F126" s="121" t="s">
        <v>140</v>
      </c>
      <c r="G126" s="121" t="str">
        <f t="shared" si="29"/>
        <v>Euribor6M</v>
      </c>
      <c r="H126" s="268" t="str">
        <f t="shared" si="30"/>
        <v>EUR3F25Y_Quote</v>
      </c>
      <c r="I126" s="277">
        <v>0</v>
      </c>
      <c r="J126" s="122" t="str">
        <f>IF(P120,_xll.qlSwapRateHelper2(,H126,2,B126,Calendar,+D126,E126,F126,G126,I126,C126,Discounting,PillarDate,,Permanent,Trigger,ObjectOverwrite),"--")</f>
        <v>--</v>
      </c>
      <c r="L126" s="243" t="str">
        <f t="shared" si="25"/>
        <v>FwdSw</v>
      </c>
      <c r="M126" s="244" t="str">
        <f t="shared" si="26"/>
        <v>EUR4F5Y_Quote</v>
      </c>
      <c r="N126" s="214">
        <f>IFERROR(_xll.qlQuoteValue(H132),"--")</f>
        <v>6.1399999999999996E-3</v>
      </c>
      <c r="O126" s="214">
        <f t="shared" si="27"/>
        <v>0</v>
      </c>
      <c r="P126" s="122" t="b">
        <v>0</v>
      </c>
      <c r="Q126" s="122">
        <v>50</v>
      </c>
      <c r="R126" s="122">
        <v>1</v>
      </c>
      <c r="S126" s="121" t="str">
        <f t="shared" si="28"/>
        <v>--</v>
      </c>
      <c r="T126" s="122" t="str">
        <f>IFERROR(_xll.qlRateHelperEarliestDate(S126,Trigger),"--")</f>
        <v>--</v>
      </c>
      <c r="U126" s="122" t="str">
        <f>IFERROR(_xll.qlRateHelperPillarDate(S126,Trigger),"--")</f>
        <v>--</v>
      </c>
      <c r="W126" s="133" t="str">
        <f t="shared" si="24"/>
        <v/>
      </c>
      <c r="X126" s="133" t="e">
        <v>#N/A</v>
      </c>
      <c r="Y126" s="133" t="str">
        <f>IFERROR(_xll.qlRateHelperQuoteName(X126,Trigger),"")</f>
        <v/>
      </c>
      <c r="Z126" s="133" t="str">
        <f>IFERROR(_xll.qlRateHelperRate(X126,Trigger),"")</f>
        <v/>
      </c>
      <c r="AA126" s="133" t="str">
        <f>IF(ISERROR(_xll.qlSwapRateHelperSpread($X126)),IF(ISERROR(_xll.qlFuturesRateHelperConvexityAdjustment($X126)),"",_xll.qlFuturesRateHelperConvexityAdjustment($X126)),_xll.qlSwapRateHelperSpread($X126))</f>
        <v/>
      </c>
      <c r="AB126" s="133" t="str">
        <f>IFERROR(_xll.qlRateHelperEarliestDate(X126,Trigger),"")</f>
        <v/>
      </c>
      <c r="AC126" s="133" t="str">
        <f>IFERROR(_xll.qlRateHelperPillarDate(X126,Trigger),"")</f>
        <v/>
      </c>
      <c r="AD126" s="172" t="e">
        <v>#N/A</v>
      </c>
    </row>
    <row r="127" spans="1:30" x14ac:dyDescent="0.2">
      <c r="A127" s="136" t="s">
        <v>148</v>
      </c>
      <c r="B127" s="168" t="s">
        <v>66</v>
      </c>
      <c r="C127" s="169" t="s">
        <v>53</v>
      </c>
      <c r="D127" s="169" t="s">
        <v>8</v>
      </c>
      <c r="E127" s="169" t="s">
        <v>7</v>
      </c>
      <c r="F127" s="169" t="s">
        <v>140</v>
      </c>
      <c r="G127" s="169" t="str">
        <f t="shared" si="29"/>
        <v>Euribor6M</v>
      </c>
      <c r="H127" s="269" t="str">
        <f t="shared" si="30"/>
        <v>EUR3F30Y_Quote</v>
      </c>
      <c r="I127" s="278">
        <v>0</v>
      </c>
      <c r="J127" s="124" t="str">
        <f>IF(P121,_xll.qlSwapRateHelper2(,H127,2,B127,Calendar,+D127,E127,F127,G127,I127,C127,Discounting,PillarDate,,Permanent,Trigger,ObjectOverwrite),"--")</f>
        <v>--</v>
      </c>
      <c r="L127" s="243" t="str">
        <f t="shared" si="25"/>
        <v>FwdSw</v>
      </c>
      <c r="M127" s="244" t="str">
        <f t="shared" si="26"/>
        <v>EUR4F6Y_Quote</v>
      </c>
      <c r="N127" s="214">
        <f>IFERROR(_xll.qlQuoteValue(H133),"--")</f>
        <v>7.0899999999999999E-3</v>
      </c>
      <c r="O127" s="214">
        <f t="shared" si="27"/>
        <v>0</v>
      </c>
      <c r="P127" s="122" t="b">
        <v>0</v>
      </c>
      <c r="Q127" s="122">
        <v>50</v>
      </c>
      <c r="R127" s="122">
        <v>1</v>
      </c>
      <c r="S127" s="121" t="str">
        <f t="shared" si="28"/>
        <v>--</v>
      </c>
      <c r="T127" s="122" t="str">
        <f>IFERROR(_xll.qlRateHelperEarliestDate(S127,Trigger),"--")</f>
        <v>--</v>
      </c>
      <c r="U127" s="122" t="str">
        <f>IFERROR(_xll.qlRateHelperPillarDate(S127,Trigger),"--")</f>
        <v>--</v>
      </c>
      <c r="W127" s="133" t="str">
        <f t="shared" si="24"/>
        <v/>
      </c>
      <c r="X127" s="133" t="e">
        <v>#N/A</v>
      </c>
      <c r="Y127" s="133" t="str">
        <f>IFERROR(_xll.qlRateHelperQuoteName(X127,Trigger),"")</f>
        <v/>
      </c>
      <c r="Z127" s="133" t="str">
        <f>IFERROR(_xll.qlRateHelperRate(X127,Trigger),"")</f>
        <v/>
      </c>
      <c r="AA127" s="133" t="str">
        <f>IF(ISERROR(_xll.qlSwapRateHelperSpread($X127)),IF(ISERROR(_xll.qlFuturesRateHelperConvexityAdjustment($X127)),"",_xll.qlFuturesRateHelperConvexityAdjustment($X127)),_xll.qlSwapRateHelperSpread($X127))</f>
        <v/>
      </c>
      <c r="AB127" s="133" t="str">
        <f>IFERROR(_xll.qlRateHelperEarliestDate(X127,Trigger),"")</f>
        <v/>
      </c>
      <c r="AC127" s="133" t="str">
        <f>IFERROR(_xll.qlRateHelperPillarDate(X127,Trigger),"")</f>
        <v/>
      </c>
      <c r="AD127" s="172" t="e">
        <v>#N/A</v>
      </c>
    </row>
    <row r="128" spans="1:30" x14ac:dyDescent="0.2">
      <c r="A128" s="130" t="s">
        <v>148</v>
      </c>
      <c r="B128" s="166" t="s">
        <v>29</v>
      </c>
      <c r="C128" s="118" t="s">
        <v>54</v>
      </c>
      <c r="D128" s="118" t="s">
        <v>8</v>
      </c>
      <c r="E128" s="118" t="s">
        <v>7</v>
      </c>
      <c r="F128" s="118" t="s">
        <v>140</v>
      </c>
      <c r="G128" s="52" t="str">
        <f t="shared" si="29"/>
        <v>Euribor6M</v>
      </c>
      <c r="H128" s="267" t="str">
        <f t="shared" si="30"/>
        <v>EUR4F1Y_Quote</v>
      </c>
      <c r="I128" s="276">
        <v>0</v>
      </c>
      <c r="J128" s="119" t="str">
        <f>IF(P122,_xll.qlSwapRateHelper2(,H128,2,B128,Calendar,+D128,E128,F128,G128,I128,C128,Discounting,PillarDate,,Permanent,Trigger,ObjectOverwrite),"--")</f>
        <v>--</v>
      </c>
      <c r="L128" s="243" t="str">
        <f t="shared" si="25"/>
        <v>FwdSw</v>
      </c>
      <c r="M128" s="244" t="str">
        <f t="shared" si="26"/>
        <v>EUR4F7Y_Quote</v>
      </c>
      <c r="N128" s="214">
        <f>IFERROR(_xll.qlQuoteValue(H134),"--")</f>
        <v>7.9000000000000008E-3</v>
      </c>
      <c r="O128" s="214">
        <f t="shared" si="27"/>
        <v>0</v>
      </c>
      <c r="P128" s="122" t="b">
        <v>0</v>
      </c>
      <c r="Q128" s="122">
        <v>50</v>
      </c>
      <c r="R128" s="122">
        <v>1</v>
      </c>
      <c r="S128" s="121" t="str">
        <f t="shared" si="28"/>
        <v>--</v>
      </c>
      <c r="T128" s="122" t="str">
        <f>IFERROR(_xll.qlRateHelperEarliestDate(S128,Trigger),"--")</f>
        <v>--</v>
      </c>
      <c r="U128" s="122" t="str">
        <f>IFERROR(_xll.qlRateHelperPillarDate(S128,Trigger),"--")</f>
        <v>--</v>
      </c>
      <c r="W128" s="133" t="str">
        <f t="shared" si="24"/>
        <v/>
      </c>
      <c r="X128" s="133" t="e">
        <v>#N/A</v>
      </c>
      <c r="Y128" s="133" t="str">
        <f>IFERROR(_xll.qlRateHelperQuoteName(X128,Trigger),"")</f>
        <v/>
      </c>
      <c r="Z128" s="133" t="str">
        <f>IFERROR(_xll.qlRateHelperRate(X128,Trigger),"")</f>
        <v/>
      </c>
      <c r="AA128" s="133" t="str">
        <f>IF(ISERROR(_xll.qlSwapRateHelperSpread($X128)),IF(ISERROR(_xll.qlFuturesRateHelperConvexityAdjustment($X128)),"",_xll.qlFuturesRateHelperConvexityAdjustment($X128)),_xll.qlSwapRateHelperSpread($X128))</f>
        <v/>
      </c>
      <c r="AB128" s="133" t="str">
        <f>IFERROR(_xll.qlRateHelperEarliestDate(X128,Trigger),"")</f>
        <v/>
      </c>
      <c r="AC128" s="133" t="str">
        <f>IFERROR(_xll.qlRateHelperPillarDate(X128,Trigger),"")</f>
        <v/>
      </c>
      <c r="AD128" s="172" t="e">
        <v>#N/A</v>
      </c>
    </row>
    <row r="129" spans="1:30" x14ac:dyDescent="0.2">
      <c r="A129" s="133" t="s">
        <v>148</v>
      </c>
      <c r="B129" s="167" t="s">
        <v>52</v>
      </c>
      <c r="C129" s="121" t="s">
        <v>54</v>
      </c>
      <c r="D129" s="121" t="s">
        <v>8</v>
      </c>
      <c r="E129" s="121" t="s">
        <v>7</v>
      </c>
      <c r="F129" s="121" t="s">
        <v>140</v>
      </c>
      <c r="G129" s="121" t="str">
        <f t="shared" si="29"/>
        <v>Euribor6M</v>
      </c>
      <c r="H129" s="268" t="str">
        <f t="shared" si="30"/>
        <v>EUR4F2Y_Quote</v>
      </c>
      <c r="I129" s="277">
        <v>0</v>
      </c>
      <c r="J129" s="122" t="str">
        <f>IF(P123,_xll.qlSwapRateHelper2(,H129,2,B129,Calendar,+D129,E129,F129,G129,I129,C129,Discounting,PillarDate,,Permanent,Trigger,ObjectOverwrite),"--")</f>
        <v>--</v>
      </c>
      <c r="L129" s="243" t="str">
        <f t="shared" si="25"/>
        <v>FwdSw</v>
      </c>
      <c r="M129" s="244" t="str">
        <f t="shared" si="26"/>
        <v>EUR4F8Y_Quote</v>
      </c>
      <c r="N129" s="214">
        <f>IFERROR(_xll.qlQuoteValue(H135),"--")</f>
        <v>8.5699999999999995E-3</v>
      </c>
      <c r="O129" s="214">
        <f t="shared" si="27"/>
        <v>0</v>
      </c>
      <c r="P129" s="122" t="b">
        <v>0</v>
      </c>
      <c r="Q129" s="122">
        <v>50</v>
      </c>
      <c r="R129" s="122">
        <v>1</v>
      </c>
      <c r="S129" s="121" t="str">
        <f t="shared" si="28"/>
        <v>--</v>
      </c>
      <c r="T129" s="122" t="str">
        <f>IFERROR(_xll.qlRateHelperEarliestDate(S129,Trigger),"--")</f>
        <v>--</v>
      </c>
      <c r="U129" s="122" t="str">
        <f>IFERROR(_xll.qlRateHelperPillarDate(S129,Trigger),"--")</f>
        <v>--</v>
      </c>
      <c r="W129" s="133" t="str">
        <f t="shared" si="24"/>
        <v/>
      </c>
      <c r="X129" s="133" t="e">
        <v>#N/A</v>
      </c>
      <c r="Y129" s="133" t="str">
        <f>IFERROR(_xll.qlRateHelperQuoteName(X129,Trigger),"")</f>
        <v/>
      </c>
      <c r="Z129" s="133" t="str">
        <f>IFERROR(_xll.qlRateHelperRate(X129,Trigger),"")</f>
        <v/>
      </c>
      <c r="AA129" s="133" t="str">
        <f>IF(ISERROR(_xll.qlSwapRateHelperSpread($X129)),IF(ISERROR(_xll.qlFuturesRateHelperConvexityAdjustment($X129)),"",_xll.qlFuturesRateHelperConvexityAdjustment($X129)),_xll.qlSwapRateHelperSpread($X129))</f>
        <v/>
      </c>
      <c r="AB129" s="133" t="str">
        <f>IFERROR(_xll.qlRateHelperEarliestDate(X129,Trigger),"")</f>
        <v/>
      </c>
      <c r="AC129" s="133" t="str">
        <f>IFERROR(_xll.qlRateHelperPillarDate(X129,Trigger),"")</f>
        <v/>
      </c>
      <c r="AD129" s="172" t="e">
        <v>#N/A</v>
      </c>
    </row>
    <row r="130" spans="1:30" x14ac:dyDescent="0.2">
      <c r="A130" s="133" t="s">
        <v>148</v>
      </c>
      <c r="B130" s="167" t="s">
        <v>53</v>
      </c>
      <c r="C130" s="121" t="s">
        <v>54</v>
      </c>
      <c r="D130" s="121" t="s">
        <v>8</v>
      </c>
      <c r="E130" s="121" t="s">
        <v>7</v>
      </c>
      <c r="F130" s="121" t="s">
        <v>140</v>
      </c>
      <c r="G130" s="121" t="str">
        <f t="shared" si="29"/>
        <v>Euribor6M</v>
      </c>
      <c r="H130" s="268" t="str">
        <f t="shared" si="30"/>
        <v>EUR4F3Y_Quote</v>
      </c>
      <c r="I130" s="277">
        <v>0</v>
      </c>
      <c r="J130" s="122" t="str">
        <f>IF(P124,_xll.qlSwapRateHelper2(,H130,2,B130,Calendar,+D130,E130,F130,G130,I130,C130,Discounting,PillarDate,,Permanent,Trigger,ObjectOverwrite),"--")</f>
        <v>--</v>
      </c>
      <c r="L130" s="243" t="str">
        <f t="shared" si="25"/>
        <v>FwdSw</v>
      </c>
      <c r="M130" s="244" t="str">
        <f t="shared" si="26"/>
        <v>EUR4F9Y_Quote</v>
      </c>
      <c r="N130" s="214">
        <f>IFERROR(_xll.qlQuoteValue(H136),"--")</f>
        <v>9.0900000000000009E-3</v>
      </c>
      <c r="O130" s="214">
        <f t="shared" si="27"/>
        <v>0</v>
      </c>
      <c r="P130" s="122" t="b">
        <v>0</v>
      </c>
      <c r="Q130" s="122">
        <v>50</v>
      </c>
      <c r="R130" s="122">
        <v>1</v>
      </c>
      <c r="S130" s="121" t="str">
        <f t="shared" si="28"/>
        <v>--</v>
      </c>
      <c r="T130" s="122" t="str">
        <f>IFERROR(_xll.qlRateHelperEarliestDate(S130,Trigger),"--")</f>
        <v>--</v>
      </c>
      <c r="U130" s="122" t="str">
        <f>IFERROR(_xll.qlRateHelperPillarDate(S130,Trigger),"--")</f>
        <v>--</v>
      </c>
      <c r="W130" s="133" t="str">
        <f t="shared" si="24"/>
        <v/>
      </c>
      <c r="X130" s="133" t="e">
        <v>#N/A</v>
      </c>
      <c r="Y130" s="133" t="str">
        <f>IFERROR(_xll.qlRateHelperQuoteName(X130,Trigger),"")</f>
        <v/>
      </c>
      <c r="Z130" s="133" t="str">
        <f>IFERROR(_xll.qlRateHelperRate(X130,Trigger),"")</f>
        <v/>
      </c>
      <c r="AA130" s="133" t="str">
        <f>IF(ISERROR(_xll.qlSwapRateHelperSpread($X130)),IF(ISERROR(_xll.qlFuturesRateHelperConvexityAdjustment($X130)),"",_xll.qlFuturesRateHelperConvexityAdjustment($X130)),_xll.qlSwapRateHelperSpread($X130))</f>
        <v/>
      </c>
      <c r="AB130" s="133" t="str">
        <f>IFERROR(_xll.qlRateHelperEarliestDate(X130,Trigger),"")</f>
        <v/>
      </c>
      <c r="AC130" s="133" t="str">
        <f>IFERROR(_xll.qlRateHelperPillarDate(X130,Trigger),"")</f>
        <v/>
      </c>
      <c r="AD130" s="172" t="e">
        <v>#N/A</v>
      </c>
    </row>
    <row r="131" spans="1:30" x14ac:dyDescent="0.2">
      <c r="A131" s="133" t="s">
        <v>148</v>
      </c>
      <c r="B131" s="167" t="s">
        <v>54</v>
      </c>
      <c r="C131" s="121" t="s">
        <v>54</v>
      </c>
      <c r="D131" s="121" t="s">
        <v>8</v>
      </c>
      <c r="E131" s="121" t="s">
        <v>7</v>
      </c>
      <c r="F131" s="121" t="s">
        <v>140</v>
      </c>
      <c r="G131" s="121" t="str">
        <f t="shared" si="29"/>
        <v>Euribor6M</v>
      </c>
      <c r="H131" s="268" t="str">
        <f t="shared" si="30"/>
        <v>EUR4F4Y_Quote</v>
      </c>
      <c r="I131" s="277">
        <v>0</v>
      </c>
      <c r="J131" s="122" t="str">
        <f>IF(P125,_xll.qlSwapRateHelper2(,H131,2,B131,Calendar,+D131,E131,F131,G131,I131,C131,Discounting,PillarDate,,Permanent,Trigger,ObjectOverwrite),"--")</f>
        <v>--</v>
      </c>
      <c r="L131" s="243" t="str">
        <f t="shared" si="25"/>
        <v>FwdSw</v>
      </c>
      <c r="M131" s="244" t="str">
        <f t="shared" si="26"/>
        <v>EUR4F10Y_Quote</v>
      </c>
      <c r="N131" s="214">
        <f>IFERROR(_xll.qlQuoteValue(H137),"--")</f>
        <v>9.5000000000000015E-3</v>
      </c>
      <c r="O131" s="214">
        <f t="shared" si="27"/>
        <v>0</v>
      </c>
      <c r="P131" s="122" t="b">
        <v>0</v>
      </c>
      <c r="Q131" s="122">
        <v>50</v>
      </c>
      <c r="R131" s="122">
        <v>1</v>
      </c>
      <c r="S131" s="121" t="str">
        <f t="shared" si="28"/>
        <v>--</v>
      </c>
      <c r="T131" s="122" t="str">
        <f>IFERROR(_xll.qlRateHelperEarliestDate(S131,Trigger),"--")</f>
        <v>--</v>
      </c>
      <c r="U131" s="122" t="str">
        <f>IFERROR(_xll.qlRateHelperPillarDate(S131,Trigger),"--")</f>
        <v>--</v>
      </c>
      <c r="W131" s="133" t="str">
        <f t="shared" si="24"/>
        <v/>
      </c>
      <c r="X131" s="133" t="e">
        <v>#N/A</v>
      </c>
      <c r="Y131" s="133" t="str">
        <f>IFERROR(_xll.qlRateHelperQuoteName(X131,Trigger),"")</f>
        <v/>
      </c>
      <c r="Z131" s="133" t="str">
        <f>IFERROR(_xll.qlRateHelperRate(X131,Trigger),"")</f>
        <v/>
      </c>
      <c r="AA131" s="133" t="str">
        <f>IF(ISERROR(_xll.qlSwapRateHelperSpread($X131)),IF(ISERROR(_xll.qlFuturesRateHelperConvexityAdjustment($X131)),"",_xll.qlFuturesRateHelperConvexityAdjustment($X131)),_xll.qlSwapRateHelperSpread($X131))</f>
        <v/>
      </c>
      <c r="AB131" s="133" t="str">
        <f>IFERROR(_xll.qlRateHelperEarliestDate(X131,Trigger),"")</f>
        <v/>
      </c>
      <c r="AC131" s="133" t="str">
        <f>IFERROR(_xll.qlRateHelperPillarDate(X131,Trigger),"")</f>
        <v/>
      </c>
      <c r="AD131" s="172" t="e">
        <v>#N/A</v>
      </c>
    </row>
    <row r="132" spans="1:30" x14ac:dyDescent="0.2">
      <c r="A132" s="133" t="s">
        <v>148</v>
      </c>
      <c r="B132" s="167" t="s">
        <v>55</v>
      </c>
      <c r="C132" s="121" t="s">
        <v>54</v>
      </c>
      <c r="D132" s="121" t="s">
        <v>8</v>
      </c>
      <c r="E132" s="121" t="s">
        <v>7</v>
      </c>
      <c r="F132" s="121" t="s">
        <v>140</v>
      </c>
      <c r="G132" s="121" t="str">
        <f t="shared" si="29"/>
        <v>Euribor6M</v>
      </c>
      <c r="H132" s="268" t="str">
        <f t="shared" si="30"/>
        <v>EUR4F5Y_Quote</v>
      </c>
      <c r="I132" s="277">
        <v>0</v>
      </c>
      <c r="J132" s="122" t="str">
        <f>IF(P126,_xll.qlSwapRateHelper2(,H132,2,B132,Calendar,+D132,E132,F132,G132,I132,C132,Discounting,PillarDate,,Permanent,Trigger,ObjectOverwrite),"--")</f>
        <v>--</v>
      </c>
      <c r="L132" s="243" t="str">
        <f t="shared" si="25"/>
        <v>FwdSw</v>
      </c>
      <c r="M132" s="244" t="str">
        <f t="shared" si="26"/>
        <v>EUR4F11Y_Quote</v>
      </c>
      <c r="N132" s="214">
        <f>IFERROR(_xll.qlQuoteValue(H138),"--")</f>
        <v>9.8300000000000002E-3</v>
      </c>
      <c r="O132" s="214">
        <f t="shared" si="27"/>
        <v>0</v>
      </c>
      <c r="P132" s="122" t="b">
        <v>0</v>
      </c>
      <c r="Q132" s="122">
        <v>50</v>
      </c>
      <c r="R132" s="122">
        <v>1</v>
      </c>
      <c r="S132" s="121" t="str">
        <f t="shared" si="28"/>
        <v>--</v>
      </c>
      <c r="T132" s="122" t="str">
        <f>IFERROR(_xll.qlRateHelperEarliestDate(S132,Trigger),"--")</f>
        <v>--</v>
      </c>
      <c r="U132" s="122" t="str">
        <f>IFERROR(_xll.qlRateHelperPillarDate(S132,Trigger),"--")</f>
        <v>--</v>
      </c>
      <c r="W132" s="133" t="str">
        <f t="shared" ref="W132:W195" si="31">IFERROR(INDEX($L$3:$L$391,MATCH(Y132,$M$3:$M$391,0),1),"")</f>
        <v/>
      </c>
      <c r="X132" s="133" t="e">
        <v>#N/A</v>
      </c>
      <c r="Y132" s="133" t="str">
        <f>IFERROR(_xll.qlRateHelperQuoteName(X132,Trigger),"")</f>
        <v/>
      </c>
      <c r="Z132" s="133" t="str">
        <f>IFERROR(_xll.qlRateHelperRate(X132,Trigger),"")</f>
        <v/>
      </c>
      <c r="AA132" s="133" t="str">
        <f>IF(ISERROR(_xll.qlSwapRateHelperSpread($X132)),IF(ISERROR(_xll.qlFuturesRateHelperConvexityAdjustment($X132)),"",_xll.qlFuturesRateHelperConvexityAdjustment($X132)),_xll.qlSwapRateHelperSpread($X132))</f>
        <v/>
      </c>
      <c r="AB132" s="133" t="str">
        <f>IFERROR(_xll.qlRateHelperEarliestDate(X132,Trigger),"")</f>
        <v/>
      </c>
      <c r="AC132" s="133" t="str">
        <f>IFERROR(_xll.qlRateHelperPillarDate(X132,Trigger),"")</f>
        <v/>
      </c>
      <c r="AD132" s="172" t="e">
        <v>#N/A</v>
      </c>
    </row>
    <row r="133" spans="1:30" x14ac:dyDescent="0.2">
      <c r="A133" s="133" t="s">
        <v>148</v>
      </c>
      <c r="B133" s="167" t="s">
        <v>56</v>
      </c>
      <c r="C133" s="121" t="s">
        <v>54</v>
      </c>
      <c r="D133" s="121" t="s">
        <v>8</v>
      </c>
      <c r="E133" s="121" t="s">
        <v>7</v>
      </c>
      <c r="F133" s="121" t="s">
        <v>140</v>
      </c>
      <c r="G133" s="121" t="str">
        <f t="shared" si="29"/>
        <v>Euribor6M</v>
      </c>
      <c r="H133" s="268" t="str">
        <f t="shared" si="30"/>
        <v>EUR4F6Y_Quote</v>
      </c>
      <c r="I133" s="277">
        <v>0</v>
      </c>
      <c r="J133" s="122" t="str">
        <f>IF(P127,_xll.qlSwapRateHelper2(,H133,2,B133,Calendar,+D133,E133,F133,G133,I133,C133,Discounting,PillarDate,,Permanent,Trigger,ObjectOverwrite),"--")</f>
        <v>--</v>
      </c>
      <c r="L133" s="243" t="str">
        <f t="shared" ref="L133:L196" si="32">A139</f>
        <v>FwdSw</v>
      </c>
      <c r="M133" s="244" t="str">
        <f t="shared" ref="M133:M196" si="33">H139</f>
        <v>EUR4F12Y_Quote</v>
      </c>
      <c r="N133" s="214">
        <f>IFERROR(_xll.qlQuoteValue(H139),"--")</f>
        <v>1.0059999999999999E-2</v>
      </c>
      <c r="O133" s="214">
        <f t="shared" ref="O133:O196" si="34">I139</f>
        <v>0</v>
      </c>
      <c r="P133" s="122" t="b">
        <v>0</v>
      </c>
      <c r="Q133" s="122">
        <v>50</v>
      </c>
      <c r="R133" s="122">
        <v>1</v>
      </c>
      <c r="S133" s="121" t="str">
        <f t="shared" ref="S133:S196" si="35">J139</f>
        <v>--</v>
      </c>
      <c r="T133" s="122" t="str">
        <f>IFERROR(_xll.qlRateHelperEarliestDate(S133,Trigger),"--")</f>
        <v>--</v>
      </c>
      <c r="U133" s="122" t="str">
        <f>IFERROR(_xll.qlRateHelperPillarDate(S133,Trigger),"--")</f>
        <v>--</v>
      </c>
      <c r="W133" s="133" t="str">
        <f t="shared" si="31"/>
        <v/>
      </c>
      <c r="X133" s="133" t="e">
        <v>#N/A</v>
      </c>
      <c r="Y133" s="133" t="str">
        <f>IFERROR(_xll.qlRateHelperQuoteName(X133,Trigger),"")</f>
        <v/>
      </c>
      <c r="Z133" s="133" t="str">
        <f>IFERROR(_xll.qlRateHelperRate(X133,Trigger),"")</f>
        <v/>
      </c>
      <c r="AA133" s="133" t="str">
        <f>IF(ISERROR(_xll.qlSwapRateHelperSpread($X133)),IF(ISERROR(_xll.qlFuturesRateHelperConvexityAdjustment($X133)),"",_xll.qlFuturesRateHelperConvexityAdjustment($X133)),_xll.qlSwapRateHelperSpread($X133))</f>
        <v/>
      </c>
      <c r="AB133" s="133" t="str">
        <f>IFERROR(_xll.qlRateHelperEarliestDate(X133,Trigger),"")</f>
        <v/>
      </c>
      <c r="AC133" s="133" t="str">
        <f>IFERROR(_xll.qlRateHelperPillarDate(X133,Trigger),"")</f>
        <v/>
      </c>
      <c r="AD133" s="172" t="e">
        <v>#N/A</v>
      </c>
    </row>
    <row r="134" spans="1:30" x14ac:dyDescent="0.2">
      <c r="A134" s="133" t="s">
        <v>148</v>
      </c>
      <c r="B134" s="167" t="s">
        <v>57</v>
      </c>
      <c r="C134" s="121" t="s">
        <v>54</v>
      </c>
      <c r="D134" s="121" t="s">
        <v>8</v>
      </c>
      <c r="E134" s="121" t="s">
        <v>7</v>
      </c>
      <c r="F134" s="121" t="s">
        <v>140</v>
      </c>
      <c r="G134" s="121" t="str">
        <f t="shared" si="29"/>
        <v>Euribor6M</v>
      </c>
      <c r="H134" s="268" t="str">
        <f t="shared" si="30"/>
        <v>EUR4F7Y_Quote</v>
      </c>
      <c r="I134" s="277">
        <v>0</v>
      </c>
      <c r="J134" s="122" t="str">
        <f>IF(P128,_xll.qlSwapRateHelper2(,H134,2,B134,Calendar,+D134,E134,F134,G134,I134,C134,Discounting,PillarDate,,Permanent,Trigger,ObjectOverwrite),"--")</f>
        <v>--</v>
      </c>
      <c r="L134" s="243" t="str">
        <f t="shared" si="32"/>
        <v>FwdSw</v>
      </c>
      <c r="M134" s="244" t="str">
        <f t="shared" si="33"/>
        <v>EUR4F13Y_Quote</v>
      </c>
      <c r="N134" s="214">
        <f>IFERROR(_xll.qlQuoteValue(H140),"--")</f>
        <v>1.0210000000000002E-2</v>
      </c>
      <c r="O134" s="214">
        <f t="shared" si="34"/>
        <v>0</v>
      </c>
      <c r="P134" s="122" t="b">
        <v>0</v>
      </c>
      <c r="Q134" s="122">
        <v>50</v>
      </c>
      <c r="R134" s="122">
        <v>1</v>
      </c>
      <c r="S134" s="121" t="str">
        <f t="shared" si="35"/>
        <v>--</v>
      </c>
      <c r="T134" s="122" t="str">
        <f>IFERROR(_xll.qlRateHelperEarliestDate(S134,Trigger),"--")</f>
        <v>--</v>
      </c>
      <c r="U134" s="122" t="str">
        <f>IFERROR(_xll.qlRateHelperPillarDate(S134,Trigger),"--")</f>
        <v>--</v>
      </c>
      <c r="W134" s="133" t="str">
        <f t="shared" si="31"/>
        <v/>
      </c>
      <c r="X134" s="133" t="e">
        <v>#N/A</v>
      </c>
      <c r="Y134" s="133" t="str">
        <f>IFERROR(_xll.qlRateHelperQuoteName(X134,Trigger),"")</f>
        <v/>
      </c>
      <c r="Z134" s="133" t="str">
        <f>IFERROR(_xll.qlRateHelperRate(X134,Trigger),"")</f>
        <v/>
      </c>
      <c r="AA134" s="133" t="str">
        <f>IF(ISERROR(_xll.qlSwapRateHelperSpread($X134)),IF(ISERROR(_xll.qlFuturesRateHelperConvexityAdjustment($X134)),"",_xll.qlFuturesRateHelperConvexityAdjustment($X134)),_xll.qlSwapRateHelperSpread($X134))</f>
        <v/>
      </c>
      <c r="AB134" s="133" t="str">
        <f>IFERROR(_xll.qlRateHelperEarliestDate(X134,Trigger),"")</f>
        <v/>
      </c>
      <c r="AC134" s="133" t="str">
        <f>IFERROR(_xll.qlRateHelperPillarDate(X134,Trigger),"")</f>
        <v/>
      </c>
      <c r="AD134" s="172" t="e">
        <v>#N/A</v>
      </c>
    </row>
    <row r="135" spans="1:30" x14ac:dyDescent="0.2">
      <c r="A135" s="133" t="s">
        <v>148</v>
      </c>
      <c r="B135" s="167" t="s">
        <v>58</v>
      </c>
      <c r="C135" s="121" t="s">
        <v>54</v>
      </c>
      <c r="D135" s="121" t="s">
        <v>8</v>
      </c>
      <c r="E135" s="121" t="s">
        <v>7</v>
      </c>
      <c r="F135" s="121" t="s">
        <v>140</v>
      </c>
      <c r="G135" s="121" t="str">
        <f t="shared" si="29"/>
        <v>Euribor6M</v>
      </c>
      <c r="H135" s="268" t="str">
        <f t="shared" si="30"/>
        <v>EUR4F8Y_Quote</v>
      </c>
      <c r="I135" s="277">
        <v>0</v>
      </c>
      <c r="J135" s="122" t="str">
        <f>IF(P129,_xll.qlSwapRateHelper2(,H135,2,B135,Calendar,+D135,E135,F135,G135,I135,C135,Discounting,PillarDate,,Permanent,Trigger,ObjectOverwrite),"--")</f>
        <v>--</v>
      </c>
      <c r="L135" s="243" t="str">
        <f t="shared" si="32"/>
        <v>FwdSw</v>
      </c>
      <c r="M135" s="244" t="str">
        <f t="shared" si="33"/>
        <v>EUR4F14Y_Quote</v>
      </c>
      <c r="N135" s="214">
        <f>IFERROR(_xll.qlQuoteValue(H141),"--")</f>
        <v>1.0289999999999999E-2</v>
      </c>
      <c r="O135" s="214">
        <f t="shared" si="34"/>
        <v>0</v>
      </c>
      <c r="P135" s="122" t="b">
        <v>0</v>
      </c>
      <c r="Q135" s="122">
        <v>50</v>
      </c>
      <c r="R135" s="122">
        <v>1</v>
      </c>
      <c r="S135" s="121" t="str">
        <f t="shared" si="35"/>
        <v>--</v>
      </c>
      <c r="T135" s="122" t="str">
        <f>IFERROR(_xll.qlRateHelperEarliestDate(S135,Trigger),"--")</f>
        <v>--</v>
      </c>
      <c r="U135" s="122" t="str">
        <f>IFERROR(_xll.qlRateHelperPillarDate(S135,Trigger),"--")</f>
        <v>--</v>
      </c>
      <c r="W135" s="133" t="str">
        <f t="shared" si="31"/>
        <v/>
      </c>
      <c r="X135" s="133" t="e">
        <v>#N/A</v>
      </c>
      <c r="Y135" s="133" t="str">
        <f>IFERROR(_xll.qlRateHelperQuoteName(X135,Trigger),"")</f>
        <v/>
      </c>
      <c r="Z135" s="133" t="str">
        <f>IFERROR(_xll.qlRateHelperRate(X135,Trigger),"")</f>
        <v/>
      </c>
      <c r="AA135" s="133" t="str">
        <f>IF(ISERROR(_xll.qlSwapRateHelperSpread($X135)),IF(ISERROR(_xll.qlFuturesRateHelperConvexityAdjustment($X135)),"",_xll.qlFuturesRateHelperConvexityAdjustment($X135)),_xll.qlSwapRateHelperSpread($X135))</f>
        <v/>
      </c>
      <c r="AB135" s="133" t="str">
        <f>IFERROR(_xll.qlRateHelperEarliestDate(X135,Trigger),"")</f>
        <v/>
      </c>
      <c r="AC135" s="133" t="str">
        <f>IFERROR(_xll.qlRateHelperPillarDate(X135,Trigger),"")</f>
        <v/>
      </c>
      <c r="AD135" s="172" t="e">
        <v>#N/A</v>
      </c>
    </row>
    <row r="136" spans="1:30" x14ac:dyDescent="0.2">
      <c r="A136" s="133" t="s">
        <v>148</v>
      </c>
      <c r="B136" s="167" t="s">
        <v>59</v>
      </c>
      <c r="C136" s="121" t="s">
        <v>54</v>
      </c>
      <c r="D136" s="121" t="s">
        <v>8</v>
      </c>
      <c r="E136" s="121" t="s">
        <v>7</v>
      </c>
      <c r="F136" s="121" t="s">
        <v>140</v>
      </c>
      <c r="G136" s="121" t="str">
        <f t="shared" si="29"/>
        <v>Euribor6M</v>
      </c>
      <c r="H136" s="268" t="str">
        <f t="shared" si="30"/>
        <v>EUR4F9Y_Quote</v>
      </c>
      <c r="I136" s="277">
        <v>0</v>
      </c>
      <c r="J136" s="122" t="str">
        <f>IF(P130,_xll.qlSwapRateHelper2(,H136,2,B136,Calendar,+D136,E136,F136,G136,I136,C136,Discounting,PillarDate,,Permanent,Trigger,ObjectOverwrite),"--")</f>
        <v>--</v>
      </c>
      <c r="L136" s="243" t="str">
        <f t="shared" si="32"/>
        <v>FwdSw</v>
      </c>
      <c r="M136" s="244" t="str">
        <f t="shared" si="33"/>
        <v>EUR4F15Y_Quote</v>
      </c>
      <c r="N136" s="214">
        <f>IFERROR(_xll.qlQuoteValue(H142),"--")</f>
        <v>1.0329999999999999E-2</v>
      </c>
      <c r="O136" s="214">
        <f t="shared" si="34"/>
        <v>0</v>
      </c>
      <c r="P136" s="122" t="b">
        <v>0</v>
      </c>
      <c r="Q136" s="122">
        <v>50</v>
      </c>
      <c r="R136" s="122">
        <v>1</v>
      </c>
      <c r="S136" s="121" t="str">
        <f t="shared" si="35"/>
        <v>--</v>
      </c>
      <c r="T136" s="122" t="str">
        <f>IFERROR(_xll.qlRateHelperEarliestDate(S136,Trigger),"--")</f>
        <v>--</v>
      </c>
      <c r="U136" s="122" t="str">
        <f>IFERROR(_xll.qlRateHelperPillarDate(S136,Trigger),"--")</f>
        <v>--</v>
      </c>
      <c r="W136" s="133" t="str">
        <f t="shared" si="31"/>
        <v/>
      </c>
      <c r="X136" s="133" t="e">
        <v>#N/A</v>
      </c>
      <c r="Y136" s="133" t="str">
        <f>IFERROR(_xll.qlRateHelperQuoteName(X136,Trigger),"")</f>
        <v/>
      </c>
      <c r="Z136" s="133" t="str">
        <f>IFERROR(_xll.qlRateHelperRate(X136,Trigger),"")</f>
        <v/>
      </c>
      <c r="AA136" s="133" t="str">
        <f>IF(ISERROR(_xll.qlSwapRateHelperSpread($X136)),IF(ISERROR(_xll.qlFuturesRateHelperConvexityAdjustment($X136)),"",_xll.qlFuturesRateHelperConvexityAdjustment($X136)),_xll.qlSwapRateHelperSpread($X136))</f>
        <v/>
      </c>
      <c r="AB136" s="133" t="str">
        <f>IFERROR(_xll.qlRateHelperEarliestDate(X136,Trigger),"")</f>
        <v/>
      </c>
      <c r="AC136" s="133" t="str">
        <f>IFERROR(_xll.qlRateHelperPillarDate(X136,Trigger),"")</f>
        <v/>
      </c>
      <c r="AD136" s="172" t="e">
        <v>#N/A</v>
      </c>
    </row>
    <row r="137" spans="1:30" x14ac:dyDescent="0.2">
      <c r="A137" s="133" t="s">
        <v>148</v>
      </c>
      <c r="B137" s="167" t="s">
        <v>60</v>
      </c>
      <c r="C137" s="121" t="s">
        <v>54</v>
      </c>
      <c r="D137" s="121" t="s">
        <v>8</v>
      </c>
      <c r="E137" s="121" t="s">
        <v>7</v>
      </c>
      <c r="F137" s="121" t="s">
        <v>140</v>
      </c>
      <c r="G137" s="121" t="str">
        <f t="shared" si="29"/>
        <v>Euribor6M</v>
      </c>
      <c r="H137" s="268" t="str">
        <f t="shared" si="30"/>
        <v>EUR4F10Y_Quote</v>
      </c>
      <c r="I137" s="277">
        <v>0</v>
      </c>
      <c r="J137" s="122" t="str">
        <f>IF(P131,_xll.qlSwapRateHelper2(,H137,2,B137,Calendar,+D137,E137,F137,G137,I137,C137,Discounting,PillarDate,,Permanent,Trigger,ObjectOverwrite),"--")</f>
        <v>--</v>
      </c>
      <c r="L137" s="243" t="str">
        <f t="shared" si="32"/>
        <v>FwdSw</v>
      </c>
      <c r="M137" s="244" t="str">
        <f t="shared" si="33"/>
        <v>EUR4F20Y_Quote</v>
      </c>
      <c r="N137" s="214">
        <f>IFERROR(_xll.qlQuoteValue(H143),"--")</f>
        <v>1.0210000000000002E-2</v>
      </c>
      <c r="O137" s="214">
        <f t="shared" si="34"/>
        <v>0</v>
      </c>
      <c r="P137" s="122" t="b">
        <v>0</v>
      </c>
      <c r="Q137" s="122">
        <v>50</v>
      </c>
      <c r="R137" s="122">
        <v>1</v>
      </c>
      <c r="S137" s="121" t="str">
        <f t="shared" si="35"/>
        <v>--</v>
      </c>
      <c r="T137" s="122" t="str">
        <f>IFERROR(_xll.qlRateHelperEarliestDate(S137,Trigger),"--")</f>
        <v>--</v>
      </c>
      <c r="U137" s="122" t="str">
        <f>IFERROR(_xll.qlRateHelperPillarDate(S137,Trigger),"--")</f>
        <v>--</v>
      </c>
      <c r="W137" s="133" t="str">
        <f t="shared" si="31"/>
        <v/>
      </c>
      <c r="X137" s="133" t="e">
        <v>#N/A</v>
      </c>
      <c r="Y137" s="133" t="str">
        <f>IFERROR(_xll.qlRateHelperQuoteName(X137,Trigger),"")</f>
        <v/>
      </c>
      <c r="Z137" s="133" t="str">
        <f>IFERROR(_xll.qlRateHelperRate(X137,Trigger),"")</f>
        <v/>
      </c>
      <c r="AA137" s="133" t="str">
        <f>IF(ISERROR(_xll.qlSwapRateHelperSpread($X137)),IF(ISERROR(_xll.qlFuturesRateHelperConvexityAdjustment($X137)),"",_xll.qlFuturesRateHelperConvexityAdjustment($X137)),_xll.qlSwapRateHelperSpread($X137))</f>
        <v/>
      </c>
      <c r="AB137" s="133" t="str">
        <f>IFERROR(_xll.qlRateHelperEarliestDate(X137,Trigger),"")</f>
        <v/>
      </c>
      <c r="AC137" s="133" t="str">
        <f>IFERROR(_xll.qlRateHelperPillarDate(X137,Trigger),"")</f>
        <v/>
      </c>
      <c r="AD137" s="172" t="e">
        <v>#N/A</v>
      </c>
    </row>
    <row r="138" spans="1:30" x14ac:dyDescent="0.2">
      <c r="A138" s="133" t="s">
        <v>148</v>
      </c>
      <c r="B138" s="167" t="s">
        <v>98</v>
      </c>
      <c r="C138" s="121" t="s">
        <v>54</v>
      </c>
      <c r="D138" s="121" t="s">
        <v>8</v>
      </c>
      <c r="E138" s="121" t="s">
        <v>7</v>
      </c>
      <c r="F138" s="121" t="s">
        <v>140</v>
      </c>
      <c r="G138" s="121" t="str">
        <f t="shared" ref="G138:G201" si="36">PROPER(Currency)&amp;FamilyName&amp;Tenor</f>
        <v>Euribor6M</v>
      </c>
      <c r="H138" s="268" t="str">
        <f t="shared" ref="H138:H201" si="37">Currency&amp;SUBSTITUTE(C138,"Y","F")&amp;B138&amp;QuoteSuffix</f>
        <v>EUR4F11Y_Quote</v>
      </c>
      <c r="I138" s="277">
        <v>0</v>
      </c>
      <c r="J138" s="122" t="str">
        <f>IF(P132,_xll.qlSwapRateHelper2(,H138,2,B138,Calendar,+D138,E138,F138,G138,I138,C138,Discounting,PillarDate,,Permanent,Trigger,ObjectOverwrite),"--")</f>
        <v>--</v>
      </c>
      <c r="L138" s="243" t="str">
        <f t="shared" si="32"/>
        <v>FwdSw</v>
      </c>
      <c r="M138" s="244" t="str">
        <f t="shared" si="33"/>
        <v>EUR4F25Y_Quote</v>
      </c>
      <c r="N138" s="214">
        <f>IFERROR(_xll.qlQuoteValue(H144),"--")</f>
        <v>9.8600000000000007E-3</v>
      </c>
      <c r="O138" s="214">
        <f t="shared" si="34"/>
        <v>0</v>
      </c>
      <c r="P138" s="122" t="b">
        <v>0</v>
      </c>
      <c r="Q138" s="122">
        <v>50</v>
      </c>
      <c r="R138" s="122">
        <v>1</v>
      </c>
      <c r="S138" s="121" t="str">
        <f t="shared" si="35"/>
        <v>--</v>
      </c>
      <c r="T138" s="122" t="str">
        <f>IFERROR(_xll.qlRateHelperEarliestDate(S138,Trigger),"--")</f>
        <v>--</v>
      </c>
      <c r="U138" s="122" t="str">
        <f>IFERROR(_xll.qlRateHelperPillarDate(S138,Trigger),"--")</f>
        <v>--</v>
      </c>
      <c r="W138" s="133" t="str">
        <f t="shared" si="31"/>
        <v/>
      </c>
      <c r="X138" s="133" t="e">
        <v>#N/A</v>
      </c>
      <c r="Y138" s="133" t="str">
        <f>IFERROR(_xll.qlRateHelperQuoteName(X138,Trigger),"")</f>
        <v/>
      </c>
      <c r="Z138" s="133" t="str">
        <f>IFERROR(_xll.qlRateHelperRate(X138,Trigger),"")</f>
        <v/>
      </c>
      <c r="AA138" s="133" t="str">
        <f>IF(ISERROR(_xll.qlSwapRateHelperSpread($X138)),IF(ISERROR(_xll.qlFuturesRateHelperConvexityAdjustment($X138)),"",_xll.qlFuturesRateHelperConvexityAdjustment($X138)),_xll.qlSwapRateHelperSpread($X138))</f>
        <v/>
      </c>
      <c r="AB138" s="133" t="str">
        <f>IFERROR(_xll.qlRateHelperEarliestDate(X138,Trigger),"")</f>
        <v/>
      </c>
      <c r="AC138" s="133" t="str">
        <f>IFERROR(_xll.qlRateHelperPillarDate(X138,Trigger),"")</f>
        <v/>
      </c>
      <c r="AD138" s="172" t="e">
        <v>#N/A</v>
      </c>
    </row>
    <row r="139" spans="1:30" x14ac:dyDescent="0.2">
      <c r="A139" s="133" t="s">
        <v>148</v>
      </c>
      <c r="B139" s="167" t="s">
        <v>61</v>
      </c>
      <c r="C139" s="121" t="s">
        <v>54</v>
      </c>
      <c r="D139" s="121" t="s">
        <v>8</v>
      </c>
      <c r="E139" s="121" t="s">
        <v>7</v>
      </c>
      <c r="F139" s="121" t="s">
        <v>140</v>
      </c>
      <c r="G139" s="121" t="str">
        <f t="shared" si="36"/>
        <v>Euribor6M</v>
      </c>
      <c r="H139" s="268" t="str">
        <f t="shared" si="37"/>
        <v>EUR4F12Y_Quote</v>
      </c>
      <c r="I139" s="277">
        <v>0</v>
      </c>
      <c r="J139" s="122" t="str">
        <f>IF(P133,_xll.qlSwapRateHelper2(,H139,2,B139,Calendar,+D139,E139,F139,G139,I139,C139,Discounting,PillarDate,,Permanent,Trigger,ObjectOverwrite),"--")</f>
        <v>--</v>
      </c>
      <c r="L139" s="243" t="str">
        <f t="shared" si="32"/>
        <v>FwdSw</v>
      </c>
      <c r="M139" s="244" t="str">
        <f t="shared" si="33"/>
        <v>EUR4F30Y_Quote</v>
      </c>
      <c r="N139" s="214">
        <f>IFERROR(_xll.qlQuoteValue(H145),"--")</f>
        <v>9.5399999999999999E-3</v>
      </c>
      <c r="O139" s="214">
        <f t="shared" si="34"/>
        <v>0</v>
      </c>
      <c r="P139" s="122" t="b">
        <v>0</v>
      </c>
      <c r="Q139" s="122">
        <v>50</v>
      </c>
      <c r="R139" s="122">
        <v>1</v>
      </c>
      <c r="S139" s="121" t="str">
        <f t="shared" si="35"/>
        <v>--</v>
      </c>
      <c r="T139" s="122" t="str">
        <f>IFERROR(_xll.qlRateHelperEarliestDate(S139,Trigger),"--")</f>
        <v>--</v>
      </c>
      <c r="U139" s="122" t="str">
        <f>IFERROR(_xll.qlRateHelperPillarDate(S139,Trigger),"--")</f>
        <v>--</v>
      </c>
      <c r="W139" s="133" t="str">
        <f t="shared" si="31"/>
        <v/>
      </c>
      <c r="X139" s="133" t="e">
        <v>#N/A</v>
      </c>
      <c r="Y139" s="133" t="str">
        <f>IFERROR(_xll.qlRateHelperQuoteName(X139,Trigger),"")</f>
        <v/>
      </c>
      <c r="Z139" s="133" t="str">
        <f>IFERROR(_xll.qlRateHelperRate(X139,Trigger),"")</f>
        <v/>
      </c>
      <c r="AA139" s="133" t="str">
        <f>IF(ISERROR(_xll.qlSwapRateHelperSpread($X139)),IF(ISERROR(_xll.qlFuturesRateHelperConvexityAdjustment($X139)),"",_xll.qlFuturesRateHelperConvexityAdjustment($X139)),_xll.qlSwapRateHelperSpread($X139))</f>
        <v/>
      </c>
      <c r="AB139" s="133" t="str">
        <f>IFERROR(_xll.qlRateHelperEarliestDate(X139,Trigger),"")</f>
        <v/>
      </c>
      <c r="AC139" s="133" t="str">
        <f>IFERROR(_xll.qlRateHelperPillarDate(X139,Trigger),"")</f>
        <v/>
      </c>
      <c r="AD139" s="172" t="e">
        <v>#N/A</v>
      </c>
    </row>
    <row r="140" spans="1:30" x14ac:dyDescent="0.2">
      <c r="A140" s="133" t="s">
        <v>148</v>
      </c>
      <c r="B140" s="167" t="s">
        <v>99</v>
      </c>
      <c r="C140" s="121" t="s">
        <v>54</v>
      </c>
      <c r="D140" s="121" t="s">
        <v>8</v>
      </c>
      <c r="E140" s="121" t="s">
        <v>7</v>
      </c>
      <c r="F140" s="121" t="s">
        <v>140</v>
      </c>
      <c r="G140" s="121" t="str">
        <f t="shared" si="36"/>
        <v>Euribor6M</v>
      </c>
      <c r="H140" s="268" t="str">
        <f t="shared" si="37"/>
        <v>EUR4F13Y_Quote</v>
      </c>
      <c r="I140" s="277">
        <v>0</v>
      </c>
      <c r="J140" s="122" t="str">
        <f>IF(P134,_xll.qlSwapRateHelper2(,H140,2,B140,Calendar,+D140,E140,F140,G140,I140,C140,Discounting,PillarDate,,Permanent,Trigger,ObjectOverwrite),"--")</f>
        <v>--</v>
      </c>
      <c r="L140" s="243" t="str">
        <f t="shared" si="32"/>
        <v>FwdSw</v>
      </c>
      <c r="M140" s="244" t="str">
        <f t="shared" si="33"/>
        <v>EUR5F1Y_Quote</v>
      </c>
      <c r="N140" s="214">
        <f>IFERROR(_xll.qlQuoteValue(H146),"--")</f>
        <v>3.7399999999999998E-3</v>
      </c>
      <c r="O140" s="214">
        <f t="shared" si="34"/>
        <v>0</v>
      </c>
      <c r="P140" s="122" t="b">
        <v>0</v>
      </c>
      <c r="Q140" s="122">
        <v>50</v>
      </c>
      <c r="R140" s="122">
        <v>1</v>
      </c>
      <c r="S140" s="121" t="str">
        <f t="shared" si="35"/>
        <v>--</v>
      </c>
      <c r="T140" s="122" t="str">
        <f>IFERROR(_xll.qlRateHelperEarliestDate(S140,Trigger),"--")</f>
        <v>--</v>
      </c>
      <c r="U140" s="122" t="str">
        <f>IFERROR(_xll.qlRateHelperPillarDate(S140,Trigger),"--")</f>
        <v>--</v>
      </c>
      <c r="W140" s="133" t="str">
        <f t="shared" si="31"/>
        <v/>
      </c>
      <c r="X140" s="133" t="e">
        <v>#N/A</v>
      </c>
      <c r="Y140" s="133" t="str">
        <f>IFERROR(_xll.qlRateHelperQuoteName(X140,Trigger),"")</f>
        <v/>
      </c>
      <c r="Z140" s="133" t="str">
        <f>IFERROR(_xll.qlRateHelperRate(X140,Trigger),"")</f>
        <v/>
      </c>
      <c r="AA140" s="133" t="str">
        <f>IF(ISERROR(_xll.qlSwapRateHelperSpread($X140)),IF(ISERROR(_xll.qlFuturesRateHelperConvexityAdjustment($X140)),"",_xll.qlFuturesRateHelperConvexityAdjustment($X140)),_xll.qlSwapRateHelperSpread($X140))</f>
        <v/>
      </c>
      <c r="AB140" s="133" t="str">
        <f>IFERROR(_xll.qlRateHelperEarliestDate(X140,Trigger),"")</f>
        <v/>
      </c>
      <c r="AC140" s="133" t="str">
        <f>IFERROR(_xll.qlRateHelperPillarDate(X140,Trigger),"")</f>
        <v/>
      </c>
      <c r="AD140" s="172" t="e">
        <v>#N/A</v>
      </c>
    </row>
    <row r="141" spans="1:30" x14ac:dyDescent="0.2">
      <c r="A141" s="133" t="s">
        <v>148</v>
      </c>
      <c r="B141" s="167" t="s">
        <v>100</v>
      </c>
      <c r="C141" s="121" t="s">
        <v>54</v>
      </c>
      <c r="D141" s="121" t="s">
        <v>8</v>
      </c>
      <c r="E141" s="121" t="s">
        <v>7</v>
      </c>
      <c r="F141" s="121" t="s">
        <v>140</v>
      </c>
      <c r="G141" s="121" t="str">
        <f t="shared" si="36"/>
        <v>Euribor6M</v>
      </c>
      <c r="H141" s="268" t="str">
        <f t="shared" si="37"/>
        <v>EUR4F14Y_Quote</v>
      </c>
      <c r="I141" s="277">
        <v>0</v>
      </c>
      <c r="J141" s="122" t="str">
        <f>IF(P135,_xll.qlSwapRateHelper2(,H141,2,B141,Calendar,+D141,E141,F141,G141,I141,C141,Discounting,PillarDate,,Permanent,Trigger,ObjectOverwrite),"--")</f>
        <v>--</v>
      </c>
      <c r="L141" s="243" t="str">
        <f t="shared" si="32"/>
        <v>FwdSw</v>
      </c>
      <c r="M141" s="244" t="str">
        <f t="shared" si="33"/>
        <v>EUR5F2Y_Quote</v>
      </c>
      <c r="N141" s="214">
        <f>IFERROR(_xll.qlQuoteValue(H147),"--")</f>
        <v>5.0600000000000003E-3</v>
      </c>
      <c r="O141" s="214">
        <f t="shared" si="34"/>
        <v>0</v>
      </c>
      <c r="P141" s="122" t="b">
        <v>0</v>
      </c>
      <c r="Q141" s="122">
        <v>50</v>
      </c>
      <c r="R141" s="122">
        <v>1</v>
      </c>
      <c r="S141" s="121" t="str">
        <f t="shared" si="35"/>
        <v>--</v>
      </c>
      <c r="T141" s="122" t="str">
        <f>IFERROR(_xll.qlRateHelperEarliestDate(S141,Trigger),"--")</f>
        <v>--</v>
      </c>
      <c r="U141" s="122" t="str">
        <f>IFERROR(_xll.qlRateHelperPillarDate(S141,Trigger),"--")</f>
        <v>--</v>
      </c>
      <c r="W141" s="133" t="str">
        <f t="shared" si="31"/>
        <v/>
      </c>
      <c r="X141" s="133" t="e">
        <v>#N/A</v>
      </c>
      <c r="Y141" s="133" t="str">
        <f>IFERROR(_xll.qlRateHelperQuoteName(X141,Trigger),"")</f>
        <v/>
      </c>
      <c r="Z141" s="133" t="str">
        <f>IFERROR(_xll.qlRateHelperRate(X141,Trigger),"")</f>
        <v/>
      </c>
      <c r="AA141" s="133" t="str">
        <f>IF(ISERROR(_xll.qlSwapRateHelperSpread($X141)),IF(ISERROR(_xll.qlFuturesRateHelperConvexityAdjustment($X141)),"",_xll.qlFuturesRateHelperConvexityAdjustment($X141)),_xll.qlSwapRateHelperSpread($X141))</f>
        <v/>
      </c>
      <c r="AB141" s="133" t="str">
        <f>IFERROR(_xll.qlRateHelperEarliestDate(X141,Trigger),"")</f>
        <v/>
      </c>
      <c r="AC141" s="133" t="str">
        <f>IFERROR(_xll.qlRateHelperPillarDate(X141,Trigger),"")</f>
        <v/>
      </c>
      <c r="AD141" s="172" t="e">
        <v>#N/A</v>
      </c>
    </row>
    <row r="142" spans="1:30" x14ac:dyDescent="0.2">
      <c r="A142" s="133" t="s">
        <v>148</v>
      </c>
      <c r="B142" s="167" t="s">
        <v>62</v>
      </c>
      <c r="C142" s="121" t="s">
        <v>54</v>
      </c>
      <c r="D142" s="121" t="s">
        <v>8</v>
      </c>
      <c r="E142" s="121" t="s">
        <v>7</v>
      </c>
      <c r="F142" s="121" t="s">
        <v>140</v>
      </c>
      <c r="G142" s="121" t="str">
        <f t="shared" si="36"/>
        <v>Euribor6M</v>
      </c>
      <c r="H142" s="268" t="str">
        <f t="shared" si="37"/>
        <v>EUR4F15Y_Quote</v>
      </c>
      <c r="I142" s="277">
        <v>0</v>
      </c>
      <c r="J142" s="122" t="str">
        <f>IF(P136,_xll.qlSwapRateHelper2(,H142,2,B142,Calendar,+D142,E142,F142,G142,I142,C142,Discounting,PillarDate,,Permanent,Trigger,ObjectOverwrite),"--")</f>
        <v>--</v>
      </c>
      <c r="L142" s="243" t="str">
        <f t="shared" si="32"/>
        <v>FwdSw</v>
      </c>
      <c r="M142" s="244" t="str">
        <f t="shared" si="33"/>
        <v>EUR5F3Y_Quote</v>
      </c>
      <c r="N142" s="214">
        <f>IFERROR(_xll.qlQuoteValue(H148),"--")</f>
        <v>6.28E-3</v>
      </c>
      <c r="O142" s="214">
        <f t="shared" si="34"/>
        <v>0</v>
      </c>
      <c r="P142" s="122" t="b">
        <v>0</v>
      </c>
      <c r="Q142" s="122">
        <v>50</v>
      </c>
      <c r="R142" s="122">
        <v>1</v>
      </c>
      <c r="S142" s="121" t="str">
        <f t="shared" si="35"/>
        <v>--</v>
      </c>
      <c r="T142" s="122" t="str">
        <f>IFERROR(_xll.qlRateHelperEarliestDate(S142,Trigger),"--")</f>
        <v>--</v>
      </c>
      <c r="U142" s="122" t="str">
        <f>IFERROR(_xll.qlRateHelperPillarDate(S142,Trigger),"--")</f>
        <v>--</v>
      </c>
      <c r="W142" s="133" t="str">
        <f t="shared" si="31"/>
        <v/>
      </c>
      <c r="X142" s="133" t="e">
        <v>#N/A</v>
      </c>
      <c r="Y142" s="133" t="str">
        <f>IFERROR(_xll.qlRateHelperQuoteName(X142,Trigger),"")</f>
        <v/>
      </c>
      <c r="Z142" s="133" t="str">
        <f>IFERROR(_xll.qlRateHelperRate(X142,Trigger),"")</f>
        <v/>
      </c>
      <c r="AA142" s="133" t="str">
        <f>IF(ISERROR(_xll.qlSwapRateHelperSpread($X142)),IF(ISERROR(_xll.qlFuturesRateHelperConvexityAdjustment($X142)),"",_xll.qlFuturesRateHelperConvexityAdjustment($X142)),_xll.qlSwapRateHelperSpread($X142))</f>
        <v/>
      </c>
      <c r="AB142" s="133" t="str">
        <f>IFERROR(_xll.qlRateHelperEarliestDate(X142,Trigger),"")</f>
        <v/>
      </c>
      <c r="AC142" s="133" t="str">
        <f>IFERROR(_xll.qlRateHelperPillarDate(X142,Trigger),"")</f>
        <v/>
      </c>
      <c r="AD142" s="172" t="e">
        <v>#N/A</v>
      </c>
    </row>
    <row r="143" spans="1:30" x14ac:dyDescent="0.2">
      <c r="A143" s="133" t="s">
        <v>148</v>
      </c>
      <c r="B143" s="167" t="s">
        <v>63</v>
      </c>
      <c r="C143" s="121" t="s">
        <v>54</v>
      </c>
      <c r="D143" s="121" t="s">
        <v>8</v>
      </c>
      <c r="E143" s="121" t="s">
        <v>7</v>
      </c>
      <c r="F143" s="121" t="s">
        <v>140</v>
      </c>
      <c r="G143" s="121" t="str">
        <f t="shared" si="36"/>
        <v>Euribor6M</v>
      </c>
      <c r="H143" s="268" t="str">
        <f t="shared" si="37"/>
        <v>EUR4F20Y_Quote</v>
      </c>
      <c r="I143" s="277">
        <v>0</v>
      </c>
      <c r="J143" s="122" t="str">
        <f>IF(P137,_xll.qlSwapRateHelper2(,H143,2,B143,Calendar,+D143,E143,F143,G143,I143,C143,Discounting,PillarDate,,Permanent,Trigger,ObjectOverwrite),"--")</f>
        <v>--</v>
      </c>
      <c r="L143" s="243" t="str">
        <f t="shared" si="32"/>
        <v>FwdSw</v>
      </c>
      <c r="M143" s="244" t="str">
        <f t="shared" si="33"/>
        <v>EUR5F4Y_Quote</v>
      </c>
      <c r="N143" s="214">
        <f>IFERROR(_xll.qlQuoteValue(H149),"--")</f>
        <v>7.3499999999999998E-3</v>
      </c>
      <c r="O143" s="214">
        <f t="shared" si="34"/>
        <v>0</v>
      </c>
      <c r="P143" s="122" t="b">
        <v>0</v>
      </c>
      <c r="Q143" s="122">
        <v>50</v>
      </c>
      <c r="R143" s="122">
        <v>1</v>
      </c>
      <c r="S143" s="121" t="str">
        <f t="shared" si="35"/>
        <v>--</v>
      </c>
      <c r="T143" s="122" t="str">
        <f>IFERROR(_xll.qlRateHelperEarliestDate(S143,Trigger),"--")</f>
        <v>--</v>
      </c>
      <c r="U143" s="122" t="str">
        <f>IFERROR(_xll.qlRateHelperPillarDate(S143,Trigger),"--")</f>
        <v>--</v>
      </c>
      <c r="W143" s="133" t="str">
        <f t="shared" si="31"/>
        <v/>
      </c>
      <c r="X143" s="133" t="e">
        <v>#N/A</v>
      </c>
      <c r="Y143" s="133" t="str">
        <f>IFERROR(_xll.qlRateHelperQuoteName(X143,Trigger),"")</f>
        <v/>
      </c>
      <c r="Z143" s="133" t="str">
        <f>IFERROR(_xll.qlRateHelperRate(X143,Trigger),"")</f>
        <v/>
      </c>
      <c r="AA143" s="133" t="str">
        <f>IF(ISERROR(_xll.qlSwapRateHelperSpread($X143)),IF(ISERROR(_xll.qlFuturesRateHelperConvexityAdjustment($X143)),"",_xll.qlFuturesRateHelperConvexityAdjustment($X143)),_xll.qlSwapRateHelperSpread($X143))</f>
        <v/>
      </c>
      <c r="AB143" s="133" t="str">
        <f>IFERROR(_xll.qlRateHelperEarliestDate(X143,Trigger),"")</f>
        <v/>
      </c>
      <c r="AC143" s="133" t="str">
        <f>IFERROR(_xll.qlRateHelperPillarDate(X143,Trigger),"")</f>
        <v/>
      </c>
      <c r="AD143" s="172" t="e">
        <v>#N/A</v>
      </c>
    </row>
    <row r="144" spans="1:30" x14ac:dyDescent="0.2">
      <c r="A144" s="133" t="s">
        <v>148</v>
      </c>
      <c r="B144" s="167" t="s">
        <v>64</v>
      </c>
      <c r="C144" s="121" t="s">
        <v>54</v>
      </c>
      <c r="D144" s="121" t="s">
        <v>8</v>
      </c>
      <c r="E144" s="121" t="s">
        <v>7</v>
      </c>
      <c r="F144" s="121" t="s">
        <v>140</v>
      </c>
      <c r="G144" s="121" t="str">
        <f t="shared" si="36"/>
        <v>Euribor6M</v>
      </c>
      <c r="H144" s="268" t="str">
        <f t="shared" si="37"/>
        <v>EUR4F25Y_Quote</v>
      </c>
      <c r="I144" s="277">
        <v>0</v>
      </c>
      <c r="J144" s="122" t="str">
        <f>IF(P138,_xll.qlSwapRateHelper2(,H144,2,B144,Calendar,+D144,E144,F144,G144,I144,C144,Discounting,PillarDate,,Permanent,Trigger,ObjectOverwrite),"--")</f>
        <v>--</v>
      </c>
      <c r="L144" s="243" t="str">
        <f t="shared" si="32"/>
        <v>FwdSw</v>
      </c>
      <c r="M144" s="244" t="str">
        <f t="shared" si="33"/>
        <v>EUR5F5Y_Quote</v>
      </c>
      <c r="N144" s="214">
        <f>IFERROR(_xll.qlQuoteValue(H150),"--")</f>
        <v>8.2500000000000004E-3</v>
      </c>
      <c r="O144" s="214">
        <f t="shared" si="34"/>
        <v>0</v>
      </c>
      <c r="P144" s="122" t="b">
        <v>0</v>
      </c>
      <c r="Q144" s="122">
        <v>50</v>
      </c>
      <c r="R144" s="122">
        <v>1</v>
      </c>
      <c r="S144" s="121" t="str">
        <f t="shared" si="35"/>
        <v>--</v>
      </c>
      <c r="T144" s="122" t="str">
        <f>IFERROR(_xll.qlRateHelperEarliestDate(S144,Trigger),"--")</f>
        <v>--</v>
      </c>
      <c r="U144" s="122" t="str">
        <f>IFERROR(_xll.qlRateHelperPillarDate(S144,Trigger),"--")</f>
        <v>--</v>
      </c>
      <c r="W144" s="133" t="str">
        <f t="shared" si="31"/>
        <v/>
      </c>
      <c r="X144" s="133" t="e">
        <v>#N/A</v>
      </c>
      <c r="Y144" s="133" t="str">
        <f>IFERROR(_xll.qlRateHelperQuoteName(X144,Trigger),"")</f>
        <v/>
      </c>
      <c r="Z144" s="133" t="str">
        <f>IFERROR(_xll.qlRateHelperRate(X144,Trigger),"")</f>
        <v/>
      </c>
      <c r="AA144" s="133" t="str">
        <f>IF(ISERROR(_xll.qlSwapRateHelperSpread($X144)),IF(ISERROR(_xll.qlFuturesRateHelperConvexityAdjustment($X144)),"",_xll.qlFuturesRateHelperConvexityAdjustment($X144)),_xll.qlSwapRateHelperSpread($X144))</f>
        <v/>
      </c>
      <c r="AB144" s="133" t="str">
        <f>IFERROR(_xll.qlRateHelperEarliestDate(X144,Trigger),"")</f>
        <v/>
      </c>
      <c r="AC144" s="133" t="str">
        <f>IFERROR(_xll.qlRateHelperPillarDate(X144,Trigger),"")</f>
        <v/>
      </c>
      <c r="AD144" s="172" t="e">
        <v>#N/A</v>
      </c>
    </row>
    <row r="145" spans="1:30" x14ac:dyDescent="0.2">
      <c r="A145" s="136" t="s">
        <v>148</v>
      </c>
      <c r="B145" s="168" t="s">
        <v>66</v>
      </c>
      <c r="C145" s="169" t="s">
        <v>54</v>
      </c>
      <c r="D145" s="169" t="s">
        <v>8</v>
      </c>
      <c r="E145" s="169" t="s">
        <v>7</v>
      </c>
      <c r="F145" s="169" t="s">
        <v>140</v>
      </c>
      <c r="G145" s="169" t="str">
        <f t="shared" si="36"/>
        <v>Euribor6M</v>
      </c>
      <c r="H145" s="269" t="str">
        <f t="shared" si="37"/>
        <v>EUR4F30Y_Quote</v>
      </c>
      <c r="I145" s="278">
        <v>0</v>
      </c>
      <c r="J145" s="124" t="str">
        <f>IF(P139,_xll.qlSwapRateHelper2(,H145,2,B145,Calendar,+D145,E145,F145,G145,I145,C145,Discounting,PillarDate,,Permanent,Trigger,ObjectOverwrite),"--")</f>
        <v>--</v>
      </c>
      <c r="L145" s="243" t="str">
        <f t="shared" si="32"/>
        <v>FwdSw</v>
      </c>
      <c r="M145" s="244" t="str">
        <f t="shared" si="33"/>
        <v>EUR5F6Y_Quote</v>
      </c>
      <c r="N145" s="214">
        <f>IFERROR(_xll.qlQuoteValue(H151),"--")</f>
        <v>9.0100000000000006E-3</v>
      </c>
      <c r="O145" s="214">
        <f t="shared" si="34"/>
        <v>0</v>
      </c>
      <c r="P145" s="122" t="b">
        <v>0</v>
      </c>
      <c r="Q145" s="122">
        <v>50</v>
      </c>
      <c r="R145" s="122">
        <v>1</v>
      </c>
      <c r="S145" s="121" t="str">
        <f t="shared" si="35"/>
        <v>--</v>
      </c>
      <c r="T145" s="122" t="str">
        <f>IFERROR(_xll.qlRateHelperEarliestDate(S145,Trigger),"--")</f>
        <v>--</v>
      </c>
      <c r="U145" s="122" t="str">
        <f>IFERROR(_xll.qlRateHelperPillarDate(S145,Trigger),"--")</f>
        <v>--</v>
      </c>
      <c r="W145" s="133" t="str">
        <f t="shared" si="31"/>
        <v/>
      </c>
      <c r="X145" s="133" t="e">
        <v>#N/A</v>
      </c>
      <c r="Y145" s="133" t="str">
        <f>IFERROR(_xll.qlRateHelperQuoteName(X145,Trigger),"")</f>
        <v/>
      </c>
      <c r="Z145" s="133" t="str">
        <f>IFERROR(_xll.qlRateHelperRate(X145,Trigger),"")</f>
        <v/>
      </c>
      <c r="AA145" s="133" t="str">
        <f>IF(ISERROR(_xll.qlSwapRateHelperSpread($X145)),IF(ISERROR(_xll.qlFuturesRateHelperConvexityAdjustment($X145)),"",_xll.qlFuturesRateHelperConvexityAdjustment($X145)),_xll.qlSwapRateHelperSpread($X145))</f>
        <v/>
      </c>
      <c r="AB145" s="133" t="str">
        <f>IFERROR(_xll.qlRateHelperEarliestDate(X145,Trigger),"")</f>
        <v/>
      </c>
      <c r="AC145" s="133" t="str">
        <f>IFERROR(_xll.qlRateHelperPillarDate(X145,Trigger),"")</f>
        <v/>
      </c>
      <c r="AD145" s="172" t="e">
        <v>#N/A</v>
      </c>
    </row>
    <row r="146" spans="1:30" x14ac:dyDescent="0.2">
      <c r="A146" s="130" t="s">
        <v>148</v>
      </c>
      <c r="B146" s="166" t="s">
        <v>29</v>
      </c>
      <c r="C146" s="118" t="s">
        <v>55</v>
      </c>
      <c r="D146" s="118" t="s">
        <v>8</v>
      </c>
      <c r="E146" s="118" t="s">
        <v>7</v>
      </c>
      <c r="F146" s="118" t="s">
        <v>140</v>
      </c>
      <c r="G146" s="52" t="str">
        <f t="shared" si="36"/>
        <v>Euribor6M</v>
      </c>
      <c r="H146" s="267" t="str">
        <f t="shared" si="37"/>
        <v>EUR5F1Y_Quote</v>
      </c>
      <c r="I146" s="276">
        <v>0</v>
      </c>
      <c r="J146" s="119" t="str">
        <f>IF(P140,_xll.qlSwapRateHelper2(,H146,2,B146,Calendar,+D146,E146,F146,G146,I146,C146,Discounting,PillarDate,,Permanent,Trigger,ObjectOverwrite),"--")</f>
        <v>--</v>
      </c>
      <c r="L146" s="243" t="str">
        <f t="shared" si="32"/>
        <v>FwdSw</v>
      </c>
      <c r="M146" s="244" t="str">
        <f t="shared" si="33"/>
        <v>EUR5F7Y_Quote</v>
      </c>
      <c r="N146" s="214">
        <f>IFERROR(_xll.qlQuoteValue(H152),"--")</f>
        <v>9.6299999999999997E-3</v>
      </c>
      <c r="O146" s="214">
        <f t="shared" si="34"/>
        <v>0</v>
      </c>
      <c r="P146" s="122" t="b">
        <v>0</v>
      </c>
      <c r="Q146" s="122">
        <v>50</v>
      </c>
      <c r="R146" s="122">
        <v>1</v>
      </c>
      <c r="S146" s="121" t="str">
        <f t="shared" si="35"/>
        <v>--</v>
      </c>
      <c r="T146" s="122" t="str">
        <f>IFERROR(_xll.qlRateHelperEarliestDate(S146,Trigger),"--")</f>
        <v>--</v>
      </c>
      <c r="U146" s="122" t="str">
        <f>IFERROR(_xll.qlRateHelperPillarDate(S146,Trigger),"--")</f>
        <v>--</v>
      </c>
      <c r="W146" s="133" t="str">
        <f t="shared" si="31"/>
        <v/>
      </c>
      <c r="X146" s="133" t="e">
        <v>#N/A</v>
      </c>
      <c r="Y146" s="133" t="str">
        <f>IFERROR(_xll.qlRateHelperQuoteName(X146,Trigger),"")</f>
        <v/>
      </c>
      <c r="Z146" s="133" t="str">
        <f>IFERROR(_xll.qlRateHelperRate(X146,Trigger),"")</f>
        <v/>
      </c>
      <c r="AA146" s="133" t="str">
        <f>IF(ISERROR(_xll.qlSwapRateHelperSpread($X146)),IF(ISERROR(_xll.qlFuturesRateHelperConvexityAdjustment($X146)),"",_xll.qlFuturesRateHelperConvexityAdjustment($X146)),_xll.qlSwapRateHelperSpread($X146))</f>
        <v/>
      </c>
      <c r="AB146" s="133" t="str">
        <f>IFERROR(_xll.qlRateHelperEarliestDate(X146,Trigger),"")</f>
        <v/>
      </c>
      <c r="AC146" s="133" t="str">
        <f>IFERROR(_xll.qlRateHelperPillarDate(X146,Trigger),"")</f>
        <v/>
      </c>
      <c r="AD146" s="172" t="e">
        <v>#N/A</v>
      </c>
    </row>
    <row r="147" spans="1:30" x14ac:dyDescent="0.2">
      <c r="A147" s="133" t="s">
        <v>148</v>
      </c>
      <c r="B147" s="167" t="s">
        <v>52</v>
      </c>
      <c r="C147" s="121" t="s">
        <v>55</v>
      </c>
      <c r="D147" s="121" t="s">
        <v>8</v>
      </c>
      <c r="E147" s="121" t="s">
        <v>7</v>
      </c>
      <c r="F147" s="121" t="s">
        <v>140</v>
      </c>
      <c r="G147" s="121" t="str">
        <f t="shared" si="36"/>
        <v>Euribor6M</v>
      </c>
      <c r="H147" s="268" t="str">
        <f t="shared" si="37"/>
        <v>EUR5F2Y_Quote</v>
      </c>
      <c r="I147" s="277">
        <v>0</v>
      </c>
      <c r="J147" s="122" t="str">
        <f>IF(P141,_xll.qlSwapRateHelper2(,H147,2,B147,Calendar,+D147,E147,F147,G147,I147,C147,Discounting,PillarDate,,Permanent,Trigger,ObjectOverwrite),"--")</f>
        <v>--</v>
      </c>
      <c r="L147" s="243" t="str">
        <f t="shared" si="32"/>
        <v>FwdSw</v>
      </c>
      <c r="M147" s="244" t="str">
        <f t="shared" si="33"/>
        <v>EUR5F8Y_Quote</v>
      </c>
      <c r="N147" s="214">
        <f>IFERROR(_xll.qlQuoteValue(H153),"--")</f>
        <v>1.008E-2</v>
      </c>
      <c r="O147" s="214">
        <f t="shared" si="34"/>
        <v>0</v>
      </c>
      <c r="P147" s="122" t="b">
        <v>0</v>
      </c>
      <c r="Q147" s="122">
        <v>50</v>
      </c>
      <c r="R147" s="122">
        <v>1</v>
      </c>
      <c r="S147" s="121" t="str">
        <f t="shared" si="35"/>
        <v>--</v>
      </c>
      <c r="T147" s="122" t="str">
        <f>IFERROR(_xll.qlRateHelperEarliestDate(S147,Trigger),"--")</f>
        <v>--</v>
      </c>
      <c r="U147" s="122" t="str">
        <f>IFERROR(_xll.qlRateHelperPillarDate(S147,Trigger),"--")</f>
        <v>--</v>
      </c>
      <c r="W147" s="133" t="str">
        <f t="shared" si="31"/>
        <v/>
      </c>
      <c r="X147" s="133" t="e">
        <v>#N/A</v>
      </c>
      <c r="Y147" s="133" t="str">
        <f>IFERROR(_xll.qlRateHelperQuoteName(X147,Trigger),"")</f>
        <v/>
      </c>
      <c r="Z147" s="133" t="str">
        <f>IFERROR(_xll.qlRateHelperRate(X147,Trigger),"")</f>
        <v/>
      </c>
      <c r="AA147" s="133" t="str">
        <f>IF(ISERROR(_xll.qlSwapRateHelperSpread($X147)),IF(ISERROR(_xll.qlFuturesRateHelperConvexityAdjustment($X147)),"",_xll.qlFuturesRateHelperConvexityAdjustment($X147)),_xll.qlSwapRateHelperSpread($X147))</f>
        <v/>
      </c>
      <c r="AB147" s="133" t="str">
        <f>IFERROR(_xll.qlRateHelperEarliestDate(X147,Trigger),"")</f>
        <v/>
      </c>
      <c r="AC147" s="133" t="str">
        <f>IFERROR(_xll.qlRateHelperPillarDate(X147,Trigger),"")</f>
        <v/>
      </c>
      <c r="AD147" s="172" t="e">
        <v>#N/A</v>
      </c>
    </row>
    <row r="148" spans="1:30" x14ac:dyDescent="0.2">
      <c r="A148" s="133" t="s">
        <v>148</v>
      </c>
      <c r="B148" s="167" t="s">
        <v>53</v>
      </c>
      <c r="C148" s="121" t="s">
        <v>55</v>
      </c>
      <c r="D148" s="121" t="s">
        <v>8</v>
      </c>
      <c r="E148" s="121" t="s">
        <v>7</v>
      </c>
      <c r="F148" s="121" t="s">
        <v>140</v>
      </c>
      <c r="G148" s="121" t="str">
        <f t="shared" si="36"/>
        <v>Euribor6M</v>
      </c>
      <c r="H148" s="268" t="str">
        <f t="shared" si="37"/>
        <v>EUR5F3Y_Quote</v>
      </c>
      <c r="I148" s="277">
        <v>0</v>
      </c>
      <c r="J148" s="122" t="str">
        <f>IF(P142,_xll.qlSwapRateHelper2(,H148,2,B148,Calendar,+D148,E148,F148,G148,I148,C148,Discounting,PillarDate,,Permanent,Trigger,ObjectOverwrite),"--")</f>
        <v>--</v>
      </c>
      <c r="L148" s="243" t="str">
        <f t="shared" si="32"/>
        <v>FwdSw</v>
      </c>
      <c r="M148" s="244" t="str">
        <f t="shared" si="33"/>
        <v>EUR5F9Y_Quote</v>
      </c>
      <c r="N148" s="214">
        <f>IFERROR(_xll.qlQuoteValue(H154),"--")</f>
        <v>1.043E-2</v>
      </c>
      <c r="O148" s="214">
        <f t="shared" si="34"/>
        <v>0</v>
      </c>
      <c r="P148" s="122" t="b">
        <v>0</v>
      </c>
      <c r="Q148" s="122">
        <v>50</v>
      </c>
      <c r="R148" s="122">
        <v>1</v>
      </c>
      <c r="S148" s="121" t="str">
        <f t="shared" si="35"/>
        <v>--</v>
      </c>
      <c r="T148" s="122" t="str">
        <f>IFERROR(_xll.qlRateHelperEarliestDate(S148,Trigger),"--")</f>
        <v>--</v>
      </c>
      <c r="U148" s="122" t="str">
        <f>IFERROR(_xll.qlRateHelperPillarDate(S148,Trigger),"--")</f>
        <v>--</v>
      </c>
      <c r="W148" s="133" t="str">
        <f t="shared" si="31"/>
        <v/>
      </c>
      <c r="X148" s="133" t="e">
        <v>#N/A</v>
      </c>
      <c r="Y148" s="133" t="str">
        <f>IFERROR(_xll.qlRateHelperQuoteName(X148,Trigger),"")</f>
        <v/>
      </c>
      <c r="Z148" s="133" t="str">
        <f>IFERROR(_xll.qlRateHelperRate(X148,Trigger),"")</f>
        <v/>
      </c>
      <c r="AA148" s="133" t="str">
        <f>IF(ISERROR(_xll.qlSwapRateHelperSpread($X148)),IF(ISERROR(_xll.qlFuturesRateHelperConvexityAdjustment($X148)),"",_xll.qlFuturesRateHelperConvexityAdjustment($X148)),_xll.qlSwapRateHelperSpread($X148))</f>
        <v/>
      </c>
      <c r="AB148" s="133" t="str">
        <f>IFERROR(_xll.qlRateHelperEarliestDate(X148,Trigger),"")</f>
        <v/>
      </c>
      <c r="AC148" s="133" t="str">
        <f>IFERROR(_xll.qlRateHelperPillarDate(X148,Trigger),"")</f>
        <v/>
      </c>
      <c r="AD148" s="172" t="e">
        <v>#N/A</v>
      </c>
    </row>
    <row r="149" spans="1:30" x14ac:dyDescent="0.2">
      <c r="A149" s="133" t="s">
        <v>148</v>
      </c>
      <c r="B149" s="167" t="s">
        <v>54</v>
      </c>
      <c r="C149" s="121" t="s">
        <v>55</v>
      </c>
      <c r="D149" s="121" t="s">
        <v>8</v>
      </c>
      <c r="E149" s="121" t="s">
        <v>7</v>
      </c>
      <c r="F149" s="121" t="s">
        <v>140</v>
      </c>
      <c r="G149" s="121" t="str">
        <f t="shared" si="36"/>
        <v>Euribor6M</v>
      </c>
      <c r="H149" s="268" t="str">
        <f t="shared" si="37"/>
        <v>EUR5F4Y_Quote</v>
      </c>
      <c r="I149" s="277">
        <v>0</v>
      </c>
      <c r="J149" s="122" t="str">
        <f>IF(P143,_xll.qlSwapRateHelper2(,H149,2,B149,Calendar,+D149,E149,F149,G149,I149,C149,Discounting,PillarDate,,Permanent,Trigger,ObjectOverwrite),"--")</f>
        <v>--</v>
      </c>
      <c r="L149" s="243" t="str">
        <f t="shared" si="32"/>
        <v>FwdSw</v>
      </c>
      <c r="M149" s="244" t="str">
        <f t="shared" si="33"/>
        <v>EUR5F10Y_Quote</v>
      </c>
      <c r="N149" s="214">
        <f>IFERROR(_xll.qlQuoteValue(H155),"--")</f>
        <v>1.0709999999999999E-2</v>
      </c>
      <c r="O149" s="214">
        <f t="shared" si="34"/>
        <v>0</v>
      </c>
      <c r="P149" s="122" t="b">
        <v>0</v>
      </c>
      <c r="Q149" s="122">
        <v>50</v>
      </c>
      <c r="R149" s="122">
        <v>1</v>
      </c>
      <c r="S149" s="121" t="str">
        <f t="shared" si="35"/>
        <v>--</v>
      </c>
      <c r="T149" s="122" t="str">
        <f>IFERROR(_xll.qlRateHelperEarliestDate(S149,Trigger),"--")</f>
        <v>--</v>
      </c>
      <c r="U149" s="122" t="str">
        <f>IFERROR(_xll.qlRateHelperPillarDate(S149,Trigger),"--")</f>
        <v>--</v>
      </c>
      <c r="W149" s="133" t="str">
        <f t="shared" si="31"/>
        <v/>
      </c>
      <c r="X149" s="133" t="e">
        <v>#N/A</v>
      </c>
      <c r="Y149" s="133" t="str">
        <f>IFERROR(_xll.qlRateHelperQuoteName(X149,Trigger),"")</f>
        <v/>
      </c>
      <c r="Z149" s="133" t="str">
        <f>IFERROR(_xll.qlRateHelperRate(X149,Trigger),"")</f>
        <v/>
      </c>
      <c r="AA149" s="133" t="str">
        <f>IF(ISERROR(_xll.qlSwapRateHelperSpread($X149)),IF(ISERROR(_xll.qlFuturesRateHelperConvexityAdjustment($X149)),"",_xll.qlFuturesRateHelperConvexityAdjustment($X149)),_xll.qlSwapRateHelperSpread($X149))</f>
        <v/>
      </c>
      <c r="AB149" s="133" t="str">
        <f>IFERROR(_xll.qlRateHelperEarliestDate(X149,Trigger),"")</f>
        <v/>
      </c>
      <c r="AC149" s="133" t="str">
        <f>IFERROR(_xll.qlRateHelperPillarDate(X149,Trigger),"")</f>
        <v/>
      </c>
      <c r="AD149" s="172" t="e">
        <v>#N/A</v>
      </c>
    </row>
    <row r="150" spans="1:30" x14ac:dyDescent="0.2">
      <c r="A150" s="133" t="s">
        <v>148</v>
      </c>
      <c r="B150" s="167" t="s">
        <v>55</v>
      </c>
      <c r="C150" s="121" t="s">
        <v>55</v>
      </c>
      <c r="D150" s="121" t="s">
        <v>8</v>
      </c>
      <c r="E150" s="121" t="s">
        <v>7</v>
      </c>
      <c r="F150" s="121" t="s">
        <v>140</v>
      </c>
      <c r="G150" s="121" t="str">
        <f t="shared" si="36"/>
        <v>Euribor6M</v>
      </c>
      <c r="H150" s="268" t="str">
        <f t="shared" si="37"/>
        <v>EUR5F5Y_Quote</v>
      </c>
      <c r="I150" s="277">
        <v>0</v>
      </c>
      <c r="J150" s="122" t="str">
        <f>IF(P144,_xll.qlSwapRateHelper2(,H150,2,B150,Calendar,+D150,E150,F150,G150,I150,C150,Discounting,PillarDate,,Permanent,Trigger,ObjectOverwrite),"--")</f>
        <v>--</v>
      </c>
      <c r="L150" s="243" t="str">
        <f t="shared" si="32"/>
        <v>FwdSw</v>
      </c>
      <c r="M150" s="244" t="str">
        <f t="shared" si="33"/>
        <v>EUR5F11Y_Quote</v>
      </c>
      <c r="N150" s="214">
        <f>IFERROR(_xll.qlQuoteValue(H156),"--")</f>
        <v>1.0880000000000001E-2</v>
      </c>
      <c r="O150" s="214">
        <f t="shared" si="34"/>
        <v>0</v>
      </c>
      <c r="P150" s="122" t="b">
        <v>0</v>
      </c>
      <c r="Q150" s="122">
        <v>50</v>
      </c>
      <c r="R150" s="122">
        <v>1</v>
      </c>
      <c r="S150" s="121" t="str">
        <f t="shared" si="35"/>
        <v>--</v>
      </c>
      <c r="T150" s="122" t="str">
        <f>IFERROR(_xll.qlRateHelperEarliestDate(S150,Trigger),"--")</f>
        <v>--</v>
      </c>
      <c r="U150" s="122" t="str">
        <f>IFERROR(_xll.qlRateHelperPillarDate(S150,Trigger),"--")</f>
        <v>--</v>
      </c>
      <c r="W150" s="133" t="str">
        <f t="shared" si="31"/>
        <v/>
      </c>
      <c r="X150" s="133" t="e">
        <v>#N/A</v>
      </c>
      <c r="Y150" s="133" t="str">
        <f>IFERROR(_xll.qlRateHelperQuoteName(X150,Trigger),"")</f>
        <v/>
      </c>
      <c r="Z150" s="133" t="str">
        <f>IFERROR(_xll.qlRateHelperRate(X150,Trigger),"")</f>
        <v/>
      </c>
      <c r="AA150" s="133" t="str">
        <f>IF(ISERROR(_xll.qlSwapRateHelperSpread($X150)),IF(ISERROR(_xll.qlFuturesRateHelperConvexityAdjustment($X150)),"",_xll.qlFuturesRateHelperConvexityAdjustment($X150)),_xll.qlSwapRateHelperSpread($X150))</f>
        <v/>
      </c>
      <c r="AB150" s="133" t="str">
        <f>IFERROR(_xll.qlRateHelperEarliestDate(X150,Trigger),"")</f>
        <v/>
      </c>
      <c r="AC150" s="133" t="str">
        <f>IFERROR(_xll.qlRateHelperPillarDate(X150,Trigger),"")</f>
        <v/>
      </c>
      <c r="AD150" s="172" t="e">
        <v>#N/A</v>
      </c>
    </row>
    <row r="151" spans="1:30" x14ac:dyDescent="0.2">
      <c r="A151" s="133" t="s">
        <v>148</v>
      </c>
      <c r="B151" s="167" t="s">
        <v>56</v>
      </c>
      <c r="C151" s="121" t="s">
        <v>55</v>
      </c>
      <c r="D151" s="121" t="s">
        <v>8</v>
      </c>
      <c r="E151" s="121" t="s">
        <v>7</v>
      </c>
      <c r="F151" s="121" t="s">
        <v>140</v>
      </c>
      <c r="G151" s="121" t="str">
        <f t="shared" si="36"/>
        <v>Euribor6M</v>
      </c>
      <c r="H151" s="268" t="str">
        <f t="shared" si="37"/>
        <v>EUR5F6Y_Quote</v>
      </c>
      <c r="I151" s="277">
        <v>0</v>
      </c>
      <c r="J151" s="122" t="str">
        <f>IF(P145,_xll.qlSwapRateHelper2(,H151,2,B151,Calendar,+D151,E151,F151,G151,I151,C151,Discounting,PillarDate,,Permanent,Trigger,ObjectOverwrite),"--")</f>
        <v>--</v>
      </c>
      <c r="L151" s="243" t="str">
        <f t="shared" si="32"/>
        <v>FwdSw</v>
      </c>
      <c r="M151" s="244" t="str">
        <f t="shared" si="33"/>
        <v>EUR5F12Y_Quote</v>
      </c>
      <c r="N151" s="214">
        <f>IFERROR(_xll.qlQuoteValue(H157),"--")</f>
        <v>1.098E-2</v>
      </c>
      <c r="O151" s="214">
        <f t="shared" si="34"/>
        <v>0</v>
      </c>
      <c r="P151" s="122" t="b">
        <v>0</v>
      </c>
      <c r="Q151" s="122">
        <v>50</v>
      </c>
      <c r="R151" s="122">
        <v>1</v>
      </c>
      <c r="S151" s="121" t="str">
        <f t="shared" si="35"/>
        <v>--</v>
      </c>
      <c r="T151" s="122" t="str">
        <f>IFERROR(_xll.qlRateHelperEarliestDate(S151,Trigger),"--")</f>
        <v>--</v>
      </c>
      <c r="U151" s="122" t="str">
        <f>IFERROR(_xll.qlRateHelperPillarDate(S151,Trigger),"--")</f>
        <v>--</v>
      </c>
      <c r="W151" s="133" t="str">
        <f t="shared" si="31"/>
        <v/>
      </c>
      <c r="X151" s="133" t="e">
        <v>#N/A</v>
      </c>
      <c r="Y151" s="133" t="str">
        <f>IFERROR(_xll.qlRateHelperQuoteName(X151,Trigger),"")</f>
        <v/>
      </c>
      <c r="Z151" s="133" t="str">
        <f>IFERROR(_xll.qlRateHelperRate(X151,Trigger),"")</f>
        <v/>
      </c>
      <c r="AA151" s="133" t="str">
        <f>IF(ISERROR(_xll.qlSwapRateHelperSpread($X151)),IF(ISERROR(_xll.qlFuturesRateHelperConvexityAdjustment($X151)),"",_xll.qlFuturesRateHelperConvexityAdjustment($X151)),_xll.qlSwapRateHelperSpread($X151))</f>
        <v/>
      </c>
      <c r="AB151" s="133" t="str">
        <f>IFERROR(_xll.qlRateHelperEarliestDate(X151,Trigger),"")</f>
        <v/>
      </c>
      <c r="AC151" s="133" t="str">
        <f>IFERROR(_xll.qlRateHelperPillarDate(X151,Trigger),"")</f>
        <v/>
      </c>
      <c r="AD151" s="172" t="e">
        <v>#N/A</v>
      </c>
    </row>
    <row r="152" spans="1:30" x14ac:dyDescent="0.2">
      <c r="A152" s="133" t="s">
        <v>148</v>
      </c>
      <c r="B152" s="167" t="s">
        <v>57</v>
      </c>
      <c r="C152" s="121" t="s">
        <v>55</v>
      </c>
      <c r="D152" s="121" t="s">
        <v>8</v>
      </c>
      <c r="E152" s="121" t="s">
        <v>7</v>
      </c>
      <c r="F152" s="121" t="s">
        <v>140</v>
      </c>
      <c r="G152" s="121" t="str">
        <f t="shared" si="36"/>
        <v>Euribor6M</v>
      </c>
      <c r="H152" s="268" t="str">
        <f t="shared" si="37"/>
        <v>EUR5F7Y_Quote</v>
      </c>
      <c r="I152" s="277">
        <v>0</v>
      </c>
      <c r="J152" s="122" t="str">
        <f>IF(P146,_xll.qlSwapRateHelper2(,H152,2,B152,Calendar,+D152,E152,F152,G152,I152,C152,Discounting,PillarDate,,Permanent,Trigger,ObjectOverwrite),"--")</f>
        <v>--</v>
      </c>
      <c r="L152" s="243" t="str">
        <f t="shared" si="32"/>
        <v>FwdSw</v>
      </c>
      <c r="M152" s="244" t="str">
        <f t="shared" si="33"/>
        <v>EUR5F13Y_Quote</v>
      </c>
      <c r="N152" s="214">
        <f>IFERROR(_xll.qlQuoteValue(H158),"--")</f>
        <v>1.1009999999999999E-2</v>
      </c>
      <c r="O152" s="214">
        <f t="shared" si="34"/>
        <v>0</v>
      </c>
      <c r="P152" s="122" t="b">
        <v>0</v>
      </c>
      <c r="Q152" s="122">
        <v>50</v>
      </c>
      <c r="R152" s="122">
        <v>1</v>
      </c>
      <c r="S152" s="121" t="str">
        <f t="shared" si="35"/>
        <v>--</v>
      </c>
      <c r="T152" s="122" t="str">
        <f>IFERROR(_xll.qlRateHelperEarliestDate(S152,Trigger),"--")</f>
        <v>--</v>
      </c>
      <c r="U152" s="122" t="str">
        <f>IFERROR(_xll.qlRateHelperPillarDate(S152,Trigger),"--")</f>
        <v>--</v>
      </c>
      <c r="W152" s="133" t="str">
        <f t="shared" si="31"/>
        <v/>
      </c>
      <c r="X152" s="133" t="e">
        <v>#N/A</v>
      </c>
      <c r="Y152" s="133" t="str">
        <f>IFERROR(_xll.qlRateHelperQuoteName(X152,Trigger),"")</f>
        <v/>
      </c>
      <c r="Z152" s="133" t="str">
        <f>IFERROR(_xll.qlRateHelperRate(X152,Trigger),"")</f>
        <v/>
      </c>
      <c r="AA152" s="133" t="str">
        <f>IF(ISERROR(_xll.qlSwapRateHelperSpread($X152)),IF(ISERROR(_xll.qlFuturesRateHelperConvexityAdjustment($X152)),"",_xll.qlFuturesRateHelperConvexityAdjustment($X152)),_xll.qlSwapRateHelperSpread($X152))</f>
        <v/>
      </c>
      <c r="AB152" s="133" t="str">
        <f>IFERROR(_xll.qlRateHelperEarliestDate(X152,Trigger),"")</f>
        <v/>
      </c>
      <c r="AC152" s="133" t="str">
        <f>IFERROR(_xll.qlRateHelperPillarDate(X152,Trigger),"")</f>
        <v/>
      </c>
      <c r="AD152" s="172" t="e">
        <v>#N/A</v>
      </c>
    </row>
    <row r="153" spans="1:30" x14ac:dyDescent="0.2">
      <c r="A153" s="133" t="s">
        <v>148</v>
      </c>
      <c r="B153" s="167" t="s">
        <v>58</v>
      </c>
      <c r="C153" s="121" t="s">
        <v>55</v>
      </c>
      <c r="D153" s="121" t="s">
        <v>8</v>
      </c>
      <c r="E153" s="121" t="s">
        <v>7</v>
      </c>
      <c r="F153" s="121" t="s">
        <v>140</v>
      </c>
      <c r="G153" s="121" t="str">
        <f t="shared" si="36"/>
        <v>Euribor6M</v>
      </c>
      <c r="H153" s="268" t="str">
        <f t="shared" si="37"/>
        <v>EUR5F8Y_Quote</v>
      </c>
      <c r="I153" s="277">
        <v>0</v>
      </c>
      <c r="J153" s="122" t="str">
        <f>IF(P147,_xll.qlSwapRateHelper2(,H153,2,B153,Calendar,+D153,E153,F153,G153,I153,C153,Discounting,PillarDate,,Permanent,Trigger,ObjectOverwrite),"--")</f>
        <v>--</v>
      </c>
      <c r="L153" s="243" t="str">
        <f t="shared" si="32"/>
        <v>FwdSw</v>
      </c>
      <c r="M153" s="244" t="str">
        <f t="shared" si="33"/>
        <v>EUR5F14Y_Quote</v>
      </c>
      <c r="N153" s="214">
        <f>IFERROR(_xll.qlQuoteValue(H159),"--")</f>
        <v>1.102E-2</v>
      </c>
      <c r="O153" s="214">
        <f t="shared" si="34"/>
        <v>0</v>
      </c>
      <c r="P153" s="122" t="b">
        <v>0</v>
      </c>
      <c r="Q153" s="122">
        <v>50</v>
      </c>
      <c r="R153" s="122">
        <v>1</v>
      </c>
      <c r="S153" s="121" t="str">
        <f t="shared" si="35"/>
        <v>--</v>
      </c>
      <c r="T153" s="122" t="str">
        <f>IFERROR(_xll.qlRateHelperEarliestDate(S153,Trigger),"--")</f>
        <v>--</v>
      </c>
      <c r="U153" s="122" t="str">
        <f>IFERROR(_xll.qlRateHelperPillarDate(S153,Trigger),"--")</f>
        <v>--</v>
      </c>
      <c r="W153" s="133" t="str">
        <f t="shared" si="31"/>
        <v/>
      </c>
      <c r="X153" s="133" t="e">
        <v>#N/A</v>
      </c>
      <c r="Y153" s="133" t="str">
        <f>IFERROR(_xll.qlRateHelperQuoteName(X153,Trigger),"")</f>
        <v/>
      </c>
      <c r="Z153" s="133" t="str">
        <f>IFERROR(_xll.qlRateHelperRate(X153,Trigger),"")</f>
        <v/>
      </c>
      <c r="AA153" s="133" t="str">
        <f>IF(ISERROR(_xll.qlSwapRateHelperSpread($X153)),IF(ISERROR(_xll.qlFuturesRateHelperConvexityAdjustment($X153)),"",_xll.qlFuturesRateHelperConvexityAdjustment($X153)),_xll.qlSwapRateHelperSpread($X153))</f>
        <v/>
      </c>
      <c r="AB153" s="133" t="str">
        <f>IFERROR(_xll.qlRateHelperEarliestDate(X153,Trigger),"")</f>
        <v/>
      </c>
      <c r="AC153" s="133" t="str">
        <f>IFERROR(_xll.qlRateHelperPillarDate(X153,Trigger),"")</f>
        <v/>
      </c>
      <c r="AD153" s="172" t="e">
        <v>#N/A</v>
      </c>
    </row>
    <row r="154" spans="1:30" x14ac:dyDescent="0.2">
      <c r="A154" s="133" t="s">
        <v>148</v>
      </c>
      <c r="B154" s="167" t="s">
        <v>59</v>
      </c>
      <c r="C154" s="121" t="s">
        <v>55</v>
      </c>
      <c r="D154" s="121" t="s">
        <v>8</v>
      </c>
      <c r="E154" s="121" t="s">
        <v>7</v>
      </c>
      <c r="F154" s="121" t="s">
        <v>140</v>
      </c>
      <c r="G154" s="121" t="str">
        <f t="shared" si="36"/>
        <v>Euribor6M</v>
      </c>
      <c r="H154" s="268" t="str">
        <f t="shared" si="37"/>
        <v>EUR5F9Y_Quote</v>
      </c>
      <c r="I154" s="277">
        <v>0</v>
      </c>
      <c r="J154" s="122" t="str">
        <f>IF(P148,_xll.qlSwapRateHelper2(,H154,2,B154,Calendar,+D154,E154,F154,G154,I154,C154,Discounting,PillarDate,,Permanent,Trigger,ObjectOverwrite),"--")</f>
        <v>--</v>
      </c>
      <c r="L154" s="243" t="str">
        <f t="shared" si="32"/>
        <v>FwdSw</v>
      </c>
      <c r="M154" s="244" t="str">
        <f t="shared" si="33"/>
        <v>EUR5F15Y_Quote</v>
      </c>
      <c r="N154" s="214">
        <f>IFERROR(_xll.qlQuoteValue(H160),"--")</f>
        <v>1.099E-2</v>
      </c>
      <c r="O154" s="214">
        <f t="shared" si="34"/>
        <v>0</v>
      </c>
      <c r="P154" s="122" t="b">
        <v>0</v>
      </c>
      <c r="Q154" s="122">
        <v>50</v>
      </c>
      <c r="R154" s="122">
        <v>1</v>
      </c>
      <c r="S154" s="121" t="str">
        <f t="shared" si="35"/>
        <v>--</v>
      </c>
      <c r="T154" s="122" t="str">
        <f>IFERROR(_xll.qlRateHelperEarliestDate(S154,Trigger),"--")</f>
        <v>--</v>
      </c>
      <c r="U154" s="122" t="str">
        <f>IFERROR(_xll.qlRateHelperPillarDate(S154,Trigger),"--")</f>
        <v>--</v>
      </c>
      <c r="W154" s="133" t="str">
        <f t="shared" si="31"/>
        <v/>
      </c>
      <c r="X154" s="133" t="e">
        <v>#N/A</v>
      </c>
      <c r="Y154" s="133" t="str">
        <f>IFERROR(_xll.qlRateHelperQuoteName(X154,Trigger),"")</f>
        <v/>
      </c>
      <c r="Z154" s="133" t="str">
        <f>IFERROR(_xll.qlRateHelperRate(X154,Trigger),"")</f>
        <v/>
      </c>
      <c r="AA154" s="133" t="str">
        <f>IF(ISERROR(_xll.qlSwapRateHelperSpread($X154)),IF(ISERROR(_xll.qlFuturesRateHelperConvexityAdjustment($X154)),"",_xll.qlFuturesRateHelperConvexityAdjustment($X154)),_xll.qlSwapRateHelperSpread($X154))</f>
        <v/>
      </c>
      <c r="AB154" s="133" t="str">
        <f>IFERROR(_xll.qlRateHelperEarliestDate(X154,Trigger),"")</f>
        <v/>
      </c>
      <c r="AC154" s="133" t="str">
        <f>IFERROR(_xll.qlRateHelperPillarDate(X154,Trigger),"")</f>
        <v/>
      </c>
      <c r="AD154" s="172" t="e">
        <v>#N/A</v>
      </c>
    </row>
    <row r="155" spans="1:30" x14ac:dyDescent="0.2">
      <c r="A155" s="133" t="s">
        <v>148</v>
      </c>
      <c r="B155" s="167" t="s">
        <v>60</v>
      </c>
      <c r="C155" s="121" t="s">
        <v>55</v>
      </c>
      <c r="D155" s="121" t="s">
        <v>8</v>
      </c>
      <c r="E155" s="121" t="s">
        <v>7</v>
      </c>
      <c r="F155" s="121" t="s">
        <v>140</v>
      </c>
      <c r="G155" s="121" t="str">
        <f t="shared" si="36"/>
        <v>Euribor6M</v>
      </c>
      <c r="H155" s="268" t="str">
        <f t="shared" si="37"/>
        <v>EUR5F10Y_Quote</v>
      </c>
      <c r="I155" s="277">
        <v>0</v>
      </c>
      <c r="J155" s="122" t="str">
        <f>IF(P149,_xll.qlSwapRateHelper2(,H155,2,B155,Calendar,+D155,E155,F155,G155,I155,C155,Discounting,PillarDate,,Permanent,Trigger,ObjectOverwrite),"--")</f>
        <v>--</v>
      </c>
      <c r="L155" s="243" t="str">
        <f t="shared" si="32"/>
        <v>FwdSw</v>
      </c>
      <c r="M155" s="244" t="str">
        <f t="shared" si="33"/>
        <v>EUR5F20Y_Quote</v>
      </c>
      <c r="N155" s="214">
        <f>IFERROR(_xll.qlQuoteValue(H161),"--")</f>
        <v>1.0620000000000001E-2</v>
      </c>
      <c r="O155" s="214">
        <f t="shared" si="34"/>
        <v>0</v>
      </c>
      <c r="P155" s="122" t="b">
        <v>0</v>
      </c>
      <c r="Q155" s="122">
        <v>50</v>
      </c>
      <c r="R155" s="122">
        <v>1</v>
      </c>
      <c r="S155" s="121" t="str">
        <f t="shared" si="35"/>
        <v>--</v>
      </c>
      <c r="T155" s="122" t="str">
        <f>IFERROR(_xll.qlRateHelperEarliestDate(S155,Trigger),"--")</f>
        <v>--</v>
      </c>
      <c r="U155" s="122" t="str">
        <f>IFERROR(_xll.qlRateHelperPillarDate(S155,Trigger),"--")</f>
        <v>--</v>
      </c>
      <c r="W155" s="133" t="str">
        <f t="shared" si="31"/>
        <v/>
      </c>
      <c r="X155" s="133" t="e">
        <v>#N/A</v>
      </c>
      <c r="Y155" s="133" t="str">
        <f>IFERROR(_xll.qlRateHelperQuoteName(X155,Trigger),"")</f>
        <v/>
      </c>
      <c r="Z155" s="133" t="str">
        <f>IFERROR(_xll.qlRateHelperRate(X155,Trigger),"")</f>
        <v/>
      </c>
      <c r="AA155" s="133" t="str">
        <f>IF(ISERROR(_xll.qlSwapRateHelperSpread($X155)),IF(ISERROR(_xll.qlFuturesRateHelperConvexityAdjustment($X155)),"",_xll.qlFuturesRateHelperConvexityAdjustment($X155)),_xll.qlSwapRateHelperSpread($X155))</f>
        <v/>
      </c>
      <c r="AB155" s="133" t="str">
        <f>IFERROR(_xll.qlRateHelperEarliestDate(X155,Trigger),"")</f>
        <v/>
      </c>
      <c r="AC155" s="133" t="str">
        <f>IFERROR(_xll.qlRateHelperPillarDate(X155,Trigger),"")</f>
        <v/>
      </c>
      <c r="AD155" s="172" t="e">
        <v>#N/A</v>
      </c>
    </row>
    <row r="156" spans="1:30" x14ac:dyDescent="0.2">
      <c r="A156" s="133" t="s">
        <v>148</v>
      </c>
      <c r="B156" s="167" t="s">
        <v>98</v>
      </c>
      <c r="C156" s="121" t="s">
        <v>55</v>
      </c>
      <c r="D156" s="121" t="s">
        <v>8</v>
      </c>
      <c r="E156" s="121" t="s">
        <v>7</v>
      </c>
      <c r="F156" s="121" t="s">
        <v>140</v>
      </c>
      <c r="G156" s="121" t="str">
        <f t="shared" si="36"/>
        <v>Euribor6M</v>
      </c>
      <c r="H156" s="268" t="str">
        <f t="shared" si="37"/>
        <v>EUR5F11Y_Quote</v>
      </c>
      <c r="I156" s="277">
        <v>0</v>
      </c>
      <c r="J156" s="122" t="str">
        <f>IF(P150,_xll.qlSwapRateHelper2(,H156,2,B156,Calendar,+D156,E156,F156,G156,I156,C156,Discounting,PillarDate,,Permanent,Trigger,ObjectOverwrite),"--")</f>
        <v>--</v>
      </c>
      <c r="L156" s="243" t="str">
        <f t="shared" si="32"/>
        <v>FwdSw</v>
      </c>
      <c r="M156" s="244" t="str">
        <f t="shared" si="33"/>
        <v>EUR5F25Y_Quote</v>
      </c>
      <c r="N156" s="214">
        <f>IFERROR(_xll.qlQuoteValue(H162),"--")</f>
        <v>1.0170000000000002E-2</v>
      </c>
      <c r="O156" s="214">
        <f t="shared" si="34"/>
        <v>0</v>
      </c>
      <c r="P156" s="122" t="b">
        <v>0</v>
      </c>
      <c r="Q156" s="122">
        <v>50</v>
      </c>
      <c r="R156" s="122">
        <v>1</v>
      </c>
      <c r="S156" s="121" t="str">
        <f t="shared" si="35"/>
        <v>--</v>
      </c>
      <c r="T156" s="122" t="str">
        <f>IFERROR(_xll.qlRateHelperEarliestDate(S156,Trigger),"--")</f>
        <v>--</v>
      </c>
      <c r="U156" s="122" t="str">
        <f>IFERROR(_xll.qlRateHelperPillarDate(S156,Trigger),"--")</f>
        <v>--</v>
      </c>
      <c r="W156" s="133" t="str">
        <f t="shared" si="31"/>
        <v/>
      </c>
      <c r="X156" s="133" t="e">
        <v>#N/A</v>
      </c>
      <c r="Y156" s="133" t="str">
        <f>IFERROR(_xll.qlRateHelperQuoteName(X156,Trigger),"")</f>
        <v/>
      </c>
      <c r="Z156" s="133" t="str">
        <f>IFERROR(_xll.qlRateHelperRate(X156,Trigger),"")</f>
        <v/>
      </c>
      <c r="AA156" s="133" t="str">
        <f>IF(ISERROR(_xll.qlSwapRateHelperSpread($X156)),IF(ISERROR(_xll.qlFuturesRateHelperConvexityAdjustment($X156)),"",_xll.qlFuturesRateHelperConvexityAdjustment($X156)),_xll.qlSwapRateHelperSpread($X156))</f>
        <v/>
      </c>
      <c r="AB156" s="133" t="str">
        <f>IFERROR(_xll.qlRateHelperEarliestDate(X156,Trigger),"")</f>
        <v/>
      </c>
      <c r="AC156" s="133" t="str">
        <f>IFERROR(_xll.qlRateHelperPillarDate(X156,Trigger),"")</f>
        <v/>
      </c>
      <c r="AD156" s="172" t="e">
        <v>#N/A</v>
      </c>
    </row>
    <row r="157" spans="1:30" x14ac:dyDescent="0.2">
      <c r="A157" s="133" t="s">
        <v>148</v>
      </c>
      <c r="B157" s="167" t="s">
        <v>61</v>
      </c>
      <c r="C157" s="121" t="s">
        <v>55</v>
      </c>
      <c r="D157" s="121" t="s">
        <v>8</v>
      </c>
      <c r="E157" s="121" t="s">
        <v>7</v>
      </c>
      <c r="F157" s="121" t="s">
        <v>140</v>
      </c>
      <c r="G157" s="121" t="str">
        <f t="shared" si="36"/>
        <v>Euribor6M</v>
      </c>
      <c r="H157" s="268" t="str">
        <f t="shared" si="37"/>
        <v>EUR5F12Y_Quote</v>
      </c>
      <c r="I157" s="277">
        <v>0</v>
      </c>
      <c r="J157" s="122" t="str">
        <f>IF(P151,_xll.qlSwapRateHelper2(,H157,2,B157,Calendar,+D157,E157,F157,G157,I157,C157,Discounting,PillarDate,,Permanent,Trigger,ObjectOverwrite),"--")</f>
        <v>--</v>
      </c>
      <c r="L157" s="243" t="str">
        <f t="shared" si="32"/>
        <v>FwdSw</v>
      </c>
      <c r="M157" s="244" t="str">
        <f t="shared" si="33"/>
        <v>EUR5F30Y_Quote</v>
      </c>
      <c r="N157" s="214">
        <f>IFERROR(_xll.qlQuoteValue(H163),"--")</f>
        <v>9.7999999999999997E-3</v>
      </c>
      <c r="O157" s="214">
        <f t="shared" si="34"/>
        <v>0</v>
      </c>
      <c r="P157" s="122" t="b">
        <v>0</v>
      </c>
      <c r="Q157" s="122">
        <v>50</v>
      </c>
      <c r="R157" s="122">
        <v>1</v>
      </c>
      <c r="S157" s="121" t="str">
        <f t="shared" si="35"/>
        <v>--</v>
      </c>
      <c r="T157" s="122" t="str">
        <f>IFERROR(_xll.qlRateHelperEarliestDate(S157,Trigger),"--")</f>
        <v>--</v>
      </c>
      <c r="U157" s="122" t="str">
        <f>IFERROR(_xll.qlRateHelperPillarDate(S157,Trigger),"--")</f>
        <v>--</v>
      </c>
      <c r="W157" s="133" t="str">
        <f t="shared" si="31"/>
        <v/>
      </c>
      <c r="X157" s="133" t="e">
        <v>#N/A</v>
      </c>
      <c r="Y157" s="133" t="str">
        <f>IFERROR(_xll.qlRateHelperQuoteName(X157,Trigger),"")</f>
        <v/>
      </c>
      <c r="Z157" s="133" t="str">
        <f>IFERROR(_xll.qlRateHelperRate(X157,Trigger),"")</f>
        <v/>
      </c>
      <c r="AA157" s="133" t="str">
        <f>IF(ISERROR(_xll.qlSwapRateHelperSpread($X157)),IF(ISERROR(_xll.qlFuturesRateHelperConvexityAdjustment($X157)),"",_xll.qlFuturesRateHelperConvexityAdjustment($X157)),_xll.qlSwapRateHelperSpread($X157))</f>
        <v/>
      </c>
      <c r="AB157" s="133" t="str">
        <f>IFERROR(_xll.qlRateHelperEarliestDate(X157,Trigger),"")</f>
        <v/>
      </c>
      <c r="AC157" s="133" t="str">
        <f>IFERROR(_xll.qlRateHelperPillarDate(X157,Trigger),"")</f>
        <v/>
      </c>
      <c r="AD157" s="172" t="e">
        <v>#N/A</v>
      </c>
    </row>
    <row r="158" spans="1:30" x14ac:dyDescent="0.2">
      <c r="A158" s="133" t="s">
        <v>148</v>
      </c>
      <c r="B158" s="167" t="s">
        <v>99</v>
      </c>
      <c r="C158" s="121" t="s">
        <v>55</v>
      </c>
      <c r="D158" s="121" t="s">
        <v>8</v>
      </c>
      <c r="E158" s="121" t="s">
        <v>7</v>
      </c>
      <c r="F158" s="121" t="s">
        <v>140</v>
      </c>
      <c r="G158" s="121" t="str">
        <f t="shared" si="36"/>
        <v>Euribor6M</v>
      </c>
      <c r="H158" s="268" t="str">
        <f t="shared" si="37"/>
        <v>EUR5F13Y_Quote</v>
      </c>
      <c r="I158" s="277">
        <v>0</v>
      </c>
      <c r="J158" s="122" t="str">
        <f>IF(P152,_xll.qlSwapRateHelper2(,H158,2,B158,Calendar,+D158,E158,F158,G158,I158,C158,Discounting,PillarDate,,Permanent,Trigger,ObjectOverwrite),"--")</f>
        <v>--</v>
      </c>
      <c r="L158" s="243" t="str">
        <f t="shared" si="32"/>
        <v>FwdSw</v>
      </c>
      <c r="M158" s="244" t="str">
        <f t="shared" si="33"/>
        <v>EUR6F1Y_Quote</v>
      </c>
      <c r="N158" s="214">
        <f>IFERROR(_xll.qlQuoteValue(H164),"--")</f>
        <v>6.3800000000000003E-3</v>
      </c>
      <c r="O158" s="214">
        <f t="shared" si="34"/>
        <v>0</v>
      </c>
      <c r="P158" s="122" t="b">
        <v>0</v>
      </c>
      <c r="Q158" s="122">
        <v>50</v>
      </c>
      <c r="R158" s="122">
        <v>1</v>
      </c>
      <c r="S158" s="121" t="str">
        <f t="shared" si="35"/>
        <v>--</v>
      </c>
      <c r="T158" s="122" t="str">
        <f>IFERROR(_xll.qlRateHelperEarliestDate(S158,Trigger),"--")</f>
        <v>--</v>
      </c>
      <c r="U158" s="122" t="str">
        <f>IFERROR(_xll.qlRateHelperPillarDate(S158,Trigger),"--")</f>
        <v>--</v>
      </c>
      <c r="W158" s="133" t="str">
        <f t="shared" si="31"/>
        <v/>
      </c>
      <c r="X158" s="133" t="e">
        <v>#N/A</v>
      </c>
      <c r="Y158" s="133" t="str">
        <f>IFERROR(_xll.qlRateHelperQuoteName(X158,Trigger),"")</f>
        <v/>
      </c>
      <c r="Z158" s="133" t="str">
        <f>IFERROR(_xll.qlRateHelperRate(X158,Trigger),"")</f>
        <v/>
      </c>
      <c r="AA158" s="133" t="str">
        <f>IF(ISERROR(_xll.qlSwapRateHelperSpread($X158)),IF(ISERROR(_xll.qlFuturesRateHelperConvexityAdjustment($X158)),"",_xll.qlFuturesRateHelperConvexityAdjustment($X158)),_xll.qlSwapRateHelperSpread($X158))</f>
        <v/>
      </c>
      <c r="AB158" s="133" t="str">
        <f>IFERROR(_xll.qlRateHelperEarliestDate(X158,Trigger),"")</f>
        <v/>
      </c>
      <c r="AC158" s="133" t="str">
        <f>IFERROR(_xll.qlRateHelperPillarDate(X158,Trigger),"")</f>
        <v/>
      </c>
      <c r="AD158" s="172" t="e">
        <v>#N/A</v>
      </c>
    </row>
    <row r="159" spans="1:30" x14ac:dyDescent="0.2">
      <c r="A159" s="133" t="s">
        <v>148</v>
      </c>
      <c r="B159" s="167" t="s">
        <v>100</v>
      </c>
      <c r="C159" s="121" t="s">
        <v>55</v>
      </c>
      <c r="D159" s="121" t="s">
        <v>8</v>
      </c>
      <c r="E159" s="121" t="s">
        <v>7</v>
      </c>
      <c r="F159" s="121" t="s">
        <v>140</v>
      </c>
      <c r="G159" s="121" t="str">
        <f t="shared" si="36"/>
        <v>Euribor6M</v>
      </c>
      <c r="H159" s="268" t="str">
        <f t="shared" si="37"/>
        <v>EUR5F14Y_Quote</v>
      </c>
      <c r="I159" s="277">
        <v>0</v>
      </c>
      <c r="J159" s="122" t="str">
        <f>IF(P153,_xll.qlSwapRateHelper2(,H159,2,B159,Calendar,+D159,E159,F159,G159,I159,C159,Discounting,PillarDate,,Permanent,Trigger,ObjectOverwrite),"--")</f>
        <v>--</v>
      </c>
      <c r="L159" s="243" t="str">
        <f t="shared" si="32"/>
        <v>FwdSw</v>
      </c>
      <c r="M159" s="244" t="str">
        <f t="shared" si="33"/>
        <v>EUR6F2Y_Quote</v>
      </c>
      <c r="N159" s="214">
        <f>IFERROR(_xll.qlQuoteValue(H165),"--")</f>
        <v>7.5599999999999999E-3</v>
      </c>
      <c r="O159" s="214">
        <f t="shared" si="34"/>
        <v>0</v>
      </c>
      <c r="P159" s="122" t="b">
        <v>0</v>
      </c>
      <c r="Q159" s="122">
        <v>50</v>
      </c>
      <c r="R159" s="122">
        <v>1</v>
      </c>
      <c r="S159" s="121" t="str">
        <f t="shared" si="35"/>
        <v>--</v>
      </c>
      <c r="T159" s="122" t="str">
        <f>IFERROR(_xll.qlRateHelperEarliestDate(S159,Trigger),"--")</f>
        <v>--</v>
      </c>
      <c r="U159" s="122" t="str">
        <f>IFERROR(_xll.qlRateHelperPillarDate(S159,Trigger),"--")</f>
        <v>--</v>
      </c>
      <c r="W159" s="133" t="str">
        <f t="shared" si="31"/>
        <v/>
      </c>
      <c r="X159" s="133" t="e">
        <v>#N/A</v>
      </c>
      <c r="Y159" s="133" t="str">
        <f>IFERROR(_xll.qlRateHelperQuoteName(X159,Trigger),"")</f>
        <v/>
      </c>
      <c r="Z159" s="133" t="str">
        <f>IFERROR(_xll.qlRateHelperRate(X159,Trigger),"")</f>
        <v/>
      </c>
      <c r="AA159" s="133" t="str">
        <f>IF(ISERROR(_xll.qlSwapRateHelperSpread($X159)),IF(ISERROR(_xll.qlFuturesRateHelperConvexityAdjustment($X159)),"",_xll.qlFuturesRateHelperConvexityAdjustment($X159)),_xll.qlSwapRateHelperSpread($X159))</f>
        <v/>
      </c>
      <c r="AB159" s="133" t="str">
        <f>IFERROR(_xll.qlRateHelperEarliestDate(X159,Trigger),"")</f>
        <v/>
      </c>
      <c r="AC159" s="133" t="str">
        <f>IFERROR(_xll.qlRateHelperPillarDate(X159,Trigger),"")</f>
        <v/>
      </c>
      <c r="AD159" s="172" t="e">
        <v>#N/A</v>
      </c>
    </row>
    <row r="160" spans="1:30" x14ac:dyDescent="0.2">
      <c r="A160" s="133" t="s">
        <v>148</v>
      </c>
      <c r="B160" s="167" t="s">
        <v>62</v>
      </c>
      <c r="C160" s="121" t="s">
        <v>55</v>
      </c>
      <c r="D160" s="121" t="s">
        <v>8</v>
      </c>
      <c r="E160" s="121" t="s">
        <v>7</v>
      </c>
      <c r="F160" s="121" t="s">
        <v>140</v>
      </c>
      <c r="G160" s="121" t="str">
        <f t="shared" si="36"/>
        <v>Euribor6M</v>
      </c>
      <c r="H160" s="268" t="str">
        <f t="shared" si="37"/>
        <v>EUR5F15Y_Quote</v>
      </c>
      <c r="I160" s="277">
        <v>0</v>
      </c>
      <c r="J160" s="122" t="str">
        <f>IF(P154,_xll.qlSwapRateHelper2(,H160,2,B160,Calendar,+D160,E160,F160,G160,I160,C160,Discounting,PillarDate,,Permanent,Trigger,ObjectOverwrite),"--")</f>
        <v>--</v>
      </c>
      <c r="L160" s="243" t="str">
        <f t="shared" si="32"/>
        <v>FwdSw</v>
      </c>
      <c r="M160" s="244" t="str">
        <f t="shared" si="33"/>
        <v>EUR6F3Y_Quote</v>
      </c>
      <c r="N160" s="214">
        <f>IFERROR(_xll.qlQuoteValue(H166),"--")</f>
        <v>8.5699999999999995E-3</v>
      </c>
      <c r="O160" s="214">
        <f t="shared" si="34"/>
        <v>0</v>
      </c>
      <c r="P160" s="122" t="b">
        <v>0</v>
      </c>
      <c r="Q160" s="122">
        <v>50</v>
      </c>
      <c r="R160" s="122">
        <v>1</v>
      </c>
      <c r="S160" s="121" t="str">
        <f t="shared" si="35"/>
        <v>--</v>
      </c>
      <c r="T160" s="122" t="str">
        <f>IFERROR(_xll.qlRateHelperEarliestDate(S160,Trigger),"--")</f>
        <v>--</v>
      </c>
      <c r="U160" s="122" t="str">
        <f>IFERROR(_xll.qlRateHelperPillarDate(S160,Trigger),"--")</f>
        <v>--</v>
      </c>
      <c r="W160" s="133" t="str">
        <f t="shared" si="31"/>
        <v/>
      </c>
      <c r="X160" s="133" t="e">
        <v>#N/A</v>
      </c>
      <c r="Y160" s="133" t="str">
        <f>IFERROR(_xll.qlRateHelperQuoteName(X160,Trigger),"")</f>
        <v/>
      </c>
      <c r="Z160" s="133" t="str">
        <f>IFERROR(_xll.qlRateHelperRate(X160,Trigger),"")</f>
        <v/>
      </c>
      <c r="AA160" s="133" t="str">
        <f>IF(ISERROR(_xll.qlSwapRateHelperSpread($X160)),IF(ISERROR(_xll.qlFuturesRateHelperConvexityAdjustment($X160)),"",_xll.qlFuturesRateHelperConvexityAdjustment($X160)),_xll.qlSwapRateHelperSpread($X160))</f>
        <v/>
      </c>
      <c r="AB160" s="133" t="str">
        <f>IFERROR(_xll.qlRateHelperEarliestDate(X160,Trigger),"")</f>
        <v/>
      </c>
      <c r="AC160" s="133" t="str">
        <f>IFERROR(_xll.qlRateHelperPillarDate(X160,Trigger),"")</f>
        <v/>
      </c>
      <c r="AD160" s="172" t="e">
        <v>#N/A</v>
      </c>
    </row>
    <row r="161" spans="1:30" x14ac:dyDescent="0.2">
      <c r="A161" s="133" t="s">
        <v>148</v>
      </c>
      <c r="B161" s="167" t="s">
        <v>63</v>
      </c>
      <c r="C161" s="121" t="s">
        <v>55</v>
      </c>
      <c r="D161" s="121" t="s">
        <v>8</v>
      </c>
      <c r="E161" s="121" t="s">
        <v>7</v>
      </c>
      <c r="F161" s="121" t="s">
        <v>140</v>
      </c>
      <c r="G161" s="121" t="str">
        <f t="shared" si="36"/>
        <v>Euribor6M</v>
      </c>
      <c r="H161" s="268" t="str">
        <f t="shared" si="37"/>
        <v>EUR5F20Y_Quote</v>
      </c>
      <c r="I161" s="277">
        <v>0</v>
      </c>
      <c r="J161" s="122" t="str">
        <f>IF(P155,_xll.qlSwapRateHelper2(,H161,2,B161,Calendar,+D161,E161,F161,G161,I161,C161,Discounting,PillarDate,,Permanent,Trigger,ObjectOverwrite),"--")</f>
        <v>--</v>
      </c>
      <c r="L161" s="243" t="str">
        <f t="shared" si="32"/>
        <v>FwdSw</v>
      </c>
      <c r="M161" s="244" t="str">
        <f t="shared" si="33"/>
        <v>EUR6F4Y_Quote</v>
      </c>
      <c r="N161" s="214">
        <f>IFERROR(_xll.qlQuoteValue(H167),"--")</f>
        <v>9.4000000000000004E-3</v>
      </c>
      <c r="O161" s="214">
        <f t="shared" si="34"/>
        <v>0</v>
      </c>
      <c r="P161" s="122" t="b">
        <v>0</v>
      </c>
      <c r="Q161" s="122">
        <v>50</v>
      </c>
      <c r="R161" s="122">
        <v>1</v>
      </c>
      <c r="S161" s="121" t="str">
        <f t="shared" si="35"/>
        <v>--</v>
      </c>
      <c r="T161" s="122" t="str">
        <f>IFERROR(_xll.qlRateHelperEarliestDate(S161,Trigger),"--")</f>
        <v>--</v>
      </c>
      <c r="U161" s="122" t="str">
        <f>IFERROR(_xll.qlRateHelperPillarDate(S161,Trigger),"--")</f>
        <v>--</v>
      </c>
      <c r="W161" s="133" t="str">
        <f t="shared" si="31"/>
        <v/>
      </c>
      <c r="X161" s="133" t="e">
        <v>#N/A</v>
      </c>
      <c r="Y161" s="133" t="str">
        <f>IFERROR(_xll.qlRateHelperQuoteName(X161,Trigger),"")</f>
        <v/>
      </c>
      <c r="Z161" s="133" t="str">
        <f>IFERROR(_xll.qlRateHelperRate(X161,Trigger),"")</f>
        <v/>
      </c>
      <c r="AA161" s="133" t="str">
        <f>IF(ISERROR(_xll.qlSwapRateHelperSpread($X161)),IF(ISERROR(_xll.qlFuturesRateHelperConvexityAdjustment($X161)),"",_xll.qlFuturesRateHelperConvexityAdjustment($X161)),_xll.qlSwapRateHelperSpread($X161))</f>
        <v/>
      </c>
      <c r="AB161" s="133" t="str">
        <f>IFERROR(_xll.qlRateHelperEarliestDate(X161,Trigger),"")</f>
        <v/>
      </c>
      <c r="AC161" s="133" t="str">
        <f>IFERROR(_xll.qlRateHelperPillarDate(X161,Trigger),"")</f>
        <v/>
      </c>
      <c r="AD161" s="172" t="e">
        <v>#N/A</v>
      </c>
    </row>
    <row r="162" spans="1:30" x14ac:dyDescent="0.2">
      <c r="A162" s="133" t="s">
        <v>148</v>
      </c>
      <c r="B162" s="167" t="s">
        <v>64</v>
      </c>
      <c r="C162" s="121" t="s">
        <v>55</v>
      </c>
      <c r="D162" s="121" t="s">
        <v>8</v>
      </c>
      <c r="E162" s="121" t="s">
        <v>7</v>
      </c>
      <c r="F162" s="121" t="s">
        <v>140</v>
      </c>
      <c r="G162" s="121" t="str">
        <f t="shared" si="36"/>
        <v>Euribor6M</v>
      </c>
      <c r="H162" s="268" t="str">
        <f t="shared" si="37"/>
        <v>EUR5F25Y_Quote</v>
      </c>
      <c r="I162" s="277">
        <v>0</v>
      </c>
      <c r="J162" s="122" t="str">
        <f>IF(P156,_xll.qlSwapRateHelper2(,H162,2,B162,Calendar,+D162,E162,F162,G162,I162,C162,Discounting,PillarDate,,Permanent,Trigger,ObjectOverwrite),"--")</f>
        <v>--</v>
      </c>
      <c r="L162" s="243" t="str">
        <f t="shared" si="32"/>
        <v>FwdSw</v>
      </c>
      <c r="M162" s="244" t="str">
        <f t="shared" si="33"/>
        <v>EUR6F5Y_Quote</v>
      </c>
      <c r="N162" s="214">
        <f>IFERROR(_xll.qlQuoteValue(H168),"--")</f>
        <v>1.0090000000000002E-2</v>
      </c>
      <c r="O162" s="214">
        <f t="shared" si="34"/>
        <v>0</v>
      </c>
      <c r="P162" s="122" t="b">
        <v>0</v>
      </c>
      <c r="Q162" s="122">
        <v>50</v>
      </c>
      <c r="R162" s="122">
        <v>1</v>
      </c>
      <c r="S162" s="121" t="str">
        <f t="shared" si="35"/>
        <v>--</v>
      </c>
      <c r="T162" s="122" t="str">
        <f>IFERROR(_xll.qlRateHelperEarliestDate(S162,Trigger),"--")</f>
        <v>--</v>
      </c>
      <c r="U162" s="122" t="str">
        <f>IFERROR(_xll.qlRateHelperPillarDate(S162,Trigger),"--")</f>
        <v>--</v>
      </c>
      <c r="W162" s="133" t="str">
        <f t="shared" si="31"/>
        <v/>
      </c>
      <c r="X162" s="133" t="e">
        <v>#N/A</v>
      </c>
      <c r="Y162" s="133" t="str">
        <f>IFERROR(_xll.qlRateHelperQuoteName(X162,Trigger),"")</f>
        <v/>
      </c>
      <c r="Z162" s="133" t="str">
        <f>IFERROR(_xll.qlRateHelperRate(X162,Trigger),"")</f>
        <v/>
      </c>
      <c r="AA162" s="133" t="str">
        <f>IF(ISERROR(_xll.qlSwapRateHelperSpread($X162)),IF(ISERROR(_xll.qlFuturesRateHelperConvexityAdjustment($X162)),"",_xll.qlFuturesRateHelperConvexityAdjustment($X162)),_xll.qlSwapRateHelperSpread($X162))</f>
        <v/>
      </c>
      <c r="AB162" s="133" t="str">
        <f>IFERROR(_xll.qlRateHelperEarliestDate(X162,Trigger),"")</f>
        <v/>
      </c>
      <c r="AC162" s="133" t="str">
        <f>IFERROR(_xll.qlRateHelperPillarDate(X162,Trigger),"")</f>
        <v/>
      </c>
      <c r="AD162" s="172" t="e">
        <v>#N/A</v>
      </c>
    </row>
    <row r="163" spans="1:30" x14ac:dyDescent="0.2">
      <c r="A163" s="136" t="s">
        <v>148</v>
      </c>
      <c r="B163" s="168" t="s">
        <v>66</v>
      </c>
      <c r="C163" s="169" t="s">
        <v>55</v>
      </c>
      <c r="D163" s="169" t="s">
        <v>8</v>
      </c>
      <c r="E163" s="169" t="s">
        <v>7</v>
      </c>
      <c r="F163" s="169" t="s">
        <v>140</v>
      </c>
      <c r="G163" s="169" t="str">
        <f t="shared" si="36"/>
        <v>Euribor6M</v>
      </c>
      <c r="H163" s="269" t="str">
        <f t="shared" si="37"/>
        <v>EUR5F30Y_Quote</v>
      </c>
      <c r="I163" s="278">
        <v>0</v>
      </c>
      <c r="J163" s="124" t="str">
        <f>IF(P157,_xll.qlSwapRateHelper2(,H163,2,B163,Calendar,+D163,E163,F163,G163,I163,C163,Discounting,PillarDate,,Permanent,Trigger,ObjectOverwrite),"--")</f>
        <v>--</v>
      </c>
      <c r="L163" s="243" t="str">
        <f t="shared" si="32"/>
        <v>FwdSw</v>
      </c>
      <c r="M163" s="244" t="str">
        <f t="shared" si="33"/>
        <v>EUR6F6Y_Quote</v>
      </c>
      <c r="N163" s="214">
        <f>IFERROR(_xll.qlQuoteValue(H169),"--")</f>
        <v>1.064E-2</v>
      </c>
      <c r="O163" s="214">
        <f t="shared" si="34"/>
        <v>0</v>
      </c>
      <c r="P163" s="122" t="b">
        <v>0</v>
      </c>
      <c r="Q163" s="122">
        <v>50</v>
      </c>
      <c r="R163" s="122">
        <v>1</v>
      </c>
      <c r="S163" s="121" t="str">
        <f t="shared" si="35"/>
        <v>--</v>
      </c>
      <c r="T163" s="122" t="str">
        <f>IFERROR(_xll.qlRateHelperEarliestDate(S163,Trigger),"--")</f>
        <v>--</v>
      </c>
      <c r="U163" s="122" t="str">
        <f>IFERROR(_xll.qlRateHelperPillarDate(S163,Trigger),"--")</f>
        <v>--</v>
      </c>
      <c r="W163" s="133" t="str">
        <f t="shared" si="31"/>
        <v/>
      </c>
      <c r="X163" s="133" t="e">
        <v>#N/A</v>
      </c>
      <c r="Y163" s="133" t="str">
        <f>IFERROR(_xll.qlRateHelperQuoteName(X163,Trigger),"")</f>
        <v/>
      </c>
      <c r="Z163" s="133" t="str">
        <f>IFERROR(_xll.qlRateHelperRate(X163,Trigger),"")</f>
        <v/>
      </c>
      <c r="AA163" s="133" t="str">
        <f>IF(ISERROR(_xll.qlSwapRateHelperSpread($X163)),IF(ISERROR(_xll.qlFuturesRateHelperConvexityAdjustment($X163)),"",_xll.qlFuturesRateHelperConvexityAdjustment($X163)),_xll.qlSwapRateHelperSpread($X163))</f>
        <v/>
      </c>
      <c r="AB163" s="133" t="str">
        <f>IFERROR(_xll.qlRateHelperEarliestDate(X163,Trigger),"")</f>
        <v/>
      </c>
      <c r="AC163" s="133" t="str">
        <f>IFERROR(_xll.qlRateHelperPillarDate(X163,Trigger),"")</f>
        <v/>
      </c>
      <c r="AD163" s="172" t="e">
        <v>#N/A</v>
      </c>
    </row>
    <row r="164" spans="1:30" x14ac:dyDescent="0.2">
      <c r="A164" s="130" t="s">
        <v>148</v>
      </c>
      <c r="B164" s="166" t="s">
        <v>29</v>
      </c>
      <c r="C164" s="118" t="s">
        <v>56</v>
      </c>
      <c r="D164" s="118" t="s">
        <v>8</v>
      </c>
      <c r="E164" s="118" t="s">
        <v>7</v>
      </c>
      <c r="F164" s="118" t="s">
        <v>140</v>
      </c>
      <c r="G164" s="52" t="str">
        <f t="shared" si="36"/>
        <v>Euribor6M</v>
      </c>
      <c r="H164" s="267" t="str">
        <f t="shared" si="37"/>
        <v>EUR6F1Y_Quote</v>
      </c>
      <c r="I164" s="276">
        <v>0</v>
      </c>
      <c r="J164" s="119" t="str">
        <f>IF(P158,_xll.qlSwapRateHelper2(,H164,2,B164,Calendar,+D164,E164,F164,G164,I164,C164,Discounting,PillarDate,,Permanent,Trigger,ObjectOverwrite),"--")</f>
        <v>--</v>
      </c>
      <c r="L164" s="243" t="str">
        <f t="shared" si="32"/>
        <v>FwdSw</v>
      </c>
      <c r="M164" s="244" t="str">
        <f t="shared" si="33"/>
        <v>EUR6F7Y_Quote</v>
      </c>
      <c r="N164" s="214">
        <f>IFERROR(_xll.qlQuoteValue(H170),"--")</f>
        <v>1.102E-2</v>
      </c>
      <c r="O164" s="214">
        <f t="shared" si="34"/>
        <v>0</v>
      </c>
      <c r="P164" s="122" t="b">
        <v>0</v>
      </c>
      <c r="Q164" s="122">
        <v>50</v>
      </c>
      <c r="R164" s="122">
        <v>1</v>
      </c>
      <c r="S164" s="121" t="str">
        <f t="shared" si="35"/>
        <v>--</v>
      </c>
      <c r="T164" s="122" t="str">
        <f>IFERROR(_xll.qlRateHelperEarliestDate(S164,Trigger),"--")</f>
        <v>--</v>
      </c>
      <c r="U164" s="122" t="str">
        <f>IFERROR(_xll.qlRateHelperPillarDate(S164,Trigger),"--")</f>
        <v>--</v>
      </c>
      <c r="W164" s="133" t="str">
        <f t="shared" si="31"/>
        <v/>
      </c>
      <c r="X164" s="133" t="e">
        <v>#N/A</v>
      </c>
      <c r="Y164" s="133" t="str">
        <f>IFERROR(_xll.qlRateHelperQuoteName(X164,Trigger),"")</f>
        <v/>
      </c>
      <c r="Z164" s="133" t="str">
        <f>IFERROR(_xll.qlRateHelperRate(X164,Trigger),"")</f>
        <v/>
      </c>
      <c r="AA164" s="133" t="str">
        <f>IF(ISERROR(_xll.qlSwapRateHelperSpread($X164)),IF(ISERROR(_xll.qlFuturesRateHelperConvexityAdjustment($X164)),"",_xll.qlFuturesRateHelperConvexityAdjustment($X164)),_xll.qlSwapRateHelperSpread($X164))</f>
        <v/>
      </c>
      <c r="AB164" s="133" t="str">
        <f>IFERROR(_xll.qlRateHelperEarliestDate(X164,Trigger),"")</f>
        <v/>
      </c>
      <c r="AC164" s="133" t="str">
        <f>IFERROR(_xll.qlRateHelperPillarDate(X164,Trigger),"")</f>
        <v/>
      </c>
      <c r="AD164" s="172" t="e">
        <v>#N/A</v>
      </c>
    </row>
    <row r="165" spans="1:30" x14ac:dyDescent="0.2">
      <c r="A165" s="133" t="s">
        <v>148</v>
      </c>
      <c r="B165" s="167" t="s">
        <v>52</v>
      </c>
      <c r="C165" s="121" t="s">
        <v>56</v>
      </c>
      <c r="D165" s="121" t="s">
        <v>8</v>
      </c>
      <c r="E165" s="121" t="s">
        <v>7</v>
      </c>
      <c r="F165" s="121" t="s">
        <v>140</v>
      </c>
      <c r="G165" s="121" t="str">
        <f t="shared" si="36"/>
        <v>Euribor6M</v>
      </c>
      <c r="H165" s="268" t="str">
        <f t="shared" si="37"/>
        <v>EUR6F2Y_Quote</v>
      </c>
      <c r="I165" s="277">
        <v>0</v>
      </c>
      <c r="J165" s="122" t="str">
        <f>IF(P159,_xll.qlSwapRateHelper2(,H165,2,B165,Calendar,+D165,E165,F165,G165,I165,C165,Discounting,PillarDate,,Permanent,Trigger,ObjectOverwrite),"--")</f>
        <v>--</v>
      </c>
      <c r="L165" s="243" t="str">
        <f t="shared" si="32"/>
        <v>FwdSw</v>
      </c>
      <c r="M165" s="244" t="str">
        <f t="shared" si="33"/>
        <v>EUR6F8Y_Quote</v>
      </c>
      <c r="N165" s="214">
        <f>IFERROR(_xll.qlQuoteValue(H171),"--")</f>
        <v>1.1300000000000001E-2</v>
      </c>
      <c r="O165" s="214">
        <f t="shared" si="34"/>
        <v>0</v>
      </c>
      <c r="P165" s="122" t="b">
        <v>0</v>
      </c>
      <c r="Q165" s="122">
        <v>50</v>
      </c>
      <c r="R165" s="122">
        <v>1</v>
      </c>
      <c r="S165" s="121" t="str">
        <f t="shared" si="35"/>
        <v>--</v>
      </c>
      <c r="T165" s="122" t="str">
        <f>IFERROR(_xll.qlRateHelperEarliestDate(S165,Trigger),"--")</f>
        <v>--</v>
      </c>
      <c r="U165" s="122" t="str">
        <f>IFERROR(_xll.qlRateHelperPillarDate(S165,Trigger),"--")</f>
        <v>--</v>
      </c>
      <c r="W165" s="133" t="str">
        <f t="shared" si="31"/>
        <v/>
      </c>
      <c r="X165" s="133" t="e">
        <v>#N/A</v>
      </c>
      <c r="Y165" s="133" t="str">
        <f>IFERROR(_xll.qlRateHelperQuoteName(X165,Trigger),"")</f>
        <v/>
      </c>
      <c r="Z165" s="133" t="str">
        <f>IFERROR(_xll.qlRateHelperRate(X165,Trigger),"")</f>
        <v/>
      </c>
      <c r="AA165" s="133" t="str">
        <f>IF(ISERROR(_xll.qlSwapRateHelperSpread($X165)),IF(ISERROR(_xll.qlFuturesRateHelperConvexityAdjustment($X165)),"",_xll.qlFuturesRateHelperConvexityAdjustment($X165)),_xll.qlSwapRateHelperSpread($X165))</f>
        <v/>
      </c>
      <c r="AB165" s="133" t="str">
        <f>IFERROR(_xll.qlRateHelperEarliestDate(X165,Trigger),"")</f>
        <v/>
      </c>
      <c r="AC165" s="133" t="str">
        <f>IFERROR(_xll.qlRateHelperPillarDate(X165,Trigger),"")</f>
        <v/>
      </c>
      <c r="AD165" s="172" t="e">
        <v>#N/A</v>
      </c>
    </row>
    <row r="166" spans="1:30" x14ac:dyDescent="0.2">
      <c r="A166" s="133" t="s">
        <v>148</v>
      </c>
      <c r="B166" s="167" t="s">
        <v>53</v>
      </c>
      <c r="C166" s="121" t="s">
        <v>56</v>
      </c>
      <c r="D166" s="121" t="s">
        <v>8</v>
      </c>
      <c r="E166" s="121" t="s">
        <v>7</v>
      </c>
      <c r="F166" s="121" t="s">
        <v>140</v>
      </c>
      <c r="G166" s="121" t="str">
        <f t="shared" si="36"/>
        <v>Euribor6M</v>
      </c>
      <c r="H166" s="268" t="str">
        <f t="shared" si="37"/>
        <v>EUR6F3Y_Quote</v>
      </c>
      <c r="I166" s="277">
        <v>0</v>
      </c>
      <c r="J166" s="122" t="str">
        <f>IF(P160,_xll.qlSwapRateHelper2(,H166,2,B166,Calendar,+D166,E166,F166,G166,I166,C166,Discounting,PillarDate,,Permanent,Trigger,ObjectOverwrite),"--")</f>
        <v>--</v>
      </c>
      <c r="L166" s="243" t="str">
        <f t="shared" si="32"/>
        <v>FwdSw</v>
      </c>
      <c r="M166" s="244" t="str">
        <f t="shared" si="33"/>
        <v>EUR6F9Y_Quote</v>
      </c>
      <c r="N166" s="214">
        <f>IFERROR(_xll.qlQuoteValue(H172),"--")</f>
        <v>1.1520000000000001E-2</v>
      </c>
      <c r="O166" s="214">
        <f t="shared" si="34"/>
        <v>0</v>
      </c>
      <c r="P166" s="122" t="b">
        <v>0</v>
      </c>
      <c r="Q166" s="122">
        <v>50</v>
      </c>
      <c r="R166" s="122">
        <v>1</v>
      </c>
      <c r="S166" s="121" t="str">
        <f t="shared" si="35"/>
        <v>--</v>
      </c>
      <c r="T166" s="122" t="str">
        <f>IFERROR(_xll.qlRateHelperEarliestDate(S166,Trigger),"--")</f>
        <v>--</v>
      </c>
      <c r="U166" s="122" t="str">
        <f>IFERROR(_xll.qlRateHelperPillarDate(S166,Trigger),"--")</f>
        <v>--</v>
      </c>
      <c r="W166" s="133" t="str">
        <f t="shared" si="31"/>
        <v/>
      </c>
      <c r="X166" s="133" t="e">
        <v>#N/A</v>
      </c>
      <c r="Y166" s="133" t="str">
        <f>IFERROR(_xll.qlRateHelperQuoteName(X166,Trigger),"")</f>
        <v/>
      </c>
      <c r="Z166" s="133" t="str">
        <f>IFERROR(_xll.qlRateHelperRate(X166,Trigger),"")</f>
        <v/>
      </c>
      <c r="AA166" s="133" t="str">
        <f>IF(ISERROR(_xll.qlSwapRateHelperSpread($X166)),IF(ISERROR(_xll.qlFuturesRateHelperConvexityAdjustment($X166)),"",_xll.qlFuturesRateHelperConvexityAdjustment($X166)),_xll.qlSwapRateHelperSpread($X166))</f>
        <v/>
      </c>
      <c r="AB166" s="133" t="str">
        <f>IFERROR(_xll.qlRateHelperEarliestDate(X166,Trigger),"")</f>
        <v/>
      </c>
      <c r="AC166" s="133" t="str">
        <f>IFERROR(_xll.qlRateHelperPillarDate(X166,Trigger),"")</f>
        <v/>
      </c>
      <c r="AD166" s="172" t="e">
        <v>#N/A</v>
      </c>
    </row>
    <row r="167" spans="1:30" x14ac:dyDescent="0.2">
      <c r="A167" s="133" t="s">
        <v>148</v>
      </c>
      <c r="B167" s="167" t="s">
        <v>54</v>
      </c>
      <c r="C167" s="121" t="s">
        <v>56</v>
      </c>
      <c r="D167" s="121" t="s">
        <v>8</v>
      </c>
      <c r="E167" s="121" t="s">
        <v>7</v>
      </c>
      <c r="F167" s="121" t="s">
        <v>140</v>
      </c>
      <c r="G167" s="121" t="str">
        <f t="shared" si="36"/>
        <v>Euribor6M</v>
      </c>
      <c r="H167" s="268" t="str">
        <f t="shared" si="37"/>
        <v>EUR6F4Y_Quote</v>
      </c>
      <c r="I167" s="277">
        <v>0</v>
      </c>
      <c r="J167" s="122" t="str">
        <f>IF(P161,_xll.qlSwapRateHelper2(,H167,2,B167,Calendar,+D167,E167,F167,G167,I167,C167,Discounting,PillarDate,,Permanent,Trigger,ObjectOverwrite),"--")</f>
        <v>--</v>
      </c>
      <c r="L167" s="243" t="str">
        <f t="shared" si="32"/>
        <v>FwdSw</v>
      </c>
      <c r="M167" s="244" t="str">
        <f t="shared" si="33"/>
        <v>EUR6F10Y_Quote</v>
      </c>
      <c r="N167" s="214">
        <f>IFERROR(_xll.qlQuoteValue(H173),"--")</f>
        <v>1.163E-2</v>
      </c>
      <c r="O167" s="214">
        <f t="shared" si="34"/>
        <v>0</v>
      </c>
      <c r="P167" s="122" t="b">
        <v>0</v>
      </c>
      <c r="Q167" s="122">
        <v>50</v>
      </c>
      <c r="R167" s="122">
        <v>1</v>
      </c>
      <c r="S167" s="121" t="str">
        <f t="shared" si="35"/>
        <v>--</v>
      </c>
      <c r="T167" s="122" t="str">
        <f>IFERROR(_xll.qlRateHelperEarliestDate(S167,Trigger),"--")</f>
        <v>--</v>
      </c>
      <c r="U167" s="122" t="str">
        <f>IFERROR(_xll.qlRateHelperPillarDate(S167,Trigger),"--")</f>
        <v>--</v>
      </c>
      <c r="W167" s="133" t="str">
        <f t="shared" si="31"/>
        <v/>
      </c>
      <c r="X167" s="133" t="e">
        <v>#N/A</v>
      </c>
      <c r="Y167" s="133" t="str">
        <f>IFERROR(_xll.qlRateHelperQuoteName(X167,Trigger),"")</f>
        <v/>
      </c>
      <c r="Z167" s="133" t="str">
        <f>IFERROR(_xll.qlRateHelperRate(X167,Trigger),"")</f>
        <v/>
      </c>
      <c r="AA167" s="133" t="str">
        <f>IF(ISERROR(_xll.qlSwapRateHelperSpread($X167)),IF(ISERROR(_xll.qlFuturesRateHelperConvexityAdjustment($X167)),"",_xll.qlFuturesRateHelperConvexityAdjustment($X167)),_xll.qlSwapRateHelperSpread($X167))</f>
        <v/>
      </c>
      <c r="AB167" s="133" t="str">
        <f>IFERROR(_xll.qlRateHelperEarliestDate(X167,Trigger),"")</f>
        <v/>
      </c>
      <c r="AC167" s="133" t="str">
        <f>IFERROR(_xll.qlRateHelperPillarDate(X167,Trigger),"")</f>
        <v/>
      </c>
      <c r="AD167" s="172" t="e">
        <v>#N/A</v>
      </c>
    </row>
    <row r="168" spans="1:30" x14ac:dyDescent="0.2">
      <c r="A168" s="133" t="s">
        <v>148</v>
      </c>
      <c r="B168" s="167" t="s">
        <v>55</v>
      </c>
      <c r="C168" s="121" t="s">
        <v>56</v>
      </c>
      <c r="D168" s="121" t="s">
        <v>8</v>
      </c>
      <c r="E168" s="121" t="s">
        <v>7</v>
      </c>
      <c r="F168" s="121" t="s">
        <v>140</v>
      </c>
      <c r="G168" s="121" t="str">
        <f t="shared" si="36"/>
        <v>Euribor6M</v>
      </c>
      <c r="H168" s="268" t="str">
        <f t="shared" si="37"/>
        <v>EUR6F5Y_Quote</v>
      </c>
      <c r="I168" s="277">
        <v>0</v>
      </c>
      <c r="J168" s="122" t="str">
        <f>IF(P162,_xll.qlSwapRateHelper2(,H168,2,B168,Calendar,+D168,E168,F168,G168,I168,C168,Discounting,PillarDate,,Permanent,Trigger,ObjectOverwrite),"--")</f>
        <v>--</v>
      </c>
      <c r="L168" s="243" t="str">
        <f t="shared" si="32"/>
        <v>FwdSw</v>
      </c>
      <c r="M168" s="244" t="str">
        <f t="shared" si="33"/>
        <v>EUR6F11Y_Quote</v>
      </c>
      <c r="N168" s="214">
        <f>IFERROR(_xll.qlQuoteValue(H174),"--")</f>
        <v>1.1679999999999999E-2</v>
      </c>
      <c r="O168" s="214">
        <f t="shared" si="34"/>
        <v>0</v>
      </c>
      <c r="P168" s="122" t="b">
        <v>0</v>
      </c>
      <c r="Q168" s="122">
        <v>50</v>
      </c>
      <c r="R168" s="122">
        <v>1</v>
      </c>
      <c r="S168" s="121" t="str">
        <f t="shared" si="35"/>
        <v>--</v>
      </c>
      <c r="T168" s="122" t="str">
        <f>IFERROR(_xll.qlRateHelperEarliestDate(S168,Trigger),"--")</f>
        <v>--</v>
      </c>
      <c r="U168" s="122" t="str">
        <f>IFERROR(_xll.qlRateHelperPillarDate(S168,Trigger),"--")</f>
        <v>--</v>
      </c>
      <c r="W168" s="133" t="str">
        <f t="shared" si="31"/>
        <v/>
      </c>
      <c r="X168" s="133" t="e">
        <v>#N/A</v>
      </c>
      <c r="Y168" s="133" t="str">
        <f>IFERROR(_xll.qlRateHelperQuoteName(X168,Trigger),"")</f>
        <v/>
      </c>
      <c r="Z168" s="133" t="str">
        <f>IFERROR(_xll.qlRateHelperRate(X168,Trigger),"")</f>
        <v/>
      </c>
      <c r="AA168" s="133" t="str">
        <f>IF(ISERROR(_xll.qlSwapRateHelperSpread($X168)),IF(ISERROR(_xll.qlFuturesRateHelperConvexityAdjustment($X168)),"",_xll.qlFuturesRateHelperConvexityAdjustment($X168)),_xll.qlSwapRateHelperSpread($X168))</f>
        <v/>
      </c>
      <c r="AB168" s="133" t="str">
        <f>IFERROR(_xll.qlRateHelperEarliestDate(X168,Trigger),"")</f>
        <v/>
      </c>
      <c r="AC168" s="133" t="str">
        <f>IFERROR(_xll.qlRateHelperPillarDate(X168,Trigger),"")</f>
        <v/>
      </c>
      <c r="AD168" s="172" t="e">
        <v>#N/A</v>
      </c>
    </row>
    <row r="169" spans="1:30" x14ac:dyDescent="0.2">
      <c r="A169" s="133" t="s">
        <v>148</v>
      </c>
      <c r="B169" s="167" t="s">
        <v>56</v>
      </c>
      <c r="C169" s="121" t="s">
        <v>56</v>
      </c>
      <c r="D169" s="121" t="s">
        <v>8</v>
      </c>
      <c r="E169" s="121" t="s">
        <v>7</v>
      </c>
      <c r="F169" s="121" t="s">
        <v>140</v>
      </c>
      <c r="G169" s="121" t="str">
        <f t="shared" si="36"/>
        <v>Euribor6M</v>
      </c>
      <c r="H169" s="268" t="str">
        <f t="shared" si="37"/>
        <v>EUR6F6Y_Quote</v>
      </c>
      <c r="I169" s="277">
        <v>0</v>
      </c>
      <c r="J169" s="122" t="str">
        <f>IF(P163,_xll.qlSwapRateHelper2(,H169,2,B169,Calendar,+D169,E169,F169,G169,I169,C169,Discounting,PillarDate,,Permanent,Trigger,ObjectOverwrite),"--")</f>
        <v>--</v>
      </c>
      <c r="L169" s="243" t="str">
        <f t="shared" si="32"/>
        <v>FwdSw</v>
      </c>
      <c r="M169" s="244" t="str">
        <f t="shared" si="33"/>
        <v>EUR6F12Y_Quote</v>
      </c>
      <c r="N169" s="214">
        <f>IFERROR(_xll.qlQuoteValue(H175),"--")</f>
        <v>1.1659999999999998E-2</v>
      </c>
      <c r="O169" s="214">
        <f t="shared" si="34"/>
        <v>0</v>
      </c>
      <c r="P169" s="122" t="b">
        <v>0</v>
      </c>
      <c r="Q169" s="122">
        <v>50</v>
      </c>
      <c r="R169" s="122">
        <v>1</v>
      </c>
      <c r="S169" s="121" t="str">
        <f t="shared" si="35"/>
        <v>--</v>
      </c>
      <c r="T169" s="122" t="str">
        <f>IFERROR(_xll.qlRateHelperEarliestDate(S169,Trigger),"--")</f>
        <v>--</v>
      </c>
      <c r="U169" s="122" t="str">
        <f>IFERROR(_xll.qlRateHelperPillarDate(S169,Trigger),"--")</f>
        <v>--</v>
      </c>
      <c r="W169" s="133" t="str">
        <f t="shared" si="31"/>
        <v/>
      </c>
      <c r="X169" s="133" t="e">
        <v>#N/A</v>
      </c>
      <c r="Y169" s="133" t="str">
        <f>IFERROR(_xll.qlRateHelperQuoteName(X169,Trigger),"")</f>
        <v/>
      </c>
      <c r="Z169" s="133" t="str">
        <f>IFERROR(_xll.qlRateHelperRate(X169,Trigger),"")</f>
        <v/>
      </c>
      <c r="AA169" s="133" t="str">
        <f>IF(ISERROR(_xll.qlSwapRateHelperSpread($X169)),IF(ISERROR(_xll.qlFuturesRateHelperConvexityAdjustment($X169)),"",_xll.qlFuturesRateHelperConvexityAdjustment($X169)),_xll.qlSwapRateHelperSpread($X169))</f>
        <v/>
      </c>
      <c r="AB169" s="133" t="str">
        <f>IFERROR(_xll.qlRateHelperEarliestDate(X169,Trigger),"")</f>
        <v/>
      </c>
      <c r="AC169" s="133" t="str">
        <f>IFERROR(_xll.qlRateHelperPillarDate(X169,Trigger),"")</f>
        <v/>
      </c>
      <c r="AD169" s="172" t="e">
        <v>#N/A</v>
      </c>
    </row>
    <row r="170" spans="1:30" x14ac:dyDescent="0.2">
      <c r="A170" s="133" t="s">
        <v>148</v>
      </c>
      <c r="B170" s="167" t="s">
        <v>57</v>
      </c>
      <c r="C170" s="121" t="s">
        <v>56</v>
      </c>
      <c r="D170" s="121" t="s">
        <v>8</v>
      </c>
      <c r="E170" s="121" t="s">
        <v>7</v>
      </c>
      <c r="F170" s="121" t="s">
        <v>140</v>
      </c>
      <c r="G170" s="121" t="str">
        <f t="shared" si="36"/>
        <v>Euribor6M</v>
      </c>
      <c r="H170" s="268" t="str">
        <f t="shared" si="37"/>
        <v>EUR6F7Y_Quote</v>
      </c>
      <c r="I170" s="277">
        <v>0</v>
      </c>
      <c r="J170" s="122" t="str">
        <f>IF(P164,_xll.qlSwapRateHelper2(,H170,2,B170,Calendar,+D170,E170,F170,G170,I170,C170,Discounting,PillarDate,,Permanent,Trigger,ObjectOverwrite),"--")</f>
        <v>--</v>
      </c>
      <c r="L170" s="243" t="str">
        <f t="shared" si="32"/>
        <v>FwdSw</v>
      </c>
      <c r="M170" s="244" t="str">
        <f t="shared" si="33"/>
        <v>EUR6F13Y_Quote</v>
      </c>
      <c r="N170" s="214">
        <f>IFERROR(_xll.qlQuoteValue(H176),"--")</f>
        <v>1.1610000000000001E-2</v>
      </c>
      <c r="O170" s="214">
        <f t="shared" si="34"/>
        <v>0</v>
      </c>
      <c r="P170" s="122" t="b">
        <v>0</v>
      </c>
      <c r="Q170" s="122">
        <v>50</v>
      </c>
      <c r="R170" s="122">
        <v>1</v>
      </c>
      <c r="S170" s="121" t="str">
        <f t="shared" si="35"/>
        <v>--</v>
      </c>
      <c r="T170" s="122" t="str">
        <f>IFERROR(_xll.qlRateHelperEarliestDate(S170,Trigger),"--")</f>
        <v>--</v>
      </c>
      <c r="U170" s="122" t="str">
        <f>IFERROR(_xll.qlRateHelperPillarDate(S170,Trigger),"--")</f>
        <v>--</v>
      </c>
      <c r="W170" s="133" t="str">
        <f t="shared" si="31"/>
        <v/>
      </c>
      <c r="X170" s="133" t="e">
        <v>#N/A</v>
      </c>
      <c r="Y170" s="133" t="str">
        <f>IFERROR(_xll.qlRateHelperQuoteName(X170,Trigger),"")</f>
        <v/>
      </c>
      <c r="Z170" s="133" t="str">
        <f>IFERROR(_xll.qlRateHelperRate(X170,Trigger),"")</f>
        <v/>
      </c>
      <c r="AA170" s="133" t="str">
        <f>IF(ISERROR(_xll.qlSwapRateHelperSpread($X170)),IF(ISERROR(_xll.qlFuturesRateHelperConvexityAdjustment($X170)),"",_xll.qlFuturesRateHelperConvexityAdjustment($X170)),_xll.qlSwapRateHelperSpread($X170))</f>
        <v/>
      </c>
      <c r="AB170" s="133" t="str">
        <f>IFERROR(_xll.qlRateHelperEarliestDate(X170,Trigger),"")</f>
        <v/>
      </c>
      <c r="AC170" s="133" t="str">
        <f>IFERROR(_xll.qlRateHelperPillarDate(X170,Trigger),"")</f>
        <v/>
      </c>
      <c r="AD170" s="172" t="e">
        <v>#N/A</v>
      </c>
    </row>
    <row r="171" spans="1:30" x14ac:dyDescent="0.2">
      <c r="A171" s="133" t="s">
        <v>148</v>
      </c>
      <c r="B171" s="167" t="s">
        <v>58</v>
      </c>
      <c r="C171" s="121" t="s">
        <v>56</v>
      </c>
      <c r="D171" s="121" t="s">
        <v>8</v>
      </c>
      <c r="E171" s="121" t="s">
        <v>7</v>
      </c>
      <c r="F171" s="121" t="s">
        <v>140</v>
      </c>
      <c r="G171" s="121" t="str">
        <f t="shared" si="36"/>
        <v>Euribor6M</v>
      </c>
      <c r="H171" s="268" t="str">
        <f t="shared" si="37"/>
        <v>EUR6F8Y_Quote</v>
      </c>
      <c r="I171" s="277">
        <v>0</v>
      </c>
      <c r="J171" s="122" t="str">
        <f>IF(P165,_xll.qlSwapRateHelper2(,H171,2,B171,Calendar,+D171,E171,F171,G171,I171,C171,Discounting,PillarDate,,Permanent,Trigger,ObjectOverwrite),"--")</f>
        <v>--</v>
      </c>
      <c r="L171" s="243" t="str">
        <f t="shared" si="32"/>
        <v>FwdSw</v>
      </c>
      <c r="M171" s="244" t="str">
        <f t="shared" si="33"/>
        <v>EUR6F14Y_Quote</v>
      </c>
      <c r="N171" s="214">
        <f>IFERROR(_xll.qlQuoteValue(H177),"--")</f>
        <v>1.154E-2</v>
      </c>
      <c r="O171" s="214">
        <f t="shared" si="34"/>
        <v>0</v>
      </c>
      <c r="P171" s="122" t="b">
        <v>0</v>
      </c>
      <c r="Q171" s="122">
        <v>50</v>
      </c>
      <c r="R171" s="122">
        <v>1</v>
      </c>
      <c r="S171" s="121" t="str">
        <f t="shared" si="35"/>
        <v>--</v>
      </c>
      <c r="T171" s="122" t="str">
        <f>IFERROR(_xll.qlRateHelperEarliestDate(S171,Trigger),"--")</f>
        <v>--</v>
      </c>
      <c r="U171" s="122" t="str">
        <f>IFERROR(_xll.qlRateHelperPillarDate(S171,Trigger),"--")</f>
        <v>--</v>
      </c>
      <c r="W171" s="133" t="str">
        <f t="shared" si="31"/>
        <v/>
      </c>
      <c r="X171" s="133" t="e">
        <v>#N/A</v>
      </c>
      <c r="Y171" s="133" t="str">
        <f>IFERROR(_xll.qlRateHelperQuoteName(X171,Trigger),"")</f>
        <v/>
      </c>
      <c r="Z171" s="133" t="str">
        <f>IFERROR(_xll.qlRateHelperRate(X171,Trigger),"")</f>
        <v/>
      </c>
      <c r="AA171" s="133" t="str">
        <f>IF(ISERROR(_xll.qlSwapRateHelperSpread($X171)),IF(ISERROR(_xll.qlFuturesRateHelperConvexityAdjustment($X171)),"",_xll.qlFuturesRateHelperConvexityAdjustment($X171)),_xll.qlSwapRateHelperSpread($X171))</f>
        <v/>
      </c>
      <c r="AB171" s="133" t="str">
        <f>IFERROR(_xll.qlRateHelperEarliestDate(X171,Trigger),"")</f>
        <v/>
      </c>
      <c r="AC171" s="133" t="str">
        <f>IFERROR(_xll.qlRateHelperPillarDate(X171,Trigger),"")</f>
        <v/>
      </c>
      <c r="AD171" s="172" t="e">
        <v>#N/A</v>
      </c>
    </row>
    <row r="172" spans="1:30" x14ac:dyDescent="0.2">
      <c r="A172" s="133" t="s">
        <v>148</v>
      </c>
      <c r="B172" s="167" t="s">
        <v>59</v>
      </c>
      <c r="C172" s="121" t="s">
        <v>56</v>
      </c>
      <c r="D172" s="121" t="s">
        <v>8</v>
      </c>
      <c r="E172" s="121" t="s">
        <v>7</v>
      </c>
      <c r="F172" s="121" t="s">
        <v>140</v>
      </c>
      <c r="G172" s="121" t="str">
        <f t="shared" si="36"/>
        <v>Euribor6M</v>
      </c>
      <c r="H172" s="268" t="str">
        <f t="shared" si="37"/>
        <v>EUR6F9Y_Quote</v>
      </c>
      <c r="I172" s="277">
        <v>0</v>
      </c>
      <c r="J172" s="122" t="str">
        <f>IF(P166,_xll.qlSwapRateHelper2(,H172,2,B172,Calendar,+D172,E172,F172,G172,I172,C172,Discounting,PillarDate,,Permanent,Trigger,ObjectOverwrite),"--")</f>
        <v>--</v>
      </c>
      <c r="L172" s="243" t="str">
        <f t="shared" si="32"/>
        <v>FwdSw</v>
      </c>
      <c r="M172" s="244" t="str">
        <f t="shared" si="33"/>
        <v>EUR6F15Y_Quote</v>
      </c>
      <c r="N172" s="214">
        <f>IFERROR(_xll.qlQuoteValue(H178),"--")</f>
        <v>1.145E-2</v>
      </c>
      <c r="O172" s="214">
        <f t="shared" si="34"/>
        <v>0</v>
      </c>
      <c r="P172" s="122" t="b">
        <v>0</v>
      </c>
      <c r="Q172" s="122">
        <v>50</v>
      </c>
      <c r="R172" s="122">
        <v>1</v>
      </c>
      <c r="S172" s="121" t="str">
        <f t="shared" si="35"/>
        <v>--</v>
      </c>
      <c r="T172" s="122" t="str">
        <f>IFERROR(_xll.qlRateHelperEarliestDate(S172,Trigger),"--")</f>
        <v>--</v>
      </c>
      <c r="U172" s="122" t="str">
        <f>IFERROR(_xll.qlRateHelperPillarDate(S172,Trigger),"--")</f>
        <v>--</v>
      </c>
      <c r="W172" s="133" t="str">
        <f t="shared" si="31"/>
        <v/>
      </c>
      <c r="X172" s="133" t="e">
        <v>#N/A</v>
      </c>
      <c r="Y172" s="133" t="str">
        <f>IFERROR(_xll.qlRateHelperQuoteName(X172,Trigger),"")</f>
        <v/>
      </c>
      <c r="Z172" s="133" t="str">
        <f>IFERROR(_xll.qlRateHelperRate(X172,Trigger),"")</f>
        <v/>
      </c>
      <c r="AA172" s="133" t="str">
        <f>IF(ISERROR(_xll.qlSwapRateHelperSpread($X172)),IF(ISERROR(_xll.qlFuturesRateHelperConvexityAdjustment($X172)),"",_xll.qlFuturesRateHelperConvexityAdjustment($X172)),_xll.qlSwapRateHelperSpread($X172))</f>
        <v/>
      </c>
      <c r="AB172" s="133" t="str">
        <f>IFERROR(_xll.qlRateHelperEarliestDate(X172,Trigger),"")</f>
        <v/>
      </c>
      <c r="AC172" s="133" t="str">
        <f>IFERROR(_xll.qlRateHelperPillarDate(X172,Trigger),"")</f>
        <v/>
      </c>
      <c r="AD172" s="172" t="e">
        <v>#N/A</v>
      </c>
    </row>
    <row r="173" spans="1:30" x14ac:dyDescent="0.2">
      <c r="A173" s="133" t="s">
        <v>148</v>
      </c>
      <c r="B173" s="167" t="s">
        <v>60</v>
      </c>
      <c r="C173" s="121" t="s">
        <v>56</v>
      </c>
      <c r="D173" s="121" t="s">
        <v>8</v>
      </c>
      <c r="E173" s="121" t="s">
        <v>7</v>
      </c>
      <c r="F173" s="121" t="s">
        <v>140</v>
      </c>
      <c r="G173" s="121" t="str">
        <f t="shared" si="36"/>
        <v>Euribor6M</v>
      </c>
      <c r="H173" s="268" t="str">
        <f t="shared" si="37"/>
        <v>EUR6F10Y_Quote</v>
      </c>
      <c r="I173" s="277">
        <v>0</v>
      </c>
      <c r="J173" s="122" t="str">
        <f>IF(P167,_xll.qlSwapRateHelper2(,H173,2,B173,Calendar,+D173,E173,F173,G173,I173,C173,Discounting,PillarDate,,Permanent,Trigger,ObjectOverwrite),"--")</f>
        <v>--</v>
      </c>
      <c r="L173" s="243" t="str">
        <f t="shared" si="32"/>
        <v>FwdSw</v>
      </c>
      <c r="M173" s="244" t="str">
        <f t="shared" si="33"/>
        <v>EUR6F20Y_Quote</v>
      </c>
      <c r="N173" s="214">
        <f>IFERROR(_xll.qlQuoteValue(H179),"--")</f>
        <v>1.09E-2</v>
      </c>
      <c r="O173" s="214">
        <f t="shared" si="34"/>
        <v>0</v>
      </c>
      <c r="P173" s="122" t="b">
        <v>0</v>
      </c>
      <c r="Q173" s="122">
        <v>50</v>
      </c>
      <c r="R173" s="122">
        <v>1</v>
      </c>
      <c r="S173" s="121" t="str">
        <f t="shared" si="35"/>
        <v>--</v>
      </c>
      <c r="T173" s="122" t="str">
        <f>IFERROR(_xll.qlRateHelperEarliestDate(S173,Trigger),"--")</f>
        <v>--</v>
      </c>
      <c r="U173" s="122" t="str">
        <f>IFERROR(_xll.qlRateHelperPillarDate(S173,Trigger),"--")</f>
        <v>--</v>
      </c>
      <c r="W173" s="133" t="str">
        <f t="shared" si="31"/>
        <v/>
      </c>
      <c r="X173" s="133" t="e">
        <v>#N/A</v>
      </c>
      <c r="Y173" s="133" t="str">
        <f>IFERROR(_xll.qlRateHelperQuoteName(X173,Trigger),"")</f>
        <v/>
      </c>
      <c r="Z173" s="133" t="str">
        <f>IFERROR(_xll.qlRateHelperRate(X173,Trigger),"")</f>
        <v/>
      </c>
      <c r="AA173" s="133" t="str">
        <f>IF(ISERROR(_xll.qlSwapRateHelperSpread($X173)),IF(ISERROR(_xll.qlFuturesRateHelperConvexityAdjustment($X173)),"",_xll.qlFuturesRateHelperConvexityAdjustment($X173)),_xll.qlSwapRateHelperSpread($X173))</f>
        <v/>
      </c>
      <c r="AB173" s="133" t="str">
        <f>IFERROR(_xll.qlRateHelperEarliestDate(X173,Trigger),"")</f>
        <v/>
      </c>
      <c r="AC173" s="133" t="str">
        <f>IFERROR(_xll.qlRateHelperPillarDate(X173,Trigger),"")</f>
        <v/>
      </c>
      <c r="AD173" s="172" t="e">
        <v>#N/A</v>
      </c>
    </row>
    <row r="174" spans="1:30" x14ac:dyDescent="0.2">
      <c r="A174" s="133" t="s">
        <v>148</v>
      </c>
      <c r="B174" s="167" t="s">
        <v>98</v>
      </c>
      <c r="C174" s="121" t="s">
        <v>56</v>
      </c>
      <c r="D174" s="121" t="s">
        <v>8</v>
      </c>
      <c r="E174" s="121" t="s">
        <v>7</v>
      </c>
      <c r="F174" s="121" t="s">
        <v>140</v>
      </c>
      <c r="G174" s="121" t="str">
        <f t="shared" si="36"/>
        <v>Euribor6M</v>
      </c>
      <c r="H174" s="268" t="str">
        <f t="shared" si="37"/>
        <v>EUR6F11Y_Quote</v>
      </c>
      <c r="I174" s="277">
        <v>0</v>
      </c>
      <c r="J174" s="122" t="str">
        <f>IF(P168,_xll.qlSwapRateHelper2(,H174,2,B174,Calendar,+D174,E174,F174,G174,I174,C174,Discounting,PillarDate,,Permanent,Trigger,ObjectOverwrite),"--")</f>
        <v>--</v>
      </c>
      <c r="L174" s="243" t="str">
        <f t="shared" si="32"/>
        <v>FwdSw</v>
      </c>
      <c r="M174" s="244" t="str">
        <f t="shared" si="33"/>
        <v>EUR6F25Y_Quote</v>
      </c>
      <c r="N174" s="214">
        <f>IFERROR(_xll.qlQuoteValue(H180),"--")</f>
        <v>1.0369999999999999E-2</v>
      </c>
      <c r="O174" s="214">
        <f t="shared" si="34"/>
        <v>0</v>
      </c>
      <c r="P174" s="122" t="b">
        <v>0</v>
      </c>
      <c r="Q174" s="122">
        <v>50</v>
      </c>
      <c r="R174" s="122">
        <v>1</v>
      </c>
      <c r="S174" s="121" t="str">
        <f t="shared" si="35"/>
        <v>--</v>
      </c>
      <c r="T174" s="122" t="str">
        <f>IFERROR(_xll.qlRateHelperEarliestDate(S174,Trigger),"--")</f>
        <v>--</v>
      </c>
      <c r="U174" s="122" t="str">
        <f>IFERROR(_xll.qlRateHelperPillarDate(S174,Trigger),"--")</f>
        <v>--</v>
      </c>
      <c r="W174" s="133" t="str">
        <f t="shared" si="31"/>
        <v/>
      </c>
      <c r="X174" s="133" t="e">
        <v>#N/A</v>
      </c>
      <c r="Y174" s="133" t="str">
        <f>IFERROR(_xll.qlRateHelperQuoteName(X174,Trigger),"")</f>
        <v/>
      </c>
      <c r="Z174" s="133" t="str">
        <f>IFERROR(_xll.qlRateHelperRate(X174,Trigger),"")</f>
        <v/>
      </c>
      <c r="AA174" s="133" t="str">
        <f>IF(ISERROR(_xll.qlSwapRateHelperSpread($X174)),IF(ISERROR(_xll.qlFuturesRateHelperConvexityAdjustment($X174)),"",_xll.qlFuturesRateHelperConvexityAdjustment($X174)),_xll.qlSwapRateHelperSpread($X174))</f>
        <v/>
      </c>
      <c r="AB174" s="133" t="str">
        <f>IFERROR(_xll.qlRateHelperEarliestDate(X174,Trigger),"")</f>
        <v/>
      </c>
      <c r="AC174" s="133" t="str">
        <f>IFERROR(_xll.qlRateHelperPillarDate(X174,Trigger),"")</f>
        <v/>
      </c>
      <c r="AD174" s="172" t="e">
        <v>#N/A</v>
      </c>
    </row>
    <row r="175" spans="1:30" x14ac:dyDescent="0.2">
      <c r="A175" s="133" t="s">
        <v>148</v>
      </c>
      <c r="B175" s="167" t="s">
        <v>61</v>
      </c>
      <c r="C175" s="121" t="s">
        <v>56</v>
      </c>
      <c r="D175" s="121" t="s">
        <v>8</v>
      </c>
      <c r="E175" s="121" t="s">
        <v>7</v>
      </c>
      <c r="F175" s="121" t="s">
        <v>140</v>
      </c>
      <c r="G175" s="121" t="str">
        <f t="shared" si="36"/>
        <v>Euribor6M</v>
      </c>
      <c r="H175" s="268" t="str">
        <f t="shared" si="37"/>
        <v>EUR6F12Y_Quote</v>
      </c>
      <c r="I175" s="277">
        <v>0</v>
      </c>
      <c r="J175" s="122" t="str">
        <f>IF(P169,_xll.qlSwapRateHelper2(,H175,2,B175,Calendar,+D175,E175,F175,G175,I175,C175,Discounting,PillarDate,,Permanent,Trigger,ObjectOverwrite),"--")</f>
        <v>--</v>
      </c>
      <c r="L175" s="243" t="str">
        <f t="shared" si="32"/>
        <v>FwdSw</v>
      </c>
      <c r="M175" s="244" t="str">
        <f t="shared" si="33"/>
        <v>EUR6F30Y_Quote</v>
      </c>
      <c r="N175" s="214">
        <f>IFERROR(_xll.qlQuoteValue(H181),"--")</f>
        <v>9.9699999999999997E-3</v>
      </c>
      <c r="O175" s="214">
        <f t="shared" si="34"/>
        <v>0</v>
      </c>
      <c r="P175" s="122" t="b">
        <v>0</v>
      </c>
      <c r="Q175" s="122">
        <v>50</v>
      </c>
      <c r="R175" s="122">
        <v>1</v>
      </c>
      <c r="S175" s="121" t="str">
        <f t="shared" si="35"/>
        <v>--</v>
      </c>
      <c r="T175" s="122" t="str">
        <f>IFERROR(_xll.qlRateHelperEarliestDate(S175,Trigger),"--")</f>
        <v>--</v>
      </c>
      <c r="U175" s="122" t="str">
        <f>IFERROR(_xll.qlRateHelperPillarDate(S175,Trigger),"--")</f>
        <v>--</v>
      </c>
      <c r="W175" s="133" t="str">
        <f t="shared" si="31"/>
        <v/>
      </c>
      <c r="X175" s="133" t="e">
        <v>#N/A</v>
      </c>
      <c r="Y175" s="133" t="str">
        <f>IFERROR(_xll.qlRateHelperQuoteName(X175,Trigger),"")</f>
        <v/>
      </c>
      <c r="Z175" s="133" t="str">
        <f>IFERROR(_xll.qlRateHelperRate(X175,Trigger),"")</f>
        <v/>
      </c>
      <c r="AA175" s="133" t="str">
        <f>IF(ISERROR(_xll.qlSwapRateHelperSpread($X175)),IF(ISERROR(_xll.qlFuturesRateHelperConvexityAdjustment($X175)),"",_xll.qlFuturesRateHelperConvexityAdjustment($X175)),_xll.qlSwapRateHelperSpread($X175))</f>
        <v/>
      </c>
      <c r="AB175" s="133" t="str">
        <f>IFERROR(_xll.qlRateHelperEarliestDate(X175,Trigger),"")</f>
        <v/>
      </c>
      <c r="AC175" s="133" t="str">
        <f>IFERROR(_xll.qlRateHelperPillarDate(X175,Trigger),"")</f>
        <v/>
      </c>
      <c r="AD175" s="172" t="e">
        <v>#N/A</v>
      </c>
    </row>
    <row r="176" spans="1:30" x14ac:dyDescent="0.2">
      <c r="A176" s="133" t="s">
        <v>148</v>
      </c>
      <c r="B176" s="167" t="s">
        <v>99</v>
      </c>
      <c r="C176" s="121" t="s">
        <v>56</v>
      </c>
      <c r="D176" s="121" t="s">
        <v>8</v>
      </c>
      <c r="E176" s="121" t="s">
        <v>7</v>
      </c>
      <c r="F176" s="121" t="s">
        <v>140</v>
      </c>
      <c r="G176" s="121" t="str">
        <f t="shared" si="36"/>
        <v>Euribor6M</v>
      </c>
      <c r="H176" s="268" t="str">
        <f t="shared" si="37"/>
        <v>EUR6F13Y_Quote</v>
      </c>
      <c r="I176" s="277">
        <v>0</v>
      </c>
      <c r="J176" s="122" t="str">
        <f>IF(P170,_xll.qlSwapRateHelper2(,H176,2,B176,Calendar,+D176,E176,F176,G176,I176,C176,Discounting,PillarDate,,Permanent,Trigger,ObjectOverwrite),"--")</f>
        <v>--</v>
      </c>
      <c r="L176" s="243" t="str">
        <f t="shared" si="32"/>
        <v>FwdSw</v>
      </c>
      <c r="M176" s="244" t="str">
        <f t="shared" si="33"/>
        <v>EUR7F1Y_Quote</v>
      </c>
      <c r="N176" s="214">
        <f>IFERROR(_xll.qlQuoteValue(H182),"--")</f>
        <v>8.7399999999999995E-3</v>
      </c>
      <c r="O176" s="214">
        <f t="shared" si="34"/>
        <v>0</v>
      </c>
      <c r="P176" s="122" t="b">
        <v>0</v>
      </c>
      <c r="Q176" s="122">
        <v>50</v>
      </c>
      <c r="R176" s="122">
        <v>1</v>
      </c>
      <c r="S176" s="121" t="str">
        <f t="shared" si="35"/>
        <v>--</v>
      </c>
      <c r="T176" s="122" t="str">
        <f>IFERROR(_xll.qlRateHelperEarliestDate(S176,Trigger),"--")</f>
        <v>--</v>
      </c>
      <c r="U176" s="122" t="str">
        <f>IFERROR(_xll.qlRateHelperPillarDate(S176,Trigger),"--")</f>
        <v>--</v>
      </c>
      <c r="W176" s="133" t="str">
        <f t="shared" si="31"/>
        <v/>
      </c>
      <c r="X176" s="133" t="e">
        <v>#N/A</v>
      </c>
      <c r="Y176" s="133" t="str">
        <f>IFERROR(_xll.qlRateHelperQuoteName(X176,Trigger),"")</f>
        <v/>
      </c>
      <c r="Z176" s="133" t="str">
        <f>IFERROR(_xll.qlRateHelperRate(X176,Trigger),"")</f>
        <v/>
      </c>
      <c r="AA176" s="133" t="str">
        <f>IF(ISERROR(_xll.qlSwapRateHelperSpread($X176)),IF(ISERROR(_xll.qlFuturesRateHelperConvexityAdjustment($X176)),"",_xll.qlFuturesRateHelperConvexityAdjustment($X176)),_xll.qlSwapRateHelperSpread($X176))</f>
        <v/>
      </c>
      <c r="AB176" s="133" t="str">
        <f>IFERROR(_xll.qlRateHelperEarliestDate(X176,Trigger),"")</f>
        <v/>
      </c>
      <c r="AC176" s="133" t="str">
        <f>IFERROR(_xll.qlRateHelperPillarDate(X176,Trigger),"")</f>
        <v/>
      </c>
      <c r="AD176" s="172" t="e">
        <v>#N/A</v>
      </c>
    </row>
    <row r="177" spans="1:30" x14ac:dyDescent="0.2">
      <c r="A177" s="133" t="s">
        <v>148</v>
      </c>
      <c r="B177" s="167" t="s">
        <v>100</v>
      </c>
      <c r="C177" s="121" t="s">
        <v>56</v>
      </c>
      <c r="D177" s="121" t="s">
        <v>8</v>
      </c>
      <c r="E177" s="121" t="s">
        <v>7</v>
      </c>
      <c r="F177" s="121" t="s">
        <v>140</v>
      </c>
      <c r="G177" s="121" t="str">
        <f t="shared" si="36"/>
        <v>Euribor6M</v>
      </c>
      <c r="H177" s="268" t="str">
        <f t="shared" si="37"/>
        <v>EUR6F14Y_Quote</v>
      </c>
      <c r="I177" s="277">
        <v>0</v>
      </c>
      <c r="J177" s="122" t="str">
        <f>IF(P171,_xll.qlSwapRateHelper2(,H177,2,B177,Calendar,+D177,E177,F177,G177,I177,C177,Discounting,PillarDate,,Permanent,Trigger,ObjectOverwrite),"--")</f>
        <v>--</v>
      </c>
      <c r="L177" s="243" t="str">
        <f t="shared" si="32"/>
        <v>FwdSw</v>
      </c>
      <c r="M177" s="244" t="str">
        <f t="shared" si="33"/>
        <v>EUR7F2Y_Quote</v>
      </c>
      <c r="N177" s="214">
        <f>IFERROR(_xll.qlQuoteValue(H183),"--")</f>
        <v>9.6699999999999998E-3</v>
      </c>
      <c r="O177" s="214">
        <f t="shared" si="34"/>
        <v>0</v>
      </c>
      <c r="P177" s="122" t="b">
        <v>0</v>
      </c>
      <c r="Q177" s="122">
        <v>50</v>
      </c>
      <c r="R177" s="122">
        <v>1</v>
      </c>
      <c r="S177" s="121" t="str">
        <f t="shared" si="35"/>
        <v>--</v>
      </c>
      <c r="T177" s="122" t="str">
        <f>IFERROR(_xll.qlRateHelperEarliestDate(S177,Trigger),"--")</f>
        <v>--</v>
      </c>
      <c r="U177" s="122" t="str">
        <f>IFERROR(_xll.qlRateHelperPillarDate(S177,Trigger),"--")</f>
        <v>--</v>
      </c>
      <c r="W177" s="133" t="str">
        <f t="shared" si="31"/>
        <v/>
      </c>
      <c r="X177" s="133" t="e">
        <v>#N/A</v>
      </c>
      <c r="Y177" s="133" t="str">
        <f>IFERROR(_xll.qlRateHelperQuoteName(X177,Trigger),"")</f>
        <v/>
      </c>
      <c r="Z177" s="133" t="str">
        <f>IFERROR(_xll.qlRateHelperRate(X177,Trigger),"")</f>
        <v/>
      </c>
      <c r="AA177" s="133" t="str">
        <f>IF(ISERROR(_xll.qlSwapRateHelperSpread($X177)),IF(ISERROR(_xll.qlFuturesRateHelperConvexityAdjustment($X177)),"",_xll.qlFuturesRateHelperConvexityAdjustment($X177)),_xll.qlSwapRateHelperSpread($X177))</f>
        <v/>
      </c>
      <c r="AB177" s="133" t="str">
        <f>IFERROR(_xll.qlRateHelperEarliestDate(X177,Trigger),"")</f>
        <v/>
      </c>
      <c r="AC177" s="133" t="str">
        <f>IFERROR(_xll.qlRateHelperPillarDate(X177,Trigger),"")</f>
        <v/>
      </c>
      <c r="AD177" s="172" t="e">
        <v>#N/A</v>
      </c>
    </row>
    <row r="178" spans="1:30" x14ac:dyDescent="0.2">
      <c r="A178" s="133" t="s">
        <v>148</v>
      </c>
      <c r="B178" s="167" t="s">
        <v>62</v>
      </c>
      <c r="C178" s="121" t="s">
        <v>56</v>
      </c>
      <c r="D178" s="121" t="s">
        <v>8</v>
      </c>
      <c r="E178" s="121" t="s">
        <v>7</v>
      </c>
      <c r="F178" s="121" t="s">
        <v>140</v>
      </c>
      <c r="G178" s="121" t="str">
        <f t="shared" si="36"/>
        <v>Euribor6M</v>
      </c>
      <c r="H178" s="268" t="str">
        <f t="shared" si="37"/>
        <v>EUR6F15Y_Quote</v>
      </c>
      <c r="I178" s="277">
        <v>0</v>
      </c>
      <c r="J178" s="122" t="str">
        <f>IF(P172,_xll.qlSwapRateHelper2(,H178,2,B178,Calendar,+D178,E178,F178,G178,I178,C178,Discounting,PillarDate,,Permanent,Trigger,ObjectOverwrite),"--")</f>
        <v>--</v>
      </c>
      <c r="L178" s="243" t="str">
        <f t="shared" si="32"/>
        <v>FwdSw</v>
      </c>
      <c r="M178" s="244" t="str">
        <f t="shared" si="33"/>
        <v>EUR7F3Y_Quote</v>
      </c>
      <c r="N178" s="214">
        <f>IFERROR(_xll.qlQuoteValue(H184),"--")</f>
        <v>1.042E-2</v>
      </c>
      <c r="O178" s="214">
        <f t="shared" si="34"/>
        <v>0</v>
      </c>
      <c r="P178" s="122" t="b">
        <v>0</v>
      </c>
      <c r="Q178" s="122">
        <v>50</v>
      </c>
      <c r="R178" s="122">
        <v>1</v>
      </c>
      <c r="S178" s="121" t="str">
        <f t="shared" si="35"/>
        <v>--</v>
      </c>
      <c r="T178" s="122" t="str">
        <f>IFERROR(_xll.qlRateHelperEarliestDate(S178,Trigger),"--")</f>
        <v>--</v>
      </c>
      <c r="U178" s="122" t="str">
        <f>IFERROR(_xll.qlRateHelperPillarDate(S178,Trigger),"--")</f>
        <v>--</v>
      </c>
      <c r="W178" s="133" t="str">
        <f t="shared" si="31"/>
        <v/>
      </c>
      <c r="X178" s="133" t="e">
        <v>#N/A</v>
      </c>
      <c r="Y178" s="133" t="str">
        <f>IFERROR(_xll.qlRateHelperQuoteName(X178,Trigger),"")</f>
        <v/>
      </c>
      <c r="Z178" s="133" t="str">
        <f>IFERROR(_xll.qlRateHelperRate(X178,Trigger),"")</f>
        <v/>
      </c>
      <c r="AA178" s="133" t="str">
        <f>IF(ISERROR(_xll.qlSwapRateHelperSpread($X178)),IF(ISERROR(_xll.qlFuturesRateHelperConvexityAdjustment($X178)),"",_xll.qlFuturesRateHelperConvexityAdjustment($X178)),_xll.qlSwapRateHelperSpread($X178))</f>
        <v/>
      </c>
      <c r="AB178" s="133" t="str">
        <f>IFERROR(_xll.qlRateHelperEarliestDate(X178,Trigger),"")</f>
        <v/>
      </c>
      <c r="AC178" s="133" t="str">
        <f>IFERROR(_xll.qlRateHelperPillarDate(X178,Trigger),"")</f>
        <v/>
      </c>
      <c r="AD178" s="172" t="e">
        <v>#N/A</v>
      </c>
    </row>
    <row r="179" spans="1:30" x14ac:dyDescent="0.2">
      <c r="A179" s="133" t="s">
        <v>148</v>
      </c>
      <c r="B179" s="167" t="s">
        <v>63</v>
      </c>
      <c r="C179" s="121" t="s">
        <v>56</v>
      </c>
      <c r="D179" s="121" t="s">
        <v>8</v>
      </c>
      <c r="E179" s="121" t="s">
        <v>7</v>
      </c>
      <c r="F179" s="121" t="s">
        <v>140</v>
      </c>
      <c r="G179" s="121" t="str">
        <f t="shared" si="36"/>
        <v>Euribor6M</v>
      </c>
      <c r="H179" s="268" t="str">
        <f t="shared" si="37"/>
        <v>EUR6F20Y_Quote</v>
      </c>
      <c r="I179" s="277">
        <v>0</v>
      </c>
      <c r="J179" s="122" t="str">
        <f>IF(P173,_xll.qlSwapRateHelper2(,H179,2,B179,Calendar,+D179,E179,F179,G179,I179,C179,Discounting,PillarDate,,Permanent,Trigger,ObjectOverwrite),"--")</f>
        <v>--</v>
      </c>
      <c r="L179" s="243" t="str">
        <f t="shared" si="32"/>
        <v>FwdSw</v>
      </c>
      <c r="M179" s="244" t="str">
        <f t="shared" si="33"/>
        <v>EUR7F4Y_Quote</v>
      </c>
      <c r="N179" s="214">
        <f>IFERROR(_xll.qlQuoteValue(H185),"--")</f>
        <v>1.1040000000000001E-2</v>
      </c>
      <c r="O179" s="214">
        <f t="shared" si="34"/>
        <v>0</v>
      </c>
      <c r="P179" s="122" t="b">
        <v>0</v>
      </c>
      <c r="Q179" s="122">
        <v>50</v>
      </c>
      <c r="R179" s="122">
        <v>1</v>
      </c>
      <c r="S179" s="121" t="str">
        <f t="shared" si="35"/>
        <v>--</v>
      </c>
      <c r="T179" s="122" t="str">
        <f>IFERROR(_xll.qlRateHelperEarliestDate(S179,Trigger),"--")</f>
        <v>--</v>
      </c>
      <c r="U179" s="122" t="str">
        <f>IFERROR(_xll.qlRateHelperPillarDate(S179,Trigger),"--")</f>
        <v>--</v>
      </c>
      <c r="W179" s="133" t="str">
        <f t="shared" si="31"/>
        <v/>
      </c>
      <c r="X179" s="133" t="e">
        <v>#N/A</v>
      </c>
      <c r="Y179" s="133" t="str">
        <f>IFERROR(_xll.qlRateHelperQuoteName(X179,Trigger),"")</f>
        <v/>
      </c>
      <c r="Z179" s="133" t="str">
        <f>IFERROR(_xll.qlRateHelperRate(X179,Trigger),"")</f>
        <v/>
      </c>
      <c r="AA179" s="133" t="str">
        <f>IF(ISERROR(_xll.qlSwapRateHelperSpread($X179)),IF(ISERROR(_xll.qlFuturesRateHelperConvexityAdjustment($X179)),"",_xll.qlFuturesRateHelperConvexityAdjustment($X179)),_xll.qlSwapRateHelperSpread($X179))</f>
        <v/>
      </c>
      <c r="AB179" s="133" t="str">
        <f>IFERROR(_xll.qlRateHelperEarliestDate(X179,Trigger),"")</f>
        <v/>
      </c>
      <c r="AC179" s="133" t="str">
        <f>IFERROR(_xll.qlRateHelperPillarDate(X179,Trigger),"")</f>
        <v/>
      </c>
      <c r="AD179" s="172" t="e">
        <v>#N/A</v>
      </c>
    </row>
    <row r="180" spans="1:30" x14ac:dyDescent="0.2">
      <c r="A180" s="133" t="s">
        <v>148</v>
      </c>
      <c r="B180" s="167" t="s">
        <v>64</v>
      </c>
      <c r="C180" s="121" t="s">
        <v>56</v>
      </c>
      <c r="D180" s="121" t="s">
        <v>8</v>
      </c>
      <c r="E180" s="121" t="s">
        <v>7</v>
      </c>
      <c r="F180" s="121" t="s">
        <v>140</v>
      </c>
      <c r="G180" s="121" t="str">
        <f t="shared" si="36"/>
        <v>Euribor6M</v>
      </c>
      <c r="H180" s="268" t="str">
        <f t="shared" si="37"/>
        <v>EUR6F25Y_Quote</v>
      </c>
      <c r="I180" s="277">
        <v>0</v>
      </c>
      <c r="J180" s="122" t="str">
        <f>IF(P174,_xll.qlSwapRateHelper2(,H180,2,B180,Calendar,+D180,E180,F180,G180,I180,C180,Discounting,PillarDate,,Permanent,Trigger,ObjectOverwrite),"--")</f>
        <v>--</v>
      </c>
      <c r="L180" s="243" t="str">
        <f t="shared" si="32"/>
        <v>FwdSw</v>
      </c>
      <c r="M180" s="244" t="str">
        <f t="shared" si="33"/>
        <v>EUR7F5Y_Quote</v>
      </c>
      <c r="N180" s="214">
        <f>IFERROR(_xll.qlQuoteValue(H186),"--")</f>
        <v>1.1509999999999999E-2</v>
      </c>
      <c r="O180" s="214">
        <f t="shared" si="34"/>
        <v>0</v>
      </c>
      <c r="P180" s="122" t="b">
        <v>0</v>
      </c>
      <c r="Q180" s="122">
        <v>50</v>
      </c>
      <c r="R180" s="122">
        <v>1</v>
      </c>
      <c r="S180" s="121" t="str">
        <f t="shared" si="35"/>
        <v>--</v>
      </c>
      <c r="T180" s="122" t="str">
        <f>IFERROR(_xll.qlRateHelperEarliestDate(S180,Trigger),"--")</f>
        <v>--</v>
      </c>
      <c r="U180" s="122" t="str">
        <f>IFERROR(_xll.qlRateHelperPillarDate(S180,Trigger),"--")</f>
        <v>--</v>
      </c>
      <c r="W180" s="133" t="str">
        <f t="shared" si="31"/>
        <v/>
      </c>
      <c r="X180" s="133" t="e">
        <v>#N/A</v>
      </c>
      <c r="Y180" s="133" t="str">
        <f>IFERROR(_xll.qlRateHelperQuoteName(X180,Trigger),"")</f>
        <v/>
      </c>
      <c r="Z180" s="133" t="str">
        <f>IFERROR(_xll.qlRateHelperRate(X180,Trigger),"")</f>
        <v/>
      </c>
      <c r="AA180" s="133" t="str">
        <f>IF(ISERROR(_xll.qlSwapRateHelperSpread($X180)),IF(ISERROR(_xll.qlFuturesRateHelperConvexityAdjustment($X180)),"",_xll.qlFuturesRateHelperConvexityAdjustment($X180)),_xll.qlSwapRateHelperSpread($X180))</f>
        <v/>
      </c>
      <c r="AB180" s="133" t="str">
        <f>IFERROR(_xll.qlRateHelperEarliestDate(X180,Trigger),"")</f>
        <v/>
      </c>
      <c r="AC180" s="133" t="str">
        <f>IFERROR(_xll.qlRateHelperPillarDate(X180,Trigger),"")</f>
        <v/>
      </c>
      <c r="AD180" s="172" t="e">
        <v>#N/A</v>
      </c>
    </row>
    <row r="181" spans="1:30" x14ac:dyDescent="0.2">
      <c r="A181" s="136" t="s">
        <v>148</v>
      </c>
      <c r="B181" s="168" t="s">
        <v>66</v>
      </c>
      <c r="C181" s="169" t="s">
        <v>56</v>
      </c>
      <c r="D181" s="169" t="s">
        <v>8</v>
      </c>
      <c r="E181" s="169" t="s">
        <v>7</v>
      </c>
      <c r="F181" s="169" t="s">
        <v>140</v>
      </c>
      <c r="G181" s="169" t="str">
        <f t="shared" si="36"/>
        <v>Euribor6M</v>
      </c>
      <c r="H181" s="269" t="str">
        <f t="shared" si="37"/>
        <v>EUR6F30Y_Quote</v>
      </c>
      <c r="I181" s="278">
        <v>0</v>
      </c>
      <c r="J181" s="124" t="str">
        <f>IF(P175,_xll.qlSwapRateHelper2(,H181,2,B181,Calendar,+D181,E181,F181,G181,I181,C181,Discounting,PillarDate,,Permanent,Trigger,ObjectOverwrite),"--")</f>
        <v>--</v>
      </c>
      <c r="L181" s="243" t="str">
        <f t="shared" si="32"/>
        <v>FwdSw</v>
      </c>
      <c r="M181" s="244" t="str">
        <f t="shared" si="33"/>
        <v>EUR7F6Y_Quote</v>
      </c>
      <c r="N181" s="214">
        <f>IFERROR(_xll.qlQuoteValue(H187),"--")</f>
        <v>1.1810000000000001E-2</v>
      </c>
      <c r="O181" s="214">
        <f t="shared" si="34"/>
        <v>0</v>
      </c>
      <c r="P181" s="122" t="b">
        <v>0</v>
      </c>
      <c r="Q181" s="122">
        <v>50</v>
      </c>
      <c r="R181" s="122">
        <v>1</v>
      </c>
      <c r="S181" s="121" t="str">
        <f t="shared" si="35"/>
        <v>--</v>
      </c>
      <c r="T181" s="122" t="str">
        <f>IFERROR(_xll.qlRateHelperEarliestDate(S181,Trigger),"--")</f>
        <v>--</v>
      </c>
      <c r="U181" s="122" t="str">
        <f>IFERROR(_xll.qlRateHelperPillarDate(S181,Trigger),"--")</f>
        <v>--</v>
      </c>
      <c r="W181" s="133" t="str">
        <f t="shared" si="31"/>
        <v/>
      </c>
      <c r="X181" s="133" t="e">
        <v>#N/A</v>
      </c>
      <c r="Y181" s="133" t="str">
        <f>IFERROR(_xll.qlRateHelperQuoteName(X181,Trigger),"")</f>
        <v/>
      </c>
      <c r="Z181" s="133" t="str">
        <f>IFERROR(_xll.qlRateHelperRate(X181,Trigger),"")</f>
        <v/>
      </c>
      <c r="AA181" s="133" t="str">
        <f>IF(ISERROR(_xll.qlSwapRateHelperSpread($X181)),IF(ISERROR(_xll.qlFuturesRateHelperConvexityAdjustment($X181)),"",_xll.qlFuturesRateHelperConvexityAdjustment($X181)),_xll.qlSwapRateHelperSpread($X181))</f>
        <v/>
      </c>
      <c r="AB181" s="133" t="str">
        <f>IFERROR(_xll.qlRateHelperEarliestDate(X181,Trigger),"")</f>
        <v/>
      </c>
      <c r="AC181" s="133" t="str">
        <f>IFERROR(_xll.qlRateHelperPillarDate(X181,Trigger),"")</f>
        <v/>
      </c>
      <c r="AD181" s="172" t="e">
        <v>#N/A</v>
      </c>
    </row>
    <row r="182" spans="1:30" x14ac:dyDescent="0.2">
      <c r="A182" s="130" t="s">
        <v>148</v>
      </c>
      <c r="B182" s="166" t="s">
        <v>29</v>
      </c>
      <c r="C182" s="118" t="s">
        <v>57</v>
      </c>
      <c r="D182" s="118" t="s">
        <v>8</v>
      </c>
      <c r="E182" s="118" t="s">
        <v>7</v>
      </c>
      <c r="F182" s="118" t="s">
        <v>140</v>
      </c>
      <c r="G182" s="52" t="str">
        <f t="shared" si="36"/>
        <v>Euribor6M</v>
      </c>
      <c r="H182" s="267" t="str">
        <f t="shared" si="37"/>
        <v>EUR7F1Y_Quote</v>
      </c>
      <c r="I182" s="276">
        <v>0</v>
      </c>
      <c r="J182" s="119" t="str">
        <f>IF(P176,_xll.qlSwapRateHelper2(,H182,2,B182,Calendar,+D182,E182,F182,G182,I182,C182,Discounting,PillarDate,,Permanent,Trigger,ObjectOverwrite),"--")</f>
        <v>--</v>
      </c>
      <c r="L182" s="243" t="str">
        <f t="shared" si="32"/>
        <v>FwdSw</v>
      </c>
      <c r="M182" s="244" t="str">
        <f t="shared" si="33"/>
        <v>EUR7F7Y_Quote</v>
      </c>
      <c r="N182" s="214">
        <f>IFERROR(_xll.qlQuoteValue(H188),"--")</f>
        <v>1.2030000000000001E-2</v>
      </c>
      <c r="O182" s="214">
        <f t="shared" si="34"/>
        <v>0</v>
      </c>
      <c r="P182" s="122" t="b">
        <v>0</v>
      </c>
      <c r="Q182" s="122">
        <v>50</v>
      </c>
      <c r="R182" s="122">
        <v>1</v>
      </c>
      <c r="S182" s="121" t="str">
        <f t="shared" si="35"/>
        <v>--</v>
      </c>
      <c r="T182" s="122" t="str">
        <f>IFERROR(_xll.qlRateHelperEarliestDate(S182,Trigger),"--")</f>
        <v>--</v>
      </c>
      <c r="U182" s="122" t="str">
        <f>IFERROR(_xll.qlRateHelperPillarDate(S182,Trigger),"--")</f>
        <v>--</v>
      </c>
      <c r="W182" s="133" t="str">
        <f t="shared" si="31"/>
        <v/>
      </c>
      <c r="X182" s="133" t="e">
        <v>#N/A</v>
      </c>
      <c r="Y182" s="133" t="str">
        <f>IFERROR(_xll.qlRateHelperQuoteName(X182,Trigger),"")</f>
        <v/>
      </c>
      <c r="Z182" s="133" t="str">
        <f>IFERROR(_xll.qlRateHelperRate(X182,Trigger),"")</f>
        <v/>
      </c>
      <c r="AA182" s="133" t="str">
        <f>IF(ISERROR(_xll.qlSwapRateHelperSpread($X182)),IF(ISERROR(_xll.qlFuturesRateHelperConvexityAdjustment($X182)),"",_xll.qlFuturesRateHelperConvexityAdjustment($X182)),_xll.qlSwapRateHelperSpread($X182))</f>
        <v/>
      </c>
      <c r="AB182" s="133" t="str">
        <f>IFERROR(_xll.qlRateHelperEarliestDate(X182,Trigger),"")</f>
        <v/>
      </c>
      <c r="AC182" s="133" t="str">
        <f>IFERROR(_xll.qlRateHelperPillarDate(X182,Trigger),"")</f>
        <v/>
      </c>
      <c r="AD182" s="172" t="e">
        <v>#N/A</v>
      </c>
    </row>
    <row r="183" spans="1:30" x14ac:dyDescent="0.2">
      <c r="A183" s="133" t="s">
        <v>148</v>
      </c>
      <c r="B183" s="167" t="s">
        <v>52</v>
      </c>
      <c r="C183" s="121" t="s">
        <v>57</v>
      </c>
      <c r="D183" s="121" t="s">
        <v>8</v>
      </c>
      <c r="E183" s="121" t="s">
        <v>7</v>
      </c>
      <c r="F183" s="121" t="s">
        <v>140</v>
      </c>
      <c r="G183" s="121" t="str">
        <f t="shared" si="36"/>
        <v>Euribor6M</v>
      </c>
      <c r="H183" s="268" t="str">
        <f t="shared" si="37"/>
        <v>EUR7F2Y_Quote</v>
      </c>
      <c r="I183" s="277">
        <v>0</v>
      </c>
      <c r="J183" s="122" t="str">
        <f>IF(P177,_xll.qlSwapRateHelper2(,H183,2,B183,Calendar,+D183,E183,F183,G183,I183,C183,Discounting,PillarDate,,Permanent,Trigger,ObjectOverwrite),"--")</f>
        <v>--</v>
      </c>
      <c r="L183" s="243" t="str">
        <f t="shared" si="32"/>
        <v>FwdSw</v>
      </c>
      <c r="M183" s="244" t="str">
        <f t="shared" si="33"/>
        <v>EUR7F8Y_Quote</v>
      </c>
      <c r="N183" s="214">
        <f>IFERROR(_xll.qlQuoteValue(H189),"--")</f>
        <v>1.2190000000000001E-2</v>
      </c>
      <c r="O183" s="214">
        <f t="shared" si="34"/>
        <v>0</v>
      </c>
      <c r="P183" s="122" t="b">
        <v>0</v>
      </c>
      <c r="Q183" s="122">
        <v>50</v>
      </c>
      <c r="R183" s="122">
        <v>1</v>
      </c>
      <c r="S183" s="121" t="str">
        <f t="shared" si="35"/>
        <v>--</v>
      </c>
      <c r="T183" s="122" t="str">
        <f>IFERROR(_xll.qlRateHelperEarliestDate(S183,Trigger),"--")</f>
        <v>--</v>
      </c>
      <c r="U183" s="122" t="str">
        <f>IFERROR(_xll.qlRateHelperPillarDate(S183,Trigger),"--")</f>
        <v>--</v>
      </c>
      <c r="W183" s="133" t="str">
        <f t="shared" si="31"/>
        <v/>
      </c>
      <c r="X183" s="133" t="e">
        <v>#N/A</v>
      </c>
      <c r="Y183" s="133" t="str">
        <f>IFERROR(_xll.qlRateHelperQuoteName(X183,Trigger),"")</f>
        <v/>
      </c>
      <c r="Z183" s="133" t="str">
        <f>IFERROR(_xll.qlRateHelperRate(X183,Trigger),"")</f>
        <v/>
      </c>
      <c r="AA183" s="133" t="str">
        <f>IF(ISERROR(_xll.qlSwapRateHelperSpread($X183)),IF(ISERROR(_xll.qlFuturesRateHelperConvexityAdjustment($X183)),"",_xll.qlFuturesRateHelperConvexityAdjustment($X183)),_xll.qlSwapRateHelperSpread($X183))</f>
        <v/>
      </c>
      <c r="AB183" s="133" t="str">
        <f>IFERROR(_xll.qlRateHelperEarliestDate(X183,Trigger),"")</f>
        <v/>
      </c>
      <c r="AC183" s="133" t="str">
        <f>IFERROR(_xll.qlRateHelperPillarDate(X183,Trigger),"")</f>
        <v/>
      </c>
      <c r="AD183" s="172" t="e">
        <v>#N/A</v>
      </c>
    </row>
    <row r="184" spans="1:30" x14ac:dyDescent="0.2">
      <c r="A184" s="133" t="s">
        <v>148</v>
      </c>
      <c r="B184" s="167" t="s">
        <v>53</v>
      </c>
      <c r="C184" s="121" t="s">
        <v>57</v>
      </c>
      <c r="D184" s="121" t="s">
        <v>8</v>
      </c>
      <c r="E184" s="121" t="s">
        <v>7</v>
      </c>
      <c r="F184" s="121" t="s">
        <v>140</v>
      </c>
      <c r="G184" s="121" t="str">
        <f t="shared" si="36"/>
        <v>Euribor6M</v>
      </c>
      <c r="H184" s="268" t="str">
        <f t="shared" si="37"/>
        <v>EUR7F3Y_Quote</v>
      </c>
      <c r="I184" s="277">
        <v>0</v>
      </c>
      <c r="J184" s="122" t="str">
        <f>IF(P178,_xll.qlSwapRateHelper2(,H184,2,B184,Calendar,+D184,E184,F184,G184,I184,C184,Discounting,PillarDate,,Permanent,Trigger,ObjectOverwrite),"--")</f>
        <v>--</v>
      </c>
      <c r="L184" s="243" t="str">
        <f t="shared" si="32"/>
        <v>FwdSw</v>
      </c>
      <c r="M184" s="244" t="str">
        <f t="shared" si="33"/>
        <v>EUR7F9Y_Quote</v>
      </c>
      <c r="N184" s="214">
        <f>IFERROR(_xll.qlQuoteValue(H190),"--")</f>
        <v>1.225E-2</v>
      </c>
      <c r="O184" s="214">
        <f t="shared" si="34"/>
        <v>0</v>
      </c>
      <c r="P184" s="122" t="b">
        <v>0</v>
      </c>
      <c r="Q184" s="122">
        <v>50</v>
      </c>
      <c r="R184" s="122">
        <v>1</v>
      </c>
      <c r="S184" s="121" t="str">
        <f t="shared" si="35"/>
        <v>--</v>
      </c>
      <c r="T184" s="122" t="str">
        <f>IFERROR(_xll.qlRateHelperEarliestDate(S184,Trigger),"--")</f>
        <v>--</v>
      </c>
      <c r="U184" s="122" t="str">
        <f>IFERROR(_xll.qlRateHelperPillarDate(S184,Trigger),"--")</f>
        <v>--</v>
      </c>
      <c r="W184" s="133" t="str">
        <f t="shared" si="31"/>
        <v/>
      </c>
      <c r="X184" s="133" t="e">
        <v>#N/A</v>
      </c>
      <c r="Y184" s="133" t="str">
        <f>IFERROR(_xll.qlRateHelperQuoteName(X184,Trigger),"")</f>
        <v/>
      </c>
      <c r="Z184" s="133" t="str">
        <f>IFERROR(_xll.qlRateHelperRate(X184,Trigger),"")</f>
        <v/>
      </c>
      <c r="AA184" s="133" t="str">
        <f>IF(ISERROR(_xll.qlSwapRateHelperSpread($X184)),IF(ISERROR(_xll.qlFuturesRateHelperConvexityAdjustment($X184)),"",_xll.qlFuturesRateHelperConvexityAdjustment($X184)),_xll.qlSwapRateHelperSpread($X184))</f>
        <v/>
      </c>
      <c r="AB184" s="133" t="str">
        <f>IFERROR(_xll.qlRateHelperEarliestDate(X184,Trigger),"")</f>
        <v/>
      </c>
      <c r="AC184" s="133" t="str">
        <f>IFERROR(_xll.qlRateHelperPillarDate(X184,Trigger),"")</f>
        <v/>
      </c>
      <c r="AD184" s="172" t="e">
        <v>#N/A</v>
      </c>
    </row>
    <row r="185" spans="1:30" x14ac:dyDescent="0.2">
      <c r="A185" s="133" t="s">
        <v>148</v>
      </c>
      <c r="B185" s="167" t="s">
        <v>54</v>
      </c>
      <c r="C185" s="121" t="s">
        <v>57</v>
      </c>
      <c r="D185" s="121" t="s">
        <v>8</v>
      </c>
      <c r="E185" s="121" t="s">
        <v>7</v>
      </c>
      <c r="F185" s="121" t="s">
        <v>140</v>
      </c>
      <c r="G185" s="121" t="str">
        <f t="shared" si="36"/>
        <v>Euribor6M</v>
      </c>
      <c r="H185" s="268" t="str">
        <f t="shared" si="37"/>
        <v>EUR7F4Y_Quote</v>
      </c>
      <c r="I185" s="277">
        <v>0</v>
      </c>
      <c r="J185" s="122" t="str">
        <f>IF(P179,_xll.qlSwapRateHelper2(,H185,2,B185,Calendar,+D185,E185,F185,G185,I185,C185,Discounting,PillarDate,,Permanent,Trigger,ObjectOverwrite),"--")</f>
        <v>--</v>
      </c>
      <c r="L185" s="243" t="str">
        <f t="shared" si="32"/>
        <v>FwdSw</v>
      </c>
      <c r="M185" s="244" t="str">
        <f t="shared" si="33"/>
        <v>EUR7F10Y_Quote</v>
      </c>
      <c r="N185" s="214">
        <f>IFERROR(_xll.qlQuoteValue(H191),"--")</f>
        <v>1.2239999999999999E-2</v>
      </c>
      <c r="O185" s="214">
        <f t="shared" si="34"/>
        <v>0</v>
      </c>
      <c r="P185" s="122" t="b">
        <v>0</v>
      </c>
      <c r="Q185" s="122">
        <v>50</v>
      </c>
      <c r="R185" s="122">
        <v>1</v>
      </c>
      <c r="S185" s="121" t="str">
        <f t="shared" si="35"/>
        <v>--</v>
      </c>
      <c r="T185" s="122" t="str">
        <f>IFERROR(_xll.qlRateHelperEarliestDate(S185,Trigger),"--")</f>
        <v>--</v>
      </c>
      <c r="U185" s="122" t="str">
        <f>IFERROR(_xll.qlRateHelperPillarDate(S185,Trigger),"--")</f>
        <v>--</v>
      </c>
      <c r="W185" s="133" t="str">
        <f t="shared" si="31"/>
        <v/>
      </c>
      <c r="X185" s="133" t="e">
        <v>#N/A</v>
      </c>
      <c r="Y185" s="133" t="str">
        <f>IFERROR(_xll.qlRateHelperQuoteName(X185,Trigger),"")</f>
        <v/>
      </c>
      <c r="Z185" s="133" t="str">
        <f>IFERROR(_xll.qlRateHelperRate(X185,Trigger),"")</f>
        <v/>
      </c>
      <c r="AA185" s="133" t="str">
        <f>IF(ISERROR(_xll.qlSwapRateHelperSpread($X185)),IF(ISERROR(_xll.qlFuturesRateHelperConvexityAdjustment($X185)),"",_xll.qlFuturesRateHelperConvexityAdjustment($X185)),_xll.qlSwapRateHelperSpread($X185))</f>
        <v/>
      </c>
      <c r="AB185" s="133" t="str">
        <f>IFERROR(_xll.qlRateHelperEarliestDate(X185,Trigger),"")</f>
        <v/>
      </c>
      <c r="AC185" s="133" t="str">
        <f>IFERROR(_xll.qlRateHelperPillarDate(X185,Trigger),"")</f>
        <v/>
      </c>
      <c r="AD185" s="172" t="e">
        <v>#N/A</v>
      </c>
    </row>
    <row r="186" spans="1:30" x14ac:dyDescent="0.2">
      <c r="A186" s="133" t="s">
        <v>148</v>
      </c>
      <c r="B186" s="167" t="s">
        <v>55</v>
      </c>
      <c r="C186" s="121" t="s">
        <v>57</v>
      </c>
      <c r="D186" s="121" t="s">
        <v>8</v>
      </c>
      <c r="E186" s="121" t="s">
        <v>7</v>
      </c>
      <c r="F186" s="121" t="s">
        <v>140</v>
      </c>
      <c r="G186" s="121" t="str">
        <f t="shared" si="36"/>
        <v>Euribor6M</v>
      </c>
      <c r="H186" s="268" t="str">
        <f t="shared" si="37"/>
        <v>EUR7F5Y_Quote</v>
      </c>
      <c r="I186" s="277">
        <v>0</v>
      </c>
      <c r="J186" s="122" t="str">
        <f>IF(P180,_xll.qlSwapRateHelper2(,H186,2,B186,Calendar,+D186,E186,F186,G186,I186,C186,Discounting,PillarDate,,Permanent,Trigger,ObjectOverwrite),"--")</f>
        <v>--</v>
      </c>
      <c r="L186" s="243" t="str">
        <f t="shared" si="32"/>
        <v>FwdSw</v>
      </c>
      <c r="M186" s="244" t="str">
        <f t="shared" si="33"/>
        <v>EUR7F11Y_Quote</v>
      </c>
      <c r="N186" s="214">
        <f>IFERROR(_xll.qlQuoteValue(H192),"--")</f>
        <v>1.217E-2</v>
      </c>
      <c r="O186" s="214">
        <f t="shared" si="34"/>
        <v>0</v>
      </c>
      <c r="P186" s="122" t="b">
        <v>0</v>
      </c>
      <c r="Q186" s="122">
        <v>50</v>
      </c>
      <c r="R186" s="122">
        <v>1</v>
      </c>
      <c r="S186" s="121" t="str">
        <f t="shared" si="35"/>
        <v>--</v>
      </c>
      <c r="T186" s="122" t="str">
        <f>IFERROR(_xll.qlRateHelperEarliestDate(S186,Trigger),"--")</f>
        <v>--</v>
      </c>
      <c r="U186" s="122" t="str">
        <f>IFERROR(_xll.qlRateHelperPillarDate(S186,Trigger),"--")</f>
        <v>--</v>
      </c>
      <c r="W186" s="133" t="str">
        <f t="shared" si="31"/>
        <v/>
      </c>
      <c r="X186" s="133" t="e">
        <v>#N/A</v>
      </c>
      <c r="Y186" s="133" t="str">
        <f>IFERROR(_xll.qlRateHelperQuoteName(X186,Trigger),"")</f>
        <v/>
      </c>
      <c r="Z186" s="133" t="str">
        <f>IFERROR(_xll.qlRateHelperRate(X186,Trigger),"")</f>
        <v/>
      </c>
      <c r="AA186" s="133" t="str">
        <f>IF(ISERROR(_xll.qlSwapRateHelperSpread($X186)),IF(ISERROR(_xll.qlFuturesRateHelperConvexityAdjustment($X186)),"",_xll.qlFuturesRateHelperConvexityAdjustment($X186)),_xll.qlSwapRateHelperSpread($X186))</f>
        <v/>
      </c>
      <c r="AB186" s="133" t="str">
        <f>IFERROR(_xll.qlRateHelperEarliestDate(X186,Trigger),"")</f>
        <v/>
      </c>
      <c r="AC186" s="133" t="str">
        <f>IFERROR(_xll.qlRateHelperPillarDate(X186,Trigger),"")</f>
        <v/>
      </c>
      <c r="AD186" s="172" t="e">
        <v>#N/A</v>
      </c>
    </row>
    <row r="187" spans="1:30" x14ac:dyDescent="0.2">
      <c r="A187" s="133" t="s">
        <v>148</v>
      </c>
      <c r="B187" s="167" t="s">
        <v>56</v>
      </c>
      <c r="C187" s="121" t="s">
        <v>57</v>
      </c>
      <c r="D187" s="121" t="s">
        <v>8</v>
      </c>
      <c r="E187" s="121" t="s">
        <v>7</v>
      </c>
      <c r="F187" s="121" t="s">
        <v>140</v>
      </c>
      <c r="G187" s="121" t="str">
        <f t="shared" si="36"/>
        <v>Euribor6M</v>
      </c>
      <c r="H187" s="268" t="str">
        <f t="shared" si="37"/>
        <v>EUR7F6Y_Quote</v>
      </c>
      <c r="I187" s="277">
        <v>0</v>
      </c>
      <c r="J187" s="122" t="str">
        <f>IF(P181,_xll.qlSwapRateHelper2(,H187,2,B187,Calendar,+D187,E187,F187,G187,I187,C187,Discounting,PillarDate,,Permanent,Trigger,ObjectOverwrite),"--")</f>
        <v>--</v>
      </c>
      <c r="L187" s="243" t="str">
        <f t="shared" si="32"/>
        <v>FwdSw</v>
      </c>
      <c r="M187" s="244" t="str">
        <f t="shared" si="33"/>
        <v>EUR7F12Y_Quote</v>
      </c>
      <c r="N187" s="214">
        <f>IFERROR(_xll.qlQuoteValue(H193),"--")</f>
        <v>1.208E-2</v>
      </c>
      <c r="O187" s="214">
        <f t="shared" si="34"/>
        <v>0</v>
      </c>
      <c r="P187" s="122" t="b">
        <v>0</v>
      </c>
      <c r="Q187" s="122">
        <v>50</v>
      </c>
      <c r="R187" s="122">
        <v>1</v>
      </c>
      <c r="S187" s="121" t="str">
        <f t="shared" si="35"/>
        <v>--</v>
      </c>
      <c r="T187" s="122" t="str">
        <f>IFERROR(_xll.qlRateHelperEarliestDate(S187,Trigger),"--")</f>
        <v>--</v>
      </c>
      <c r="U187" s="122" t="str">
        <f>IFERROR(_xll.qlRateHelperPillarDate(S187,Trigger),"--")</f>
        <v>--</v>
      </c>
      <c r="W187" s="133" t="str">
        <f t="shared" si="31"/>
        <v/>
      </c>
      <c r="X187" s="133" t="e">
        <v>#N/A</v>
      </c>
      <c r="Y187" s="133" t="str">
        <f>IFERROR(_xll.qlRateHelperQuoteName(X187,Trigger),"")</f>
        <v/>
      </c>
      <c r="Z187" s="133" t="str">
        <f>IFERROR(_xll.qlRateHelperRate(X187,Trigger),"")</f>
        <v/>
      </c>
      <c r="AA187" s="133" t="str">
        <f>IF(ISERROR(_xll.qlSwapRateHelperSpread($X187)),IF(ISERROR(_xll.qlFuturesRateHelperConvexityAdjustment($X187)),"",_xll.qlFuturesRateHelperConvexityAdjustment($X187)),_xll.qlSwapRateHelperSpread($X187))</f>
        <v/>
      </c>
      <c r="AB187" s="133" t="str">
        <f>IFERROR(_xll.qlRateHelperEarliestDate(X187,Trigger),"")</f>
        <v/>
      </c>
      <c r="AC187" s="133" t="str">
        <f>IFERROR(_xll.qlRateHelperPillarDate(X187,Trigger),"")</f>
        <v/>
      </c>
      <c r="AD187" s="172" t="e">
        <v>#N/A</v>
      </c>
    </row>
    <row r="188" spans="1:30" x14ac:dyDescent="0.2">
      <c r="A188" s="133" t="s">
        <v>148</v>
      </c>
      <c r="B188" s="167" t="s">
        <v>57</v>
      </c>
      <c r="C188" s="121" t="s">
        <v>57</v>
      </c>
      <c r="D188" s="121" t="s">
        <v>8</v>
      </c>
      <c r="E188" s="121" t="s">
        <v>7</v>
      </c>
      <c r="F188" s="121" t="s">
        <v>140</v>
      </c>
      <c r="G188" s="121" t="str">
        <f t="shared" si="36"/>
        <v>Euribor6M</v>
      </c>
      <c r="H188" s="268" t="str">
        <f t="shared" si="37"/>
        <v>EUR7F7Y_Quote</v>
      </c>
      <c r="I188" s="277">
        <v>0</v>
      </c>
      <c r="J188" s="122" t="str">
        <f>IF(P182,_xll.qlSwapRateHelper2(,H188,2,B188,Calendar,+D188,E188,F188,G188,I188,C188,Discounting,PillarDate,,Permanent,Trigger,ObjectOverwrite),"--")</f>
        <v>--</v>
      </c>
      <c r="L188" s="243" t="str">
        <f t="shared" si="32"/>
        <v>FwdSw</v>
      </c>
      <c r="M188" s="244" t="str">
        <f t="shared" si="33"/>
        <v>EUR7F13Y_Quote</v>
      </c>
      <c r="N188" s="214">
        <f>IFERROR(_xll.qlQuoteValue(H194),"--")</f>
        <v>1.1970000000000001E-2</v>
      </c>
      <c r="O188" s="214">
        <f t="shared" si="34"/>
        <v>0</v>
      </c>
      <c r="P188" s="122" t="b">
        <v>0</v>
      </c>
      <c r="Q188" s="122">
        <v>50</v>
      </c>
      <c r="R188" s="122">
        <v>1</v>
      </c>
      <c r="S188" s="121" t="str">
        <f t="shared" si="35"/>
        <v>--</v>
      </c>
      <c r="T188" s="122" t="str">
        <f>IFERROR(_xll.qlRateHelperEarliestDate(S188,Trigger),"--")</f>
        <v>--</v>
      </c>
      <c r="U188" s="122" t="str">
        <f>IFERROR(_xll.qlRateHelperPillarDate(S188,Trigger),"--")</f>
        <v>--</v>
      </c>
      <c r="W188" s="133" t="str">
        <f t="shared" si="31"/>
        <v/>
      </c>
      <c r="X188" s="133" t="e">
        <v>#N/A</v>
      </c>
      <c r="Y188" s="133" t="str">
        <f>IFERROR(_xll.qlRateHelperQuoteName(X188,Trigger),"")</f>
        <v/>
      </c>
      <c r="Z188" s="133" t="str">
        <f>IFERROR(_xll.qlRateHelperRate(X188,Trigger),"")</f>
        <v/>
      </c>
      <c r="AA188" s="133" t="str">
        <f>IF(ISERROR(_xll.qlSwapRateHelperSpread($X188)),IF(ISERROR(_xll.qlFuturesRateHelperConvexityAdjustment($X188)),"",_xll.qlFuturesRateHelperConvexityAdjustment($X188)),_xll.qlSwapRateHelperSpread($X188))</f>
        <v/>
      </c>
      <c r="AB188" s="133" t="str">
        <f>IFERROR(_xll.qlRateHelperEarliestDate(X188,Trigger),"")</f>
        <v/>
      </c>
      <c r="AC188" s="133" t="str">
        <f>IFERROR(_xll.qlRateHelperPillarDate(X188,Trigger),"")</f>
        <v/>
      </c>
      <c r="AD188" s="172" t="e">
        <v>#N/A</v>
      </c>
    </row>
    <row r="189" spans="1:30" x14ac:dyDescent="0.2">
      <c r="A189" s="133" t="s">
        <v>148</v>
      </c>
      <c r="B189" s="167" t="s">
        <v>58</v>
      </c>
      <c r="C189" s="121" t="s">
        <v>57</v>
      </c>
      <c r="D189" s="121" t="s">
        <v>8</v>
      </c>
      <c r="E189" s="121" t="s">
        <v>7</v>
      </c>
      <c r="F189" s="121" t="s">
        <v>140</v>
      </c>
      <c r="G189" s="121" t="str">
        <f t="shared" si="36"/>
        <v>Euribor6M</v>
      </c>
      <c r="H189" s="268" t="str">
        <f t="shared" si="37"/>
        <v>EUR7F8Y_Quote</v>
      </c>
      <c r="I189" s="277">
        <v>0</v>
      </c>
      <c r="J189" s="122" t="str">
        <f>IF(P183,_xll.qlSwapRateHelper2(,H189,2,B189,Calendar,+D189,E189,F189,G189,I189,C189,Discounting,PillarDate,,Permanent,Trigger,ObjectOverwrite),"--")</f>
        <v>--</v>
      </c>
      <c r="L189" s="243" t="str">
        <f t="shared" si="32"/>
        <v>FwdSw</v>
      </c>
      <c r="M189" s="244" t="str">
        <f t="shared" si="33"/>
        <v>EUR7F14Y_Quote</v>
      </c>
      <c r="N189" s="214">
        <f>IFERROR(_xll.qlQuoteValue(H195),"--")</f>
        <v>1.184E-2</v>
      </c>
      <c r="O189" s="214">
        <f t="shared" si="34"/>
        <v>0</v>
      </c>
      <c r="P189" s="122" t="b">
        <v>0</v>
      </c>
      <c r="Q189" s="122">
        <v>50</v>
      </c>
      <c r="R189" s="122">
        <v>1</v>
      </c>
      <c r="S189" s="121" t="str">
        <f t="shared" si="35"/>
        <v>--</v>
      </c>
      <c r="T189" s="122" t="str">
        <f>IFERROR(_xll.qlRateHelperEarliestDate(S189,Trigger),"--")</f>
        <v>--</v>
      </c>
      <c r="U189" s="122" t="str">
        <f>IFERROR(_xll.qlRateHelperPillarDate(S189,Trigger),"--")</f>
        <v>--</v>
      </c>
      <c r="W189" s="133" t="str">
        <f t="shared" si="31"/>
        <v/>
      </c>
      <c r="X189" s="133" t="e">
        <v>#N/A</v>
      </c>
      <c r="Y189" s="133" t="str">
        <f>IFERROR(_xll.qlRateHelperQuoteName(X189,Trigger),"")</f>
        <v/>
      </c>
      <c r="Z189" s="133" t="str">
        <f>IFERROR(_xll.qlRateHelperRate(X189,Trigger),"")</f>
        <v/>
      </c>
      <c r="AA189" s="133" t="str">
        <f>IF(ISERROR(_xll.qlSwapRateHelperSpread($X189)),IF(ISERROR(_xll.qlFuturesRateHelperConvexityAdjustment($X189)),"",_xll.qlFuturesRateHelperConvexityAdjustment($X189)),_xll.qlSwapRateHelperSpread($X189))</f>
        <v/>
      </c>
      <c r="AB189" s="133" t="str">
        <f>IFERROR(_xll.qlRateHelperEarliestDate(X189,Trigger),"")</f>
        <v/>
      </c>
      <c r="AC189" s="133" t="str">
        <f>IFERROR(_xll.qlRateHelperPillarDate(X189,Trigger),"")</f>
        <v/>
      </c>
      <c r="AD189" s="172" t="e">
        <v>#N/A</v>
      </c>
    </row>
    <row r="190" spans="1:30" x14ac:dyDescent="0.2">
      <c r="A190" s="133" t="s">
        <v>148</v>
      </c>
      <c r="B190" s="167" t="s">
        <v>59</v>
      </c>
      <c r="C190" s="121" t="s">
        <v>57</v>
      </c>
      <c r="D190" s="121" t="s">
        <v>8</v>
      </c>
      <c r="E190" s="121" t="s">
        <v>7</v>
      </c>
      <c r="F190" s="121" t="s">
        <v>140</v>
      </c>
      <c r="G190" s="121" t="str">
        <f t="shared" si="36"/>
        <v>Euribor6M</v>
      </c>
      <c r="H190" s="268" t="str">
        <f t="shared" si="37"/>
        <v>EUR7F9Y_Quote</v>
      </c>
      <c r="I190" s="277">
        <v>0</v>
      </c>
      <c r="J190" s="122" t="str">
        <f>IF(P184,_xll.qlSwapRateHelper2(,H190,2,B190,Calendar,+D190,E190,F190,G190,I190,C190,Discounting,PillarDate,,Permanent,Trigger,ObjectOverwrite),"--")</f>
        <v>--</v>
      </c>
      <c r="L190" s="243" t="str">
        <f t="shared" si="32"/>
        <v>FwdSw</v>
      </c>
      <c r="M190" s="244" t="str">
        <f t="shared" si="33"/>
        <v>EUR7F15Y_Quote</v>
      </c>
      <c r="N190" s="214">
        <f>IFERROR(_xll.qlQuoteValue(H196),"--")</f>
        <v>1.171E-2</v>
      </c>
      <c r="O190" s="214">
        <f t="shared" si="34"/>
        <v>0</v>
      </c>
      <c r="P190" s="122" t="b">
        <v>0</v>
      </c>
      <c r="Q190" s="122">
        <v>50</v>
      </c>
      <c r="R190" s="122">
        <v>1</v>
      </c>
      <c r="S190" s="121" t="str">
        <f t="shared" si="35"/>
        <v>--</v>
      </c>
      <c r="T190" s="122" t="str">
        <f>IFERROR(_xll.qlRateHelperEarliestDate(S190,Trigger),"--")</f>
        <v>--</v>
      </c>
      <c r="U190" s="122" t="str">
        <f>IFERROR(_xll.qlRateHelperPillarDate(S190,Trigger),"--")</f>
        <v>--</v>
      </c>
      <c r="W190" s="133" t="str">
        <f t="shared" si="31"/>
        <v/>
      </c>
      <c r="X190" s="133" t="e">
        <v>#N/A</v>
      </c>
      <c r="Y190" s="133" t="str">
        <f>IFERROR(_xll.qlRateHelperQuoteName(X190,Trigger),"")</f>
        <v/>
      </c>
      <c r="Z190" s="133" t="str">
        <f>IFERROR(_xll.qlRateHelperRate(X190,Trigger),"")</f>
        <v/>
      </c>
      <c r="AA190" s="133" t="str">
        <f>IF(ISERROR(_xll.qlSwapRateHelperSpread($X190)),IF(ISERROR(_xll.qlFuturesRateHelperConvexityAdjustment($X190)),"",_xll.qlFuturesRateHelperConvexityAdjustment($X190)),_xll.qlSwapRateHelperSpread($X190))</f>
        <v/>
      </c>
      <c r="AB190" s="133" t="str">
        <f>IFERROR(_xll.qlRateHelperEarliestDate(X190,Trigger),"")</f>
        <v/>
      </c>
      <c r="AC190" s="133" t="str">
        <f>IFERROR(_xll.qlRateHelperPillarDate(X190,Trigger),"")</f>
        <v/>
      </c>
      <c r="AD190" s="172" t="e">
        <v>#N/A</v>
      </c>
    </row>
    <row r="191" spans="1:30" x14ac:dyDescent="0.2">
      <c r="A191" s="133" t="s">
        <v>148</v>
      </c>
      <c r="B191" s="167" t="s">
        <v>60</v>
      </c>
      <c r="C191" s="121" t="s">
        <v>57</v>
      </c>
      <c r="D191" s="121" t="s">
        <v>8</v>
      </c>
      <c r="E191" s="121" t="s">
        <v>7</v>
      </c>
      <c r="F191" s="121" t="s">
        <v>140</v>
      </c>
      <c r="G191" s="121" t="str">
        <f t="shared" si="36"/>
        <v>Euribor6M</v>
      </c>
      <c r="H191" s="268" t="str">
        <f t="shared" si="37"/>
        <v>EUR7F10Y_Quote</v>
      </c>
      <c r="I191" s="277">
        <v>0</v>
      </c>
      <c r="J191" s="122" t="str">
        <f>IF(P185,_xll.qlSwapRateHelper2(,H191,2,B191,Calendar,+D191,E191,F191,G191,I191,C191,Discounting,PillarDate,,Permanent,Trigger,ObjectOverwrite),"--")</f>
        <v>--</v>
      </c>
      <c r="L191" s="243" t="str">
        <f t="shared" si="32"/>
        <v>FwdSw</v>
      </c>
      <c r="M191" s="244" t="str">
        <f t="shared" si="33"/>
        <v>EUR7F20Y_Quote</v>
      </c>
      <c r="N191" s="214">
        <f>IFERROR(_xll.qlQuoteValue(H197),"--")</f>
        <v>1.1040000000000001E-2</v>
      </c>
      <c r="O191" s="214">
        <f t="shared" si="34"/>
        <v>0</v>
      </c>
      <c r="P191" s="122" t="b">
        <v>0</v>
      </c>
      <c r="Q191" s="122">
        <v>50</v>
      </c>
      <c r="R191" s="122">
        <v>1</v>
      </c>
      <c r="S191" s="121" t="str">
        <f t="shared" si="35"/>
        <v>--</v>
      </c>
      <c r="T191" s="122" t="str">
        <f>IFERROR(_xll.qlRateHelperEarliestDate(S191,Trigger),"--")</f>
        <v>--</v>
      </c>
      <c r="U191" s="122" t="str">
        <f>IFERROR(_xll.qlRateHelperPillarDate(S191,Trigger),"--")</f>
        <v>--</v>
      </c>
      <c r="W191" s="133" t="str">
        <f t="shared" si="31"/>
        <v/>
      </c>
      <c r="X191" s="133" t="e">
        <v>#N/A</v>
      </c>
      <c r="Y191" s="133" t="str">
        <f>IFERROR(_xll.qlRateHelperQuoteName(X191,Trigger),"")</f>
        <v/>
      </c>
      <c r="Z191" s="133" t="str">
        <f>IFERROR(_xll.qlRateHelperRate(X191,Trigger),"")</f>
        <v/>
      </c>
      <c r="AA191" s="133" t="str">
        <f>IF(ISERROR(_xll.qlSwapRateHelperSpread($X191)),IF(ISERROR(_xll.qlFuturesRateHelperConvexityAdjustment($X191)),"",_xll.qlFuturesRateHelperConvexityAdjustment($X191)),_xll.qlSwapRateHelperSpread($X191))</f>
        <v/>
      </c>
      <c r="AB191" s="133" t="str">
        <f>IFERROR(_xll.qlRateHelperEarliestDate(X191,Trigger),"")</f>
        <v/>
      </c>
      <c r="AC191" s="133" t="str">
        <f>IFERROR(_xll.qlRateHelperPillarDate(X191,Trigger),"")</f>
        <v/>
      </c>
      <c r="AD191" s="172" t="e">
        <v>#N/A</v>
      </c>
    </row>
    <row r="192" spans="1:30" x14ac:dyDescent="0.2">
      <c r="A192" s="133" t="s">
        <v>148</v>
      </c>
      <c r="B192" s="167" t="s">
        <v>98</v>
      </c>
      <c r="C192" s="121" t="s">
        <v>57</v>
      </c>
      <c r="D192" s="121" t="s">
        <v>8</v>
      </c>
      <c r="E192" s="121" t="s">
        <v>7</v>
      </c>
      <c r="F192" s="121" t="s">
        <v>140</v>
      </c>
      <c r="G192" s="121" t="str">
        <f t="shared" si="36"/>
        <v>Euribor6M</v>
      </c>
      <c r="H192" s="268" t="str">
        <f t="shared" si="37"/>
        <v>EUR7F11Y_Quote</v>
      </c>
      <c r="I192" s="277">
        <v>0</v>
      </c>
      <c r="J192" s="122" t="str">
        <f>IF(P186,_xll.qlSwapRateHelper2(,H192,2,B192,Calendar,+D192,E192,F192,G192,I192,C192,Discounting,PillarDate,,Permanent,Trigger,ObjectOverwrite),"--")</f>
        <v>--</v>
      </c>
      <c r="L192" s="243" t="str">
        <f t="shared" si="32"/>
        <v>FwdSw</v>
      </c>
      <c r="M192" s="244" t="str">
        <f t="shared" si="33"/>
        <v>EUR7F25Y_Quote</v>
      </c>
      <c r="N192" s="214">
        <f>IFERROR(_xll.qlQuoteValue(H198),"--")</f>
        <v>1.0460000000000001E-2</v>
      </c>
      <c r="O192" s="214">
        <f t="shared" si="34"/>
        <v>0</v>
      </c>
      <c r="P192" s="122" t="b">
        <v>0</v>
      </c>
      <c r="Q192" s="122">
        <v>50</v>
      </c>
      <c r="R192" s="122">
        <v>1</v>
      </c>
      <c r="S192" s="121" t="str">
        <f t="shared" si="35"/>
        <v>--</v>
      </c>
      <c r="T192" s="122" t="str">
        <f>IFERROR(_xll.qlRateHelperEarliestDate(S192,Trigger),"--")</f>
        <v>--</v>
      </c>
      <c r="U192" s="122" t="str">
        <f>IFERROR(_xll.qlRateHelperPillarDate(S192,Trigger),"--")</f>
        <v>--</v>
      </c>
      <c r="W192" s="133" t="str">
        <f t="shared" si="31"/>
        <v/>
      </c>
      <c r="X192" s="133" t="e">
        <v>#N/A</v>
      </c>
      <c r="Y192" s="133" t="str">
        <f>IFERROR(_xll.qlRateHelperQuoteName(X192,Trigger),"")</f>
        <v/>
      </c>
      <c r="Z192" s="133" t="str">
        <f>IFERROR(_xll.qlRateHelperRate(X192,Trigger),"")</f>
        <v/>
      </c>
      <c r="AA192" s="133" t="str">
        <f>IF(ISERROR(_xll.qlSwapRateHelperSpread($X192)),IF(ISERROR(_xll.qlFuturesRateHelperConvexityAdjustment($X192)),"",_xll.qlFuturesRateHelperConvexityAdjustment($X192)),_xll.qlSwapRateHelperSpread($X192))</f>
        <v/>
      </c>
      <c r="AB192" s="133" t="str">
        <f>IFERROR(_xll.qlRateHelperEarliestDate(X192,Trigger),"")</f>
        <v/>
      </c>
      <c r="AC192" s="133" t="str">
        <f>IFERROR(_xll.qlRateHelperPillarDate(X192,Trigger),"")</f>
        <v/>
      </c>
      <c r="AD192" s="172" t="e">
        <v>#N/A</v>
      </c>
    </row>
    <row r="193" spans="1:30" x14ac:dyDescent="0.2">
      <c r="A193" s="133" t="s">
        <v>148</v>
      </c>
      <c r="B193" s="167" t="s">
        <v>61</v>
      </c>
      <c r="C193" s="121" t="s">
        <v>57</v>
      </c>
      <c r="D193" s="121" t="s">
        <v>8</v>
      </c>
      <c r="E193" s="121" t="s">
        <v>7</v>
      </c>
      <c r="F193" s="121" t="s">
        <v>140</v>
      </c>
      <c r="G193" s="121" t="str">
        <f t="shared" si="36"/>
        <v>Euribor6M</v>
      </c>
      <c r="H193" s="268" t="str">
        <f t="shared" si="37"/>
        <v>EUR7F12Y_Quote</v>
      </c>
      <c r="I193" s="277">
        <v>0</v>
      </c>
      <c r="J193" s="122" t="str">
        <f>IF(P187,_xll.qlSwapRateHelper2(,H193,2,B193,Calendar,+D193,E193,F193,G193,I193,C193,Discounting,PillarDate,,Permanent,Trigger,ObjectOverwrite),"--")</f>
        <v>--</v>
      </c>
      <c r="L193" s="243" t="str">
        <f t="shared" si="32"/>
        <v>FwdSw</v>
      </c>
      <c r="M193" s="244" t="str">
        <f t="shared" si="33"/>
        <v>EUR7F30Y_Quote</v>
      </c>
      <c r="N193" s="214">
        <f>IFERROR(_xll.qlQuoteValue(H199),"--")</f>
        <v>1.004E-2</v>
      </c>
      <c r="O193" s="214">
        <f t="shared" si="34"/>
        <v>0</v>
      </c>
      <c r="P193" s="122" t="b">
        <v>0</v>
      </c>
      <c r="Q193" s="122">
        <v>50</v>
      </c>
      <c r="R193" s="122">
        <v>1</v>
      </c>
      <c r="S193" s="121" t="str">
        <f t="shared" si="35"/>
        <v>--</v>
      </c>
      <c r="T193" s="122" t="str">
        <f>IFERROR(_xll.qlRateHelperEarliestDate(S193,Trigger),"--")</f>
        <v>--</v>
      </c>
      <c r="U193" s="122" t="str">
        <f>IFERROR(_xll.qlRateHelperPillarDate(S193,Trigger),"--")</f>
        <v>--</v>
      </c>
      <c r="W193" s="133" t="str">
        <f t="shared" si="31"/>
        <v/>
      </c>
      <c r="X193" s="133" t="e">
        <v>#N/A</v>
      </c>
      <c r="Y193" s="133" t="str">
        <f>IFERROR(_xll.qlRateHelperQuoteName(X193,Trigger),"")</f>
        <v/>
      </c>
      <c r="Z193" s="133" t="str">
        <f>IFERROR(_xll.qlRateHelperRate(X193,Trigger),"")</f>
        <v/>
      </c>
      <c r="AA193" s="133" t="str">
        <f>IF(ISERROR(_xll.qlSwapRateHelperSpread($X193)),IF(ISERROR(_xll.qlFuturesRateHelperConvexityAdjustment($X193)),"",_xll.qlFuturesRateHelperConvexityAdjustment($X193)),_xll.qlSwapRateHelperSpread($X193))</f>
        <v/>
      </c>
      <c r="AB193" s="133" t="str">
        <f>IFERROR(_xll.qlRateHelperEarliestDate(X193,Trigger),"")</f>
        <v/>
      </c>
      <c r="AC193" s="133" t="str">
        <f>IFERROR(_xll.qlRateHelperPillarDate(X193,Trigger),"")</f>
        <v/>
      </c>
      <c r="AD193" s="172" t="e">
        <v>#N/A</v>
      </c>
    </row>
    <row r="194" spans="1:30" x14ac:dyDescent="0.2">
      <c r="A194" s="133" t="s">
        <v>148</v>
      </c>
      <c r="B194" s="167" t="s">
        <v>99</v>
      </c>
      <c r="C194" s="121" t="s">
        <v>57</v>
      </c>
      <c r="D194" s="121" t="s">
        <v>8</v>
      </c>
      <c r="E194" s="121" t="s">
        <v>7</v>
      </c>
      <c r="F194" s="121" t="s">
        <v>140</v>
      </c>
      <c r="G194" s="121" t="str">
        <f t="shared" si="36"/>
        <v>Euribor6M</v>
      </c>
      <c r="H194" s="268" t="str">
        <f t="shared" si="37"/>
        <v>EUR7F13Y_Quote</v>
      </c>
      <c r="I194" s="277">
        <v>0</v>
      </c>
      <c r="J194" s="122" t="str">
        <f>IF(P188,_xll.qlSwapRateHelper2(,H194,2,B194,Calendar,+D194,E194,F194,G194,I194,C194,Discounting,PillarDate,,Permanent,Trigger,ObjectOverwrite),"--")</f>
        <v>--</v>
      </c>
      <c r="L194" s="243" t="str">
        <f t="shared" si="32"/>
        <v>FwdSw</v>
      </c>
      <c r="M194" s="244" t="str">
        <f t="shared" si="33"/>
        <v>EUR8F1Y_Quote</v>
      </c>
      <c r="N194" s="214">
        <f>IFERROR(_xll.qlQuoteValue(H200),"--")</f>
        <v>1.06E-2</v>
      </c>
      <c r="O194" s="214">
        <f t="shared" si="34"/>
        <v>0</v>
      </c>
      <c r="P194" s="122" t="b">
        <v>0</v>
      </c>
      <c r="Q194" s="122">
        <v>50</v>
      </c>
      <c r="R194" s="122">
        <v>1</v>
      </c>
      <c r="S194" s="121" t="str">
        <f t="shared" si="35"/>
        <v>--</v>
      </c>
      <c r="T194" s="122" t="str">
        <f>IFERROR(_xll.qlRateHelperEarliestDate(S194,Trigger),"--")</f>
        <v>--</v>
      </c>
      <c r="U194" s="122" t="str">
        <f>IFERROR(_xll.qlRateHelperPillarDate(S194,Trigger),"--")</f>
        <v>--</v>
      </c>
      <c r="W194" s="133" t="str">
        <f t="shared" si="31"/>
        <v/>
      </c>
      <c r="X194" s="133" t="e">
        <v>#N/A</v>
      </c>
      <c r="Y194" s="133" t="str">
        <f>IFERROR(_xll.qlRateHelperQuoteName(X194,Trigger),"")</f>
        <v/>
      </c>
      <c r="Z194" s="133" t="str">
        <f>IFERROR(_xll.qlRateHelperRate(X194,Trigger),"")</f>
        <v/>
      </c>
      <c r="AA194" s="133" t="str">
        <f>IF(ISERROR(_xll.qlSwapRateHelperSpread($X194)),IF(ISERROR(_xll.qlFuturesRateHelperConvexityAdjustment($X194)),"",_xll.qlFuturesRateHelperConvexityAdjustment($X194)),_xll.qlSwapRateHelperSpread($X194))</f>
        <v/>
      </c>
      <c r="AB194" s="133" t="str">
        <f>IFERROR(_xll.qlRateHelperEarliestDate(X194,Trigger),"")</f>
        <v/>
      </c>
      <c r="AC194" s="133" t="str">
        <f>IFERROR(_xll.qlRateHelperPillarDate(X194,Trigger),"")</f>
        <v/>
      </c>
      <c r="AD194" s="172" t="e">
        <v>#N/A</v>
      </c>
    </row>
    <row r="195" spans="1:30" x14ac:dyDescent="0.2">
      <c r="A195" s="133" t="s">
        <v>148</v>
      </c>
      <c r="B195" s="167" t="s">
        <v>100</v>
      </c>
      <c r="C195" s="121" t="s">
        <v>57</v>
      </c>
      <c r="D195" s="121" t="s">
        <v>8</v>
      </c>
      <c r="E195" s="121" t="s">
        <v>7</v>
      </c>
      <c r="F195" s="121" t="s">
        <v>140</v>
      </c>
      <c r="G195" s="121" t="str">
        <f t="shared" si="36"/>
        <v>Euribor6M</v>
      </c>
      <c r="H195" s="268" t="str">
        <f t="shared" si="37"/>
        <v>EUR7F14Y_Quote</v>
      </c>
      <c r="I195" s="277">
        <v>0</v>
      </c>
      <c r="J195" s="122" t="str">
        <f>IF(P189,_xll.qlSwapRateHelper2(,H195,2,B195,Calendar,+D195,E195,F195,G195,I195,C195,Discounting,PillarDate,,Permanent,Trigger,ObjectOverwrite),"--")</f>
        <v>--</v>
      </c>
      <c r="L195" s="243" t="str">
        <f t="shared" si="32"/>
        <v>FwdSw</v>
      </c>
      <c r="M195" s="244" t="str">
        <f t="shared" si="33"/>
        <v>EUR8F2Y_Quote</v>
      </c>
      <c r="N195" s="214">
        <f>IFERROR(_xll.qlQuoteValue(H201),"--")</f>
        <v>1.1260000000000001E-2</v>
      </c>
      <c r="O195" s="214">
        <f t="shared" si="34"/>
        <v>0</v>
      </c>
      <c r="P195" s="122" t="b">
        <v>0</v>
      </c>
      <c r="Q195" s="122">
        <v>50</v>
      </c>
      <c r="R195" s="122">
        <v>1</v>
      </c>
      <c r="S195" s="121" t="str">
        <f t="shared" si="35"/>
        <v>--</v>
      </c>
      <c r="T195" s="122" t="str">
        <f>IFERROR(_xll.qlRateHelperEarliestDate(S195,Trigger),"--")</f>
        <v>--</v>
      </c>
      <c r="U195" s="122" t="str">
        <f>IFERROR(_xll.qlRateHelperPillarDate(S195,Trigger),"--")</f>
        <v>--</v>
      </c>
      <c r="W195" s="133" t="str">
        <f t="shared" si="31"/>
        <v/>
      </c>
      <c r="X195" s="133" t="e">
        <v>#N/A</v>
      </c>
      <c r="Y195" s="133" t="str">
        <f>IFERROR(_xll.qlRateHelperQuoteName(X195,Trigger),"")</f>
        <v/>
      </c>
      <c r="Z195" s="133" t="str">
        <f>IFERROR(_xll.qlRateHelperRate(X195,Trigger),"")</f>
        <v/>
      </c>
      <c r="AA195" s="133" t="str">
        <f>IF(ISERROR(_xll.qlSwapRateHelperSpread($X195)),IF(ISERROR(_xll.qlFuturesRateHelperConvexityAdjustment($X195)),"",_xll.qlFuturesRateHelperConvexityAdjustment($X195)),_xll.qlSwapRateHelperSpread($X195))</f>
        <v/>
      </c>
      <c r="AB195" s="133" t="str">
        <f>IFERROR(_xll.qlRateHelperEarliestDate(X195,Trigger),"")</f>
        <v/>
      </c>
      <c r="AC195" s="133" t="str">
        <f>IFERROR(_xll.qlRateHelperPillarDate(X195,Trigger),"")</f>
        <v/>
      </c>
      <c r="AD195" s="172" t="e">
        <v>#N/A</v>
      </c>
    </row>
    <row r="196" spans="1:30" x14ac:dyDescent="0.2">
      <c r="A196" s="133" t="s">
        <v>148</v>
      </c>
      <c r="B196" s="167" t="s">
        <v>62</v>
      </c>
      <c r="C196" s="121" t="s">
        <v>57</v>
      </c>
      <c r="D196" s="121" t="s">
        <v>8</v>
      </c>
      <c r="E196" s="121" t="s">
        <v>7</v>
      </c>
      <c r="F196" s="121" t="s">
        <v>140</v>
      </c>
      <c r="G196" s="121" t="str">
        <f t="shared" si="36"/>
        <v>Euribor6M</v>
      </c>
      <c r="H196" s="268" t="str">
        <f t="shared" si="37"/>
        <v>EUR7F15Y_Quote</v>
      </c>
      <c r="I196" s="277">
        <v>0</v>
      </c>
      <c r="J196" s="122" t="str">
        <f>IF(P190,_xll.qlSwapRateHelper2(,H196,2,B196,Calendar,+D196,E196,F196,G196,I196,C196,Discounting,PillarDate,,Permanent,Trigger,ObjectOverwrite),"--")</f>
        <v>--</v>
      </c>
      <c r="L196" s="243" t="str">
        <f t="shared" si="32"/>
        <v>FwdSw</v>
      </c>
      <c r="M196" s="244" t="str">
        <f t="shared" si="33"/>
        <v>EUR8F3Y_Quote</v>
      </c>
      <c r="N196" s="214">
        <f>IFERROR(_xll.qlQuoteValue(H202),"--")</f>
        <v>1.1819999999999999E-2</v>
      </c>
      <c r="O196" s="214">
        <f t="shared" si="34"/>
        <v>0</v>
      </c>
      <c r="P196" s="122" t="b">
        <v>0</v>
      </c>
      <c r="Q196" s="122">
        <v>50</v>
      </c>
      <c r="R196" s="122">
        <v>1</v>
      </c>
      <c r="S196" s="121" t="str">
        <f t="shared" si="35"/>
        <v>--</v>
      </c>
      <c r="T196" s="122" t="str">
        <f>IFERROR(_xll.qlRateHelperEarliestDate(S196,Trigger),"--")</f>
        <v>--</v>
      </c>
      <c r="U196" s="122" t="str">
        <f>IFERROR(_xll.qlRateHelperPillarDate(S196,Trigger),"--")</f>
        <v>--</v>
      </c>
      <c r="W196" s="133" t="str">
        <f t="shared" ref="W196:W259" si="38">IFERROR(INDEX($L$3:$L$391,MATCH(Y196,$M$3:$M$391,0),1),"")</f>
        <v/>
      </c>
      <c r="X196" s="133" t="e">
        <v>#N/A</v>
      </c>
      <c r="Y196" s="133" t="str">
        <f>IFERROR(_xll.qlRateHelperQuoteName(X196,Trigger),"")</f>
        <v/>
      </c>
      <c r="Z196" s="133" t="str">
        <f>IFERROR(_xll.qlRateHelperRate(X196,Trigger),"")</f>
        <v/>
      </c>
      <c r="AA196" s="133" t="str">
        <f>IF(ISERROR(_xll.qlSwapRateHelperSpread($X196)),IF(ISERROR(_xll.qlFuturesRateHelperConvexityAdjustment($X196)),"",_xll.qlFuturesRateHelperConvexityAdjustment($X196)),_xll.qlSwapRateHelperSpread($X196))</f>
        <v/>
      </c>
      <c r="AB196" s="133" t="str">
        <f>IFERROR(_xll.qlRateHelperEarliestDate(X196,Trigger),"")</f>
        <v/>
      </c>
      <c r="AC196" s="133" t="str">
        <f>IFERROR(_xll.qlRateHelperPillarDate(X196,Trigger),"")</f>
        <v/>
      </c>
      <c r="AD196" s="172" t="e">
        <v>#N/A</v>
      </c>
    </row>
    <row r="197" spans="1:30" x14ac:dyDescent="0.2">
      <c r="A197" s="133" t="s">
        <v>148</v>
      </c>
      <c r="B197" s="167" t="s">
        <v>63</v>
      </c>
      <c r="C197" s="121" t="s">
        <v>57</v>
      </c>
      <c r="D197" s="121" t="s">
        <v>8</v>
      </c>
      <c r="E197" s="121" t="s">
        <v>7</v>
      </c>
      <c r="F197" s="121" t="s">
        <v>140</v>
      </c>
      <c r="G197" s="121" t="str">
        <f t="shared" si="36"/>
        <v>Euribor6M</v>
      </c>
      <c r="H197" s="268" t="str">
        <f t="shared" si="37"/>
        <v>EUR7F20Y_Quote</v>
      </c>
      <c r="I197" s="277">
        <v>0</v>
      </c>
      <c r="J197" s="122" t="str">
        <f>IF(P191,_xll.qlSwapRateHelper2(,H197,2,B197,Calendar,+D197,E197,F197,G197,I197,C197,Discounting,PillarDate,,Permanent,Trigger,ObjectOverwrite),"--")</f>
        <v>--</v>
      </c>
      <c r="L197" s="243" t="str">
        <f t="shared" ref="L197:L260" si="39">A203</f>
        <v>FwdSw</v>
      </c>
      <c r="M197" s="244" t="str">
        <f t="shared" ref="M197:M260" si="40">H203</f>
        <v>EUR8F4Y_Quote</v>
      </c>
      <c r="N197" s="214">
        <f>IFERROR(_xll.qlQuoteValue(H203),"--")</f>
        <v>1.222E-2</v>
      </c>
      <c r="O197" s="214">
        <f t="shared" ref="O197:O260" si="41">I203</f>
        <v>0</v>
      </c>
      <c r="P197" s="122" t="b">
        <v>0</v>
      </c>
      <c r="Q197" s="122">
        <v>50</v>
      </c>
      <c r="R197" s="122">
        <v>1</v>
      </c>
      <c r="S197" s="121" t="str">
        <f t="shared" ref="S197:S260" si="42">J203</f>
        <v>--</v>
      </c>
      <c r="T197" s="122" t="str">
        <f>IFERROR(_xll.qlRateHelperEarliestDate(S197,Trigger),"--")</f>
        <v>--</v>
      </c>
      <c r="U197" s="122" t="str">
        <f>IFERROR(_xll.qlRateHelperPillarDate(S197,Trigger),"--")</f>
        <v>--</v>
      </c>
      <c r="W197" s="133" t="str">
        <f t="shared" si="38"/>
        <v/>
      </c>
      <c r="X197" s="133" t="e">
        <v>#N/A</v>
      </c>
      <c r="Y197" s="133" t="str">
        <f>IFERROR(_xll.qlRateHelperQuoteName(X197,Trigger),"")</f>
        <v/>
      </c>
      <c r="Z197" s="133" t="str">
        <f>IFERROR(_xll.qlRateHelperRate(X197,Trigger),"")</f>
        <v/>
      </c>
      <c r="AA197" s="133" t="str">
        <f>IF(ISERROR(_xll.qlSwapRateHelperSpread($X197)),IF(ISERROR(_xll.qlFuturesRateHelperConvexityAdjustment($X197)),"",_xll.qlFuturesRateHelperConvexityAdjustment($X197)),_xll.qlSwapRateHelperSpread($X197))</f>
        <v/>
      </c>
      <c r="AB197" s="133" t="str">
        <f>IFERROR(_xll.qlRateHelperEarliestDate(X197,Trigger),"")</f>
        <v/>
      </c>
      <c r="AC197" s="133" t="str">
        <f>IFERROR(_xll.qlRateHelperPillarDate(X197,Trigger),"")</f>
        <v/>
      </c>
      <c r="AD197" s="172" t="e">
        <v>#N/A</v>
      </c>
    </row>
    <row r="198" spans="1:30" x14ac:dyDescent="0.2">
      <c r="A198" s="133" t="s">
        <v>148</v>
      </c>
      <c r="B198" s="167" t="s">
        <v>64</v>
      </c>
      <c r="C198" s="121" t="s">
        <v>57</v>
      </c>
      <c r="D198" s="121" t="s">
        <v>8</v>
      </c>
      <c r="E198" s="121" t="s">
        <v>7</v>
      </c>
      <c r="F198" s="121" t="s">
        <v>140</v>
      </c>
      <c r="G198" s="121" t="str">
        <f t="shared" si="36"/>
        <v>Euribor6M</v>
      </c>
      <c r="H198" s="268" t="str">
        <f t="shared" si="37"/>
        <v>EUR7F25Y_Quote</v>
      </c>
      <c r="I198" s="277">
        <v>0</v>
      </c>
      <c r="J198" s="122" t="str">
        <f>IF(P192,_xll.qlSwapRateHelper2(,H198,2,B198,Calendar,+D198,E198,F198,G198,I198,C198,Discounting,PillarDate,,Permanent,Trigger,ObjectOverwrite),"--")</f>
        <v>--</v>
      </c>
      <c r="L198" s="243" t="str">
        <f t="shared" si="39"/>
        <v>FwdSw</v>
      </c>
      <c r="M198" s="244" t="str">
        <f t="shared" si="40"/>
        <v>EUR8F5Y_Quote</v>
      </c>
      <c r="N198" s="214">
        <f>IFERROR(_xll.qlQuoteValue(H204),"--")</f>
        <v>1.2450000000000001E-2</v>
      </c>
      <c r="O198" s="214">
        <f t="shared" si="41"/>
        <v>0</v>
      </c>
      <c r="P198" s="122" t="b">
        <v>0</v>
      </c>
      <c r="Q198" s="122">
        <v>50</v>
      </c>
      <c r="R198" s="122">
        <v>1</v>
      </c>
      <c r="S198" s="121" t="str">
        <f t="shared" si="42"/>
        <v>--</v>
      </c>
      <c r="T198" s="122" t="str">
        <f>IFERROR(_xll.qlRateHelperEarliestDate(S198,Trigger),"--")</f>
        <v>--</v>
      </c>
      <c r="U198" s="122" t="str">
        <f>IFERROR(_xll.qlRateHelperPillarDate(S198,Trigger),"--")</f>
        <v>--</v>
      </c>
      <c r="W198" s="133" t="str">
        <f t="shared" si="38"/>
        <v/>
      </c>
      <c r="X198" s="133" t="e">
        <v>#N/A</v>
      </c>
      <c r="Y198" s="133" t="str">
        <f>IFERROR(_xll.qlRateHelperQuoteName(X198,Trigger),"")</f>
        <v/>
      </c>
      <c r="Z198" s="133" t="str">
        <f>IFERROR(_xll.qlRateHelperRate(X198,Trigger),"")</f>
        <v/>
      </c>
      <c r="AA198" s="133" t="str">
        <f>IF(ISERROR(_xll.qlSwapRateHelperSpread($X198)),IF(ISERROR(_xll.qlFuturesRateHelperConvexityAdjustment($X198)),"",_xll.qlFuturesRateHelperConvexityAdjustment($X198)),_xll.qlSwapRateHelperSpread($X198))</f>
        <v/>
      </c>
      <c r="AB198" s="133" t="str">
        <f>IFERROR(_xll.qlRateHelperEarliestDate(X198,Trigger),"")</f>
        <v/>
      </c>
      <c r="AC198" s="133" t="str">
        <f>IFERROR(_xll.qlRateHelperPillarDate(X198,Trigger),"")</f>
        <v/>
      </c>
      <c r="AD198" s="172" t="e">
        <v>#N/A</v>
      </c>
    </row>
    <row r="199" spans="1:30" x14ac:dyDescent="0.2">
      <c r="A199" s="136" t="s">
        <v>148</v>
      </c>
      <c r="B199" s="168" t="s">
        <v>66</v>
      </c>
      <c r="C199" s="169" t="s">
        <v>57</v>
      </c>
      <c r="D199" s="169" t="s">
        <v>8</v>
      </c>
      <c r="E199" s="169" t="s">
        <v>7</v>
      </c>
      <c r="F199" s="169" t="s">
        <v>140</v>
      </c>
      <c r="G199" s="169" t="str">
        <f t="shared" si="36"/>
        <v>Euribor6M</v>
      </c>
      <c r="H199" s="269" t="str">
        <f t="shared" si="37"/>
        <v>EUR7F30Y_Quote</v>
      </c>
      <c r="I199" s="278">
        <v>0</v>
      </c>
      <c r="J199" s="124" t="str">
        <f>IF(P193,_xll.qlSwapRateHelper2(,H199,2,B199,Calendar,+D199,E199,F199,G199,I199,C199,Discounting,PillarDate,,Permanent,Trigger,ObjectOverwrite),"--")</f>
        <v>--</v>
      </c>
      <c r="L199" s="243" t="str">
        <f t="shared" si="39"/>
        <v>FwdSw</v>
      </c>
      <c r="M199" s="244" t="str">
        <f t="shared" si="40"/>
        <v>EUR8F6Y_Quote</v>
      </c>
      <c r="N199" s="214">
        <f>IFERROR(_xll.qlQuoteValue(H205),"--")</f>
        <v>1.26E-2</v>
      </c>
      <c r="O199" s="214">
        <f t="shared" si="41"/>
        <v>0</v>
      </c>
      <c r="P199" s="122" t="b">
        <v>0</v>
      </c>
      <c r="Q199" s="122">
        <v>50</v>
      </c>
      <c r="R199" s="122">
        <v>1</v>
      </c>
      <c r="S199" s="121" t="str">
        <f t="shared" si="42"/>
        <v>--</v>
      </c>
      <c r="T199" s="122" t="str">
        <f>IFERROR(_xll.qlRateHelperEarliestDate(S199,Trigger),"--")</f>
        <v>--</v>
      </c>
      <c r="U199" s="122" t="str">
        <f>IFERROR(_xll.qlRateHelperPillarDate(S199,Trigger),"--")</f>
        <v>--</v>
      </c>
      <c r="W199" s="133" t="str">
        <f t="shared" si="38"/>
        <v/>
      </c>
      <c r="X199" s="133" t="e">
        <v>#N/A</v>
      </c>
      <c r="Y199" s="133" t="str">
        <f>IFERROR(_xll.qlRateHelperQuoteName(X199,Trigger),"")</f>
        <v/>
      </c>
      <c r="Z199" s="133" t="str">
        <f>IFERROR(_xll.qlRateHelperRate(X199,Trigger),"")</f>
        <v/>
      </c>
      <c r="AA199" s="133" t="str">
        <f>IF(ISERROR(_xll.qlSwapRateHelperSpread($X199)),IF(ISERROR(_xll.qlFuturesRateHelperConvexityAdjustment($X199)),"",_xll.qlFuturesRateHelperConvexityAdjustment($X199)),_xll.qlSwapRateHelperSpread($X199))</f>
        <v/>
      </c>
      <c r="AB199" s="133" t="str">
        <f>IFERROR(_xll.qlRateHelperEarliestDate(X199,Trigger),"")</f>
        <v/>
      </c>
      <c r="AC199" s="133" t="str">
        <f>IFERROR(_xll.qlRateHelperPillarDate(X199,Trigger),"")</f>
        <v/>
      </c>
      <c r="AD199" s="172" t="e">
        <v>#N/A</v>
      </c>
    </row>
    <row r="200" spans="1:30" x14ac:dyDescent="0.2">
      <c r="A200" s="130" t="s">
        <v>148</v>
      </c>
      <c r="B200" s="166" t="s">
        <v>29</v>
      </c>
      <c r="C200" s="118" t="s">
        <v>58</v>
      </c>
      <c r="D200" s="118" t="s">
        <v>8</v>
      </c>
      <c r="E200" s="118" t="s">
        <v>7</v>
      </c>
      <c r="F200" s="118" t="s">
        <v>140</v>
      </c>
      <c r="G200" s="52" t="str">
        <f t="shared" si="36"/>
        <v>Euribor6M</v>
      </c>
      <c r="H200" s="267" t="str">
        <f t="shared" si="37"/>
        <v>EUR8F1Y_Quote</v>
      </c>
      <c r="I200" s="276">
        <v>0</v>
      </c>
      <c r="J200" s="119" t="str">
        <f>IF(P194,_xll.qlSwapRateHelper2(,H200,2,B200,Calendar,+D200,E200,F200,G200,I200,C200,Discounting,PillarDate,,Permanent,Trigger,ObjectOverwrite),"--")</f>
        <v>--</v>
      </c>
      <c r="L200" s="243" t="str">
        <f t="shared" si="39"/>
        <v>FwdSw</v>
      </c>
      <c r="M200" s="244" t="str">
        <f t="shared" si="40"/>
        <v>EUR8F7Y_Quote</v>
      </c>
      <c r="N200" s="214">
        <f>IFERROR(_xll.qlQuoteValue(H206),"--")</f>
        <v>1.2710000000000001E-2</v>
      </c>
      <c r="O200" s="214">
        <f t="shared" si="41"/>
        <v>0</v>
      </c>
      <c r="P200" s="122" t="b">
        <v>0</v>
      </c>
      <c r="Q200" s="122">
        <v>50</v>
      </c>
      <c r="R200" s="122">
        <v>1</v>
      </c>
      <c r="S200" s="121" t="str">
        <f t="shared" si="42"/>
        <v>--</v>
      </c>
      <c r="T200" s="122" t="str">
        <f>IFERROR(_xll.qlRateHelperEarliestDate(S200,Trigger),"--")</f>
        <v>--</v>
      </c>
      <c r="U200" s="122" t="str">
        <f>IFERROR(_xll.qlRateHelperPillarDate(S200,Trigger),"--")</f>
        <v>--</v>
      </c>
      <c r="W200" s="133" t="str">
        <f t="shared" si="38"/>
        <v/>
      </c>
      <c r="X200" s="133" t="e">
        <v>#N/A</v>
      </c>
      <c r="Y200" s="133" t="str">
        <f>IFERROR(_xll.qlRateHelperQuoteName(X200,Trigger),"")</f>
        <v/>
      </c>
      <c r="Z200" s="133" t="str">
        <f>IFERROR(_xll.qlRateHelperRate(X200,Trigger),"")</f>
        <v/>
      </c>
      <c r="AA200" s="133" t="str">
        <f>IF(ISERROR(_xll.qlSwapRateHelperSpread($X200)),IF(ISERROR(_xll.qlFuturesRateHelperConvexityAdjustment($X200)),"",_xll.qlFuturesRateHelperConvexityAdjustment($X200)),_xll.qlSwapRateHelperSpread($X200))</f>
        <v/>
      </c>
      <c r="AB200" s="133" t="str">
        <f>IFERROR(_xll.qlRateHelperEarliestDate(X200,Trigger),"")</f>
        <v/>
      </c>
      <c r="AC200" s="133" t="str">
        <f>IFERROR(_xll.qlRateHelperPillarDate(X200,Trigger),"")</f>
        <v/>
      </c>
      <c r="AD200" s="172" t="e">
        <v>#N/A</v>
      </c>
    </row>
    <row r="201" spans="1:30" x14ac:dyDescent="0.2">
      <c r="A201" s="133" t="s">
        <v>148</v>
      </c>
      <c r="B201" s="167" t="s">
        <v>52</v>
      </c>
      <c r="C201" s="121" t="s">
        <v>58</v>
      </c>
      <c r="D201" s="121" t="s">
        <v>8</v>
      </c>
      <c r="E201" s="121" t="s">
        <v>7</v>
      </c>
      <c r="F201" s="121" t="s">
        <v>140</v>
      </c>
      <c r="G201" s="121" t="str">
        <f t="shared" si="36"/>
        <v>Euribor6M</v>
      </c>
      <c r="H201" s="268" t="str">
        <f t="shared" si="37"/>
        <v>EUR8F2Y_Quote</v>
      </c>
      <c r="I201" s="277">
        <v>0</v>
      </c>
      <c r="J201" s="122" t="str">
        <f>IF(P195,_xll.qlSwapRateHelper2(,H201,2,B201,Calendar,+D201,E201,F201,G201,I201,C201,Discounting,PillarDate,,Permanent,Trigger,ObjectOverwrite),"--")</f>
        <v>--</v>
      </c>
      <c r="L201" s="243" t="str">
        <f t="shared" si="39"/>
        <v>FwdSw</v>
      </c>
      <c r="M201" s="244" t="str">
        <f t="shared" si="40"/>
        <v>EUR8F8Y_Quote</v>
      </c>
      <c r="N201" s="214">
        <f>IFERROR(_xll.qlQuoteValue(H207),"--")</f>
        <v>1.2710000000000001E-2</v>
      </c>
      <c r="O201" s="214">
        <f t="shared" si="41"/>
        <v>0</v>
      </c>
      <c r="P201" s="122" t="b">
        <v>0</v>
      </c>
      <c r="Q201" s="122">
        <v>50</v>
      </c>
      <c r="R201" s="122">
        <v>1</v>
      </c>
      <c r="S201" s="121" t="str">
        <f t="shared" si="42"/>
        <v>--</v>
      </c>
      <c r="T201" s="122" t="str">
        <f>IFERROR(_xll.qlRateHelperEarliestDate(S201,Trigger),"--")</f>
        <v>--</v>
      </c>
      <c r="U201" s="122" t="str">
        <f>IFERROR(_xll.qlRateHelperPillarDate(S201,Trigger),"--")</f>
        <v>--</v>
      </c>
      <c r="W201" s="133" t="str">
        <f t="shared" si="38"/>
        <v/>
      </c>
      <c r="X201" s="133" t="e">
        <v>#N/A</v>
      </c>
      <c r="Y201" s="133" t="str">
        <f>IFERROR(_xll.qlRateHelperQuoteName(X201,Trigger),"")</f>
        <v/>
      </c>
      <c r="Z201" s="133" t="str">
        <f>IFERROR(_xll.qlRateHelperRate(X201,Trigger),"")</f>
        <v/>
      </c>
      <c r="AA201" s="133" t="str">
        <f>IF(ISERROR(_xll.qlSwapRateHelperSpread($X201)),IF(ISERROR(_xll.qlFuturesRateHelperConvexityAdjustment($X201)),"",_xll.qlFuturesRateHelperConvexityAdjustment($X201)),_xll.qlSwapRateHelperSpread($X201))</f>
        <v/>
      </c>
      <c r="AB201" s="133" t="str">
        <f>IFERROR(_xll.qlRateHelperEarliestDate(X201,Trigger),"")</f>
        <v/>
      </c>
      <c r="AC201" s="133" t="str">
        <f>IFERROR(_xll.qlRateHelperPillarDate(X201,Trigger),"")</f>
        <v/>
      </c>
      <c r="AD201" s="172" t="e">
        <v>#N/A</v>
      </c>
    </row>
    <row r="202" spans="1:30" x14ac:dyDescent="0.2">
      <c r="A202" s="133" t="s">
        <v>148</v>
      </c>
      <c r="B202" s="167" t="s">
        <v>53</v>
      </c>
      <c r="C202" s="121" t="s">
        <v>58</v>
      </c>
      <c r="D202" s="121" t="s">
        <v>8</v>
      </c>
      <c r="E202" s="121" t="s">
        <v>7</v>
      </c>
      <c r="F202" s="121" t="s">
        <v>140</v>
      </c>
      <c r="G202" s="121" t="str">
        <f t="shared" ref="G202:G265" si="43">PROPER(Currency)&amp;FamilyName&amp;Tenor</f>
        <v>Euribor6M</v>
      </c>
      <c r="H202" s="268" t="str">
        <f t="shared" ref="H202:H265" si="44">Currency&amp;SUBSTITUTE(C202,"Y","F")&amp;B202&amp;QuoteSuffix</f>
        <v>EUR8F3Y_Quote</v>
      </c>
      <c r="I202" s="277">
        <v>0</v>
      </c>
      <c r="J202" s="122" t="str">
        <f>IF(P196,_xll.qlSwapRateHelper2(,H202,2,B202,Calendar,+D202,E202,F202,G202,I202,C202,Discounting,PillarDate,,Permanent,Trigger,ObjectOverwrite),"--")</f>
        <v>--</v>
      </c>
      <c r="L202" s="243" t="str">
        <f t="shared" si="39"/>
        <v>FwdSw</v>
      </c>
      <c r="M202" s="244" t="str">
        <f t="shared" si="40"/>
        <v>EUR8F9Y_Quote</v>
      </c>
      <c r="N202" s="214">
        <f>IFERROR(_xll.qlQuoteValue(H208),"--")</f>
        <v>1.2650000000000002E-2</v>
      </c>
      <c r="O202" s="214">
        <f t="shared" si="41"/>
        <v>0</v>
      </c>
      <c r="P202" s="122" t="b">
        <v>0</v>
      </c>
      <c r="Q202" s="122">
        <v>50</v>
      </c>
      <c r="R202" s="122">
        <v>1</v>
      </c>
      <c r="S202" s="121" t="str">
        <f t="shared" si="42"/>
        <v>--</v>
      </c>
      <c r="T202" s="122" t="str">
        <f>IFERROR(_xll.qlRateHelperEarliestDate(S202,Trigger),"--")</f>
        <v>--</v>
      </c>
      <c r="U202" s="122" t="str">
        <f>IFERROR(_xll.qlRateHelperPillarDate(S202,Trigger),"--")</f>
        <v>--</v>
      </c>
      <c r="W202" s="133" t="str">
        <f t="shared" si="38"/>
        <v/>
      </c>
      <c r="X202" s="133" t="e">
        <v>#N/A</v>
      </c>
      <c r="Y202" s="133" t="str">
        <f>IFERROR(_xll.qlRateHelperQuoteName(X202,Trigger),"")</f>
        <v/>
      </c>
      <c r="Z202" s="133" t="str">
        <f>IFERROR(_xll.qlRateHelperRate(X202,Trigger),"")</f>
        <v/>
      </c>
      <c r="AA202" s="133" t="str">
        <f>IF(ISERROR(_xll.qlSwapRateHelperSpread($X202)),IF(ISERROR(_xll.qlFuturesRateHelperConvexityAdjustment($X202)),"",_xll.qlFuturesRateHelperConvexityAdjustment($X202)),_xll.qlSwapRateHelperSpread($X202))</f>
        <v/>
      </c>
      <c r="AB202" s="133" t="str">
        <f>IFERROR(_xll.qlRateHelperEarliestDate(X202,Trigger),"")</f>
        <v/>
      </c>
      <c r="AC202" s="133" t="str">
        <f>IFERROR(_xll.qlRateHelperPillarDate(X202,Trigger),"")</f>
        <v/>
      </c>
      <c r="AD202" s="172" t="e">
        <v>#N/A</v>
      </c>
    </row>
    <row r="203" spans="1:30" x14ac:dyDescent="0.2">
      <c r="A203" s="133" t="s">
        <v>148</v>
      </c>
      <c r="B203" s="167" t="s">
        <v>54</v>
      </c>
      <c r="C203" s="121" t="s">
        <v>58</v>
      </c>
      <c r="D203" s="121" t="s">
        <v>8</v>
      </c>
      <c r="E203" s="121" t="s">
        <v>7</v>
      </c>
      <c r="F203" s="121" t="s">
        <v>140</v>
      </c>
      <c r="G203" s="121" t="str">
        <f t="shared" si="43"/>
        <v>Euribor6M</v>
      </c>
      <c r="H203" s="268" t="str">
        <f t="shared" si="44"/>
        <v>EUR8F4Y_Quote</v>
      </c>
      <c r="I203" s="277">
        <v>0</v>
      </c>
      <c r="J203" s="122" t="str">
        <f>IF(P197,_xll.qlSwapRateHelper2(,H203,2,B203,Calendar,+D203,E203,F203,G203,I203,C203,Discounting,PillarDate,,Permanent,Trigger,ObjectOverwrite),"--")</f>
        <v>--</v>
      </c>
      <c r="L203" s="243" t="str">
        <f t="shared" si="39"/>
        <v>FwdSw</v>
      </c>
      <c r="M203" s="244" t="str">
        <f t="shared" si="40"/>
        <v>EUR8F10Y_Quote</v>
      </c>
      <c r="N203" s="214">
        <f>IFERROR(_xll.qlQuoteValue(H209),"--")</f>
        <v>1.2530000000000001E-2</v>
      </c>
      <c r="O203" s="214">
        <f t="shared" si="41"/>
        <v>0</v>
      </c>
      <c r="P203" s="122" t="b">
        <v>0</v>
      </c>
      <c r="Q203" s="122">
        <v>50</v>
      </c>
      <c r="R203" s="122">
        <v>1</v>
      </c>
      <c r="S203" s="121" t="str">
        <f t="shared" si="42"/>
        <v>--</v>
      </c>
      <c r="T203" s="122" t="str">
        <f>IFERROR(_xll.qlRateHelperEarliestDate(S203,Trigger),"--")</f>
        <v>--</v>
      </c>
      <c r="U203" s="122" t="str">
        <f>IFERROR(_xll.qlRateHelperPillarDate(S203,Trigger),"--")</f>
        <v>--</v>
      </c>
      <c r="W203" s="133" t="str">
        <f t="shared" si="38"/>
        <v/>
      </c>
      <c r="X203" s="133" t="e">
        <v>#N/A</v>
      </c>
      <c r="Y203" s="133" t="str">
        <f>IFERROR(_xll.qlRateHelperQuoteName(X203,Trigger),"")</f>
        <v/>
      </c>
      <c r="Z203" s="133" t="str">
        <f>IFERROR(_xll.qlRateHelperRate(X203,Trigger),"")</f>
        <v/>
      </c>
      <c r="AA203" s="133" t="str">
        <f>IF(ISERROR(_xll.qlSwapRateHelperSpread($X203)),IF(ISERROR(_xll.qlFuturesRateHelperConvexityAdjustment($X203)),"",_xll.qlFuturesRateHelperConvexityAdjustment($X203)),_xll.qlSwapRateHelperSpread($X203))</f>
        <v/>
      </c>
      <c r="AB203" s="133" t="str">
        <f>IFERROR(_xll.qlRateHelperEarliestDate(X203,Trigger),"")</f>
        <v/>
      </c>
      <c r="AC203" s="133" t="str">
        <f>IFERROR(_xll.qlRateHelperPillarDate(X203,Trigger),"")</f>
        <v/>
      </c>
      <c r="AD203" s="172" t="e">
        <v>#N/A</v>
      </c>
    </row>
    <row r="204" spans="1:30" x14ac:dyDescent="0.2">
      <c r="A204" s="133" t="s">
        <v>148</v>
      </c>
      <c r="B204" s="167" t="s">
        <v>55</v>
      </c>
      <c r="C204" s="121" t="s">
        <v>58</v>
      </c>
      <c r="D204" s="121" t="s">
        <v>8</v>
      </c>
      <c r="E204" s="121" t="s">
        <v>7</v>
      </c>
      <c r="F204" s="121" t="s">
        <v>140</v>
      </c>
      <c r="G204" s="121" t="str">
        <f t="shared" si="43"/>
        <v>Euribor6M</v>
      </c>
      <c r="H204" s="268" t="str">
        <f t="shared" si="44"/>
        <v>EUR8F5Y_Quote</v>
      </c>
      <c r="I204" s="277">
        <v>0</v>
      </c>
      <c r="J204" s="122" t="str">
        <f>IF(P198,_xll.qlSwapRateHelper2(,H204,2,B204,Calendar,+D204,E204,F204,G204,I204,C204,Discounting,PillarDate,,Permanent,Trigger,ObjectOverwrite),"--")</f>
        <v>--</v>
      </c>
      <c r="L204" s="243" t="str">
        <f t="shared" si="39"/>
        <v>FwdSw</v>
      </c>
      <c r="M204" s="244" t="str">
        <f t="shared" si="40"/>
        <v>EUR8F11Y_Quote</v>
      </c>
      <c r="N204" s="214">
        <f>IFERROR(_xll.qlQuoteValue(H210),"--")</f>
        <v>1.24E-2</v>
      </c>
      <c r="O204" s="214">
        <f t="shared" si="41"/>
        <v>0</v>
      </c>
      <c r="P204" s="122" t="b">
        <v>0</v>
      </c>
      <c r="Q204" s="122">
        <v>50</v>
      </c>
      <c r="R204" s="122">
        <v>1</v>
      </c>
      <c r="S204" s="121" t="str">
        <f t="shared" si="42"/>
        <v>--</v>
      </c>
      <c r="T204" s="122" t="str">
        <f>IFERROR(_xll.qlRateHelperEarliestDate(S204,Trigger),"--")</f>
        <v>--</v>
      </c>
      <c r="U204" s="122" t="str">
        <f>IFERROR(_xll.qlRateHelperPillarDate(S204,Trigger),"--")</f>
        <v>--</v>
      </c>
      <c r="W204" s="133" t="str">
        <f t="shared" si="38"/>
        <v/>
      </c>
      <c r="X204" s="133" t="e">
        <v>#N/A</v>
      </c>
      <c r="Y204" s="133" t="str">
        <f>IFERROR(_xll.qlRateHelperQuoteName(X204,Trigger),"")</f>
        <v/>
      </c>
      <c r="Z204" s="133" t="str">
        <f>IFERROR(_xll.qlRateHelperRate(X204,Trigger),"")</f>
        <v/>
      </c>
      <c r="AA204" s="133" t="str">
        <f>IF(ISERROR(_xll.qlSwapRateHelperSpread($X204)),IF(ISERROR(_xll.qlFuturesRateHelperConvexityAdjustment($X204)),"",_xll.qlFuturesRateHelperConvexityAdjustment($X204)),_xll.qlSwapRateHelperSpread($X204))</f>
        <v/>
      </c>
      <c r="AB204" s="133" t="str">
        <f>IFERROR(_xll.qlRateHelperEarliestDate(X204,Trigger),"")</f>
        <v/>
      </c>
      <c r="AC204" s="133" t="str">
        <f>IFERROR(_xll.qlRateHelperPillarDate(X204,Trigger),"")</f>
        <v/>
      </c>
      <c r="AD204" s="172" t="e">
        <v>#N/A</v>
      </c>
    </row>
    <row r="205" spans="1:30" x14ac:dyDescent="0.2">
      <c r="A205" s="133" t="s">
        <v>148</v>
      </c>
      <c r="B205" s="167" t="s">
        <v>56</v>
      </c>
      <c r="C205" s="121" t="s">
        <v>58</v>
      </c>
      <c r="D205" s="121" t="s">
        <v>8</v>
      </c>
      <c r="E205" s="121" t="s">
        <v>7</v>
      </c>
      <c r="F205" s="121" t="s">
        <v>140</v>
      </c>
      <c r="G205" s="121" t="str">
        <f t="shared" si="43"/>
        <v>Euribor6M</v>
      </c>
      <c r="H205" s="268" t="str">
        <f t="shared" si="44"/>
        <v>EUR8F6Y_Quote</v>
      </c>
      <c r="I205" s="277">
        <v>0</v>
      </c>
      <c r="J205" s="122" t="str">
        <f>IF(P199,_xll.qlSwapRateHelper2(,H205,2,B205,Calendar,+D205,E205,F205,G205,I205,C205,Discounting,PillarDate,,Permanent,Trigger,ObjectOverwrite),"--")</f>
        <v>--</v>
      </c>
      <c r="L205" s="243" t="str">
        <f t="shared" si="39"/>
        <v>FwdSw</v>
      </c>
      <c r="M205" s="244" t="str">
        <f t="shared" si="40"/>
        <v>EUR8F12Y_Quote</v>
      </c>
      <c r="N205" s="214">
        <f>IFERROR(_xll.qlQuoteValue(H211),"--")</f>
        <v>1.225E-2</v>
      </c>
      <c r="O205" s="214">
        <f t="shared" si="41"/>
        <v>0</v>
      </c>
      <c r="P205" s="122" t="b">
        <v>0</v>
      </c>
      <c r="Q205" s="122">
        <v>50</v>
      </c>
      <c r="R205" s="122">
        <v>1</v>
      </c>
      <c r="S205" s="121" t="str">
        <f t="shared" si="42"/>
        <v>--</v>
      </c>
      <c r="T205" s="122" t="str">
        <f>IFERROR(_xll.qlRateHelperEarliestDate(S205,Trigger),"--")</f>
        <v>--</v>
      </c>
      <c r="U205" s="122" t="str">
        <f>IFERROR(_xll.qlRateHelperPillarDate(S205,Trigger),"--")</f>
        <v>--</v>
      </c>
      <c r="W205" s="133" t="str">
        <f t="shared" si="38"/>
        <v/>
      </c>
      <c r="X205" s="133" t="e">
        <v>#N/A</v>
      </c>
      <c r="Y205" s="133" t="str">
        <f>IFERROR(_xll.qlRateHelperQuoteName(X205,Trigger),"")</f>
        <v/>
      </c>
      <c r="Z205" s="133" t="str">
        <f>IFERROR(_xll.qlRateHelperRate(X205,Trigger),"")</f>
        <v/>
      </c>
      <c r="AA205" s="133" t="str">
        <f>IF(ISERROR(_xll.qlSwapRateHelperSpread($X205)),IF(ISERROR(_xll.qlFuturesRateHelperConvexityAdjustment($X205)),"",_xll.qlFuturesRateHelperConvexityAdjustment($X205)),_xll.qlSwapRateHelperSpread($X205))</f>
        <v/>
      </c>
      <c r="AB205" s="133" t="str">
        <f>IFERROR(_xll.qlRateHelperEarliestDate(X205,Trigger),"")</f>
        <v/>
      </c>
      <c r="AC205" s="133" t="str">
        <f>IFERROR(_xll.qlRateHelperPillarDate(X205,Trigger),"")</f>
        <v/>
      </c>
      <c r="AD205" s="172" t="e">
        <v>#N/A</v>
      </c>
    </row>
    <row r="206" spans="1:30" x14ac:dyDescent="0.2">
      <c r="A206" s="133" t="s">
        <v>148</v>
      </c>
      <c r="B206" s="167" t="s">
        <v>57</v>
      </c>
      <c r="C206" s="121" t="s">
        <v>58</v>
      </c>
      <c r="D206" s="121" t="s">
        <v>8</v>
      </c>
      <c r="E206" s="121" t="s">
        <v>7</v>
      </c>
      <c r="F206" s="121" t="s">
        <v>140</v>
      </c>
      <c r="G206" s="121" t="str">
        <f t="shared" si="43"/>
        <v>Euribor6M</v>
      </c>
      <c r="H206" s="268" t="str">
        <f t="shared" si="44"/>
        <v>EUR8F7Y_Quote</v>
      </c>
      <c r="I206" s="277">
        <v>0</v>
      </c>
      <c r="J206" s="122" t="str">
        <f>IF(P200,_xll.qlSwapRateHelper2(,H206,2,B206,Calendar,+D206,E206,F206,G206,I206,C206,Discounting,PillarDate,,Permanent,Trigger,ObjectOverwrite),"--")</f>
        <v>--</v>
      </c>
      <c r="L206" s="243" t="str">
        <f t="shared" si="39"/>
        <v>FwdSw</v>
      </c>
      <c r="M206" s="244" t="str">
        <f t="shared" si="40"/>
        <v>EUR8F13Y_Quote</v>
      </c>
      <c r="N206" s="214">
        <f>IFERROR(_xll.qlQuoteValue(H212),"--")</f>
        <v>1.21E-2</v>
      </c>
      <c r="O206" s="214">
        <f t="shared" si="41"/>
        <v>0</v>
      </c>
      <c r="P206" s="122" t="b">
        <v>0</v>
      </c>
      <c r="Q206" s="122">
        <v>50</v>
      </c>
      <c r="R206" s="122">
        <v>1</v>
      </c>
      <c r="S206" s="121" t="str">
        <f t="shared" si="42"/>
        <v>--</v>
      </c>
      <c r="T206" s="122" t="str">
        <f>IFERROR(_xll.qlRateHelperEarliestDate(S206,Trigger),"--")</f>
        <v>--</v>
      </c>
      <c r="U206" s="122" t="str">
        <f>IFERROR(_xll.qlRateHelperPillarDate(S206,Trigger),"--")</f>
        <v>--</v>
      </c>
      <c r="W206" s="133" t="str">
        <f t="shared" si="38"/>
        <v/>
      </c>
      <c r="X206" s="133" t="e">
        <v>#N/A</v>
      </c>
      <c r="Y206" s="133" t="str">
        <f>IFERROR(_xll.qlRateHelperQuoteName(X206,Trigger),"")</f>
        <v/>
      </c>
      <c r="Z206" s="133" t="str">
        <f>IFERROR(_xll.qlRateHelperRate(X206,Trigger),"")</f>
        <v/>
      </c>
      <c r="AA206" s="133" t="str">
        <f>IF(ISERROR(_xll.qlSwapRateHelperSpread($X206)),IF(ISERROR(_xll.qlFuturesRateHelperConvexityAdjustment($X206)),"",_xll.qlFuturesRateHelperConvexityAdjustment($X206)),_xll.qlSwapRateHelperSpread($X206))</f>
        <v/>
      </c>
      <c r="AB206" s="133" t="str">
        <f>IFERROR(_xll.qlRateHelperEarliestDate(X206,Trigger),"")</f>
        <v/>
      </c>
      <c r="AC206" s="133" t="str">
        <f>IFERROR(_xll.qlRateHelperPillarDate(X206,Trigger),"")</f>
        <v/>
      </c>
      <c r="AD206" s="172" t="e">
        <v>#N/A</v>
      </c>
    </row>
    <row r="207" spans="1:30" x14ac:dyDescent="0.2">
      <c r="A207" s="133" t="s">
        <v>148</v>
      </c>
      <c r="B207" s="167" t="s">
        <v>58</v>
      </c>
      <c r="C207" s="121" t="s">
        <v>58</v>
      </c>
      <c r="D207" s="121" t="s">
        <v>8</v>
      </c>
      <c r="E207" s="121" t="s">
        <v>7</v>
      </c>
      <c r="F207" s="121" t="s">
        <v>140</v>
      </c>
      <c r="G207" s="121" t="str">
        <f t="shared" si="43"/>
        <v>Euribor6M</v>
      </c>
      <c r="H207" s="268" t="str">
        <f t="shared" si="44"/>
        <v>EUR8F8Y_Quote</v>
      </c>
      <c r="I207" s="277">
        <v>0</v>
      </c>
      <c r="J207" s="122" t="str">
        <f>IF(P201,_xll.qlSwapRateHelper2(,H207,2,B207,Calendar,+D207,E207,F207,G207,I207,C207,Discounting,PillarDate,,Permanent,Trigger,ObjectOverwrite),"--")</f>
        <v>--</v>
      </c>
      <c r="L207" s="243" t="str">
        <f t="shared" si="39"/>
        <v>FwdSw</v>
      </c>
      <c r="M207" s="244" t="str">
        <f t="shared" si="40"/>
        <v>EUR8F14Y_Quote</v>
      </c>
      <c r="N207" s="214">
        <f>IFERROR(_xll.qlQuoteValue(H213),"--")</f>
        <v>1.1939999999999999E-2</v>
      </c>
      <c r="O207" s="214">
        <f t="shared" si="41"/>
        <v>0</v>
      </c>
      <c r="P207" s="122" t="b">
        <v>0</v>
      </c>
      <c r="Q207" s="122">
        <v>50</v>
      </c>
      <c r="R207" s="122">
        <v>1</v>
      </c>
      <c r="S207" s="121" t="str">
        <f t="shared" si="42"/>
        <v>--</v>
      </c>
      <c r="T207" s="122" t="str">
        <f>IFERROR(_xll.qlRateHelperEarliestDate(S207,Trigger),"--")</f>
        <v>--</v>
      </c>
      <c r="U207" s="122" t="str">
        <f>IFERROR(_xll.qlRateHelperPillarDate(S207,Trigger),"--")</f>
        <v>--</v>
      </c>
      <c r="W207" s="133" t="str">
        <f t="shared" si="38"/>
        <v/>
      </c>
      <c r="X207" s="133" t="e">
        <v>#N/A</v>
      </c>
      <c r="Y207" s="133" t="str">
        <f>IFERROR(_xll.qlRateHelperQuoteName(X207,Trigger),"")</f>
        <v/>
      </c>
      <c r="Z207" s="133" t="str">
        <f>IFERROR(_xll.qlRateHelperRate(X207,Trigger),"")</f>
        <v/>
      </c>
      <c r="AA207" s="133" t="str">
        <f>IF(ISERROR(_xll.qlSwapRateHelperSpread($X207)),IF(ISERROR(_xll.qlFuturesRateHelperConvexityAdjustment($X207)),"",_xll.qlFuturesRateHelperConvexityAdjustment($X207)),_xll.qlSwapRateHelperSpread($X207))</f>
        <v/>
      </c>
      <c r="AB207" s="133" t="str">
        <f>IFERROR(_xll.qlRateHelperEarliestDate(X207,Trigger),"")</f>
        <v/>
      </c>
      <c r="AC207" s="133" t="str">
        <f>IFERROR(_xll.qlRateHelperPillarDate(X207,Trigger),"")</f>
        <v/>
      </c>
      <c r="AD207" s="172" t="e">
        <v>#N/A</v>
      </c>
    </row>
    <row r="208" spans="1:30" x14ac:dyDescent="0.2">
      <c r="A208" s="133" t="s">
        <v>148</v>
      </c>
      <c r="B208" s="167" t="s">
        <v>59</v>
      </c>
      <c r="C208" s="121" t="s">
        <v>58</v>
      </c>
      <c r="D208" s="121" t="s">
        <v>8</v>
      </c>
      <c r="E208" s="121" t="s">
        <v>7</v>
      </c>
      <c r="F208" s="121" t="s">
        <v>140</v>
      </c>
      <c r="G208" s="121" t="str">
        <f t="shared" si="43"/>
        <v>Euribor6M</v>
      </c>
      <c r="H208" s="268" t="str">
        <f t="shared" si="44"/>
        <v>EUR8F9Y_Quote</v>
      </c>
      <c r="I208" s="277">
        <v>0</v>
      </c>
      <c r="J208" s="122" t="str">
        <f>IF(P202,_xll.qlSwapRateHelper2(,H208,2,B208,Calendar,+D208,E208,F208,G208,I208,C208,Discounting,PillarDate,,Permanent,Trigger,ObjectOverwrite),"--")</f>
        <v>--</v>
      </c>
      <c r="L208" s="243" t="str">
        <f t="shared" si="39"/>
        <v>FwdSw</v>
      </c>
      <c r="M208" s="244" t="str">
        <f t="shared" si="40"/>
        <v>EUR8F15Y_Quote</v>
      </c>
      <c r="N208" s="214">
        <f>IFERROR(_xll.qlQuoteValue(H214),"--")</f>
        <v>1.179E-2</v>
      </c>
      <c r="O208" s="214">
        <f t="shared" si="41"/>
        <v>0</v>
      </c>
      <c r="P208" s="122" t="b">
        <v>0</v>
      </c>
      <c r="Q208" s="122">
        <v>50</v>
      </c>
      <c r="R208" s="122">
        <v>1</v>
      </c>
      <c r="S208" s="121" t="str">
        <f t="shared" si="42"/>
        <v>--</v>
      </c>
      <c r="T208" s="122" t="str">
        <f>IFERROR(_xll.qlRateHelperEarliestDate(S208,Trigger),"--")</f>
        <v>--</v>
      </c>
      <c r="U208" s="122" t="str">
        <f>IFERROR(_xll.qlRateHelperPillarDate(S208,Trigger),"--")</f>
        <v>--</v>
      </c>
      <c r="W208" s="133" t="str">
        <f t="shared" si="38"/>
        <v/>
      </c>
      <c r="X208" s="133" t="e">
        <v>#N/A</v>
      </c>
      <c r="Y208" s="133" t="str">
        <f>IFERROR(_xll.qlRateHelperQuoteName(X208,Trigger),"")</f>
        <v/>
      </c>
      <c r="Z208" s="133" t="str">
        <f>IFERROR(_xll.qlRateHelperRate(X208,Trigger),"")</f>
        <v/>
      </c>
      <c r="AA208" s="133" t="str">
        <f>IF(ISERROR(_xll.qlSwapRateHelperSpread($X208)),IF(ISERROR(_xll.qlFuturesRateHelperConvexityAdjustment($X208)),"",_xll.qlFuturesRateHelperConvexityAdjustment($X208)),_xll.qlSwapRateHelperSpread($X208))</f>
        <v/>
      </c>
      <c r="AB208" s="133" t="str">
        <f>IFERROR(_xll.qlRateHelperEarliestDate(X208,Trigger),"")</f>
        <v/>
      </c>
      <c r="AC208" s="133" t="str">
        <f>IFERROR(_xll.qlRateHelperPillarDate(X208,Trigger),"")</f>
        <v/>
      </c>
      <c r="AD208" s="172" t="e">
        <v>#N/A</v>
      </c>
    </row>
    <row r="209" spans="1:30" x14ac:dyDescent="0.2">
      <c r="A209" s="133" t="s">
        <v>148</v>
      </c>
      <c r="B209" s="167" t="s">
        <v>60</v>
      </c>
      <c r="C209" s="121" t="s">
        <v>58</v>
      </c>
      <c r="D209" s="121" t="s">
        <v>8</v>
      </c>
      <c r="E209" s="121" t="s">
        <v>7</v>
      </c>
      <c r="F209" s="121" t="s">
        <v>140</v>
      </c>
      <c r="G209" s="121" t="str">
        <f t="shared" si="43"/>
        <v>Euribor6M</v>
      </c>
      <c r="H209" s="268" t="str">
        <f t="shared" si="44"/>
        <v>EUR8F10Y_Quote</v>
      </c>
      <c r="I209" s="277">
        <v>0</v>
      </c>
      <c r="J209" s="122" t="str">
        <f>IF(P203,_xll.qlSwapRateHelper2(,H209,2,B209,Calendar,+D209,E209,F209,G209,I209,C209,Discounting,PillarDate,,Permanent,Trigger,ObjectOverwrite),"--")</f>
        <v>--</v>
      </c>
      <c r="L209" s="243" t="str">
        <f t="shared" si="39"/>
        <v>FwdSw</v>
      </c>
      <c r="M209" s="244" t="str">
        <f t="shared" si="40"/>
        <v>EUR8F20Y_Quote</v>
      </c>
      <c r="N209" s="214">
        <f>IFERROR(_xll.qlQuoteValue(H215),"--")</f>
        <v>1.1040000000000001E-2</v>
      </c>
      <c r="O209" s="214">
        <f t="shared" si="41"/>
        <v>0</v>
      </c>
      <c r="P209" s="122" t="b">
        <v>0</v>
      </c>
      <c r="Q209" s="122">
        <v>50</v>
      </c>
      <c r="R209" s="122">
        <v>1</v>
      </c>
      <c r="S209" s="121" t="str">
        <f t="shared" si="42"/>
        <v>--</v>
      </c>
      <c r="T209" s="122" t="str">
        <f>IFERROR(_xll.qlRateHelperEarliestDate(S209,Trigger),"--")</f>
        <v>--</v>
      </c>
      <c r="U209" s="122" t="str">
        <f>IFERROR(_xll.qlRateHelperPillarDate(S209,Trigger),"--")</f>
        <v>--</v>
      </c>
      <c r="W209" s="133" t="str">
        <f t="shared" si="38"/>
        <v/>
      </c>
      <c r="X209" s="133" t="e">
        <v>#N/A</v>
      </c>
      <c r="Y209" s="133" t="str">
        <f>IFERROR(_xll.qlRateHelperQuoteName(X209,Trigger),"")</f>
        <v/>
      </c>
      <c r="Z209" s="133" t="str">
        <f>IFERROR(_xll.qlRateHelperRate(X209,Trigger),"")</f>
        <v/>
      </c>
      <c r="AA209" s="133" t="str">
        <f>IF(ISERROR(_xll.qlSwapRateHelperSpread($X209)),IF(ISERROR(_xll.qlFuturesRateHelperConvexityAdjustment($X209)),"",_xll.qlFuturesRateHelperConvexityAdjustment($X209)),_xll.qlSwapRateHelperSpread($X209))</f>
        <v/>
      </c>
      <c r="AB209" s="133" t="str">
        <f>IFERROR(_xll.qlRateHelperEarliestDate(X209,Trigger),"")</f>
        <v/>
      </c>
      <c r="AC209" s="133" t="str">
        <f>IFERROR(_xll.qlRateHelperPillarDate(X209,Trigger),"")</f>
        <v/>
      </c>
      <c r="AD209" s="172" t="e">
        <v>#N/A</v>
      </c>
    </row>
    <row r="210" spans="1:30" x14ac:dyDescent="0.2">
      <c r="A210" s="133" t="s">
        <v>148</v>
      </c>
      <c r="B210" s="167" t="s">
        <v>98</v>
      </c>
      <c r="C210" s="121" t="s">
        <v>58</v>
      </c>
      <c r="D210" s="121" t="s">
        <v>8</v>
      </c>
      <c r="E210" s="121" t="s">
        <v>7</v>
      </c>
      <c r="F210" s="121" t="s">
        <v>140</v>
      </c>
      <c r="G210" s="121" t="str">
        <f t="shared" si="43"/>
        <v>Euribor6M</v>
      </c>
      <c r="H210" s="268" t="str">
        <f t="shared" si="44"/>
        <v>EUR8F11Y_Quote</v>
      </c>
      <c r="I210" s="277">
        <v>0</v>
      </c>
      <c r="J210" s="122" t="str">
        <f>IF(P204,_xll.qlSwapRateHelper2(,H210,2,B210,Calendar,+D210,E210,F210,G210,I210,C210,Discounting,PillarDate,,Permanent,Trigger,ObjectOverwrite),"--")</f>
        <v>--</v>
      </c>
      <c r="L210" s="243" t="str">
        <f t="shared" si="39"/>
        <v>FwdSw</v>
      </c>
      <c r="M210" s="244" t="str">
        <f t="shared" si="40"/>
        <v>EUR8F25Y_Quote</v>
      </c>
      <c r="N210" s="214">
        <f>IFERROR(_xll.qlQuoteValue(H216),"--")</f>
        <v>1.043E-2</v>
      </c>
      <c r="O210" s="214">
        <f t="shared" si="41"/>
        <v>0</v>
      </c>
      <c r="P210" s="122" t="b">
        <v>0</v>
      </c>
      <c r="Q210" s="122">
        <v>50</v>
      </c>
      <c r="R210" s="122">
        <v>1</v>
      </c>
      <c r="S210" s="121" t="str">
        <f t="shared" si="42"/>
        <v>--</v>
      </c>
      <c r="T210" s="122" t="str">
        <f>IFERROR(_xll.qlRateHelperEarliestDate(S210,Trigger),"--")</f>
        <v>--</v>
      </c>
      <c r="U210" s="122" t="str">
        <f>IFERROR(_xll.qlRateHelperPillarDate(S210,Trigger),"--")</f>
        <v>--</v>
      </c>
      <c r="W210" s="133" t="str">
        <f t="shared" si="38"/>
        <v/>
      </c>
      <c r="X210" s="133" t="e">
        <v>#N/A</v>
      </c>
      <c r="Y210" s="133" t="str">
        <f>IFERROR(_xll.qlRateHelperQuoteName(X210,Trigger),"")</f>
        <v/>
      </c>
      <c r="Z210" s="133" t="str">
        <f>IFERROR(_xll.qlRateHelperRate(X210,Trigger),"")</f>
        <v/>
      </c>
      <c r="AA210" s="133" t="str">
        <f>IF(ISERROR(_xll.qlSwapRateHelperSpread($X210)),IF(ISERROR(_xll.qlFuturesRateHelperConvexityAdjustment($X210)),"",_xll.qlFuturesRateHelperConvexityAdjustment($X210)),_xll.qlSwapRateHelperSpread($X210))</f>
        <v/>
      </c>
      <c r="AB210" s="133" t="str">
        <f>IFERROR(_xll.qlRateHelperEarliestDate(X210,Trigger),"")</f>
        <v/>
      </c>
      <c r="AC210" s="133" t="str">
        <f>IFERROR(_xll.qlRateHelperPillarDate(X210,Trigger),"")</f>
        <v/>
      </c>
      <c r="AD210" s="172" t="e">
        <v>#N/A</v>
      </c>
    </row>
    <row r="211" spans="1:30" x14ac:dyDescent="0.2">
      <c r="A211" s="133" t="s">
        <v>148</v>
      </c>
      <c r="B211" s="167" t="s">
        <v>61</v>
      </c>
      <c r="C211" s="121" t="s">
        <v>58</v>
      </c>
      <c r="D211" s="121" t="s">
        <v>8</v>
      </c>
      <c r="E211" s="121" t="s">
        <v>7</v>
      </c>
      <c r="F211" s="121" t="s">
        <v>140</v>
      </c>
      <c r="G211" s="121" t="str">
        <f t="shared" si="43"/>
        <v>Euribor6M</v>
      </c>
      <c r="H211" s="268" t="str">
        <f t="shared" si="44"/>
        <v>EUR8F12Y_Quote</v>
      </c>
      <c r="I211" s="277">
        <v>0</v>
      </c>
      <c r="J211" s="122" t="str">
        <f>IF(P205,_xll.qlSwapRateHelper2(,H211,2,B211,Calendar,+D211,E211,F211,G211,I211,C211,Discounting,PillarDate,,Permanent,Trigger,ObjectOverwrite),"--")</f>
        <v>--</v>
      </c>
      <c r="L211" s="243" t="str">
        <f t="shared" si="39"/>
        <v>FwdSw</v>
      </c>
      <c r="M211" s="244" t="str">
        <f t="shared" si="40"/>
        <v>EUR8F30Y_Quote</v>
      </c>
      <c r="N211" s="214">
        <f>IFERROR(_xll.qlQuoteValue(H217),"--")</f>
        <v>1.0019999999999999E-2</v>
      </c>
      <c r="O211" s="214">
        <f t="shared" si="41"/>
        <v>0</v>
      </c>
      <c r="P211" s="122" t="b">
        <v>0</v>
      </c>
      <c r="Q211" s="122">
        <v>50</v>
      </c>
      <c r="R211" s="122">
        <v>1</v>
      </c>
      <c r="S211" s="121" t="str">
        <f t="shared" si="42"/>
        <v>--</v>
      </c>
      <c r="T211" s="122" t="str">
        <f>IFERROR(_xll.qlRateHelperEarliestDate(S211,Trigger),"--")</f>
        <v>--</v>
      </c>
      <c r="U211" s="122" t="str">
        <f>IFERROR(_xll.qlRateHelperPillarDate(S211,Trigger),"--")</f>
        <v>--</v>
      </c>
      <c r="W211" s="133" t="str">
        <f t="shared" si="38"/>
        <v/>
      </c>
      <c r="X211" s="133" t="e">
        <v>#N/A</v>
      </c>
      <c r="Y211" s="133" t="str">
        <f>IFERROR(_xll.qlRateHelperQuoteName(X211,Trigger),"")</f>
        <v/>
      </c>
      <c r="Z211" s="133" t="str">
        <f>IFERROR(_xll.qlRateHelperRate(X211,Trigger),"")</f>
        <v/>
      </c>
      <c r="AA211" s="133" t="str">
        <f>IF(ISERROR(_xll.qlSwapRateHelperSpread($X211)),IF(ISERROR(_xll.qlFuturesRateHelperConvexityAdjustment($X211)),"",_xll.qlFuturesRateHelperConvexityAdjustment($X211)),_xll.qlSwapRateHelperSpread($X211))</f>
        <v/>
      </c>
      <c r="AB211" s="133" t="str">
        <f>IFERROR(_xll.qlRateHelperEarliestDate(X211,Trigger),"")</f>
        <v/>
      </c>
      <c r="AC211" s="133" t="str">
        <f>IFERROR(_xll.qlRateHelperPillarDate(X211,Trigger),"")</f>
        <v/>
      </c>
      <c r="AD211" s="172" t="e">
        <v>#N/A</v>
      </c>
    </row>
    <row r="212" spans="1:30" x14ac:dyDescent="0.2">
      <c r="A212" s="133" t="s">
        <v>148</v>
      </c>
      <c r="B212" s="167" t="s">
        <v>99</v>
      </c>
      <c r="C212" s="121" t="s">
        <v>58</v>
      </c>
      <c r="D212" s="121" t="s">
        <v>8</v>
      </c>
      <c r="E212" s="121" t="s">
        <v>7</v>
      </c>
      <c r="F212" s="121" t="s">
        <v>140</v>
      </c>
      <c r="G212" s="121" t="str">
        <f t="shared" si="43"/>
        <v>Euribor6M</v>
      </c>
      <c r="H212" s="268" t="str">
        <f t="shared" si="44"/>
        <v>EUR8F13Y_Quote</v>
      </c>
      <c r="I212" s="277">
        <v>0</v>
      </c>
      <c r="J212" s="122" t="str">
        <f>IF(P206,_xll.qlSwapRateHelper2(,H212,2,B212,Calendar,+D212,E212,F212,G212,I212,C212,Discounting,PillarDate,,Permanent,Trigger,ObjectOverwrite),"--")</f>
        <v>--</v>
      </c>
      <c r="L212" s="243" t="str">
        <f t="shared" si="39"/>
        <v>FwdSw</v>
      </c>
      <c r="M212" s="244" t="str">
        <f t="shared" si="40"/>
        <v>EUR9F1Y_Quote</v>
      </c>
      <c r="N212" s="214">
        <f>IFERROR(_xll.qlQuoteValue(H218),"--")</f>
        <v>1.1930000000000001E-2</v>
      </c>
      <c r="O212" s="214">
        <f t="shared" si="41"/>
        <v>0</v>
      </c>
      <c r="P212" s="122" t="b">
        <v>0</v>
      </c>
      <c r="Q212" s="122">
        <v>50</v>
      </c>
      <c r="R212" s="122">
        <v>1</v>
      </c>
      <c r="S212" s="121" t="str">
        <f t="shared" si="42"/>
        <v>--</v>
      </c>
      <c r="T212" s="122" t="str">
        <f>IFERROR(_xll.qlRateHelperEarliestDate(S212,Trigger),"--")</f>
        <v>--</v>
      </c>
      <c r="U212" s="122" t="str">
        <f>IFERROR(_xll.qlRateHelperPillarDate(S212,Trigger),"--")</f>
        <v>--</v>
      </c>
      <c r="W212" s="133" t="str">
        <f t="shared" si="38"/>
        <v/>
      </c>
      <c r="X212" s="133" t="e">
        <v>#N/A</v>
      </c>
      <c r="Y212" s="133" t="str">
        <f>IFERROR(_xll.qlRateHelperQuoteName(X212,Trigger),"")</f>
        <v/>
      </c>
      <c r="Z212" s="133" t="str">
        <f>IFERROR(_xll.qlRateHelperRate(X212,Trigger),"")</f>
        <v/>
      </c>
      <c r="AA212" s="133" t="str">
        <f>IF(ISERROR(_xll.qlSwapRateHelperSpread($X212)),IF(ISERROR(_xll.qlFuturesRateHelperConvexityAdjustment($X212)),"",_xll.qlFuturesRateHelperConvexityAdjustment($X212)),_xll.qlSwapRateHelperSpread($X212))</f>
        <v/>
      </c>
      <c r="AB212" s="133" t="str">
        <f>IFERROR(_xll.qlRateHelperEarliestDate(X212,Trigger),"")</f>
        <v/>
      </c>
      <c r="AC212" s="133" t="str">
        <f>IFERROR(_xll.qlRateHelperPillarDate(X212,Trigger),"")</f>
        <v/>
      </c>
      <c r="AD212" s="172" t="e">
        <v>#N/A</v>
      </c>
    </row>
    <row r="213" spans="1:30" x14ac:dyDescent="0.2">
      <c r="A213" s="133" t="s">
        <v>148</v>
      </c>
      <c r="B213" s="167" t="s">
        <v>100</v>
      </c>
      <c r="C213" s="121" t="s">
        <v>58</v>
      </c>
      <c r="D213" s="121" t="s">
        <v>8</v>
      </c>
      <c r="E213" s="121" t="s">
        <v>7</v>
      </c>
      <c r="F213" s="121" t="s">
        <v>140</v>
      </c>
      <c r="G213" s="121" t="str">
        <f t="shared" si="43"/>
        <v>Euribor6M</v>
      </c>
      <c r="H213" s="268" t="str">
        <f t="shared" si="44"/>
        <v>EUR8F14Y_Quote</v>
      </c>
      <c r="I213" s="277">
        <v>0</v>
      </c>
      <c r="J213" s="122" t="str">
        <f>IF(P207,_xll.qlSwapRateHelper2(,H213,2,B213,Calendar,+D213,E213,F213,G213,I213,C213,Discounting,PillarDate,,Permanent,Trigger,ObjectOverwrite),"--")</f>
        <v>--</v>
      </c>
      <c r="L213" s="243" t="str">
        <f t="shared" si="39"/>
        <v>FwdSw</v>
      </c>
      <c r="M213" s="244" t="str">
        <f t="shared" si="40"/>
        <v>EUR9F2Y_Quote</v>
      </c>
      <c r="N213" s="214">
        <f>IFERROR(_xll.qlQuoteValue(H219),"--")</f>
        <v>1.244E-2</v>
      </c>
      <c r="O213" s="214">
        <f t="shared" si="41"/>
        <v>0</v>
      </c>
      <c r="P213" s="122" t="b">
        <v>0</v>
      </c>
      <c r="Q213" s="122">
        <v>50</v>
      </c>
      <c r="R213" s="122">
        <v>1</v>
      </c>
      <c r="S213" s="121" t="str">
        <f t="shared" si="42"/>
        <v>--</v>
      </c>
      <c r="T213" s="122" t="str">
        <f>IFERROR(_xll.qlRateHelperEarliestDate(S213,Trigger),"--")</f>
        <v>--</v>
      </c>
      <c r="U213" s="122" t="str">
        <f>IFERROR(_xll.qlRateHelperPillarDate(S213,Trigger),"--")</f>
        <v>--</v>
      </c>
      <c r="W213" s="133" t="str">
        <f t="shared" si="38"/>
        <v/>
      </c>
      <c r="X213" s="133" t="e">
        <v>#N/A</v>
      </c>
      <c r="Y213" s="133" t="str">
        <f>IFERROR(_xll.qlRateHelperQuoteName(X213,Trigger),"")</f>
        <v/>
      </c>
      <c r="Z213" s="133" t="str">
        <f>IFERROR(_xll.qlRateHelperRate(X213,Trigger),"")</f>
        <v/>
      </c>
      <c r="AA213" s="133" t="str">
        <f>IF(ISERROR(_xll.qlSwapRateHelperSpread($X213)),IF(ISERROR(_xll.qlFuturesRateHelperConvexityAdjustment($X213)),"",_xll.qlFuturesRateHelperConvexityAdjustment($X213)),_xll.qlSwapRateHelperSpread($X213))</f>
        <v/>
      </c>
      <c r="AB213" s="133" t="str">
        <f>IFERROR(_xll.qlRateHelperEarliestDate(X213,Trigger),"")</f>
        <v/>
      </c>
      <c r="AC213" s="133" t="str">
        <f>IFERROR(_xll.qlRateHelperPillarDate(X213,Trigger),"")</f>
        <v/>
      </c>
      <c r="AD213" s="172" t="e">
        <v>#N/A</v>
      </c>
    </row>
    <row r="214" spans="1:30" x14ac:dyDescent="0.2">
      <c r="A214" s="133" t="s">
        <v>148</v>
      </c>
      <c r="B214" s="167" t="s">
        <v>62</v>
      </c>
      <c r="C214" s="121" t="s">
        <v>58</v>
      </c>
      <c r="D214" s="121" t="s">
        <v>8</v>
      </c>
      <c r="E214" s="121" t="s">
        <v>7</v>
      </c>
      <c r="F214" s="121" t="s">
        <v>140</v>
      </c>
      <c r="G214" s="121" t="str">
        <f t="shared" si="43"/>
        <v>Euribor6M</v>
      </c>
      <c r="H214" s="268" t="str">
        <f t="shared" si="44"/>
        <v>EUR8F15Y_Quote</v>
      </c>
      <c r="I214" s="277">
        <v>0</v>
      </c>
      <c r="J214" s="122" t="str">
        <f>IF(P208,_xll.qlSwapRateHelper2(,H214,2,B214,Calendar,+D214,E214,F214,G214,I214,C214,Discounting,PillarDate,,Permanent,Trigger,ObjectOverwrite),"--")</f>
        <v>--</v>
      </c>
      <c r="L214" s="243" t="str">
        <f t="shared" si="39"/>
        <v>FwdSw</v>
      </c>
      <c r="M214" s="244" t="str">
        <f t="shared" si="40"/>
        <v>EUR9F3Y_Quote</v>
      </c>
      <c r="N214" s="214">
        <f>IFERROR(_xll.qlQuoteValue(H220),"--")</f>
        <v>1.2770000000000002E-2</v>
      </c>
      <c r="O214" s="214">
        <f t="shared" si="41"/>
        <v>0</v>
      </c>
      <c r="P214" s="122" t="b">
        <v>0</v>
      </c>
      <c r="Q214" s="122">
        <v>50</v>
      </c>
      <c r="R214" s="122">
        <v>1</v>
      </c>
      <c r="S214" s="121" t="str">
        <f t="shared" si="42"/>
        <v>--</v>
      </c>
      <c r="T214" s="122" t="str">
        <f>IFERROR(_xll.qlRateHelperEarliestDate(S214,Trigger),"--")</f>
        <v>--</v>
      </c>
      <c r="U214" s="122" t="str">
        <f>IFERROR(_xll.qlRateHelperPillarDate(S214,Trigger),"--")</f>
        <v>--</v>
      </c>
      <c r="W214" s="133" t="str">
        <f t="shared" si="38"/>
        <v/>
      </c>
      <c r="X214" s="133" t="e">
        <v>#N/A</v>
      </c>
      <c r="Y214" s="133" t="str">
        <f>IFERROR(_xll.qlRateHelperQuoteName(X214,Trigger),"")</f>
        <v/>
      </c>
      <c r="Z214" s="133" t="str">
        <f>IFERROR(_xll.qlRateHelperRate(X214,Trigger),"")</f>
        <v/>
      </c>
      <c r="AA214" s="133" t="str">
        <f>IF(ISERROR(_xll.qlSwapRateHelperSpread($X214)),IF(ISERROR(_xll.qlFuturesRateHelperConvexityAdjustment($X214)),"",_xll.qlFuturesRateHelperConvexityAdjustment($X214)),_xll.qlSwapRateHelperSpread($X214))</f>
        <v/>
      </c>
      <c r="AB214" s="133" t="str">
        <f>IFERROR(_xll.qlRateHelperEarliestDate(X214,Trigger),"")</f>
        <v/>
      </c>
      <c r="AC214" s="133" t="str">
        <f>IFERROR(_xll.qlRateHelperPillarDate(X214,Trigger),"")</f>
        <v/>
      </c>
      <c r="AD214" s="172" t="e">
        <v>#N/A</v>
      </c>
    </row>
    <row r="215" spans="1:30" x14ac:dyDescent="0.2">
      <c r="A215" s="133" t="s">
        <v>148</v>
      </c>
      <c r="B215" s="167" t="s">
        <v>63</v>
      </c>
      <c r="C215" s="121" t="s">
        <v>58</v>
      </c>
      <c r="D215" s="121" t="s">
        <v>8</v>
      </c>
      <c r="E215" s="121" t="s">
        <v>7</v>
      </c>
      <c r="F215" s="121" t="s">
        <v>140</v>
      </c>
      <c r="G215" s="121" t="str">
        <f t="shared" si="43"/>
        <v>Euribor6M</v>
      </c>
      <c r="H215" s="268" t="str">
        <f t="shared" si="44"/>
        <v>EUR8F20Y_Quote</v>
      </c>
      <c r="I215" s="277">
        <v>0</v>
      </c>
      <c r="J215" s="122" t="str">
        <f>IF(P209,_xll.qlSwapRateHelper2(,H215,2,B215,Calendar,+D215,E215,F215,G215,I215,C215,Discounting,PillarDate,,Permanent,Trigger,ObjectOverwrite),"--")</f>
        <v>--</v>
      </c>
      <c r="L215" s="243" t="str">
        <f t="shared" si="39"/>
        <v>FwdSw</v>
      </c>
      <c r="M215" s="244" t="str">
        <f t="shared" si="40"/>
        <v>EUR9F4Y_Quote</v>
      </c>
      <c r="N215" s="214">
        <f>IFERROR(_xll.qlQuoteValue(H221),"--")</f>
        <v>1.2920000000000001E-2</v>
      </c>
      <c r="O215" s="214">
        <f t="shared" si="41"/>
        <v>0</v>
      </c>
      <c r="P215" s="122" t="b">
        <v>0</v>
      </c>
      <c r="Q215" s="122">
        <v>50</v>
      </c>
      <c r="R215" s="122">
        <v>1</v>
      </c>
      <c r="S215" s="121" t="str">
        <f t="shared" si="42"/>
        <v>--</v>
      </c>
      <c r="T215" s="122" t="str">
        <f>IFERROR(_xll.qlRateHelperEarliestDate(S215,Trigger),"--")</f>
        <v>--</v>
      </c>
      <c r="U215" s="122" t="str">
        <f>IFERROR(_xll.qlRateHelperPillarDate(S215,Trigger),"--")</f>
        <v>--</v>
      </c>
      <c r="W215" s="133" t="str">
        <f t="shared" si="38"/>
        <v/>
      </c>
      <c r="X215" s="133" t="e">
        <v>#N/A</v>
      </c>
      <c r="Y215" s="133" t="str">
        <f>IFERROR(_xll.qlRateHelperQuoteName(X215,Trigger),"")</f>
        <v/>
      </c>
      <c r="Z215" s="133" t="str">
        <f>IFERROR(_xll.qlRateHelperRate(X215,Trigger),"")</f>
        <v/>
      </c>
      <c r="AA215" s="133" t="str">
        <f>IF(ISERROR(_xll.qlSwapRateHelperSpread($X215)),IF(ISERROR(_xll.qlFuturesRateHelperConvexityAdjustment($X215)),"",_xll.qlFuturesRateHelperConvexityAdjustment($X215)),_xll.qlSwapRateHelperSpread($X215))</f>
        <v/>
      </c>
      <c r="AB215" s="133" t="str">
        <f>IFERROR(_xll.qlRateHelperEarliestDate(X215,Trigger),"")</f>
        <v/>
      </c>
      <c r="AC215" s="133" t="str">
        <f>IFERROR(_xll.qlRateHelperPillarDate(X215,Trigger),"")</f>
        <v/>
      </c>
      <c r="AD215" s="172" t="e">
        <v>#N/A</v>
      </c>
    </row>
    <row r="216" spans="1:30" x14ac:dyDescent="0.2">
      <c r="A216" s="133" t="s">
        <v>148</v>
      </c>
      <c r="B216" s="167" t="s">
        <v>64</v>
      </c>
      <c r="C216" s="121" t="s">
        <v>58</v>
      </c>
      <c r="D216" s="121" t="s">
        <v>8</v>
      </c>
      <c r="E216" s="121" t="s">
        <v>7</v>
      </c>
      <c r="F216" s="121" t="s">
        <v>140</v>
      </c>
      <c r="G216" s="121" t="str">
        <f t="shared" si="43"/>
        <v>Euribor6M</v>
      </c>
      <c r="H216" s="268" t="str">
        <f t="shared" si="44"/>
        <v>EUR8F25Y_Quote</v>
      </c>
      <c r="I216" s="277">
        <v>0</v>
      </c>
      <c r="J216" s="122" t="str">
        <f>IF(P210,_xll.qlSwapRateHelper2(,H216,2,B216,Calendar,+D216,E216,F216,G216,I216,C216,Discounting,PillarDate,,Permanent,Trigger,ObjectOverwrite),"--")</f>
        <v>--</v>
      </c>
      <c r="L216" s="243" t="str">
        <f t="shared" si="39"/>
        <v>FwdSw</v>
      </c>
      <c r="M216" s="244" t="str">
        <f t="shared" si="40"/>
        <v>EUR9F5Y_Quote</v>
      </c>
      <c r="N216" s="214">
        <f>IFERROR(_xll.qlQuoteValue(H222),"--")</f>
        <v>1.3009999999999999E-2</v>
      </c>
      <c r="O216" s="214">
        <f t="shared" si="41"/>
        <v>0</v>
      </c>
      <c r="P216" s="122" t="b">
        <v>0</v>
      </c>
      <c r="Q216" s="122">
        <v>50</v>
      </c>
      <c r="R216" s="122">
        <v>1</v>
      </c>
      <c r="S216" s="121" t="str">
        <f t="shared" si="42"/>
        <v>--</v>
      </c>
      <c r="T216" s="122" t="str">
        <f>IFERROR(_xll.qlRateHelperEarliestDate(S216,Trigger),"--")</f>
        <v>--</v>
      </c>
      <c r="U216" s="122" t="str">
        <f>IFERROR(_xll.qlRateHelperPillarDate(S216,Trigger),"--")</f>
        <v>--</v>
      </c>
      <c r="W216" s="133" t="str">
        <f t="shared" si="38"/>
        <v/>
      </c>
      <c r="X216" s="133" t="e">
        <v>#N/A</v>
      </c>
      <c r="Y216" s="133" t="str">
        <f>IFERROR(_xll.qlRateHelperQuoteName(X216,Trigger),"")</f>
        <v/>
      </c>
      <c r="Z216" s="133" t="str">
        <f>IFERROR(_xll.qlRateHelperRate(X216,Trigger),"")</f>
        <v/>
      </c>
      <c r="AA216" s="133" t="str">
        <f>IF(ISERROR(_xll.qlSwapRateHelperSpread($X216)),IF(ISERROR(_xll.qlFuturesRateHelperConvexityAdjustment($X216)),"",_xll.qlFuturesRateHelperConvexityAdjustment($X216)),_xll.qlSwapRateHelperSpread($X216))</f>
        <v/>
      </c>
      <c r="AB216" s="133" t="str">
        <f>IFERROR(_xll.qlRateHelperEarliestDate(X216,Trigger),"")</f>
        <v/>
      </c>
      <c r="AC216" s="133" t="str">
        <f>IFERROR(_xll.qlRateHelperPillarDate(X216,Trigger),"")</f>
        <v/>
      </c>
      <c r="AD216" s="172" t="e">
        <v>#N/A</v>
      </c>
    </row>
    <row r="217" spans="1:30" x14ac:dyDescent="0.2">
      <c r="A217" s="136" t="s">
        <v>148</v>
      </c>
      <c r="B217" s="168" t="s">
        <v>66</v>
      </c>
      <c r="C217" s="169" t="s">
        <v>58</v>
      </c>
      <c r="D217" s="169" t="s">
        <v>8</v>
      </c>
      <c r="E217" s="169" t="s">
        <v>7</v>
      </c>
      <c r="F217" s="169" t="s">
        <v>140</v>
      </c>
      <c r="G217" s="169" t="str">
        <f t="shared" si="43"/>
        <v>Euribor6M</v>
      </c>
      <c r="H217" s="269" t="str">
        <f t="shared" si="44"/>
        <v>EUR8F30Y_Quote</v>
      </c>
      <c r="I217" s="278">
        <v>0</v>
      </c>
      <c r="J217" s="124" t="str">
        <f>IF(P211,_xll.qlSwapRateHelper2(,H217,2,B217,Calendar,+D217,E217,F217,G217,I217,C217,Discounting,PillarDate,,Permanent,Trigger,ObjectOverwrite),"--")</f>
        <v>--</v>
      </c>
      <c r="L217" s="243" t="str">
        <f t="shared" si="39"/>
        <v>FwdSw</v>
      </c>
      <c r="M217" s="244" t="str">
        <f t="shared" si="40"/>
        <v>EUR9F6Y_Quote</v>
      </c>
      <c r="N217" s="214">
        <f>IFERROR(_xll.qlQuoteValue(H223),"--")</f>
        <v>1.307E-2</v>
      </c>
      <c r="O217" s="214">
        <f t="shared" si="41"/>
        <v>0</v>
      </c>
      <c r="P217" s="122" t="b">
        <v>0</v>
      </c>
      <c r="Q217" s="122">
        <v>50</v>
      </c>
      <c r="R217" s="122">
        <v>1</v>
      </c>
      <c r="S217" s="121" t="str">
        <f t="shared" si="42"/>
        <v>--</v>
      </c>
      <c r="T217" s="122" t="str">
        <f>IFERROR(_xll.qlRateHelperEarliestDate(S217,Trigger),"--")</f>
        <v>--</v>
      </c>
      <c r="U217" s="122" t="str">
        <f>IFERROR(_xll.qlRateHelperPillarDate(S217,Trigger),"--")</f>
        <v>--</v>
      </c>
      <c r="W217" s="133" t="str">
        <f t="shared" si="38"/>
        <v/>
      </c>
      <c r="X217" s="133" t="e">
        <v>#N/A</v>
      </c>
      <c r="Y217" s="133" t="str">
        <f>IFERROR(_xll.qlRateHelperQuoteName(X217,Trigger),"")</f>
        <v/>
      </c>
      <c r="Z217" s="133" t="str">
        <f>IFERROR(_xll.qlRateHelperRate(X217,Trigger),"")</f>
        <v/>
      </c>
      <c r="AA217" s="133" t="str">
        <f>IF(ISERROR(_xll.qlSwapRateHelperSpread($X217)),IF(ISERROR(_xll.qlFuturesRateHelperConvexityAdjustment($X217)),"",_xll.qlFuturesRateHelperConvexityAdjustment($X217)),_xll.qlSwapRateHelperSpread($X217))</f>
        <v/>
      </c>
      <c r="AB217" s="133" t="str">
        <f>IFERROR(_xll.qlRateHelperEarliestDate(X217,Trigger),"")</f>
        <v/>
      </c>
      <c r="AC217" s="133" t="str">
        <f>IFERROR(_xll.qlRateHelperPillarDate(X217,Trigger),"")</f>
        <v/>
      </c>
      <c r="AD217" s="172" t="e">
        <v>#N/A</v>
      </c>
    </row>
    <row r="218" spans="1:30" x14ac:dyDescent="0.2">
      <c r="A218" s="130" t="s">
        <v>148</v>
      </c>
      <c r="B218" s="166" t="s">
        <v>29</v>
      </c>
      <c r="C218" s="118" t="s">
        <v>59</v>
      </c>
      <c r="D218" s="118" t="s">
        <v>8</v>
      </c>
      <c r="E218" s="118" t="s">
        <v>7</v>
      </c>
      <c r="F218" s="118" t="s">
        <v>140</v>
      </c>
      <c r="G218" s="52" t="str">
        <f t="shared" si="43"/>
        <v>Euribor6M</v>
      </c>
      <c r="H218" s="267" t="str">
        <f t="shared" si="44"/>
        <v>EUR9F1Y_Quote</v>
      </c>
      <c r="I218" s="276">
        <v>0</v>
      </c>
      <c r="J218" s="119" t="str">
        <f>IF(P212,_xll.qlSwapRateHelper2(,H218,2,B218,Calendar,+D218,E218,F218,G218,I218,C218,Discounting,PillarDate,,Permanent,Trigger,ObjectOverwrite),"--")</f>
        <v>--</v>
      </c>
      <c r="L218" s="243" t="str">
        <f t="shared" si="39"/>
        <v>FwdSw</v>
      </c>
      <c r="M218" s="244" t="str">
        <f t="shared" si="40"/>
        <v>EUR9F7Y_Quote</v>
      </c>
      <c r="N218" s="214">
        <f>IFERROR(_xll.qlQuoteValue(H224),"--")</f>
        <v>1.302E-2</v>
      </c>
      <c r="O218" s="214">
        <f t="shared" si="41"/>
        <v>0</v>
      </c>
      <c r="P218" s="122" t="b">
        <v>0</v>
      </c>
      <c r="Q218" s="122">
        <v>50</v>
      </c>
      <c r="R218" s="122">
        <v>1</v>
      </c>
      <c r="S218" s="121" t="str">
        <f t="shared" si="42"/>
        <v>--</v>
      </c>
      <c r="T218" s="122" t="str">
        <f>IFERROR(_xll.qlRateHelperEarliestDate(S218,Trigger),"--")</f>
        <v>--</v>
      </c>
      <c r="U218" s="122" t="str">
        <f>IFERROR(_xll.qlRateHelperPillarDate(S218,Trigger),"--")</f>
        <v>--</v>
      </c>
      <c r="W218" s="133" t="str">
        <f t="shared" si="38"/>
        <v/>
      </c>
      <c r="X218" s="133" t="e">
        <v>#N/A</v>
      </c>
      <c r="Y218" s="133" t="str">
        <f>IFERROR(_xll.qlRateHelperQuoteName(X218,Trigger),"")</f>
        <v/>
      </c>
      <c r="Z218" s="133" t="str">
        <f>IFERROR(_xll.qlRateHelperRate(X218,Trigger),"")</f>
        <v/>
      </c>
      <c r="AA218" s="133" t="str">
        <f>IF(ISERROR(_xll.qlSwapRateHelperSpread($X218)),IF(ISERROR(_xll.qlFuturesRateHelperConvexityAdjustment($X218)),"",_xll.qlFuturesRateHelperConvexityAdjustment($X218)),_xll.qlSwapRateHelperSpread($X218))</f>
        <v/>
      </c>
      <c r="AB218" s="133" t="str">
        <f>IFERROR(_xll.qlRateHelperEarliestDate(X218,Trigger),"")</f>
        <v/>
      </c>
      <c r="AC218" s="133" t="str">
        <f>IFERROR(_xll.qlRateHelperPillarDate(X218,Trigger),"")</f>
        <v/>
      </c>
      <c r="AD218" s="172" t="e">
        <v>#N/A</v>
      </c>
    </row>
    <row r="219" spans="1:30" x14ac:dyDescent="0.2">
      <c r="A219" s="133" t="s">
        <v>148</v>
      </c>
      <c r="B219" s="167" t="s">
        <v>52</v>
      </c>
      <c r="C219" s="121" t="s">
        <v>59</v>
      </c>
      <c r="D219" s="121" t="s">
        <v>8</v>
      </c>
      <c r="E219" s="121" t="s">
        <v>7</v>
      </c>
      <c r="F219" s="121" t="s">
        <v>140</v>
      </c>
      <c r="G219" s="121" t="str">
        <f t="shared" si="43"/>
        <v>Euribor6M</v>
      </c>
      <c r="H219" s="268" t="str">
        <f t="shared" si="44"/>
        <v>EUR9F2Y_Quote</v>
      </c>
      <c r="I219" s="277">
        <v>0</v>
      </c>
      <c r="J219" s="122" t="str">
        <f>IF(P213,_xll.qlSwapRateHelper2(,H219,2,B219,Calendar,+D219,E219,F219,G219,I219,C219,Discounting,PillarDate,,Permanent,Trigger,ObjectOverwrite),"--")</f>
        <v>--</v>
      </c>
      <c r="L219" s="243" t="str">
        <f t="shared" si="39"/>
        <v>FwdSw</v>
      </c>
      <c r="M219" s="244" t="str">
        <f t="shared" si="40"/>
        <v>EUR9F8Y_Quote</v>
      </c>
      <c r="N219" s="214">
        <f>IFERROR(_xll.qlQuoteValue(H225),"--")</f>
        <v>1.2920000000000001E-2</v>
      </c>
      <c r="O219" s="214">
        <f t="shared" si="41"/>
        <v>0</v>
      </c>
      <c r="P219" s="122" t="b">
        <v>0</v>
      </c>
      <c r="Q219" s="122">
        <v>50</v>
      </c>
      <c r="R219" s="122">
        <v>1</v>
      </c>
      <c r="S219" s="121" t="str">
        <f t="shared" si="42"/>
        <v>--</v>
      </c>
      <c r="T219" s="122" t="str">
        <f>IFERROR(_xll.qlRateHelperEarliestDate(S219,Trigger),"--")</f>
        <v>--</v>
      </c>
      <c r="U219" s="122" t="str">
        <f>IFERROR(_xll.qlRateHelperPillarDate(S219,Trigger),"--")</f>
        <v>--</v>
      </c>
      <c r="W219" s="133" t="str">
        <f t="shared" si="38"/>
        <v/>
      </c>
      <c r="X219" s="133" t="e">
        <v>#N/A</v>
      </c>
      <c r="Y219" s="133" t="str">
        <f>IFERROR(_xll.qlRateHelperQuoteName(X219,Trigger),"")</f>
        <v/>
      </c>
      <c r="Z219" s="133" t="str">
        <f>IFERROR(_xll.qlRateHelperRate(X219,Trigger),"")</f>
        <v/>
      </c>
      <c r="AA219" s="133" t="str">
        <f>IF(ISERROR(_xll.qlSwapRateHelperSpread($X219)),IF(ISERROR(_xll.qlFuturesRateHelperConvexityAdjustment($X219)),"",_xll.qlFuturesRateHelperConvexityAdjustment($X219)),_xll.qlSwapRateHelperSpread($X219))</f>
        <v/>
      </c>
      <c r="AB219" s="133" t="str">
        <f>IFERROR(_xll.qlRateHelperEarliestDate(X219,Trigger),"")</f>
        <v/>
      </c>
      <c r="AC219" s="133" t="str">
        <f>IFERROR(_xll.qlRateHelperPillarDate(X219,Trigger),"")</f>
        <v/>
      </c>
      <c r="AD219" s="172" t="e">
        <v>#N/A</v>
      </c>
    </row>
    <row r="220" spans="1:30" x14ac:dyDescent="0.2">
      <c r="A220" s="133" t="s">
        <v>148</v>
      </c>
      <c r="B220" s="167" t="s">
        <v>53</v>
      </c>
      <c r="C220" s="121" t="s">
        <v>59</v>
      </c>
      <c r="D220" s="121" t="s">
        <v>8</v>
      </c>
      <c r="E220" s="121" t="s">
        <v>7</v>
      </c>
      <c r="F220" s="121" t="s">
        <v>140</v>
      </c>
      <c r="G220" s="121" t="str">
        <f t="shared" si="43"/>
        <v>Euribor6M</v>
      </c>
      <c r="H220" s="268" t="str">
        <f t="shared" si="44"/>
        <v>EUR9F3Y_Quote</v>
      </c>
      <c r="I220" s="277">
        <v>0</v>
      </c>
      <c r="J220" s="122" t="str">
        <f>IF(P214,_xll.qlSwapRateHelper2(,H220,2,B220,Calendar,+D220,E220,F220,G220,I220,C220,Discounting,PillarDate,,Permanent,Trigger,ObjectOverwrite),"--")</f>
        <v>--</v>
      </c>
      <c r="L220" s="243" t="str">
        <f t="shared" si="39"/>
        <v>FwdSw</v>
      </c>
      <c r="M220" s="244" t="str">
        <f t="shared" si="40"/>
        <v>EUR9F9Y_Quote</v>
      </c>
      <c r="N220" s="214">
        <f>IFERROR(_xll.qlQuoteValue(H226),"--")</f>
        <v>1.2760000000000001E-2</v>
      </c>
      <c r="O220" s="214">
        <f t="shared" si="41"/>
        <v>0</v>
      </c>
      <c r="P220" s="122" t="b">
        <v>0</v>
      </c>
      <c r="Q220" s="122">
        <v>50</v>
      </c>
      <c r="R220" s="122">
        <v>1</v>
      </c>
      <c r="S220" s="121" t="str">
        <f t="shared" si="42"/>
        <v>--</v>
      </c>
      <c r="T220" s="122" t="str">
        <f>IFERROR(_xll.qlRateHelperEarliestDate(S220,Trigger),"--")</f>
        <v>--</v>
      </c>
      <c r="U220" s="122" t="str">
        <f>IFERROR(_xll.qlRateHelperPillarDate(S220,Trigger),"--")</f>
        <v>--</v>
      </c>
      <c r="W220" s="133" t="str">
        <f t="shared" si="38"/>
        <v/>
      </c>
      <c r="X220" s="133" t="e">
        <v>#N/A</v>
      </c>
      <c r="Y220" s="133" t="str">
        <f>IFERROR(_xll.qlRateHelperQuoteName(X220,Trigger),"")</f>
        <v/>
      </c>
      <c r="Z220" s="133" t="str">
        <f>IFERROR(_xll.qlRateHelperRate(X220,Trigger),"")</f>
        <v/>
      </c>
      <c r="AA220" s="133" t="str">
        <f>IF(ISERROR(_xll.qlSwapRateHelperSpread($X220)),IF(ISERROR(_xll.qlFuturesRateHelperConvexityAdjustment($X220)),"",_xll.qlFuturesRateHelperConvexityAdjustment($X220)),_xll.qlSwapRateHelperSpread($X220))</f>
        <v/>
      </c>
      <c r="AB220" s="133" t="str">
        <f>IFERROR(_xll.qlRateHelperEarliestDate(X220,Trigger),"")</f>
        <v/>
      </c>
      <c r="AC220" s="133" t="str">
        <f>IFERROR(_xll.qlRateHelperPillarDate(X220,Trigger),"")</f>
        <v/>
      </c>
      <c r="AD220" s="172" t="e">
        <v>#N/A</v>
      </c>
    </row>
    <row r="221" spans="1:30" x14ac:dyDescent="0.2">
      <c r="A221" s="133" t="s">
        <v>148</v>
      </c>
      <c r="B221" s="167" t="s">
        <v>54</v>
      </c>
      <c r="C221" s="121" t="s">
        <v>59</v>
      </c>
      <c r="D221" s="121" t="s">
        <v>8</v>
      </c>
      <c r="E221" s="121" t="s">
        <v>7</v>
      </c>
      <c r="F221" s="121" t="s">
        <v>140</v>
      </c>
      <c r="G221" s="121" t="str">
        <f t="shared" si="43"/>
        <v>Euribor6M</v>
      </c>
      <c r="H221" s="268" t="str">
        <f t="shared" si="44"/>
        <v>EUR9F4Y_Quote</v>
      </c>
      <c r="I221" s="277">
        <v>0</v>
      </c>
      <c r="J221" s="122" t="str">
        <f>IF(P215,_xll.qlSwapRateHelper2(,H221,2,B221,Calendar,+D221,E221,F221,G221,I221,C221,Discounting,PillarDate,,Permanent,Trigger,ObjectOverwrite),"--")</f>
        <v>--</v>
      </c>
      <c r="L221" s="243" t="str">
        <f t="shared" si="39"/>
        <v>FwdSw</v>
      </c>
      <c r="M221" s="244" t="str">
        <f t="shared" si="40"/>
        <v>EUR9F10Y_Quote</v>
      </c>
      <c r="N221" s="214">
        <f>IFERROR(_xll.qlQuoteValue(H227),"--")</f>
        <v>1.259E-2</v>
      </c>
      <c r="O221" s="214">
        <f t="shared" si="41"/>
        <v>0</v>
      </c>
      <c r="P221" s="122" t="b">
        <v>0</v>
      </c>
      <c r="Q221" s="122">
        <v>50</v>
      </c>
      <c r="R221" s="122">
        <v>1</v>
      </c>
      <c r="S221" s="121" t="str">
        <f t="shared" si="42"/>
        <v>--</v>
      </c>
      <c r="T221" s="122" t="str">
        <f>IFERROR(_xll.qlRateHelperEarliestDate(S221,Trigger),"--")</f>
        <v>--</v>
      </c>
      <c r="U221" s="122" t="str">
        <f>IFERROR(_xll.qlRateHelperPillarDate(S221,Trigger),"--")</f>
        <v>--</v>
      </c>
      <c r="W221" s="133" t="str">
        <f t="shared" si="38"/>
        <v/>
      </c>
      <c r="X221" s="133" t="e">
        <v>#N/A</v>
      </c>
      <c r="Y221" s="133" t="str">
        <f>IFERROR(_xll.qlRateHelperQuoteName(X221,Trigger),"")</f>
        <v/>
      </c>
      <c r="Z221" s="133" t="str">
        <f>IFERROR(_xll.qlRateHelperRate(X221,Trigger),"")</f>
        <v/>
      </c>
      <c r="AA221" s="133" t="str">
        <f>IF(ISERROR(_xll.qlSwapRateHelperSpread($X221)),IF(ISERROR(_xll.qlFuturesRateHelperConvexityAdjustment($X221)),"",_xll.qlFuturesRateHelperConvexityAdjustment($X221)),_xll.qlSwapRateHelperSpread($X221))</f>
        <v/>
      </c>
      <c r="AB221" s="133" t="str">
        <f>IFERROR(_xll.qlRateHelperEarliestDate(X221,Trigger),"")</f>
        <v/>
      </c>
      <c r="AC221" s="133" t="str">
        <f>IFERROR(_xll.qlRateHelperPillarDate(X221,Trigger),"")</f>
        <v/>
      </c>
      <c r="AD221" s="172" t="e">
        <v>#N/A</v>
      </c>
    </row>
    <row r="222" spans="1:30" x14ac:dyDescent="0.2">
      <c r="A222" s="133" t="s">
        <v>148</v>
      </c>
      <c r="B222" s="167" t="s">
        <v>55</v>
      </c>
      <c r="C222" s="121" t="s">
        <v>59</v>
      </c>
      <c r="D222" s="121" t="s">
        <v>8</v>
      </c>
      <c r="E222" s="121" t="s">
        <v>7</v>
      </c>
      <c r="F222" s="121" t="s">
        <v>140</v>
      </c>
      <c r="G222" s="121" t="str">
        <f t="shared" si="43"/>
        <v>Euribor6M</v>
      </c>
      <c r="H222" s="268" t="str">
        <f t="shared" si="44"/>
        <v>EUR9F5Y_Quote</v>
      </c>
      <c r="I222" s="277">
        <v>0</v>
      </c>
      <c r="J222" s="122" t="str">
        <f>IF(P216,_xll.qlSwapRateHelper2(,H222,2,B222,Calendar,+D222,E222,F222,G222,I222,C222,Discounting,PillarDate,,Permanent,Trigger,ObjectOverwrite),"--")</f>
        <v>--</v>
      </c>
      <c r="L222" s="243" t="str">
        <f t="shared" si="39"/>
        <v>FwdSw</v>
      </c>
      <c r="M222" s="244" t="str">
        <f t="shared" si="40"/>
        <v>EUR9F11Y_Quote</v>
      </c>
      <c r="N222" s="214">
        <f>IFERROR(_xll.qlQuoteValue(H228),"--")</f>
        <v>1.242E-2</v>
      </c>
      <c r="O222" s="214">
        <f t="shared" si="41"/>
        <v>0</v>
      </c>
      <c r="P222" s="122" t="b">
        <v>0</v>
      </c>
      <c r="Q222" s="122">
        <v>50</v>
      </c>
      <c r="R222" s="122">
        <v>1</v>
      </c>
      <c r="S222" s="121" t="str">
        <f t="shared" si="42"/>
        <v>--</v>
      </c>
      <c r="T222" s="122" t="str">
        <f>IFERROR(_xll.qlRateHelperEarliestDate(S222,Trigger),"--")</f>
        <v>--</v>
      </c>
      <c r="U222" s="122" t="str">
        <f>IFERROR(_xll.qlRateHelperPillarDate(S222,Trigger),"--")</f>
        <v>--</v>
      </c>
      <c r="W222" s="133" t="str">
        <f t="shared" si="38"/>
        <v/>
      </c>
      <c r="X222" s="133" t="e">
        <v>#N/A</v>
      </c>
      <c r="Y222" s="133" t="str">
        <f>IFERROR(_xll.qlRateHelperQuoteName(X222,Trigger),"")</f>
        <v/>
      </c>
      <c r="Z222" s="133" t="str">
        <f>IFERROR(_xll.qlRateHelperRate(X222,Trigger),"")</f>
        <v/>
      </c>
      <c r="AA222" s="133" t="str">
        <f>IF(ISERROR(_xll.qlSwapRateHelperSpread($X222)),IF(ISERROR(_xll.qlFuturesRateHelperConvexityAdjustment($X222)),"",_xll.qlFuturesRateHelperConvexityAdjustment($X222)),_xll.qlSwapRateHelperSpread($X222))</f>
        <v/>
      </c>
      <c r="AB222" s="133" t="str">
        <f>IFERROR(_xll.qlRateHelperEarliestDate(X222,Trigger),"")</f>
        <v/>
      </c>
      <c r="AC222" s="133" t="str">
        <f>IFERROR(_xll.qlRateHelperPillarDate(X222,Trigger),"")</f>
        <v/>
      </c>
      <c r="AD222" s="172" t="e">
        <v>#N/A</v>
      </c>
    </row>
    <row r="223" spans="1:30" x14ac:dyDescent="0.2">
      <c r="A223" s="133" t="s">
        <v>148</v>
      </c>
      <c r="B223" s="167" t="s">
        <v>56</v>
      </c>
      <c r="C223" s="121" t="s">
        <v>59</v>
      </c>
      <c r="D223" s="121" t="s">
        <v>8</v>
      </c>
      <c r="E223" s="121" t="s">
        <v>7</v>
      </c>
      <c r="F223" s="121" t="s">
        <v>140</v>
      </c>
      <c r="G223" s="121" t="str">
        <f t="shared" si="43"/>
        <v>Euribor6M</v>
      </c>
      <c r="H223" s="268" t="str">
        <f t="shared" si="44"/>
        <v>EUR9F6Y_Quote</v>
      </c>
      <c r="I223" s="277">
        <v>0</v>
      </c>
      <c r="J223" s="122" t="str">
        <f>IF(P217,_xll.qlSwapRateHelper2(,H223,2,B223,Calendar,+D223,E223,F223,G223,I223,C223,Discounting,PillarDate,,Permanent,Trigger,ObjectOverwrite),"--")</f>
        <v>--</v>
      </c>
      <c r="L223" s="243" t="str">
        <f t="shared" si="39"/>
        <v>FwdSw</v>
      </c>
      <c r="M223" s="244" t="str">
        <f t="shared" si="40"/>
        <v>EUR9F12Y_Quote</v>
      </c>
      <c r="N223" s="214">
        <f>IFERROR(_xll.qlQuoteValue(H229),"--")</f>
        <v>1.2239999999999999E-2</v>
      </c>
      <c r="O223" s="214">
        <f t="shared" si="41"/>
        <v>0</v>
      </c>
      <c r="P223" s="122" t="b">
        <v>0</v>
      </c>
      <c r="Q223" s="122">
        <v>50</v>
      </c>
      <c r="R223" s="122">
        <v>1</v>
      </c>
      <c r="S223" s="121" t="str">
        <f t="shared" si="42"/>
        <v>--</v>
      </c>
      <c r="T223" s="122" t="str">
        <f>IFERROR(_xll.qlRateHelperEarliestDate(S223,Trigger),"--")</f>
        <v>--</v>
      </c>
      <c r="U223" s="122" t="str">
        <f>IFERROR(_xll.qlRateHelperPillarDate(S223,Trigger),"--")</f>
        <v>--</v>
      </c>
      <c r="W223" s="133" t="str">
        <f t="shared" si="38"/>
        <v/>
      </c>
      <c r="X223" s="133" t="e">
        <v>#N/A</v>
      </c>
      <c r="Y223" s="133" t="str">
        <f>IFERROR(_xll.qlRateHelperQuoteName(X223,Trigger),"")</f>
        <v/>
      </c>
      <c r="Z223" s="133" t="str">
        <f>IFERROR(_xll.qlRateHelperRate(X223,Trigger),"")</f>
        <v/>
      </c>
      <c r="AA223" s="133" t="str">
        <f>IF(ISERROR(_xll.qlSwapRateHelperSpread($X223)),IF(ISERROR(_xll.qlFuturesRateHelperConvexityAdjustment($X223)),"",_xll.qlFuturesRateHelperConvexityAdjustment($X223)),_xll.qlSwapRateHelperSpread($X223))</f>
        <v/>
      </c>
      <c r="AB223" s="133" t="str">
        <f>IFERROR(_xll.qlRateHelperEarliestDate(X223,Trigger),"")</f>
        <v/>
      </c>
      <c r="AC223" s="133" t="str">
        <f>IFERROR(_xll.qlRateHelperPillarDate(X223,Trigger),"")</f>
        <v/>
      </c>
      <c r="AD223" s="172" t="e">
        <v>#N/A</v>
      </c>
    </row>
    <row r="224" spans="1:30" x14ac:dyDescent="0.2">
      <c r="A224" s="133" t="s">
        <v>148</v>
      </c>
      <c r="B224" s="167" t="s">
        <v>57</v>
      </c>
      <c r="C224" s="121" t="s">
        <v>59</v>
      </c>
      <c r="D224" s="121" t="s">
        <v>8</v>
      </c>
      <c r="E224" s="121" t="s">
        <v>7</v>
      </c>
      <c r="F224" s="121" t="s">
        <v>140</v>
      </c>
      <c r="G224" s="121" t="str">
        <f t="shared" si="43"/>
        <v>Euribor6M</v>
      </c>
      <c r="H224" s="268" t="str">
        <f t="shared" si="44"/>
        <v>EUR9F7Y_Quote</v>
      </c>
      <c r="I224" s="277">
        <v>0</v>
      </c>
      <c r="J224" s="122" t="str">
        <f>IF(P218,_xll.qlSwapRateHelper2(,H224,2,B224,Calendar,+D224,E224,F224,G224,I224,C224,Discounting,PillarDate,,Permanent,Trigger,ObjectOverwrite),"--")</f>
        <v>--</v>
      </c>
      <c r="L224" s="243" t="str">
        <f t="shared" si="39"/>
        <v>FwdSw</v>
      </c>
      <c r="M224" s="244" t="str">
        <f t="shared" si="40"/>
        <v>EUR9F13Y_Quote</v>
      </c>
      <c r="N224" s="214">
        <f>IFERROR(_xll.qlQuoteValue(H230),"--")</f>
        <v>1.205E-2</v>
      </c>
      <c r="O224" s="214">
        <f t="shared" si="41"/>
        <v>0</v>
      </c>
      <c r="P224" s="122" t="b">
        <v>0</v>
      </c>
      <c r="Q224" s="122">
        <v>50</v>
      </c>
      <c r="R224" s="122">
        <v>1</v>
      </c>
      <c r="S224" s="121" t="str">
        <f t="shared" si="42"/>
        <v>--</v>
      </c>
      <c r="T224" s="122" t="str">
        <f>IFERROR(_xll.qlRateHelperEarliestDate(S224,Trigger),"--")</f>
        <v>--</v>
      </c>
      <c r="U224" s="122" t="str">
        <f>IFERROR(_xll.qlRateHelperPillarDate(S224,Trigger),"--")</f>
        <v>--</v>
      </c>
      <c r="W224" s="133" t="str">
        <f t="shared" si="38"/>
        <v/>
      </c>
      <c r="X224" s="133" t="e">
        <v>#N/A</v>
      </c>
      <c r="Y224" s="133" t="str">
        <f>IFERROR(_xll.qlRateHelperQuoteName(X224,Trigger),"")</f>
        <v/>
      </c>
      <c r="Z224" s="133" t="str">
        <f>IFERROR(_xll.qlRateHelperRate(X224,Trigger),"")</f>
        <v/>
      </c>
      <c r="AA224" s="133" t="str">
        <f>IF(ISERROR(_xll.qlSwapRateHelperSpread($X224)),IF(ISERROR(_xll.qlFuturesRateHelperConvexityAdjustment($X224)),"",_xll.qlFuturesRateHelperConvexityAdjustment($X224)),_xll.qlSwapRateHelperSpread($X224))</f>
        <v/>
      </c>
      <c r="AB224" s="133" t="str">
        <f>IFERROR(_xll.qlRateHelperEarliestDate(X224,Trigger),"")</f>
        <v/>
      </c>
      <c r="AC224" s="133" t="str">
        <f>IFERROR(_xll.qlRateHelperPillarDate(X224,Trigger),"")</f>
        <v/>
      </c>
      <c r="AD224" s="172" t="e">
        <v>#N/A</v>
      </c>
    </row>
    <row r="225" spans="1:30" x14ac:dyDescent="0.2">
      <c r="A225" s="133" t="s">
        <v>148</v>
      </c>
      <c r="B225" s="167" t="s">
        <v>58</v>
      </c>
      <c r="C225" s="121" t="s">
        <v>59</v>
      </c>
      <c r="D225" s="121" t="s">
        <v>8</v>
      </c>
      <c r="E225" s="121" t="s">
        <v>7</v>
      </c>
      <c r="F225" s="121" t="s">
        <v>140</v>
      </c>
      <c r="G225" s="121" t="str">
        <f t="shared" si="43"/>
        <v>Euribor6M</v>
      </c>
      <c r="H225" s="268" t="str">
        <f t="shared" si="44"/>
        <v>EUR9F8Y_Quote</v>
      </c>
      <c r="I225" s="277">
        <v>0</v>
      </c>
      <c r="J225" s="122" t="str">
        <f>IF(P219,_xll.qlSwapRateHelper2(,H225,2,B225,Calendar,+D225,E225,F225,G225,I225,C225,Discounting,PillarDate,,Permanent,Trigger,ObjectOverwrite),"--")</f>
        <v>--</v>
      </c>
      <c r="L225" s="243" t="str">
        <f t="shared" si="39"/>
        <v>FwdSw</v>
      </c>
      <c r="M225" s="244" t="str">
        <f t="shared" si="40"/>
        <v>EUR9F14Y_Quote</v>
      </c>
      <c r="N225" s="214">
        <f>IFERROR(_xll.qlQuoteValue(H231),"--")</f>
        <v>1.188E-2</v>
      </c>
      <c r="O225" s="214">
        <f t="shared" si="41"/>
        <v>0</v>
      </c>
      <c r="P225" s="122" t="b">
        <v>0</v>
      </c>
      <c r="Q225" s="122">
        <v>50</v>
      </c>
      <c r="R225" s="122">
        <v>1</v>
      </c>
      <c r="S225" s="121" t="str">
        <f t="shared" si="42"/>
        <v>--</v>
      </c>
      <c r="T225" s="122" t="str">
        <f>IFERROR(_xll.qlRateHelperEarliestDate(S225,Trigger),"--")</f>
        <v>--</v>
      </c>
      <c r="U225" s="122" t="str">
        <f>IFERROR(_xll.qlRateHelperPillarDate(S225,Trigger),"--")</f>
        <v>--</v>
      </c>
      <c r="W225" s="133" t="str">
        <f t="shared" si="38"/>
        <v/>
      </c>
      <c r="X225" s="133" t="e">
        <v>#N/A</v>
      </c>
      <c r="Y225" s="133" t="str">
        <f>IFERROR(_xll.qlRateHelperQuoteName(X225,Trigger),"")</f>
        <v/>
      </c>
      <c r="Z225" s="133" t="str">
        <f>IFERROR(_xll.qlRateHelperRate(X225,Trigger),"")</f>
        <v/>
      </c>
      <c r="AA225" s="133" t="str">
        <f>IF(ISERROR(_xll.qlSwapRateHelperSpread($X225)),IF(ISERROR(_xll.qlFuturesRateHelperConvexityAdjustment($X225)),"",_xll.qlFuturesRateHelperConvexityAdjustment($X225)),_xll.qlSwapRateHelperSpread($X225))</f>
        <v/>
      </c>
      <c r="AB225" s="133" t="str">
        <f>IFERROR(_xll.qlRateHelperEarliestDate(X225,Trigger),"")</f>
        <v/>
      </c>
      <c r="AC225" s="133" t="str">
        <f>IFERROR(_xll.qlRateHelperPillarDate(X225,Trigger),"")</f>
        <v/>
      </c>
      <c r="AD225" s="172" t="e">
        <v>#N/A</v>
      </c>
    </row>
    <row r="226" spans="1:30" x14ac:dyDescent="0.2">
      <c r="A226" s="133" t="s">
        <v>148</v>
      </c>
      <c r="B226" s="167" t="s">
        <v>59</v>
      </c>
      <c r="C226" s="121" t="s">
        <v>59</v>
      </c>
      <c r="D226" s="121" t="s">
        <v>8</v>
      </c>
      <c r="E226" s="121" t="s">
        <v>7</v>
      </c>
      <c r="F226" s="121" t="s">
        <v>140</v>
      </c>
      <c r="G226" s="121" t="str">
        <f t="shared" si="43"/>
        <v>Euribor6M</v>
      </c>
      <c r="H226" s="268" t="str">
        <f t="shared" si="44"/>
        <v>EUR9F9Y_Quote</v>
      </c>
      <c r="I226" s="277">
        <v>0</v>
      </c>
      <c r="J226" s="122" t="str">
        <f>IF(P220,_xll.qlSwapRateHelper2(,H226,2,B226,Calendar,+D226,E226,F226,G226,I226,C226,Discounting,PillarDate,,Permanent,Trigger,ObjectOverwrite),"--")</f>
        <v>--</v>
      </c>
      <c r="L226" s="243" t="str">
        <f t="shared" si="39"/>
        <v>FwdSw</v>
      </c>
      <c r="M226" s="244" t="str">
        <f t="shared" si="40"/>
        <v>EUR9F15Y_Quote</v>
      </c>
      <c r="N226" s="214">
        <f>IFERROR(_xll.qlQuoteValue(H232),"--")</f>
        <v>1.171E-2</v>
      </c>
      <c r="O226" s="214">
        <f t="shared" si="41"/>
        <v>0</v>
      </c>
      <c r="P226" s="122" t="b">
        <v>0</v>
      </c>
      <c r="Q226" s="122">
        <v>50</v>
      </c>
      <c r="R226" s="122">
        <v>1</v>
      </c>
      <c r="S226" s="121" t="str">
        <f t="shared" si="42"/>
        <v>--</v>
      </c>
      <c r="T226" s="122" t="str">
        <f>IFERROR(_xll.qlRateHelperEarliestDate(S226,Trigger),"--")</f>
        <v>--</v>
      </c>
      <c r="U226" s="122" t="str">
        <f>IFERROR(_xll.qlRateHelperPillarDate(S226,Trigger),"--")</f>
        <v>--</v>
      </c>
      <c r="W226" s="133" t="str">
        <f t="shared" si="38"/>
        <v/>
      </c>
      <c r="X226" s="133" t="e">
        <v>#N/A</v>
      </c>
      <c r="Y226" s="133" t="str">
        <f>IFERROR(_xll.qlRateHelperQuoteName(X226,Trigger),"")</f>
        <v/>
      </c>
      <c r="Z226" s="133" t="str">
        <f>IFERROR(_xll.qlRateHelperRate(X226,Trigger),"")</f>
        <v/>
      </c>
      <c r="AA226" s="133" t="str">
        <f>IF(ISERROR(_xll.qlSwapRateHelperSpread($X226)),IF(ISERROR(_xll.qlFuturesRateHelperConvexityAdjustment($X226)),"",_xll.qlFuturesRateHelperConvexityAdjustment($X226)),_xll.qlSwapRateHelperSpread($X226))</f>
        <v/>
      </c>
      <c r="AB226" s="133" t="str">
        <f>IFERROR(_xll.qlRateHelperEarliestDate(X226,Trigger),"")</f>
        <v/>
      </c>
      <c r="AC226" s="133" t="str">
        <f>IFERROR(_xll.qlRateHelperPillarDate(X226,Trigger),"")</f>
        <v/>
      </c>
      <c r="AD226" s="172" t="e">
        <v>#N/A</v>
      </c>
    </row>
    <row r="227" spans="1:30" x14ac:dyDescent="0.2">
      <c r="A227" s="133" t="s">
        <v>148</v>
      </c>
      <c r="B227" s="167" t="s">
        <v>60</v>
      </c>
      <c r="C227" s="121" t="s">
        <v>59</v>
      </c>
      <c r="D227" s="121" t="s">
        <v>8</v>
      </c>
      <c r="E227" s="121" t="s">
        <v>7</v>
      </c>
      <c r="F227" s="121" t="s">
        <v>140</v>
      </c>
      <c r="G227" s="121" t="str">
        <f t="shared" si="43"/>
        <v>Euribor6M</v>
      </c>
      <c r="H227" s="268" t="str">
        <f t="shared" si="44"/>
        <v>EUR9F10Y_Quote</v>
      </c>
      <c r="I227" s="277">
        <v>0</v>
      </c>
      <c r="J227" s="122" t="str">
        <f>IF(P221,_xll.qlSwapRateHelper2(,H227,2,B227,Calendar,+D227,E227,F227,G227,I227,C227,Discounting,PillarDate,,Permanent,Trigger,ObjectOverwrite),"--")</f>
        <v>--</v>
      </c>
      <c r="L227" s="243" t="str">
        <f t="shared" si="39"/>
        <v>FwdSw</v>
      </c>
      <c r="M227" s="244" t="str">
        <f t="shared" si="40"/>
        <v>EUR9F20Y_Quote</v>
      </c>
      <c r="N227" s="214">
        <f>IFERROR(_xll.qlQuoteValue(H233),"--")</f>
        <v>1.091E-2</v>
      </c>
      <c r="O227" s="214">
        <f t="shared" si="41"/>
        <v>0</v>
      </c>
      <c r="P227" s="122" t="b">
        <v>0</v>
      </c>
      <c r="Q227" s="122">
        <v>50</v>
      </c>
      <c r="R227" s="122">
        <v>1</v>
      </c>
      <c r="S227" s="121" t="str">
        <f t="shared" si="42"/>
        <v>--</v>
      </c>
      <c r="T227" s="122" t="str">
        <f>IFERROR(_xll.qlRateHelperEarliestDate(S227,Trigger),"--")</f>
        <v>--</v>
      </c>
      <c r="U227" s="122" t="str">
        <f>IFERROR(_xll.qlRateHelperPillarDate(S227,Trigger),"--")</f>
        <v>--</v>
      </c>
      <c r="W227" s="133" t="str">
        <f t="shared" si="38"/>
        <v/>
      </c>
      <c r="X227" s="133" t="e">
        <v>#N/A</v>
      </c>
      <c r="Y227" s="133" t="str">
        <f>IFERROR(_xll.qlRateHelperQuoteName(X227,Trigger),"")</f>
        <v/>
      </c>
      <c r="Z227" s="133" t="str">
        <f>IFERROR(_xll.qlRateHelperRate(X227,Trigger),"")</f>
        <v/>
      </c>
      <c r="AA227" s="133" t="str">
        <f>IF(ISERROR(_xll.qlSwapRateHelperSpread($X227)),IF(ISERROR(_xll.qlFuturesRateHelperConvexityAdjustment($X227)),"",_xll.qlFuturesRateHelperConvexityAdjustment($X227)),_xll.qlSwapRateHelperSpread($X227))</f>
        <v/>
      </c>
      <c r="AB227" s="133" t="str">
        <f>IFERROR(_xll.qlRateHelperEarliestDate(X227,Trigger),"")</f>
        <v/>
      </c>
      <c r="AC227" s="133" t="str">
        <f>IFERROR(_xll.qlRateHelperPillarDate(X227,Trigger),"")</f>
        <v/>
      </c>
      <c r="AD227" s="172" t="e">
        <v>#N/A</v>
      </c>
    </row>
    <row r="228" spans="1:30" x14ac:dyDescent="0.2">
      <c r="A228" s="133" t="s">
        <v>148</v>
      </c>
      <c r="B228" s="167" t="s">
        <v>98</v>
      </c>
      <c r="C228" s="121" t="s">
        <v>59</v>
      </c>
      <c r="D228" s="121" t="s">
        <v>8</v>
      </c>
      <c r="E228" s="121" t="s">
        <v>7</v>
      </c>
      <c r="F228" s="121" t="s">
        <v>140</v>
      </c>
      <c r="G228" s="121" t="str">
        <f t="shared" si="43"/>
        <v>Euribor6M</v>
      </c>
      <c r="H228" s="268" t="str">
        <f t="shared" si="44"/>
        <v>EUR9F11Y_Quote</v>
      </c>
      <c r="I228" s="277">
        <v>0</v>
      </c>
      <c r="J228" s="122" t="str">
        <f>IF(P222,_xll.qlSwapRateHelper2(,H228,2,B228,Calendar,+D228,E228,F228,G228,I228,C228,Discounting,PillarDate,,Permanent,Trigger,ObjectOverwrite),"--")</f>
        <v>--</v>
      </c>
      <c r="L228" s="243" t="str">
        <f t="shared" si="39"/>
        <v>FwdSw</v>
      </c>
      <c r="M228" s="244" t="str">
        <f t="shared" si="40"/>
        <v>EUR9F25Y_Quote</v>
      </c>
      <c r="N228" s="214">
        <f>IFERROR(_xll.qlQuoteValue(H234),"--")</f>
        <v>1.0329999999999999E-2</v>
      </c>
      <c r="O228" s="214">
        <f t="shared" si="41"/>
        <v>0</v>
      </c>
      <c r="P228" s="122" t="b">
        <v>0</v>
      </c>
      <c r="Q228" s="122">
        <v>50</v>
      </c>
      <c r="R228" s="122">
        <v>1</v>
      </c>
      <c r="S228" s="121" t="str">
        <f t="shared" si="42"/>
        <v>--</v>
      </c>
      <c r="T228" s="122" t="str">
        <f>IFERROR(_xll.qlRateHelperEarliestDate(S228,Trigger),"--")</f>
        <v>--</v>
      </c>
      <c r="U228" s="122" t="str">
        <f>IFERROR(_xll.qlRateHelperPillarDate(S228,Trigger),"--")</f>
        <v>--</v>
      </c>
      <c r="W228" s="133" t="str">
        <f t="shared" si="38"/>
        <v/>
      </c>
      <c r="X228" s="133" t="e">
        <v>#N/A</v>
      </c>
      <c r="Y228" s="133" t="str">
        <f>IFERROR(_xll.qlRateHelperQuoteName(X228,Trigger),"")</f>
        <v/>
      </c>
      <c r="Z228" s="133" t="str">
        <f>IFERROR(_xll.qlRateHelperRate(X228,Trigger),"")</f>
        <v/>
      </c>
      <c r="AA228" s="133" t="str">
        <f>IF(ISERROR(_xll.qlSwapRateHelperSpread($X228)),IF(ISERROR(_xll.qlFuturesRateHelperConvexityAdjustment($X228)),"",_xll.qlFuturesRateHelperConvexityAdjustment($X228)),_xll.qlSwapRateHelperSpread($X228))</f>
        <v/>
      </c>
      <c r="AB228" s="133" t="str">
        <f>IFERROR(_xll.qlRateHelperEarliestDate(X228,Trigger),"")</f>
        <v/>
      </c>
      <c r="AC228" s="133" t="str">
        <f>IFERROR(_xll.qlRateHelperPillarDate(X228,Trigger),"")</f>
        <v/>
      </c>
      <c r="AD228" s="172" t="e">
        <v>#N/A</v>
      </c>
    </row>
    <row r="229" spans="1:30" x14ac:dyDescent="0.2">
      <c r="A229" s="133" t="s">
        <v>148</v>
      </c>
      <c r="B229" s="167" t="s">
        <v>61</v>
      </c>
      <c r="C229" s="121" t="s">
        <v>59</v>
      </c>
      <c r="D229" s="121" t="s">
        <v>8</v>
      </c>
      <c r="E229" s="121" t="s">
        <v>7</v>
      </c>
      <c r="F229" s="121" t="s">
        <v>140</v>
      </c>
      <c r="G229" s="121" t="str">
        <f t="shared" si="43"/>
        <v>Euribor6M</v>
      </c>
      <c r="H229" s="268" t="str">
        <f t="shared" si="44"/>
        <v>EUR9F12Y_Quote</v>
      </c>
      <c r="I229" s="277">
        <v>0</v>
      </c>
      <c r="J229" s="122" t="str">
        <f>IF(P223,_xll.qlSwapRateHelper2(,H229,2,B229,Calendar,+D229,E229,F229,G229,I229,C229,Discounting,PillarDate,,Permanent,Trigger,ObjectOverwrite),"--")</f>
        <v>--</v>
      </c>
      <c r="L229" s="243" t="str">
        <f t="shared" si="39"/>
        <v>FwdSw</v>
      </c>
      <c r="M229" s="244" t="str">
        <f t="shared" si="40"/>
        <v>EUR9F30Y_Quote</v>
      </c>
      <c r="N229" s="214">
        <f>IFERROR(_xll.qlQuoteValue(H235),"--")</f>
        <v>9.8999999999999991E-3</v>
      </c>
      <c r="O229" s="214">
        <f t="shared" si="41"/>
        <v>0</v>
      </c>
      <c r="P229" s="122" t="b">
        <v>0</v>
      </c>
      <c r="Q229" s="122">
        <v>50</v>
      </c>
      <c r="R229" s="122">
        <v>1</v>
      </c>
      <c r="S229" s="121" t="str">
        <f t="shared" si="42"/>
        <v>--</v>
      </c>
      <c r="T229" s="122" t="str">
        <f>IFERROR(_xll.qlRateHelperEarliestDate(S229,Trigger),"--")</f>
        <v>--</v>
      </c>
      <c r="U229" s="122" t="str">
        <f>IFERROR(_xll.qlRateHelperPillarDate(S229,Trigger),"--")</f>
        <v>--</v>
      </c>
      <c r="W229" s="133" t="str">
        <f t="shared" si="38"/>
        <v/>
      </c>
      <c r="X229" s="133" t="e">
        <v>#N/A</v>
      </c>
      <c r="Y229" s="133" t="str">
        <f>IFERROR(_xll.qlRateHelperQuoteName(X229,Trigger),"")</f>
        <v/>
      </c>
      <c r="Z229" s="133" t="str">
        <f>IFERROR(_xll.qlRateHelperRate(X229,Trigger),"")</f>
        <v/>
      </c>
      <c r="AA229" s="133" t="str">
        <f>IF(ISERROR(_xll.qlSwapRateHelperSpread($X229)),IF(ISERROR(_xll.qlFuturesRateHelperConvexityAdjustment($X229)),"",_xll.qlFuturesRateHelperConvexityAdjustment($X229)),_xll.qlSwapRateHelperSpread($X229))</f>
        <v/>
      </c>
      <c r="AB229" s="133" t="str">
        <f>IFERROR(_xll.qlRateHelperEarliestDate(X229,Trigger),"")</f>
        <v/>
      </c>
      <c r="AC229" s="133" t="str">
        <f>IFERROR(_xll.qlRateHelperPillarDate(X229,Trigger),"")</f>
        <v/>
      </c>
      <c r="AD229" s="172" t="e">
        <v>#N/A</v>
      </c>
    </row>
    <row r="230" spans="1:30" x14ac:dyDescent="0.2">
      <c r="A230" s="133" t="s">
        <v>148</v>
      </c>
      <c r="B230" s="167" t="s">
        <v>99</v>
      </c>
      <c r="C230" s="121" t="s">
        <v>59</v>
      </c>
      <c r="D230" s="121" t="s">
        <v>8</v>
      </c>
      <c r="E230" s="121" t="s">
        <v>7</v>
      </c>
      <c r="F230" s="121" t="s">
        <v>140</v>
      </c>
      <c r="G230" s="121" t="str">
        <f t="shared" si="43"/>
        <v>Euribor6M</v>
      </c>
      <c r="H230" s="268" t="str">
        <f t="shared" si="44"/>
        <v>EUR9F13Y_Quote</v>
      </c>
      <c r="I230" s="277">
        <v>0</v>
      </c>
      <c r="J230" s="122" t="str">
        <f>IF(P224,_xll.qlSwapRateHelper2(,H230,2,B230,Calendar,+D230,E230,F230,G230,I230,C230,Discounting,PillarDate,,Permanent,Trigger,ObjectOverwrite),"--")</f>
        <v>--</v>
      </c>
      <c r="L230" s="243" t="str">
        <f t="shared" si="39"/>
        <v>FwdSw</v>
      </c>
      <c r="M230" s="244" t="str">
        <f t="shared" si="40"/>
        <v>EUR10F1Y_Quote</v>
      </c>
      <c r="N230" s="214">
        <f>IFERROR(_xll.qlQuoteValue(H236),"--")</f>
        <v>1.295E-2</v>
      </c>
      <c r="O230" s="214">
        <f t="shared" si="41"/>
        <v>0</v>
      </c>
      <c r="P230" s="122" t="b">
        <v>0</v>
      </c>
      <c r="Q230" s="122">
        <v>50</v>
      </c>
      <c r="R230" s="122">
        <v>1</v>
      </c>
      <c r="S230" s="121" t="str">
        <f t="shared" si="42"/>
        <v>--</v>
      </c>
      <c r="T230" s="122" t="str">
        <f>IFERROR(_xll.qlRateHelperEarliestDate(S230,Trigger),"--")</f>
        <v>--</v>
      </c>
      <c r="U230" s="122" t="str">
        <f>IFERROR(_xll.qlRateHelperPillarDate(S230,Trigger),"--")</f>
        <v>--</v>
      </c>
      <c r="W230" s="133" t="str">
        <f t="shared" si="38"/>
        <v/>
      </c>
      <c r="X230" s="133" t="e">
        <v>#N/A</v>
      </c>
      <c r="Y230" s="133" t="str">
        <f>IFERROR(_xll.qlRateHelperQuoteName(X230,Trigger),"")</f>
        <v/>
      </c>
      <c r="Z230" s="133" t="str">
        <f>IFERROR(_xll.qlRateHelperRate(X230,Trigger),"")</f>
        <v/>
      </c>
      <c r="AA230" s="133" t="str">
        <f>IF(ISERROR(_xll.qlSwapRateHelperSpread($X230)),IF(ISERROR(_xll.qlFuturesRateHelperConvexityAdjustment($X230)),"",_xll.qlFuturesRateHelperConvexityAdjustment($X230)),_xll.qlSwapRateHelperSpread($X230))</f>
        <v/>
      </c>
      <c r="AB230" s="133" t="str">
        <f>IFERROR(_xll.qlRateHelperEarliestDate(X230,Trigger),"")</f>
        <v/>
      </c>
      <c r="AC230" s="133" t="str">
        <f>IFERROR(_xll.qlRateHelperPillarDate(X230,Trigger),"")</f>
        <v/>
      </c>
      <c r="AD230" s="172" t="e">
        <v>#N/A</v>
      </c>
    </row>
    <row r="231" spans="1:30" x14ac:dyDescent="0.2">
      <c r="A231" s="133" t="s">
        <v>148</v>
      </c>
      <c r="B231" s="167" t="s">
        <v>100</v>
      </c>
      <c r="C231" s="121" t="s">
        <v>59</v>
      </c>
      <c r="D231" s="121" t="s">
        <v>8</v>
      </c>
      <c r="E231" s="121" t="s">
        <v>7</v>
      </c>
      <c r="F231" s="121" t="s">
        <v>140</v>
      </c>
      <c r="G231" s="121" t="str">
        <f t="shared" si="43"/>
        <v>Euribor6M</v>
      </c>
      <c r="H231" s="268" t="str">
        <f t="shared" si="44"/>
        <v>EUR9F14Y_Quote</v>
      </c>
      <c r="I231" s="277">
        <v>0</v>
      </c>
      <c r="J231" s="122" t="str">
        <f>IF(P225,_xll.qlSwapRateHelper2(,H231,2,B231,Calendar,+D231,E231,F231,G231,I231,C231,Discounting,PillarDate,,Permanent,Trigger,ObjectOverwrite),"--")</f>
        <v>--</v>
      </c>
      <c r="L231" s="243" t="str">
        <f t="shared" si="39"/>
        <v>FwdSw</v>
      </c>
      <c r="M231" s="244" t="str">
        <f t="shared" si="40"/>
        <v>EUR10F2Y_Quote</v>
      </c>
      <c r="N231" s="214">
        <f>IFERROR(_xll.qlQuoteValue(H237),"--")</f>
        <v>1.32E-2</v>
      </c>
      <c r="O231" s="214">
        <f t="shared" si="41"/>
        <v>0</v>
      </c>
      <c r="P231" s="122" t="b">
        <v>0</v>
      </c>
      <c r="Q231" s="122">
        <v>50</v>
      </c>
      <c r="R231" s="122">
        <v>1</v>
      </c>
      <c r="S231" s="121" t="str">
        <f t="shared" si="42"/>
        <v>--</v>
      </c>
      <c r="T231" s="122" t="str">
        <f>IFERROR(_xll.qlRateHelperEarliestDate(S231,Trigger),"--")</f>
        <v>--</v>
      </c>
      <c r="U231" s="122" t="str">
        <f>IFERROR(_xll.qlRateHelperPillarDate(S231,Trigger),"--")</f>
        <v>--</v>
      </c>
      <c r="W231" s="133" t="str">
        <f t="shared" si="38"/>
        <v/>
      </c>
      <c r="X231" s="133" t="e">
        <v>#N/A</v>
      </c>
      <c r="Y231" s="133" t="str">
        <f>IFERROR(_xll.qlRateHelperQuoteName(X231,Trigger),"")</f>
        <v/>
      </c>
      <c r="Z231" s="133" t="str">
        <f>IFERROR(_xll.qlRateHelperRate(X231,Trigger),"")</f>
        <v/>
      </c>
      <c r="AA231" s="133" t="str">
        <f>IF(ISERROR(_xll.qlSwapRateHelperSpread($X231)),IF(ISERROR(_xll.qlFuturesRateHelperConvexityAdjustment($X231)),"",_xll.qlFuturesRateHelperConvexityAdjustment($X231)),_xll.qlSwapRateHelperSpread($X231))</f>
        <v/>
      </c>
      <c r="AB231" s="133" t="str">
        <f>IFERROR(_xll.qlRateHelperEarliestDate(X231,Trigger),"")</f>
        <v/>
      </c>
      <c r="AC231" s="133" t="str">
        <f>IFERROR(_xll.qlRateHelperPillarDate(X231,Trigger),"")</f>
        <v/>
      </c>
      <c r="AD231" s="172" t="e">
        <v>#N/A</v>
      </c>
    </row>
    <row r="232" spans="1:30" x14ac:dyDescent="0.2">
      <c r="A232" s="133" t="s">
        <v>148</v>
      </c>
      <c r="B232" s="167" t="s">
        <v>62</v>
      </c>
      <c r="C232" s="121" t="s">
        <v>59</v>
      </c>
      <c r="D232" s="121" t="s">
        <v>8</v>
      </c>
      <c r="E232" s="121" t="s">
        <v>7</v>
      </c>
      <c r="F232" s="121" t="s">
        <v>140</v>
      </c>
      <c r="G232" s="121" t="str">
        <f t="shared" si="43"/>
        <v>Euribor6M</v>
      </c>
      <c r="H232" s="268" t="str">
        <f t="shared" si="44"/>
        <v>EUR9F15Y_Quote</v>
      </c>
      <c r="I232" s="277">
        <v>0</v>
      </c>
      <c r="J232" s="122" t="str">
        <f>IF(P226,_xll.qlSwapRateHelper2(,H232,2,B232,Calendar,+D232,E232,F232,G232,I232,C232,Discounting,PillarDate,,Permanent,Trigger,ObjectOverwrite),"--")</f>
        <v>--</v>
      </c>
      <c r="L232" s="243" t="str">
        <f t="shared" si="39"/>
        <v>FwdSw</v>
      </c>
      <c r="M232" s="244" t="str">
        <f t="shared" si="40"/>
        <v>EUR10F3Y_Quote</v>
      </c>
      <c r="N232" s="214">
        <f>IFERROR(_xll.qlQuoteValue(H238),"--")</f>
        <v>1.3260000000000001E-2</v>
      </c>
      <c r="O232" s="214">
        <f t="shared" si="41"/>
        <v>0</v>
      </c>
      <c r="P232" s="122" t="b">
        <v>0</v>
      </c>
      <c r="Q232" s="122">
        <v>50</v>
      </c>
      <c r="R232" s="122">
        <v>1</v>
      </c>
      <c r="S232" s="121" t="str">
        <f t="shared" si="42"/>
        <v>--</v>
      </c>
      <c r="T232" s="122" t="str">
        <f>IFERROR(_xll.qlRateHelperEarliestDate(S232,Trigger),"--")</f>
        <v>--</v>
      </c>
      <c r="U232" s="122" t="str">
        <f>IFERROR(_xll.qlRateHelperPillarDate(S232,Trigger),"--")</f>
        <v>--</v>
      </c>
      <c r="W232" s="133" t="str">
        <f t="shared" si="38"/>
        <v/>
      </c>
      <c r="X232" s="133" t="e">
        <v>#N/A</v>
      </c>
      <c r="Y232" s="133" t="str">
        <f>IFERROR(_xll.qlRateHelperQuoteName(X232,Trigger),"")</f>
        <v/>
      </c>
      <c r="Z232" s="133" t="str">
        <f>IFERROR(_xll.qlRateHelperRate(X232,Trigger),"")</f>
        <v/>
      </c>
      <c r="AA232" s="133" t="str">
        <f>IF(ISERROR(_xll.qlSwapRateHelperSpread($X232)),IF(ISERROR(_xll.qlFuturesRateHelperConvexityAdjustment($X232)),"",_xll.qlFuturesRateHelperConvexityAdjustment($X232)),_xll.qlSwapRateHelperSpread($X232))</f>
        <v/>
      </c>
      <c r="AB232" s="133" t="str">
        <f>IFERROR(_xll.qlRateHelperEarliestDate(X232,Trigger),"")</f>
        <v/>
      </c>
      <c r="AC232" s="133" t="str">
        <f>IFERROR(_xll.qlRateHelperPillarDate(X232,Trigger),"")</f>
        <v/>
      </c>
      <c r="AD232" s="172" t="e">
        <v>#N/A</v>
      </c>
    </row>
    <row r="233" spans="1:30" x14ac:dyDescent="0.2">
      <c r="A233" s="133" t="s">
        <v>148</v>
      </c>
      <c r="B233" s="167" t="s">
        <v>63</v>
      </c>
      <c r="C233" s="121" t="s">
        <v>59</v>
      </c>
      <c r="D233" s="121" t="s">
        <v>8</v>
      </c>
      <c r="E233" s="121" t="s">
        <v>7</v>
      </c>
      <c r="F233" s="121" t="s">
        <v>140</v>
      </c>
      <c r="G233" s="121" t="str">
        <f t="shared" si="43"/>
        <v>Euribor6M</v>
      </c>
      <c r="H233" s="268" t="str">
        <f t="shared" si="44"/>
        <v>EUR9F20Y_Quote</v>
      </c>
      <c r="I233" s="277">
        <v>0</v>
      </c>
      <c r="J233" s="122" t="str">
        <f>IF(P227,_xll.qlSwapRateHelper2(,H233,2,B233,Calendar,+D233,E233,F233,G233,I233,C233,Discounting,PillarDate,,Permanent,Trigger,ObjectOverwrite),"--")</f>
        <v>--</v>
      </c>
      <c r="L233" s="243" t="str">
        <f t="shared" si="39"/>
        <v>FwdSw</v>
      </c>
      <c r="M233" s="244" t="str">
        <f t="shared" si="40"/>
        <v>EUR10F4Y_Quote</v>
      </c>
      <c r="N233" s="214">
        <f>IFERROR(_xll.qlQuoteValue(H239),"--")</f>
        <v>1.329E-2</v>
      </c>
      <c r="O233" s="214">
        <f t="shared" si="41"/>
        <v>0</v>
      </c>
      <c r="P233" s="122" t="b">
        <v>0</v>
      </c>
      <c r="Q233" s="122">
        <v>50</v>
      </c>
      <c r="R233" s="122">
        <v>1</v>
      </c>
      <c r="S233" s="121" t="str">
        <f t="shared" si="42"/>
        <v>--</v>
      </c>
      <c r="T233" s="122" t="str">
        <f>IFERROR(_xll.qlRateHelperEarliestDate(S233,Trigger),"--")</f>
        <v>--</v>
      </c>
      <c r="U233" s="122" t="str">
        <f>IFERROR(_xll.qlRateHelperPillarDate(S233,Trigger),"--")</f>
        <v>--</v>
      </c>
      <c r="W233" s="133" t="str">
        <f t="shared" si="38"/>
        <v/>
      </c>
      <c r="X233" s="133" t="e">
        <v>#N/A</v>
      </c>
      <c r="Y233" s="133" t="str">
        <f>IFERROR(_xll.qlRateHelperQuoteName(X233,Trigger),"")</f>
        <v/>
      </c>
      <c r="Z233" s="133" t="str">
        <f>IFERROR(_xll.qlRateHelperRate(X233,Trigger),"")</f>
        <v/>
      </c>
      <c r="AA233" s="133" t="str">
        <f>IF(ISERROR(_xll.qlSwapRateHelperSpread($X233)),IF(ISERROR(_xll.qlFuturesRateHelperConvexityAdjustment($X233)),"",_xll.qlFuturesRateHelperConvexityAdjustment($X233)),_xll.qlSwapRateHelperSpread($X233))</f>
        <v/>
      </c>
      <c r="AB233" s="133" t="str">
        <f>IFERROR(_xll.qlRateHelperEarliestDate(X233,Trigger),"")</f>
        <v/>
      </c>
      <c r="AC233" s="133" t="str">
        <f>IFERROR(_xll.qlRateHelperPillarDate(X233,Trigger),"")</f>
        <v/>
      </c>
      <c r="AD233" s="172" t="e">
        <v>#N/A</v>
      </c>
    </row>
    <row r="234" spans="1:30" x14ac:dyDescent="0.2">
      <c r="A234" s="133" t="s">
        <v>148</v>
      </c>
      <c r="B234" s="167" t="s">
        <v>64</v>
      </c>
      <c r="C234" s="121" t="s">
        <v>59</v>
      </c>
      <c r="D234" s="121" t="s">
        <v>8</v>
      </c>
      <c r="E234" s="121" t="s">
        <v>7</v>
      </c>
      <c r="F234" s="121" t="s">
        <v>140</v>
      </c>
      <c r="G234" s="121" t="str">
        <f t="shared" si="43"/>
        <v>Euribor6M</v>
      </c>
      <c r="H234" s="268" t="str">
        <f t="shared" si="44"/>
        <v>EUR9F25Y_Quote</v>
      </c>
      <c r="I234" s="277">
        <v>0</v>
      </c>
      <c r="J234" s="122" t="str">
        <f>IF(P228,_xll.qlSwapRateHelper2(,H234,2,B234,Calendar,+D234,E234,F234,G234,I234,C234,Discounting,PillarDate,,Permanent,Trigger,ObjectOverwrite),"--")</f>
        <v>--</v>
      </c>
      <c r="L234" s="243" t="str">
        <f t="shared" si="39"/>
        <v>FwdSw</v>
      </c>
      <c r="M234" s="244" t="str">
        <f t="shared" si="40"/>
        <v>EUR10F5Y_Quote</v>
      </c>
      <c r="N234" s="214">
        <f>IFERROR(_xll.qlQuoteValue(H240),"--")</f>
        <v>1.3309999999999999E-2</v>
      </c>
      <c r="O234" s="214">
        <f t="shared" si="41"/>
        <v>0</v>
      </c>
      <c r="P234" s="122" t="b">
        <v>0</v>
      </c>
      <c r="Q234" s="122">
        <v>50</v>
      </c>
      <c r="R234" s="122">
        <v>1</v>
      </c>
      <c r="S234" s="121" t="str">
        <f t="shared" si="42"/>
        <v>--</v>
      </c>
      <c r="T234" s="122" t="str">
        <f>IFERROR(_xll.qlRateHelperEarliestDate(S234,Trigger),"--")</f>
        <v>--</v>
      </c>
      <c r="U234" s="122" t="str">
        <f>IFERROR(_xll.qlRateHelperPillarDate(S234,Trigger),"--")</f>
        <v>--</v>
      </c>
      <c r="W234" s="133" t="str">
        <f t="shared" si="38"/>
        <v/>
      </c>
      <c r="X234" s="133" t="e">
        <v>#N/A</v>
      </c>
      <c r="Y234" s="133" t="str">
        <f>IFERROR(_xll.qlRateHelperQuoteName(X234,Trigger),"")</f>
        <v/>
      </c>
      <c r="Z234" s="133" t="str">
        <f>IFERROR(_xll.qlRateHelperRate(X234,Trigger),"")</f>
        <v/>
      </c>
      <c r="AA234" s="133" t="str">
        <f>IF(ISERROR(_xll.qlSwapRateHelperSpread($X234)),IF(ISERROR(_xll.qlFuturesRateHelperConvexityAdjustment($X234)),"",_xll.qlFuturesRateHelperConvexityAdjustment($X234)),_xll.qlSwapRateHelperSpread($X234))</f>
        <v/>
      </c>
      <c r="AB234" s="133" t="str">
        <f>IFERROR(_xll.qlRateHelperEarliestDate(X234,Trigger),"")</f>
        <v/>
      </c>
      <c r="AC234" s="133" t="str">
        <f>IFERROR(_xll.qlRateHelperPillarDate(X234,Trigger),"")</f>
        <v/>
      </c>
      <c r="AD234" s="172" t="e">
        <v>#N/A</v>
      </c>
    </row>
    <row r="235" spans="1:30" x14ac:dyDescent="0.2">
      <c r="A235" s="136" t="s">
        <v>148</v>
      </c>
      <c r="B235" s="168" t="s">
        <v>66</v>
      </c>
      <c r="C235" s="169" t="s">
        <v>59</v>
      </c>
      <c r="D235" s="169" t="s">
        <v>8</v>
      </c>
      <c r="E235" s="169" t="s">
        <v>7</v>
      </c>
      <c r="F235" s="169" t="s">
        <v>140</v>
      </c>
      <c r="G235" s="169" t="str">
        <f t="shared" si="43"/>
        <v>Euribor6M</v>
      </c>
      <c r="H235" s="269" t="str">
        <f t="shared" si="44"/>
        <v>EUR9F30Y_Quote</v>
      </c>
      <c r="I235" s="278">
        <v>0</v>
      </c>
      <c r="J235" s="124" t="str">
        <f>IF(P229,_xll.qlSwapRateHelper2(,H235,2,B235,Calendar,+D235,E235,F235,G235,I235,C235,Discounting,PillarDate,,Permanent,Trigger,ObjectOverwrite),"--")</f>
        <v>--</v>
      </c>
      <c r="L235" s="243" t="str">
        <f t="shared" si="39"/>
        <v>FwdSw</v>
      </c>
      <c r="M235" s="244" t="str">
        <f t="shared" si="40"/>
        <v>EUR10F6Y_Quote</v>
      </c>
      <c r="N235" s="214">
        <f>IFERROR(_xll.qlQuoteValue(H241),"--")</f>
        <v>1.321E-2</v>
      </c>
      <c r="O235" s="214">
        <f t="shared" si="41"/>
        <v>0</v>
      </c>
      <c r="P235" s="122" t="b">
        <v>0</v>
      </c>
      <c r="Q235" s="122">
        <v>50</v>
      </c>
      <c r="R235" s="122">
        <v>1</v>
      </c>
      <c r="S235" s="121" t="str">
        <f t="shared" si="42"/>
        <v>--</v>
      </c>
      <c r="T235" s="122" t="str">
        <f>IFERROR(_xll.qlRateHelperEarliestDate(S235,Trigger),"--")</f>
        <v>--</v>
      </c>
      <c r="U235" s="122" t="str">
        <f>IFERROR(_xll.qlRateHelperPillarDate(S235,Trigger),"--")</f>
        <v>--</v>
      </c>
      <c r="W235" s="133" t="str">
        <f t="shared" si="38"/>
        <v/>
      </c>
      <c r="X235" s="133" t="e">
        <v>#N/A</v>
      </c>
      <c r="Y235" s="133" t="str">
        <f>IFERROR(_xll.qlRateHelperQuoteName(X235,Trigger),"")</f>
        <v/>
      </c>
      <c r="Z235" s="133" t="str">
        <f>IFERROR(_xll.qlRateHelperRate(X235,Trigger),"")</f>
        <v/>
      </c>
      <c r="AA235" s="133" t="str">
        <f>IF(ISERROR(_xll.qlSwapRateHelperSpread($X235)),IF(ISERROR(_xll.qlFuturesRateHelperConvexityAdjustment($X235)),"",_xll.qlFuturesRateHelperConvexityAdjustment($X235)),_xll.qlSwapRateHelperSpread($X235))</f>
        <v/>
      </c>
      <c r="AB235" s="133" t="str">
        <f>IFERROR(_xll.qlRateHelperEarliestDate(X235,Trigger),"")</f>
        <v/>
      </c>
      <c r="AC235" s="133" t="str">
        <f>IFERROR(_xll.qlRateHelperPillarDate(X235,Trigger),"")</f>
        <v/>
      </c>
      <c r="AD235" s="172" t="e">
        <v>#N/A</v>
      </c>
    </row>
    <row r="236" spans="1:30" x14ac:dyDescent="0.2">
      <c r="A236" s="130" t="s">
        <v>148</v>
      </c>
      <c r="B236" s="166" t="s">
        <v>29</v>
      </c>
      <c r="C236" s="118" t="s">
        <v>60</v>
      </c>
      <c r="D236" s="118" t="s">
        <v>8</v>
      </c>
      <c r="E236" s="118" t="s">
        <v>7</v>
      </c>
      <c r="F236" s="118" t="s">
        <v>140</v>
      </c>
      <c r="G236" s="52" t="str">
        <f t="shared" si="43"/>
        <v>Euribor6M</v>
      </c>
      <c r="H236" s="267" t="str">
        <f t="shared" si="44"/>
        <v>EUR10F1Y_Quote</v>
      </c>
      <c r="I236" s="276">
        <v>0</v>
      </c>
      <c r="J236" s="119" t="str">
        <f>IF(P230,_xll.qlSwapRateHelper2(,H236,2,B236,Calendar,+D236,E236,F236,G236,I236,C236,Discounting,PillarDate,,Permanent,Trigger,ObjectOverwrite),"--")</f>
        <v>--</v>
      </c>
      <c r="L236" s="243" t="str">
        <f t="shared" si="39"/>
        <v>FwdSw</v>
      </c>
      <c r="M236" s="244" t="str">
        <f t="shared" si="40"/>
        <v>EUR10F7Y_Quote</v>
      </c>
      <c r="N236" s="214">
        <f>IFERROR(_xll.qlQuoteValue(H242),"--")</f>
        <v>1.306E-2</v>
      </c>
      <c r="O236" s="214">
        <f t="shared" si="41"/>
        <v>0</v>
      </c>
      <c r="P236" s="122" t="b">
        <v>0</v>
      </c>
      <c r="Q236" s="122">
        <v>50</v>
      </c>
      <c r="R236" s="122">
        <v>1</v>
      </c>
      <c r="S236" s="121" t="str">
        <f t="shared" si="42"/>
        <v>--</v>
      </c>
      <c r="T236" s="122" t="str">
        <f>IFERROR(_xll.qlRateHelperEarliestDate(S236,Trigger),"--")</f>
        <v>--</v>
      </c>
      <c r="U236" s="122" t="str">
        <f>IFERROR(_xll.qlRateHelperPillarDate(S236,Trigger),"--")</f>
        <v>--</v>
      </c>
      <c r="W236" s="133" t="str">
        <f t="shared" si="38"/>
        <v/>
      </c>
      <c r="X236" s="133" t="e">
        <v>#N/A</v>
      </c>
      <c r="Y236" s="133" t="str">
        <f>IFERROR(_xll.qlRateHelperQuoteName(X236,Trigger),"")</f>
        <v/>
      </c>
      <c r="Z236" s="133" t="str">
        <f>IFERROR(_xll.qlRateHelperRate(X236,Trigger),"")</f>
        <v/>
      </c>
      <c r="AA236" s="133" t="str">
        <f>IF(ISERROR(_xll.qlSwapRateHelperSpread($X236)),IF(ISERROR(_xll.qlFuturesRateHelperConvexityAdjustment($X236)),"",_xll.qlFuturesRateHelperConvexityAdjustment($X236)),_xll.qlSwapRateHelperSpread($X236))</f>
        <v/>
      </c>
      <c r="AB236" s="133" t="str">
        <f>IFERROR(_xll.qlRateHelperEarliestDate(X236,Trigger),"")</f>
        <v/>
      </c>
      <c r="AC236" s="133" t="str">
        <f>IFERROR(_xll.qlRateHelperPillarDate(X236,Trigger),"")</f>
        <v/>
      </c>
      <c r="AD236" s="172" t="e">
        <v>#N/A</v>
      </c>
    </row>
    <row r="237" spans="1:30" x14ac:dyDescent="0.2">
      <c r="A237" s="133" t="s">
        <v>148</v>
      </c>
      <c r="B237" s="167" t="s">
        <v>52</v>
      </c>
      <c r="C237" s="121" t="s">
        <v>60</v>
      </c>
      <c r="D237" s="121" t="s">
        <v>8</v>
      </c>
      <c r="E237" s="121" t="s">
        <v>7</v>
      </c>
      <c r="F237" s="121" t="s">
        <v>140</v>
      </c>
      <c r="G237" s="121" t="str">
        <f t="shared" si="43"/>
        <v>Euribor6M</v>
      </c>
      <c r="H237" s="268" t="str">
        <f t="shared" si="44"/>
        <v>EUR10F2Y_Quote</v>
      </c>
      <c r="I237" s="277">
        <v>0</v>
      </c>
      <c r="J237" s="122" t="str">
        <f>IF(P231,_xll.qlSwapRateHelper2(,H237,2,B237,Calendar,+D237,E237,F237,G237,I237,C237,Discounting,PillarDate,,Permanent,Trigger,ObjectOverwrite),"--")</f>
        <v>--</v>
      </c>
      <c r="L237" s="243" t="str">
        <f t="shared" si="39"/>
        <v>FwdSw</v>
      </c>
      <c r="M237" s="244" t="str">
        <f t="shared" si="40"/>
        <v>EUR10F8Y_Quote</v>
      </c>
      <c r="N237" s="214">
        <f>IFERROR(_xll.qlQuoteValue(H243),"--")</f>
        <v>1.2869999999999999E-2</v>
      </c>
      <c r="O237" s="214">
        <f t="shared" si="41"/>
        <v>0</v>
      </c>
      <c r="P237" s="122" t="b">
        <v>0</v>
      </c>
      <c r="Q237" s="122">
        <v>50</v>
      </c>
      <c r="R237" s="122">
        <v>1</v>
      </c>
      <c r="S237" s="121" t="str">
        <f t="shared" si="42"/>
        <v>--</v>
      </c>
      <c r="T237" s="122" t="str">
        <f>IFERROR(_xll.qlRateHelperEarliestDate(S237,Trigger),"--")</f>
        <v>--</v>
      </c>
      <c r="U237" s="122" t="str">
        <f>IFERROR(_xll.qlRateHelperPillarDate(S237,Trigger),"--")</f>
        <v>--</v>
      </c>
      <c r="W237" s="133" t="str">
        <f t="shared" si="38"/>
        <v/>
      </c>
      <c r="X237" s="133" t="e">
        <v>#N/A</v>
      </c>
      <c r="Y237" s="133" t="str">
        <f>IFERROR(_xll.qlRateHelperQuoteName(X237,Trigger),"")</f>
        <v/>
      </c>
      <c r="Z237" s="133" t="str">
        <f>IFERROR(_xll.qlRateHelperRate(X237,Trigger),"")</f>
        <v/>
      </c>
      <c r="AA237" s="133" t="str">
        <f>IF(ISERROR(_xll.qlSwapRateHelperSpread($X237)),IF(ISERROR(_xll.qlFuturesRateHelperConvexityAdjustment($X237)),"",_xll.qlFuturesRateHelperConvexityAdjustment($X237)),_xll.qlSwapRateHelperSpread($X237))</f>
        <v/>
      </c>
      <c r="AB237" s="133" t="str">
        <f>IFERROR(_xll.qlRateHelperEarliestDate(X237,Trigger),"")</f>
        <v/>
      </c>
      <c r="AC237" s="133" t="str">
        <f>IFERROR(_xll.qlRateHelperPillarDate(X237,Trigger),"")</f>
        <v/>
      </c>
      <c r="AD237" s="172" t="e">
        <v>#N/A</v>
      </c>
    </row>
    <row r="238" spans="1:30" x14ac:dyDescent="0.2">
      <c r="A238" s="133" t="s">
        <v>148</v>
      </c>
      <c r="B238" s="167" t="s">
        <v>53</v>
      </c>
      <c r="C238" s="121" t="s">
        <v>60</v>
      </c>
      <c r="D238" s="121" t="s">
        <v>8</v>
      </c>
      <c r="E238" s="121" t="s">
        <v>7</v>
      </c>
      <c r="F238" s="121" t="s">
        <v>140</v>
      </c>
      <c r="G238" s="121" t="str">
        <f t="shared" si="43"/>
        <v>Euribor6M</v>
      </c>
      <c r="H238" s="268" t="str">
        <f t="shared" si="44"/>
        <v>EUR10F3Y_Quote</v>
      </c>
      <c r="I238" s="277">
        <v>0</v>
      </c>
      <c r="J238" s="122" t="str">
        <f>IF(P232,_xll.qlSwapRateHelper2(,H238,2,B238,Calendar,+D238,E238,F238,G238,I238,C238,Discounting,PillarDate,,Permanent,Trigger,ObjectOverwrite),"--")</f>
        <v>--</v>
      </c>
      <c r="L238" s="243" t="str">
        <f t="shared" si="39"/>
        <v>FwdSw</v>
      </c>
      <c r="M238" s="244" t="str">
        <f t="shared" si="40"/>
        <v>EUR10F9Y_Quote</v>
      </c>
      <c r="N238" s="214">
        <f>IFERROR(_xll.qlQuoteValue(H244),"--")</f>
        <v>1.2670000000000001E-2</v>
      </c>
      <c r="O238" s="214">
        <f t="shared" si="41"/>
        <v>0</v>
      </c>
      <c r="P238" s="122" t="b">
        <v>0</v>
      </c>
      <c r="Q238" s="122">
        <v>50</v>
      </c>
      <c r="R238" s="122">
        <v>1</v>
      </c>
      <c r="S238" s="121" t="str">
        <f t="shared" si="42"/>
        <v>--</v>
      </c>
      <c r="T238" s="122" t="str">
        <f>IFERROR(_xll.qlRateHelperEarliestDate(S238,Trigger),"--")</f>
        <v>--</v>
      </c>
      <c r="U238" s="122" t="str">
        <f>IFERROR(_xll.qlRateHelperPillarDate(S238,Trigger),"--")</f>
        <v>--</v>
      </c>
      <c r="W238" s="133" t="str">
        <f t="shared" si="38"/>
        <v/>
      </c>
      <c r="X238" s="133" t="e">
        <v>#N/A</v>
      </c>
      <c r="Y238" s="133" t="str">
        <f>IFERROR(_xll.qlRateHelperQuoteName(X238,Trigger),"")</f>
        <v/>
      </c>
      <c r="Z238" s="133" t="str">
        <f>IFERROR(_xll.qlRateHelperRate(X238,Trigger),"")</f>
        <v/>
      </c>
      <c r="AA238" s="133" t="str">
        <f>IF(ISERROR(_xll.qlSwapRateHelperSpread($X238)),IF(ISERROR(_xll.qlFuturesRateHelperConvexityAdjustment($X238)),"",_xll.qlFuturesRateHelperConvexityAdjustment($X238)),_xll.qlSwapRateHelperSpread($X238))</f>
        <v/>
      </c>
      <c r="AB238" s="133" t="str">
        <f>IFERROR(_xll.qlRateHelperEarliestDate(X238,Trigger),"")</f>
        <v/>
      </c>
      <c r="AC238" s="133" t="str">
        <f>IFERROR(_xll.qlRateHelperPillarDate(X238,Trigger),"")</f>
        <v/>
      </c>
      <c r="AD238" s="172" t="e">
        <v>#N/A</v>
      </c>
    </row>
    <row r="239" spans="1:30" x14ac:dyDescent="0.2">
      <c r="A239" s="133" t="s">
        <v>148</v>
      </c>
      <c r="B239" s="167" t="s">
        <v>54</v>
      </c>
      <c r="C239" s="121" t="s">
        <v>60</v>
      </c>
      <c r="D239" s="121" t="s">
        <v>8</v>
      </c>
      <c r="E239" s="121" t="s">
        <v>7</v>
      </c>
      <c r="F239" s="121" t="s">
        <v>140</v>
      </c>
      <c r="G239" s="121" t="str">
        <f t="shared" si="43"/>
        <v>Euribor6M</v>
      </c>
      <c r="H239" s="268" t="str">
        <f t="shared" si="44"/>
        <v>EUR10F4Y_Quote</v>
      </c>
      <c r="I239" s="277">
        <v>0</v>
      </c>
      <c r="J239" s="122" t="str">
        <f>IF(P233,_xll.qlSwapRateHelper2(,H239,2,B239,Calendar,+D239,E239,F239,G239,I239,C239,Discounting,PillarDate,,Permanent,Trigger,ObjectOverwrite),"--")</f>
        <v>--</v>
      </c>
      <c r="L239" s="243" t="str">
        <f t="shared" si="39"/>
        <v>FwdSw</v>
      </c>
      <c r="M239" s="244" t="str">
        <f t="shared" si="40"/>
        <v>EUR10F10Y_Quote</v>
      </c>
      <c r="N239" s="214">
        <f>IFERROR(_xll.qlQuoteValue(H245),"--")</f>
        <v>1.2470000000000002E-2</v>
      </c>
      <c r="O239" s="214">
        <f t="shared" si="41"/>
        <v>0</v>
      </c>
      <c r="P239" s="122" t="b">
        <v>0</v>
      </c>
      <c r="Q239" s="122">
        <v>50</v>
      </c>
      <c r="R239" s="122">
        <v>1</v>
      </c>
      <c r="S239" s="121" t="str">
        <f t="shared" si="42"/>
        <v>--</v>
      </c>
      <c r="T239" s="122" t="str">
        <f>IFERROR(_xll.qlRateHelperEarliestDate(S239,Trigger),"--")</f>
        <v>--</v>
      </c>
      <c r="U239" s="122" t="str">
        <f>IFERROR(_xll.qlRateHelperPillarDate(S239,Trigger),"--")</f>
        <v>--</v>
      </c>
      <c r="W239" s="133" t="str">
        <f t="shared" si="38"/>
        <v/>
      </c>
      <c r="X239" s="133" t="e">
        <v>#N/A</v>
      </c>
      <c r="Y239" s="133" t="str">
        <f>IFERROR(_xll.qlRateHelperQuoteName(X239,Trigger),"")</f>
        <v/>
      </c>
      <c r="Z239" s="133" t="str">
        <f>IFERROR(_xll.qlRateHelperRate(X239,Trigger),"")</f>
        <v/>
      </c>
      <c r="AA239" s="133" t="str">
        <f>IF(ISERROR(_xll.qlSwapRateHelperSpread($X239)),IF(ISERROR(_xll.qlFuturesRateHelperConvexityAdjustment($X239)),"",_xll.qlFuturesRateHelperConvexityAdjustment($X239)),_xll.qlSwapRateHelperSpread($X239))</f>
        <v/>
      </c>
      <c r="AB239" s="133" t="str">
        <f>IFERROR(_xll.qlRateHelperEarliestDate(X239,Trigger),"")</f>
        <v/>
      </c>
      <c r="AC239" s="133" t="str">
        <f>IFERROR(_xll.qlRateHelperPillarDate(X239,Trigger),"")</f>
        <v/>
      </c>
      <c r="AD239" s="172" t="e">
        <v>#N/A</v>
      </c>
    </row>
    <row r="240" spans="1:30" x14ac:dyDescent="0.2">
      <c r="A240" s="133" t="s">
        <v>148</v>
      </c>
      <c r="B240" s="167" t="s">
        <v>55</v>
      </c>
      <c r="C240" s="121" t="s">
        <v>60</v>
      </c>
      <c r="D240" s="121" t="s">
        <v>8</v>
      </c>
      <c r="E240" s="121" t="s">
        <v>7</v>
      </c>
      <c r="F240" s="121" t="s">
        <v>140</v>
      </c>
      <c r="G240" s="121" t="str">
        <f t="shared" si="43"/>
        <v>Euribor6M</v>
      </c>
      <c r="H240" s="268" t="str">
        <f t="shared" si="44"/>
        <v>EUR10F5Y_Quote</v>
      </c>
      <c r="I240" s="277">
        <v>0</v>
      </c>
      <c r="J240" s="122" t="str">
        <f>IF(P234,_xll.qlSwapRateHelper2(,H240,2,B240,Calendar,+D240,E240,F240,G240,I240,C240,Discounting,PillarDate,,Permanent,Trigger,ObjectOverwrite),"--")</f>
        <v>--</v>
      </c>
      <c r="L240" s="243" t="str">
        <f t="shared" si="39"/>
        <v>FwdSw</v>
      </c>
      <c r="M240" s="244" t="str">
        <f t="shared" si="40"/>
        <v>EUR10F11Y_Quote</v>
      </c>
      <c r="N240" s="214">
        <f>IFERROR(_xll.qlQuoteValue(H246),"--")</f>
        <v>1.2270000000000001E-2</v>
      </c>
      <c r="O240" s="214">
        <f t="shared" si="41"/>
        <v>0</v>
      </c>
      <c r="P240" s="122" t="b">
        <v>0</v>
      </c>
      <c r="Q240" s="122">
        <v>50</v>
      </c>
      <c r="R240" s="122">
        <v>1</v>
      </c>
      <c r="S240" s="121" t="str">
        <f t="shared" si="42"/>
        <v>--</v>
      </c>
      <c r="T240" s="122" t="str">
        <f>IFERROR(_xll.qlRateHelperEarliestDate(S240,Trigger),"--")</f>
        <v>--</v>
      </c>
      <c r="U240" s="122" t="str">
        <f>IFERROR(_xll.qlRateHelperPillarDate(S240,Trigger),"--")</f>
        <v>--</v>
      </c>
      <c r="W240" s="133" t="str">
        <f t="shared" si="38"/>
        <v/>
      </c>
      <c r="X240" s="133" t="e">
        <v>#N/A</v>
      </c>
      <c r="Y240" s="133" t="str">
        <f>IFERROR(_xll.qlRateHelperQuoteName(X240,Trigger),"")</f>
        <v/>
      </c>
      <c r="Z240" s="133" t="str">
        <f>IFERROR(_xll.qlRateHelperRate(X240,Trigger),"")</f>
        <v/>
      </c>
      <c r="AA240" s="133" t="str">
        <f>IF(ISERROR(_xll.qlSwapRateHelperSpread($X240)),IF(ISERROR(_xll.qlFuturesRateHelperConvexityAdjustment($X240)),"",_xll.qlFuturesRateHelperConvexityAdjustment($X240)),_xll.qlSwapRateHelperSpread($X240))</f>
        <v/>
      </c>
      <c r="AB240" s="133" t="str">
        <f>IFERROR(_xll.qlRateHelperEarliestDate(X240,Trigger),"")</f>
        <v/>
      </c>
      <c r="AC240" s="133" t="str">
        <f>IFERROR(_xll.qlRateHelperPillarDate(X240,Trigger),"")</f>
        <v/>
      </c>
      <c r="AD240" s="172" t="e">
        <v>#N/A</v>
      </c>
    </row>
    <row r="241" spans="1:30" x14ac:dyDescent="0.2">
      <c r="A241" s="133" t="s">
        <v>148</v>
      </c>
      <c r="B241" s="167" t="s">
        <v>56</v>
      </c>
      <c r="C241" s="121" t="s">
        <v>60</v>
      </c>
      <c r="D241" s="121" t="s">
        <v>8</v>
      </c>
      <c r="E241" s="121" t="s">
        <v>7</v>
      </c>
      <c r="F241" s="121" t="s">
        <v>140</v>
      </c>
      <c r="G241" s="121" t="str">
        <f t="shared" si="43"/>
        <v>Euribor6M</v>
      </c>
      <c r="H241" s="268" t="str">
        <f t="shared" si="44"/>
        <v>EUR10F6Y_Quote</v>
      </c>
      <c r="I241" s="277">
        <v>0</v>
      </c>
      <c r="J241" s="122" t="str">
        <f>IF(P235,_xll.qlSwapRateHelper2(,H241,2,B241,Calendar,+D241,E241,F241,G241,I241,C241,Discounting,PillarDate,,Permanent,Trigger,ObjectOverwrite),"--")</f>
        <v>--</v>
      </c>
      <c r="L241" s="243" t="str">
        <f t="shared" si="39"/>
        <v>FwdSw</v>
      </c>
      <c r="M241" s="244" t="str">
        <f t="shared" si="40"/>
        <v>EUR10F12Y_Quote</v>
      </c>
      <c r="N241" s="214">
        <f>IFERROR(_xll.qlQuoteValue(H247),"--")</f>
        <v>1.206E-2</v>
      </c>
      <c r="O241" s="214">
        <f t="shared" si="41"/>
        <v>0</v>
      </c>
      <c r="P241" s="122" t="b">
        <v>0</v>
      </c>
      <c r="Q241" s="122">
        <v>50</v>
      </c>
      <c r="R241" s="122">
        <v>1</v>
      </c>
      <c r="S241" s="121" t="str">
        <f t="shared" si="42"/>
        <v>--</v>
      </c>
      <c r="T241" s="122" t="str">
        <f>IFERROR(_xll.qlRateHelperEarliestDate(S241,Trigger),"--")</f>
        <v>--</v>
      </c>
      <c r="U241" s="122" t="str">
        <f>IFERROR(_xll.qlRateHelperPillarDate(S241,Trigger),"--")</f>
        <v>--</v>
      </c>
      <c r="W241" s="133" t="str">
        <f t="shared" si="38"/>
        <v/>
      </c>
      <c r="X241" s="133" t="e">
        <v>#N/A</v>
      </c>
      <c r="Y241" s="133" t="str">
        <f>IFERROR(_xll.qlRateHelperQuoteName(X241,Trigger),"")</f>
        <v/>
      </c>
      <c r="Z241" s="133" t="str">
        <f>IFERROR(_xll.qlRateHelperRate(X241,Trigger),"")</f>
        <v/>
      </c>
      <c r="AA241" s="133" t="str">
        <f>IF(ISERROR(_xll.qlSwapRateHelperSpread($X241)),IF(ISERROR(_xll.qlFuturesRateHelperConvexityAdjustment($X241)),"",_xll.qlFuturesRateHelperConvexityAdjustment($X241)),_xll.qlSwapRateHelperSpread($X241))</f>
        <v/>
      </c>
      <c r="AB241" s="133" t="str">
        <f>IFERROR(_xll.qlRateHelperEarliestDate(X241,Trigger),"")</f>
        <v/>
      </c>
      <c r="AC241" s="133" t="str">
        <f>IFERROR(_xll.qlRateHelperPillarDate(X241,Trigger),"")</f>
        <v/>
      </c>
      <c r="AD241" s="172" t="e">
        <v>#N/A</v>
      </c>
    </row>
    <row r="242" spans="1:30" x14ac:dyDescent="0.2">
      <c r="A242" s="133" t="s">
        <v>148</v>
      </c>
      <c r="B242" s="167" t="s">
        <v>57</v>
      </c>
      <c r="C242" s="121" t="s">
        <v>60</v>
      </c>
      <c r="D242" s="121" t="s">
        <v>8</v>
      </c>
      <c r="E242" s="121" t="s">
        <v>7</v>
      </c>
      <c r="F242" s="121" t="s">
        <v>140</v>
      </c>
      <c r="G242" s="121" t="str">
        <f t="shared" si="43"/>
        <v>Euribor6M</v>
      </c>
      <c r="H242" s="268" t="str">
        <f t="shared" si="44"/>
        <v>EUR10F7Y_Quote</v>
      </c>
      <c r="I242" s="277">
        <v>0</v>
      </c>
      <c r="J242" s="122" t="str">
        <f>IF(P236,_xll.qlSwapRateHelper2(,H242,2,B242,Calendar,+D242,E242,F242,G242,I242,C242,Discounting,PillarDate,,Permanent,Trigger,ObjectOverwrite),"--")</f>
        <v>--</v>
      </c>
      <c r="L242" s="243" t="str">
        <f t="shared" si="39"/>
        <v>FwdSw</v>
      </c>
      <c r="M242" s="244" t="str">
        <f t="shared" si="40"/>
        <v>EUR10F13Y_Quote</v>
      </c>
      <c r="N242" s="214">
        <f>IFERROR(_xll.qlQuoteValue(H248),"--")</f>
        <v>1.188E-2</v>
      </c>
      <c r="O242" s="214">
        <f t="shared" si="41"/>
        <v>0</v>
      </c>
      <c r="P242" s="122" t="b">
        <v>0</v>
      </c>
      <c r="Q242" s="122">
        <v>50</v>
      </c>
      <c r="R242" s="122">
        <v>1</v>
      </c>
      <c r="S242" s="121" t="str">
        <f t="shared" si="42"/>
        <v>--</v>
      </c>
      <c r="T242" s="122" t="str">
        <f>IFERROR(_xll.qlRateHelperEarliestDate(S242,Trigger),"--")</f>
        <v>--</v>
      </c>
      <c r="U242" s="122" t="str">
        <f>IFERROR(_xll.qlRateHelperPillarDate(S242,Trigger),"--")</f>
        <v>--</v>
      </c>
      <c r="W242" s="133" t="str">
        <f t="shared" si="38"/>
        <v/>
      </c>
      <c r="X242" s="133" t="e">
        <v>#N/A</v>
      </c>
      <c r="Y242" s="133" t="str">
        <f>IFERROR(_xll.qlRateHelperQuoteName(X242,Trigger),"")</f>
        <v/>
      </c>
      <c r="Z242" s="133" t="str">
        <f>IFERROR(_xll.qlRateHelperRate(X242,Trigger),"")</f>
        <v/>
      </c>
      <c r="AA242" s="133" t="str">
        <f>IF(ISERROR(_xll.qlSwapRateHelperSpread($X242)),IF(ISERROR(_xll.qlFuturesRateHelperConvexityAdjustment($X242)),"",_xll.qlFuturesRateHelperConvexityAdjustment($X242)),_xll.qlSwapRateHelperSpread($X242))</f>
        <v/>
      </c>
      <c r="AB242" s="133" t="str">
        <f>IFERROR(_xll.qlRateHelperEarliestDate(X242,Trigger),"")</f>
        <v/>
      </c>
      <c r="AC242" s="133" t="str">
        <f>IFERROR(_xll.qlRateHelperPillarDate(X242,Trigger),"")</f>
        <v/>
      </c>
      <c r="AD242" s="172" t="e">
        <v>#N/A</v>
      </c>
    </row>
    <row r="243" spans="1:30" x14ac:dyDescent="0.2">
      <c r="A243" s="133" t="s">
        <v>148</v>
      </c>
      <c r="B243" s="167" t="s">
        <v>58</v>
      </c>
      <c r="C243" s="121" t="s">
        <v>60</v>
      </c>
      <c r="D243" s="121" t="s">
        <v>8</v>
      </c>
      <c r="E243" s="121" t="s">
        <v>7</v>
      </c>
      <c r="F243" s="121" t="s">
        <v>140</v>
      </c>
      <c r="G243" s="121" t="str">
        <f t="shared" si="43"/>
        <v>Euribor6M</v>
      </c>
      <c r="H243" s="268" t="str">
        <f t="shared" si="44"/>
        <v>EUR10F8Y_Quote</v>
      </c>
      <c r="I243" s="277">
        <v>0</v>
      </c>
      <c r="J243" s="122" t="str">
        <f>IF(P237,_xll.qlSwapRateHelper2(,H243,2,B243,Calendar,+D243,E243,F243,G243,I243,C243,Discounting,PillarDate,,Permanent,Trigger,ObjectOverwrite),"--")</f>
        <v>--</v>
      </c>
      <c r="L243" s="243" t="str">
        <f t="shared" si="39"/>
        <v>FwdSw</v>
      </c>
      <c r="M243" s="244" t="str">
        <f t="shared" si="40"/>
        <v>EUR10F14Y_Quote</v>
      </c>
      <c r="N243" s="214">
        <f>IFERROR(_xll.qlQuoteValue(H249),"--")</f>
        <v>1.1690000000000001E-2</v>
      </c>
      <c r="O243" s="214">
        <f t="shared" si="41"/>
        <v>0</v>
      </c>
      <c r="P243" s="122" t="b">
        <v>0</v>
      </c>
      <c r="Q243" s="122">
        <v>50</v>
      </c>
      <c r="R243" s="122">
        <v>1</v>
      </c>
      <c r="S243" s="121" t="str">
        <f t="shared" si="42"/>
        <v>--</v>
      </c>
      <c r="T243" s="122" t="str">
        <f>IFERROR(_xll.qlRateHelperEarliestDate(S243,Trigger),"--")</f>
        <v>--</v>
      </c>
      <c r="U243" s="122" t="str">
        <f>IFERROR(_xll.qlRateHelperPillarDate(S243,Trigger),"--")</f>
        <v>--</v>
      </c>
      <c r="W243" s="133" t="str">
        <f t="shared" si="38"/>
        <v/>
      </c>
      <c r="X243" s="133" t="e">
        <v>#N/A</v>
      </c>
      <c r="Y243" s="133" t="str">
        <f>IFERROR(_xll.qlRateHelperQuoteName(X243,Trigger),"")</f>
        <v/>
      </c>
      <c r="Z243" s="133" t="str">
        <f>IFERROR(_xll.qlRateHelperRate(X243,Trigger),"")</f>
        <v/>
      </c>
      <c r="AA243" s="133" t="str">
        <f>IF(ISERROR(_xll.qlSwapRateHelperSpread($X243)),IF(ISERROR(_xll.qlFuturesRateHelperConvexityAdjustment($X243)),"",_xll.qlFuturesRateHelperConvexityAdjustment($X243)),_xll.qlSwapRateHelperSpread($X243))</f>
        <v/>
      </c>
      <c r="AB243" s="133" t="str">
        <f>IFERROR(_xll.qlRateHelperEarliestDate(X243,Trigger),"")</f>
        <v/>
      </c>
      <c r="AC243" s="133" t="str">
        <f>IFERROR(_xll.qlRateHelperPillarDate(X243,Trigger),"")</f>
        <v/>
      </c>
      <c r="AD243" s="172" t="e">
        <v>#N/A</v>
      </c>
    </row>
    <row r="244" spans="1:30" x14ac:dyDescent="0.2">
      <c r="A244" s="133" t="s">
        <v>148</v>
      </c>
      <c r="B244" s="167" t="s">
        <v>59</v>
      </c>
      <c r="C244" s="121" t="s">
        <v>60</v>
      </c>
      <c r="D244" s="121" t="s">
        <v>8</v>
      </c>
      <c r="E244" s="121" t="s">
        <v>7</v>
      </c>
      <c r="F244" s="121" t="s">
        <v>140</v>
      </c>
      <c r="G244" s="121" t="str">
        <f t="shared" si="43"/>
        <v>Euribor6M</v>
      </c>
      <c r="H244" s="268" t="str">
        <f t="shared" si="44"/>
        <v>EUR10F9Y_Quote</v>
      </c>
      <c r="I244" s="277">
        <v>0</v>
      </c>
      <c r="J244" s="122" t="str">
        <f>IF(P238,_xll.qlSwapRateHelper2(,H244,2,B244,Calendar,+D244,E244,F244,G244,I244,C244,Discounting,PillarDate,,Permanent,Trigger,ObjectOverwrite),"--")</f>
        <v>--</v>
      </c>
      <c r="L244" s="243" t="str">
        <f t="shared" si="39"/>
        <v>FwdSw</v>
      </c>
      <c r="M244" s="244" t="str">
        <f t="shared" si="40"/>
        <v>EUR10F15Y_Quote</v>
      </c>
      <c r="N244" s="214">
        <f>IFERROR(_xll.qlQuoteValue(H250),"--")</f>
        <v>1.1500000000000002E-2</v>
      </c>
      <c r="O244" s="214">
        <f t="shared" si="41"/>
        <v>0</v>
      </c>
      <c r="P244" s="122" t="b">
        <v>0</v>
      </c>
      <c r="Q244" s="122">
        <v>50</v>
      </c>
      <c r="R244" s="122">
        <v>1</v>
      </c>
      <c r="S244" s="121" t="str">
        <f t="shared" si="42"/>
        <v>--</v>
      </c>
      <c r="T244" s="122" t="str">
        <f>IFERROR(_xll.qlRateHelperEarliestDate(S244,Trigger),"--")</f>
        <v>--</v>
      </c>
      <c r="U244" s="122" t="str">
        <f>IFERROR(_xll.qlRateHelperPillarDate(S244,Trigger),"--")</f>
        <v>--</v>
      </c>
      <c r="W244" s="133" t="str">
        <f t="shared" si="38"/>
        <v/>
      </c>
      <c r="X244" s="133" t="e">
        <v>#N/A</v>
      </c>
      <c r="Y244" s="133" t="str">
        <f>IFERROR(_xll.qlRateHelperQuoteName(X244,Trigger),"")</f>
        <v/>
      </c>
      <c r="Z244" s="133" t="str">
        <f>IFERROR(_xll.qlRateHelperRate(X244,Trigger),"")</f>
        <v/>
      </c>
      <c r="AA244" s="133" t="str">
        <f>IF(ISERROR(_xll.qlSwapRateHelperSpread($X244)),IF(ISERROR(_xll.qlFuturesRateHelperConvexityAdjustment($X244)),"",_xll.qlFuturesRateHelperConvexityAdjustment($X244)),_xll.qlSwapRateHelperSpread($X244))</f>
        <v/>
      </c>
      <c r="AB244" s="133" t="str">
        <f>IFERROR(_xll.qlRateHelperEarliestDate(X244,Trigger),"")</f>
        <v/>
      </c>
      <c r="AC244" s="133" t="str">
        <f>IFERROR(_xll.qlRateHelperPillarDate(X244,Trigger),"")</f>
        <v/>
      </c>
      <c r="AD244" s="172" t="e">
        <v>#N/A</v>
      </c>
    </row>
    <row r="245" spans="1:30" x14ac:dyDescent="0.2">
      <c r="A245" s="133" t="s">
        <v>148</v>
      </c>
      <c r="B245" s="167" t="s">
        <v>60</v>
      </c>
      <c r="C245" s="121" t="s">
        <v>60</v>
      </c>
      <c r="D245" s="121" t="s">
        <v>8</v>
      </c>
      <c r="E245" s="121" t="s">
        <v>7</v>
      </c>
      <c r="F245" s="121" t="s">
        <v>140</v>
      </c>
      <c r="G245" s="121" t="str">
        <f t="shared" si="43"/>
        <v>Euribor6M</v>
      </c>
      <c r="H245" s="268" t="str">
        <f t="shared" si="44"/>
        <v>EUR10F10Y_Quote</v>
      </c>
      <c r="I245" s="277">
        <v>0</v>
      </c>
      <c r="J245" s="122" t="str">
        <f>IF(P239,_xll.qlSwapRateHelper2(,H245,2,B245,Calendar,+D245,E245,F245,G245,I245,C245,Discounting,PillarDate,,Permanent,Trigger,ObjectOverwrite),"--")</f>
        <v>--</v>
      </c>
      <c r="L245" s="243" t="str">
        <f t="shared" si="39"/>
        <v>FwdSw</v>
      </c>
      <c r="M245" s="244" t="str">
        <f t="shared" si="40"/>
        <v>EUR10F20Y_Quote</v>
      </c>
      <c r="N245" s="214">
        <f>IFERROR(_xll.qlQuoteValue(H251),"--")</f>
        <v>1.0709999999999999E-2</v>
      </c>
      <c r="O245" s="214">
        <f t="shared" si="41"/>
        <v>0</v>
      </c>
      <c r="P245" s="122" t="b">
        <v>0</v>
      </c>
      <c r="Q245" s="122">
        <v>50</v>
      </c>
      <c r="R245" s="122">
        <v>1</v>
      </c>
      <c r="S245" s="121" t="str">
        <f t="shared" si="42"/>
        <v>--</v>
      </c>
      <c r="T245" s="122" t="str">
        <f>IFERROR(_xll.qlRateHelperEarliestDate(S245,Trigger),"--")</f>
        <v>--</v>
      </c>
      <c r="U245" s="122" t="str">
        <f>IFERROR(_xll.qlRateHelperPillarDate(S245,Trigger),"--")</f>
        <v>--</v>
      </c>
      <c r="W245" s="133" t="str">
        <f t="shared" si="38"/>
        <v/>
      </c>
      <c r="X245" s="133" t="e">
        <v>#N/A</v>
      </c>
      <c r="Y245" s="133" t="str">
        <f>IFERROR(_xll.qlRateHelperQuoteName(X245,Trigger),"")</f>
        <v/>
      </c>
      <c r="Z245" s="133" t="str">
        <f>IFERROR(_xll.qlRateHelperRate(X245,Trigger),"")</f>
        <v/>
      </c>
      <c r="AA245" s="133" t="str">
        <f>IF(ISERROR(_xll.qlSwapRateHelperSpread($X245)),IF(ISERROR(_xll.qlFuturesRateHelperConvexityAdjustment($X245)),"",_xll.qlFuturesRateHelperConvexityAdjustment($X245)),_xll.qlSwapRateHelperSpread($X245))</f>
        <v/>
      </c>
      <c r="AB245" s="133" t="str">
        <f>IFERROR(_xll.qlRateHelperEarliestDate(X245,Trigger),"")</f>
        <v/>
      </c>
      <c r="AC245" s="133" t="str">
        <f>IFERROR(_xll.qlRateHelperPillarDate(X245,Trigger),"")</f>
        <v/>
      </c>
      <c r="AD245" s="172" t="e">
        <v>#N/A</v>
      </c>
    </row>
    <row r="246" spans="1:30" x14ac:dyDescent="0.2">
      <c r="A246" s="133" t="s">
        <v>148</v>
      </c>
      <c r="B246" s="167" t="s">
        <v>98</v>
      </c>
      <c r="C246" s="121" t="s">
        <v>60</v>
      </c>
      <c r="D246" s="121" t="s">
        <v>8</v>
      </c>
      <c r="E246" s="121" t="s">
        <v>7</v>
      </c>
      <c r="F246" s="121" t="s">
        <v>140</v>
      </c>
      <c r="G246" s="121" t="str">
        <f t="shared" si="43"/>
        <v>Euribor6M</v>
      </c>
      <c r="H246" s="268" t="str">
        <f t="shared" si="44"/>
        <v>EUR10F11Y_Quote</v>
      </c>
      <c r="I246" s="277">
        <v>0</v>
      </c>
      <c r="J246" s="122" t="str">
        <f>IF(P240,_xll.qlSwapRateHelper2(,H246,2,B246,Calendar,+D246,E246,F246,G246,I246,C246,Discounting,PillarDate,,Permanent,Trigger,ObjectOverwrite),"--")</f>
        <v>--</v>
      </c>
      <c r="L246" s="243" t="str">
        <f t="shared" si="39"/>
        <v>FwdSw</v>
      </c>
      <c r="M246" s="244" t="str">
        <f t="shared" si="40"/>
        <v>EUR10F25Y_Quote</v>
      </c>
      <c r="N246" s="214">
        <f>IFERROR(_xll.qlQuoteValue(H252),"--")</f>
        <v>1.0160000000000001E-2</v>
      </c>
      <c r="O246" s="214">
        <f t="shared" si="41"/>
        <v>0</v>
      </c>
      <c r="P246" s="122" t="b">
        <v>0</v>
      </c>
      <c r="Q246" s="122">
        <v>50</v>
      </c>
      <c r="R246" s="122">
        <v>1</v>
      </c>
      <c r="S246" s="121" t="str">
        <f t="shared" si="42"/>
        <v>--</v>
      </c>
      <c r="T246" s="122" t="str">
        <f>IFERROR(_xll.qlRateHelperEarliestDate(S246,Trigger),"--")</f>
        <v>--</v>
      </c>
      <c r="U246" s="122" t="str">
        <f>IFERROR(_xll.qlRateHelperPillarDate(S246,Trigger),"--")</f>
        <v>--</v>
      </c>
      <c r="W246" s="133" t="str">
        <f t="shared" si="38"/>
        <v/>
      </c>
      <c r="X246" s="133" t="e">
        <v>#N/A</v>
      </c>
      <c r="Y246" s="133" t="str">
        <f>IFERROR(_xll.qlRateHelperQuoteName(X246,Trigger),"")</f>
        <v/>
      </c>
      <c r="Z246" s="133" t="str">
        <f>IFERROR(_xll.qlRateHelperRate(X246,Trigger),"")</f>
        <v/>
      </c>
      <c r="AA246" s="133" t="str">
        <f>IF(ISERROR(_xll.qlSwapRateHelperSpread($X246)),IF(ISERROR(_xll.qlFuturesRateHelperConvexityAdjustment($X246)),"",_xll.qlFuturesRateHelperConvexityAdjustment($X246)),_xll.qlSwapRateHelperSpread($X246))</f>
        <v/>
      </c>
      <c r="AB246" s="133" t="str">
        <f>IFERROR(_xll.qlRateHelperEarliestDate(X246,Trigger),"")</f>
        <v/>
      </c>
      <c r="AC246" s="133" t="str">
        <f>IFERROR(_xll.qlRateHelperPillarDate(X246,Trigger),"")</f>
        <v/>
      </c>
      <c r="AD246" s="172" t="e">
        <v>#N/A</v>
      </c>
    </row>
    <row r="247" spans="1:30" x14ac:dyDescent="0.2">
      <c r="A247" s="133" t="s">
        <v>148</v>
      </c>
      <c r="B247" s="167" t="s">
        <v>61</v>
      </c>
      <c r="C247" s="121" t="s">
        <v>60</v>
      </c>
      <c r="D247" s="121" t="s">
        <v>8</v>
      </c>
      <c r="E247" s="121" t="s">
        <v>7</v>
      </c>
      <c r="F247" s="121" t="s">
        <v>140</v>
      </c>
      <c r="G247" s="121" t="str">
        <f t="shared" si="43"/>
        <v>Euribor6M</v>
      </c>
      <c r="H247" s="268" t="str">
        <f t="shared" si="44"/>
        <v>EUR10F12Y_Quote</v>
      </c>
      <c r="I247" s="277">
        <v>0</v>
      </c>
      <c r="J247" s="122" t="str">
        <f>IF(P241,_xll.qlSwapRateHelper2(,H247,2,B247,Calendar,+D247,E247,F247,G247,I247,C247,Discounting,PillarDate,,Permanent,Trigger,ObjectOverwrite),"--")</f>
        <v>--</v>
      </c>
      <c r="L247" s="243" t="str">
        <f t="shared" si="39"/>
        <v>FwdSw</v>
      </c>
      <c r="M247" s="244" t="str">
        <f t="shared" si="40"/>
        <v>EUR10F30Y_Quote</v>
      </c>
      <c r="N247" s="214">
        <f>IFERROR(_xll.qlQuoteValue(H253),"--")</f>
        <v>9.7199999999999995E-3</v>
      </c>
      <c r="O247" s="214">
        <f t="shared" si="41"/>
        <v>0</v>
      </c>
      <c r="P247" s="122" t="b">
        <v>0</v>
      </c>
      <c r="Q247" s="122">
        <v>50</v>
      </c>
      <c r="R247" s="122">
        <v>1</v>
      </c>
      <c r="S247" s="121" t="str">
        <f t="shared" si="42"/>
        <v>--</v>
      </c>
      <c r="T247" s="122" t="str">
        <f>IFERROR(_xll.qlRateHelperEarliestDate(S247,Trigger),"--")</f>
        <v>--</v>
      </c>
      <c r="U247" s="122" t="str">
        <f>IFERROR(_xll.qlRateHelperPillarDate(S247,Trigger),"--")</f>
        <v>--</v>
      </c>
      <c r="W247" s="133" t="str">
        <f t="shared" si="38"/>
        <v/>
      </c>
      <c r="X247" s="133" t="e">
        <v>#N/A</v>
      </c>
      <c r="Y247" s="133" t="str">
        <f>IFERROR(_xll.qlRateHelperQuoteName(X247,Trigger),"")</f>
        <v/>
      </c>
      <c r="Z247" s="133" t="str">
        <f>IFERROR(_xll.qlRateHelperRate(X247,Trigger),"")</f>
        <v/>
      </c>
      <c r="AA247" s="133" t="str">
        <f>IF(ISERROR(_xll.qlSwapRateHelperSpread($X247)),IF(ISERROR(_xll.qlFuturesRateHelperConvexityAdjustment($X247)),"",_xll.qlFuturesRateHelperConvexityAdjustment($X247)),_xll.qlSwapRateHelperSpread($X247))</f>
        <v/>
      </c>
      <c r="AB247" s="133" t="str">
        <f>IFERROR(_xll.qlRateHelperEarliestDate(X247,Trigger),"")</f>
        <v/>
      </c>
      <c r="AC247" s="133" t="str">
        <f>IFERROR(_xll.qlRateHelperPillarDate(X247,Trigger),"")</f>
        <v/>
      </c>
      <c r="AD247" s="172" t="e">
        <v>#N/A</v>
      </c>
    </row>
    <row r="248" spans="1:30" x14ac:dyDescent="0.2">
      <c r="A248" s="133" t="s">
        <v>148</v>
      </c>
      <c r="B248" s="167" t="s">
        <v>99</v>
      </c>
      <c r="C248" s="121" t="s">
        <v>60</v>
      </c>
      <c r="D248" s="121" t="s">
        <v>8</v>
      </c>
      <c r="E248" s="121" t="s">
        <v>7</v>
      </c>
      <c r="F248" s="121" t="s">
        <v>140</v>
      </c>
      <c r="G248" s="121" t="str">
        <f t="shared" si="43"/>
        <v>Euribor6M</v>
      </c>
      <c r="H248" s="268" t="str">
        <f t="shared" si="44"/>
        <v>EUR10F13Y_Quote</v>
      </c>
      <c r="I248" s="277">
        <v>0</v>
      </c>
      <c r="J248" s="122" t="str">
        <f>IF(P242,_xll.qlSwapRateHelper2(,H248,2,B248,Calendar,+D248,E248,F248,G248,I248,C248,Discounting,PillarDate,,Permanent,Trigger,ObjectOverwrite),"--")</f>
        <v>--</v>
      </c>
      <c r="L248" s="243" t="str">
        <f t="shared" si="39"/>
        <v>FwdSw</v>
      </c>
      <c r="M248" s="244" t="str">
        <f t="shared" si="40"/>
        <v>EUR11F1Y_Quote</v>
      </c>
      <c r="N248" s="214">
        <f>IFERROR(_xll.qlQuoteValue(H254),"--")</f>
        <v>1.345E-2</v>
      </c>
      <c r="O248" s="214">
        <f t="shared" si="41"/>
        <v>0</v>
      </c>
      <c r="P248" s="122" t="b">
        <v>0</v>
      </c>
      <c r="Q248" s="122">
        <v>50</v>
      </c>
      <c r="R248" s="122">
        <v>1</v>
      </c>
      <c r="S248" s="121" t="str">
        <f t="shared" si="42"/>
        <v>--</v>
      </c>
      <c r="T248" s="122" t="str">
        <f>IFERROR(_xll.qlRateHelperEarliestDate(S248,Trigger),"--")</f>
        <v>--</v>
      </c>
      <c r="U248" s="122" t="str">
        <f>IFERROR(_xll.qlRateHelperPillarDate(S248,Trigger),"--")</f>
        <v>--</v>
      </c>
      <c r="W248" s="133" t="str">
        <f t="shared" si="38"/>
        <v/>
      </c>
      <c r="X248" s="133" t="e">
        <v>#N/A</v>
      </c>
      <c r="Y248" s="133" t="str">
        <f>IFERROR(_xll.qlRateHelperQuoteName(X248,Trigger),"")</f>
        <v/>
      </c>
      <c r="Z248" s="133" t="str">
        <f>IFERROR(_xll.qlRateHelperRate(X248,Trigger),"")</f>
        <v/>
      </c>
      <c r="AA248" s="133" t="str">
        <f>IF(ISERROR(_xll.qlSwapRateHelperSpread($X248)),IF(ISERROR(_xll.qlFuturesRateHelperConvexityAdjustment($X248)),"",_xll.qlFuturesRateHelperConvexityAdjustment($X248)),_xll.qlSwapRateHelperSpread($X248))</f>
        <v/>
      </c>
      <c r="AB248" s="133" t="str">
        <f>IFERROR(_xll.qlRateHelperEarliestDate(X248,Trigger),"")</f>
        <v/>
      </c>
      <c r="AC248" s="133" t="str">
        <f>IFERROR(_xll.qlRateHelperPillarDate(X248,Trigger),"")</f>
        <v/>
      </c>
      <c r="AD248" s="172" t="e">
        <v>#N/A</v>
      </c>
    </row>
    <row r="249" spans="1:30" x14ac:dyDescent="0.2">
      <c r="A249" s="133" t="s">
        <v>148</v>
      </c>
      <c r="B249" s="167" t="s">
        <v>100</v>
      </c>
      <c r="C249" s="121" t="s">
        <v>60</v>
      </c>
      <c r="D249" s="121" t="s">
        <v>8</v>
      </c>
      <c r="E249" s="121" t="s">
        <v>7</v>
      </c>
      <c r="F249" s="121" t="s">
        <v>140</v>
      </c>
      <c r="G249" s="121" t="str">
        <f t="shared" si="43"/>
        <v>Euribor6M</v>
      </c>
      <c r="H249" s="268" t="str">
        <f t="shared" si="44"/>
        <v>EUR10F14Y_Quote</v>
      </c>
      <c r="I249" s="277">
        <v>0</v>
      </c>
      <c r="J249" s="122" t="str">
        <f>IF(P243,_xll.qlSwapRateHelper2(,H249,2,B249,Calendar,+D249,E249,F249,G249,I249,C249,Discounting,PillarDate,,Permanent,Trigger,ObjectOverwrite),"--")</f>
        <v>--</v>
      </c>
      <c r="L249" s="243" t="str">
        <f t="shared" si="39"/>
        <v>FwdSw</v>
      </c>
      <c r="M249" s="244" t="str">
        <f t="shared" si="40"/>
        <v>EUR11F2Y_Quote</v>
      </c>
      <c r="N249" s="214">
        <f>IFERROR(_xll.qlQuoteValue(H255),"--")</f>
        <v>1.3420000000000001E-2</v>
      </c>
      <c r="O249" s="214">
        <f t="shared" si="41"/>
        <v>0</v>
      </c>
      <c r="P249" s="122" t="b">
        <v>0</v>
      </c>
      <c r="Q249" s="122">
        <v>50</v>
      </c>
      <c r="R249" s="122">
        <v>1</v>
      </c>
      <c r="S249" s="121" t="str">
        <f t="shared" si="42"/>
        <v>--</v>
      </c>
      <c r="T249" s="122" t="str">
        <f>IFERROR(_xll.qlRateHelperEarliestDate(S249,Trigger),"--")</f>
        <v>--</v>
      </c>
      <c r="U249" s="122" t="str">
        <f>IFERROR(_xll.qlRateHelperPillarDate(S249,Trigger),"--")</f>
        <v>--</v>
      </c>
      <c r="W249" s="133" t="str">
        <f t="shared" si="38"/>
        <v/>
      </c>
      <c r="X249" s="133" t="e">
        <v>#N/A</v>
      </c>
      <c r="Y249" s="133" t="str">
        <f>IFERROR(_xll.qlRateHelperQuoteName(X249,Trigger),"")</f>
        <v/>
      </c>
      <c r="Z249" s="133" t="str">
        <f>IFERROR(_xll.qlRateHelperRate(X249,Trigger),"")</f>
        <v/>
      </c>
      <c r="AA249" s="133" t="str">
        <f>IF(ISERROR(_xll.qlSwapRateHelperSpread($X249)),IF(ISERROR(_xll.qlFuturesRateHelperConvexityAdjustment($X249)),"",_xll.qlFuturesRateHelperConvexityAdjustment($X249)),_xll.qlSwapRateHelperSpread($X249))</f>
        <v/>
      </c>
      <c r="AB249" s="133" t="str">
        <f>IFERROR(_xll.qlRateHelperEarliestDate(X249,Trigger),"")</f>
        <v/>
      </c>
      <c r="AC249" s="133" t="str">
        <f>IFERROR(_xll.qlRateHelperPillarDate(X249,Trigger),"")</f>
        <v/>
      </c>
      <c r="AD249" s="172" t="e">
        <v>#N/A</v>
      </c>
    </row>
    <row r="250" spans="1:30" x14ac:dyDescent="0.2">
      <c r="A250" s="133" t="s">
        <v>148</v>
      </c>
      <c r="B250" s="167" t="s">
        <v>62</v>
      </c>
      <c r="C250" s="121" t="s">
        <v>60</v>
      </c>
      <c r="D250" s="121" t="s">
        <v>8</v>
      </c>
      <c r="E250" s="121" t="s">
        <v>7</v>
      </c>
      <c r="F250" s="121" t="s">
        <v>140</v>
      </c>
      <c r="G250" s="121" t="str">
        <f t="shared" si="43"/>
        <v>Euribor6M</v>
      </c>
      <c r="H250" s="268" t="str">
        <f t="shared" si="44"/>
        <v>EUR10F15Y_Quote</v>
      </c>
      <c r="I250" s="277">
        <v>0</v>
      </c>
      <c r="J250" s="122" t="str">
        <f>IF(P244,_xll.qlSwapRateHelper2(,H250,2,B250,Calendar,+D250,E250,F250,G250,I250,C250,Discounting,PillarDate,,Permanent,Trigger,ObjectOverwrite),"--")</f>
        <v>--</v>
      </c>
      <c r="L250" s="243" t="str">
        <f t="shared" si="39"/>
        <v>FwdSw</v>
      </c>
      <c r="M250" s="244" t="str">
        <f t="shared" si="40"/>
        <v>EUR11F3Y_Quote</v>
      </c>
      <c r="N250" s="214">
        <f>IFERROR(_xll.qlQuoteValue(H256),"--")</f>
        <v>1.341E-2</v>
      </c>
      <c r="O250" s="214">
        <f t="shared" si="41"/>
        <v>0</v>
      </c>
      <c r="P250" s="122" t="b">
        <v>0</v>
      </c>
      <c r="Q250" s="122">
        <v>50</v>
      </c>
      <c r="R250" s="122">
        <v>1</v>
      </c>
      <c r="S250" s="121" t="str">
        <f t="shared" si="42"/>
        <v>--</v>
      </c>
      <c r="T250" s="122" t="str">
        <f>IFERROR(_xll.qlRateHelperEarliestDate(S250,Trigger),"--")</f>
        <v>--</v>
      </c>
      <c r="U250" s="122" t="str">
        <f>IFERROR(_xll.qlRateHelperPillarDate(S250,Trigger),"--")</f>
        <v>--</v>
      </c>
      <c r="W250" s="133" t="str">
        <f t="shared" si="38"/>
        <v/>
      </c>
      <c r="X250" s="133" t="e">
        <v>#N/A</v>
      </c>
      <c r="Y250" s="133" t="str">
        <f>IFERROR(_xll.qlRateHelperQuoteName(X250,Trigger),"")</f>
        <v/>
      </c>
      <c r="Z250" s="133" t="str">
        <f>IFERROR(_xll.qlRateHelperRate(X250,Trigger),"")</f>
        <v/>
      </c>
      <c r="AA250" s="133" t="str">
        <f>IF(ISERROR(_xll.qlSwapRateHelperSpread($X250)),IF(ISERROR(_xll.qlFuturesRateHelperConvexityAdjustment($X250)),"",_xll.qlFuturesRateHelperConvexityAdjustment($X250)),_xll.qlSwapRateHelperSpread($X250))</f>
        <v/>
      </c>
      <c r="AB250" s="133" t="str">
        <f>IFERROR(_xll.qlRateHelperEarliestDate(X250,Trigger),"")</f>
        <v/>
      </c>
      <c r="AC250" s="133" t="str">
        <f>IFERROR(_xll.qlRateHelperPillarDate(X250,Trigger),"")</f>
        <v/>
      </c>
      <c r="AD250" s="172" t="e">
        <v>#N/A</v>
      </c>
    </row>
    <row r="251" spans="1:30" x14ac:dyDescent="0.2">
      <c r="A251" s="133" t="s">
        <v>148</v>
      </c>
      <c r="B251" s="167" t="s">
        <v>63</v>
      </c>
      <c r="C251" s="121" t="s">
        <v>60</v>
      </c>
      <c r="D251" s="121" t="s">
        <v>8</v>
      </c>
      <c r="E251" s="121" t="s">
        <v>7</v>
      </c>
      <c r="F251" s="121" t="s">
        <v>140</v>
      </c>
      <c r="G251" s="121" t="str">
        <f t="shared" si="43"/>
        <v>Euribor6M</v>
      </c>
      <c r="H251" s="268" t="str">
        <f t="shared" si="44"/>
        <v>EUR10F20Y_Quote</v>
      </c>
      <c r="I251" s="277">
        <v>0</v>
      </c>
      <c r="J251" s="122" t="str">
        <f>IF(P245,_xll.qlSwapRateHelper2(,H251,2,B251,Calendar,+D251,E251,F251,G251,I251,C251,Discounting,PillarDate,,Permanent,Trigger,ObjectOverwrite),"--")</f>
        <v>--</v>
      </c>
      <c r="L251" s="243" t="str">
        <f t="shared" si="39"/>
        <v>FwdSw</v>
      </c>
      <c r="M251" s="244" t="str">
        <f t="shared" si="40"/>
        <v>EUR11F4Y_Quote</v>
      </c>
      <c r="N251" s="214">
        <f>IFERROR(_xll.qlQuoteValue(H257),"--")</f>
        <v>1.34E-2</v>
      </c>
      <c r="O251" s="214">
        <f t="shared" si="41"/>
        <v>0</v>
      </c>
      <c r="P251" s="122" t="b">
        <v>0</v>
      </c>
      <c r="Q251" s="122">
        <v>50</v>
      </c>
      <c r="R251" s="122">
        <v>1</v>
      </c>
      <c r="S251" s="121" t="str">
        <f t="shared" si="42"/>
        <v>--</v>
      </c>
      <c r="T251" s="122" t="str">
        <f>IFERROR(_xll.qlRateHelperEarliestDate(S251,Trigger),"--")</f>
        <v>--</v>
      </c>
      <c r="U251" s="122" t="str">
        <f>IFERROR(_xll.qlRateHelperPillarDate(S251,Trigger),"--")</f>
        <v>--</v>
      </c>
      <c r="W251" s="133" t="str">
        <f t="shared" si="38"/>
        <v/>
      </c>
      <c r="X251" s="133" t="e">
        <v>#N/A</v>
      </c>
      <c r="Y251" s="133" t="str">
        <f>IFERROR(_xll.qlRateHelperQuoteName(X251,Trigger),"")</f>
        <v/>
      </c>
      <c r="Z251" s="133" t="str">
        <f>IFERROR(_xll.qlRateHelperRate(X251,Trigger),"")</f>
        <v/>
      </c>
      <c r="AA251" s="133" t="str">
        <f>IF(ISERROR(_xll.qlSwapRateHelperSpread($X251)),IF(ISERROR(_xll.qlFuturesRateHelperConvexityAdjustment($X251)),"",_xll.qlFuturesRateHelperConvexityAdjustment($X251)),_xll.qlSwapRateHelperSpread($X251))</f>
        <v/>
      </c>
      <c r="AB251" s="133" t="str">
        <f>IFERROR(_xll.qlRateHelperEarliestDate(X251,Trigger),"")</f>
        <v/>
      </c>
      <c r="AC251" s="133" t="str">
        <f>IFERROR(_xll.qlRateHelperPillarDate(X251,Trigger),"")</f>
        <v/>
      </c>
      <c r="AD251" s="172" t="e">
        <v>#N/A</v>
      </c>
    </row>
    <row r="252" spans="1:30" x14ac:dyDescent="0.2">
      <c r="A252" s="133" t="s">
        <v>148</v>
      </c>
      <c r="B252" s="167" t="s">
        <v>64</v>
      </c>
      <c r="C252" s="121" t="s">
        <v>60</v>
      </c>
      <c r="D252" s="121" t="s">
        <v>8</v>
      </c>
      <c r="E252" s="121" t="s">
        <v>7</v>
      </c>
      <c r="F252" s="121" t="s">
        <v>140</v>
      </c>
      <c r="G252" s="121" t="str">
        <f t="shared" si="43"/>
        <v>Euribor6M</v>
      </c>
      <c r="H252" s="268" t="str">
        <f t="shared" si="44"/>
        <v>EUR10F25Y_Quote</v>
      </c>
      <c r="I252" s="277">
        <v>0</v>
      </c>
      <c r="J252" s="122" t="str">
        <f>IF(P246,_xll.qlSwapRateHelper2(,H252,2,B252,Calendar,+D252,E252,F252,G252,I252,C252,Discounting,PillarDate,,Permanent,Trigger,ObjectOverwrite),"--")</f>
        <v>--</v>
      </c>
      <c r="L252" s="243" t="str">
        <f t="shared" si="39"/>
        <v>FwdSw</v>
      </c>
      <c r="M252" s="244" t="str">
        <f t="shared" si="40"/>
        <v>EUR11F5Y_Quote</v>
      </c>
      <c r="N252" s="214">
        <f>IFERROR(_xll.qlQuoteValue(H258),"--")</f>
        <v>1.3260000000000001E-2</v>
      </c>
      <c r="O252" s="214">
        <f t="shared" si="41"/>
        <v>0</v>
      </c>
      <c r="P252" s="122" t="b">
        <v>0</v>
      </c>
      <c r="Q252" s="122">
        <v>50</v>
      </c>
      <c r="R252" s="122">
        <v>1</v>
      </c>
      <c r="S252" s="121" t="str">
        <f t="shared" si="42"/>
        <v>--</v>
      </c>
      <c r="T252" s="122" t="str">
        <f>IFERROR(_xll.qlRateHelperEarliestDate(S252,Trigger),"--")</f>
        <v>--</v>
      </c>
      <c r="U252" s="122" t="str">
        <f>IFERROR(_xll.qlRateHelperPillarDate(S252,Trigger),"--")</f>
        <v>--</v>
      </c>
      <c r="W252" s="133" t="str">
        <f t="shared" si="38"/>
        <v/>
      </c>
      <c r="X252" s="133" t="e">
        <v>#N/A</v>
      </c>
      <c r="Y252" s="133" t="str">
        <f>IFERROR(_xll.qlRateHelperQuoteName(X252,Trigger),"")</f>
        <v/>
      </c>
      <c r="Z252" s="133" t="str">
        <f>IFERROR(_xll.qlRateHelperRate(X252,Trigger),"")</f>
        <v/>
      </c>
      <c r="AA252" s="133" t="str">
        <f>IF(ISERROR(_xll.qlSwapRateHelperSpread($X252)),IF(ISERROR(_xll.qlFuturesRateHelperConvexityAdjustment($X252)),"",_xll.qlFuturesRateHelperConvexityAdjustment($X252)),_xll.qlSwapRateHelperSpread($X252))</f>
        <v/>
      </c>
      <c r="AB252" s="133" t="str">
        <f>IFERROR(_xll.qlRateHelperEarliestDate(X252,Trigger),"")</f>
        <v/>
      </c>
      <c r="AC252" s="133" t="str">
        <f>IFERROR(_xll.qlRateHelperPillarDate(X252,Trigger),"")</f>
        <v/>
      </c>
      <c r="AD252" s="172" t="e">
        <v>#N/A</v>
      </c>
    </row>
    <row r="253" spans="1:30" x14ac:dyDescent="0.2">
      <c r="A253" s="136" t="s">
        <v>148</v>
      </c>
      <c r="B253" s="168" t="s">
        <v>66</v>
      </c>
      <c r="C253" s="169" t="s">
        <v>60</v>
      </c>
      <c r="D253" s="169" t="s">
        <v>8</v>
      </c>
      <c r="E253" s="169" t="s">
        <v>7</v>
      </c>
      <c r="F253" s="169" t="s">
        <v>140</v>
      </c>
      <c r="G253" s="169" t="str">
        <f t="shared" si="43"/>
        <v>Euribor6M</v>
      </c>
      <c r="H253" s="269" t="str">
        <f t="shared" si="44"/>
        <v>EUR10F30Y_Quote</v>
      </c>
      <c r="I253" s="278">
        <v>0</v>
      </c>
      <c r="J253" s="124" t="str">
        <f>IF(P247,_xll.qlSwapRateHelper2(,H253,2,B253,Calendar,+D253,E253,F253,G253,I253,C253,Discounting,PillarDate,,Permanent,Trigger,ObjectOverwrite),"--")</f>
        <v>--</v>
      </c>
      <c r="L253" s="243" t="str">
        <f t="shared" si="39"/>
        <v>FwdSw</v>
      </c>
      <c r="M253" s="244" t="str">
        <f t="shared" si="40"/>
        <v>EUR11F6Y_Quote</v>
      </c>
      <c r="N253" s="214">
        <f>IFERROR(_xll.qlQuoteValue(H259),"--")</f>
        <v>1.3080000000000001E-2</v>
      </c>
      <c r="O253" s="214">
        <f t="shared" si="41"/>
        <v>0</v>
      </c>
      <c r="P253" s="122" t="b">
        <v>0</v>
      </c>
      <c r="Q253" s="122">
        <v>50</v>
      </c>
      <c r="R253" s="122">
        <v>1</v>
      </c>
      <c r="S253" s="121" t="str">
        <f t="shared" si="42"/>
        <v>--</v>
      </c>
      <c r="T253" s="122" t="str">
        <f>IFERROR(_xll.qlRateHelperEarliestDate(S253,Trigger),"--")</f>
        <v>--</v>
      </c>
      <c r="U253" s="122" t="str">
        <f>IFERROR(_xll.qlRateHelperPillarDate(S253,Trigger),"--")</f>
        <v>--</v>
      </c>
      <c r="W253" s="133" t="str">
        <f t="shared" si="38"/>
        <v/>
      </c>
      <c r="X253" s="133" t="e">
        <v>#N/A</v>
      </c>
      <c r="Y253" s="133" t="str">
        <f>IFERROR(_xll.qlRateHelperQuoteName(X253,Trigger),"")</f>
        <v/>
      </c>
      <c r="Z253" s="133" t="str">
        <f>IFERROR(_xll.qlRateHelperRate(X253,Trigger),"")</f>
        <v/>
      </c>
      <c r="AA253" s="133" t="str">
        <f>IF(ISERROR(_xll.qlSwapRateHelperSpread($X253)),IF(ISERROR(_xll.qlFuturesRateHelperConvexityAdjustment($X253)),"",_xll.qlFuturesRateHelperConvexityAdjustment($X253)),_xll.qlSwapRateHelperSpread($X253))</f>
        <v/>
      </c>
      <c r="AB253" s="133" t="str">
        <f>IFERROR(_xll.qlRateHelperEarliestDate(X253,Trigger),"")</f>
        <v/>
      </c>
      <c r="AC253" s="133" t="str">
        <f>IFERROR(_xll.qlRateHelperPillarDate(X253,Trigger),"")</f>
        <v/>
      </c>
      <c r="AD253" s="172" t="e">
        <v>#N/A</v>
      </c>
    </row>
    <row r="254" spans="1:30" x14ac:dyDescent="0.2">
      <c r="A254" s="130" t="s">
        <v>148</v>
      </c>
      <c r="B254" s="166" t="s">
        <v>29</v>
      </c>
      <c r="C254" s="118" t="s">
        <v>98</v>
      </c>
      <c r="D254" s="118" t="s">
        <v>8</v>
      </c>
      <c r="E254" s="118" t="s">
        <v>7</v>
      </c>
      <c r="F254" s="118" t="s">
        <v>140</v>
      </c>
      <c r="G254" s="52" t="str">
        <f t="shared" si="43"/>
        <v>Euribor6M</v>
      </c>
      <c r="H254" s="267" t="str">
        <f t="shared" si="44"/>
        <v>EUR11F1Y_Quote</v>
      </c>
      <c r="I254" s="276">
        <v>0</v>
      </c>
      <c r="J254" s="119" t="str">
        <f>IF(P248,_xll.qlSwapRateHelper2(,H254,2,B254,Calendar,+D254,E254,F254,G254,I254,C254,Discounting,PillarDate,,Permanent,Trigger,ObjectOverwrite),"--")</f>
        <v>--</v>
      </c>
      <c r="L254" s="243" t="str">
        <f t="shared" si="39"/>
        <v>FwdSw</v>
      </c>
      <c r="M254" s="244" t="str">
        <f t="shared" si="40"/>
        <v>EUR11F7Y_Quote</v>
      </c>
      <c r="N254" s="214">
        <f>IFERROR(_xll.qlQuoteValue(H260),"--")</f>
        <v>1.2849999999999999E-2</v>
      </c>
      <c r="O254" s="214">
        <f t="shared" si="41"/>
        <v>0</v>
      </c>
      <c r="P254" s="122" t="b">
        <v>0</v>
      </c>
      <c r="Q254" s="122">
        <v>50</v>
      </c>
      <c r="R254" s="122">
        <v>1</v>
      </c>
      <c r="S254" s="121" t="str">
        <f t="shared" si="42"/>
        <v>--</v>
      </c>
      <c r="T254" s="122" t="str">
        <f>IFERROR(_xll.qlRateHelperEarliestDate(S254,Trigger),"--")</f>
        <v>--</v>
      </c>
      <c r="U254" s="122" t="str">
        <f>IFERROR(_xll.qlRateHelperPillarDate(S254,Trigger),"--")</f>
        <v>--</v>
      </c>
      <c r="W254" s="133" t="str">
        <f t="shared" si="38"/>
        <v/>
      </c>
      <c r="X254" s="133" t="e">
        <v>#N/A</v>
      </c>
      <c r="Y254" s="133" t="str">
        <f>IFERROR(_xll.qlRateHelperQuoteName(X254,Trigger),"")</f>
        <v/>
      </c>
      <c r="Z254" s="133" t="str">
        <f>IFERROR(_xll.qlRateHelperRate(X254,Trigger),"")</f>
        <v/>
      </c>
      <c r="AA254" s="133" t="str">
        <f>IF(ISERROR(_xll.qlSwapRateHelperSpread($X254)),IF(ISERROR(_xll.qlFuturesRateHelperConvexityAdjustment($X254)),"",_xll.qlFuturesRateHelperConvexityAdjustment($X254)),_xll.qlSwapRateHelperSpread($X254))</f>
        <v/>
      </c>
      <c r="AB254" s="133" t="str">
        <f>IFERROR(_xll.qlRateHelperEarliestDate(X254,Trigger),"")</f>
        <v/>
      </c>
      <c r="AC254" s="133" t="str">
        <f>IFERROR(_xll.qlRateHelperPillarDate(X254,Trigger),"")</f>
        <v/>
      </c>
      <c r="AD254" s="172" t="e">
        <v>#N/A</v>
      </c>
    </row>
    <row r="255" spans="1:30" x14ac:dyDescent="0.2">
      <c r="A255" s="133" t="s">
        <v>148</v>
      </c>
      <c r="B255" s="167" t="s">
        <v>52</v>
      </c>
      <c r="C255" s="121" t="s">
        <v>98</v>
      </c>
      <c r="D255" s="121" t="s">
        <v>8</v>
      </c>
      <c r="E255" s="121" t="s">
        <v>7</v>
      </c>
      <c r="F255" s="121" t="s">
        <v>140</v>
      </c>
      <c r="G255" s="121" t="str">
        <f t="shared" si="43"/>
        <v>Euribor6M</v>
      </c>
      <c r="H255" s="268" t="str">
        <f t="shared" si="44"/>
        <v>EUR11F2Y_Quote</v>
      </c>
      <c r="I255" s="277">
        <v>0</v>
      </c>
      <c r="J255" s="122" t="str">
        <f>IF(P249,_xll.qlSwapRateHelper2(,H255,2,B255,Calendar,+D255,E255,F255,G255,I255,C255,Discounting,PillarDate,,Permanent,Trigger,ObjectOverwrite),"--")</f>
        <v>--</v>
      </c>
      <c r="L255" s="243" t="str">
        <f t="shared" si="39"/>
        <v>FwdSw</v>
      </c>
      <c r="M255" s="244" t="str">
        <f t="shared" si="40"/>
        <v>EUR11F8Y_Quote</v>
      </c>
      <c r="N255" s="214">
        <f>IFERROR(_xll.qlQuoteValue(H261),"--")</f>
        <v>1.264E-2</v>
      </c>
      <c r="O255" s="214">
        <f t="shared" si="41"/>
        <v>0</v>
      </c>
      <c r="P255" s="122" t="b">
        <v>0</v>
      </c>
      <c r="Q255" s="122">
        <v>50</v>
      </c>
      <c r="R255" s="122">
        <v>1</v>
      </c>
      <c r="S255" s="121" t="str">
        <f t="shared" si="42"/>
        <v>--</v>
      </c>
      <c r="T255" s="122" t="str">
        <f>IFERROR(_xll.qlRateHelperEarliestDate(S255,Trigger),"--")</f>
        <v>--</v>
      </c>
      <c r="U255" s="122" t="str">
        <f>IFERROR(_xll.qlRateHelperPillarDate(S255,Trigger),"--")</f>
        <v>--</v>
      </c>
      <c r="W255" s="133" t="str">
        <f t="shared" si="38"/>
        <v/>
      </c>
      <c r="X255" s="133" t="e">
        <v>#N/A</v>
      </c>
      <c r="Y255" s="133" t="str">
        <f>IFERROR(_xll.qlRateHelperQuoteName(X255,Trigger),"")</f>
        <v/>
      </c>
      <c r="Z255" s="133" t="str">
        <f>IFERROR(_xll.qlRateHelperRate(X255,Trigger),"")</f>
        <v/>
      </c>
      <c r="AA255" s="133" t="str">
        <f>IF(ISERROR(_xll.qlSwapRateHelperSpread($X255)),IF(ISERROR(_xll.qlFuturesRateHelperConvexityAdjustment($X255)),"",_xll.qlFuturesRateHelperConvexityAdjustment($X255)),_xll.qlSwapRateHelperSpread($X255))</f>
        <v/>
      </c>
      <c r="AB255" s="133" t="str">
        <f>IFERROR(_xll.qlRateHelperEarliestDate(X255,Trigger),"")</f>
        <v/>
      </c>
      <c r="AC255" s="133" t="str">
        <f>IFERROR(_xll.qlRateHelperPillarDate(X255,Trigger),"")</f>
        <v/>
      </c>
      <c r="AD255" s="172" t="e">
        <v>#N/A</v>
      </c>
    </row>
    <row r="256" spans="1:30" x14ac:dyDescent="0.2">
      <c r="A256" s="133" t="s">
        <v>148</v>
      </c>
      <c r="B256" s="167" t="s">
        <v>53</v>
      </c>
      <c r="C256" s="121" t="s">
        <v>98</v>
      </c>
      <c r="D256" s="121" t="s">
        <v>8</v>
      </c>
      <c r="E256" s="121" t="s">
        <v>7</v>
      </c>
      <c r="F256" s="121" t="s">
        <v>140</v>
      </c>
      <c r="G256" s="121" t="str">
        <f t="shared" si="43"/>
        <v>Euribor6M</v>
      </c>
      <c r="H256" s="268" t="str">
        <f t="shared" si="44"/>
        <v>EUR11F3Y_Quote</v>
      </c>
      <c r="I256" s="277">
        <v>0</v>
      </c>
      <c r="J256" s="122" t="str">
        <f>IF(P250,_xll.qlSwapRateHelper2(,H256,2,B256,Calendar,+D256,E256,F256,G256,I256,C256,Discounting,PillarDate,,Permanent,Trigger,ObjectOverwrite),"--")</f>
        <v>--</v>
      </c>
      <c r="L256" s="243" t="str">
        <f t="shared" si="39"/>
        <v>FwdSw</v>
      </c>
      <c r="M256" s="244" t="str">
        <f t="shared" si="40"/>
        <v>EUR11F9Y_Quote</v>
      </c>
      <c r="N256" s="214">
        <f>IFERROR(_xll.qlQuoteValue(H262),"--")</f>
        <v>1.2410000000000001E-2</v>
      </c>
      <c r="O256" s="214">
        <f t="shared" si="41"/>
        <v>0</v>
      </c>
      <c r="P256" s="122" t="b">
        <v>0</v>
      </c>
      <c r="Q256" s="122">
        <v>50</v>
      </c>
      <c r="R256" s="122">
        <v>1</v>
      </c>
      <c r="S256" s="121" t="str">
        <f t="shared" si="42"/>
        <v>--</v>
      </c>
      <c r="T256" s="122" t="str">
        <f>IFERROR(_xll.qlRateHelperEarliestDate(S256,Trigger),"--")</f>
        <v>--</v>
      </c>
      <c r="U256" s="122" t="str">
        <f>IFERROR(_xll.qlRateHelperPillarDate(S256,Trigger),"--")</f>
        <v>--</v>
      </c>
      <c r="W256" s="133" t="str">
        <f t="shared" si="38"/>
        <v/>
      </c>
      <c r="X256" s="133" t="e">
        <v>#N/A</v>
      </c>
      <c r="Y256" s="133" t="str">
        <f>IFERROR(_xll.qlRateHelperQuoteName(X256,Trigger),"")</f>
        <v/>
      </c>
      <c r="Z256" s="133" t="str">
        <f>IFERROR(_xll.qlRateHelperRate(X256,Trigger),"")</f>
        <v/>
      </c>
      <c r="AA256" s="133" t="str">
        <f>IF(ISERROR(_xll.qlSwapRateHelperSpread($X256)),IF(ISERROR(_xll.qlFuturesRateHelperConvexityAdjustment($X256)),"",_xll.qlFuturesRateHelperConvexityAdjustment($X256)),_xll.qlSwapRateHelperSpread($X256))</f>
        <v/>
      </c>
      <c r="AB256" s="133" t="str">
        <f>IFERROR(_xll.qlRateHelperEarliestDate(X256,Trigger),"")</f>
        <v/>
      </c>
      <c r="AC256" s="133" t="str">
        <f>IFERROR(_xll.qlRateHelperPillarDate(X256,Trigger),"")</f>
        <v/>
      </c>
      <c r="AD256" s="172" t="e">
        <v>#N/A</v>
      </c>
    </row>
    <row r="257" spans="1:30" x14ac:dyDescent="0.2">
      <c r="A257" s="133" t="s">
        <v>148</v>
      </c>
      <c r="B257" s="167" t="s">
        <v>54</v>
      </c>
      <c r="C257" s="121" t="s">
        <v>98</v>
      </c>
      <c r="D257" s="121" t="s">
        <v>8</v>
      </c>
      <c r="E257" s="121" t="s">
        <v>7</v>
      </c>
      <c r="F257" s="121" t="s">
        <v>140</v>
      </c>
      <c r="G257" s="121" t="str">
        <f t="shared" si="43"/>
        <v>Euribor6M</v>
      </c>
      <c r="H257" s="268" t="str">
        <f t="shared" si="44"/>
        <v>EUR11F4Y_Quote</v>
      </c>
      <c r="I257" s="277">
        <v>0</v>
      </c>
      <c r="J257" s="122" t="str">
        <f>IF(P251,_xll.qlSwapRateHelper2(,H257,2,B257,Calendar,+D257,E257,F257,G257,I257,C257,Discounting,PillarDate,,Permanent,Trigger,ObjectOverwrite),"--")</f>
        <v>--</v>
      </c>
      <c r="L257" s="243" t="str">
        <f t="shared" si="39"/>
        <v>FwdSw</v>
      </c>
      <c r="M257" s="244" t="str">
        <f t="shared" si="40"/>
        <v>EUR11F10Y_Quote</v>
      </c>
      <c r="N257" s="214">
        <f>IFERROR(_xll.qlQuoteValue(H263),"--")</f>
        <v>1.2190000000000001E-2</v>
      </c>
      <c r="O257" s="214">
        <f t="shared" si="41"/>
        <v>0</v>
      </c>
      <c r="P257" s="122" t="b">
        <v>0</v>
      </c>
      <c r="Q257" s="122">
        <v>50</v>
      </c>
      <c r="R257" s="122">
        <v>1</v>
      </c>
      <c r="S257" s="121" t="str">
        <f t="shared" si="42"/>
        <v>--</v>
      </c>
      <c r="T257" s="122" t="str">
        <f>IFERROR(_xll.qlRateHelperEarliestDate(S257,Trigger),"--")</f>
        <v>--</v>
      </c>
      <c r="U257" s="122" t="str">
        <f>IFERROR(_xll.qlRateHelperPillarDate(S257,Trigger),"--")</f>
        <v>--</v>
      </c>
      <c r="W257" s="133" t="str">
        <f t="shared" si="38"/>
        <v/>
      </c>
      <c r="X257" s="133" t="e">
        <v>#N/A</v>
      </c>
      <c r="Y257" s="133" t="str">
        <f>IFERROR(_xll.qlRateHelperQuoteName(X257,Trigger),"")</f>
        <v/>
      </c>
      <c r="Z257" s="133" t="str">
        <f>IFERROR(_xll.qlRateHelperRate(X257,Trigger),"")</f>
        <v/>
      </c>
      <c r="AA257" s="133" t="str">
        <f>IF(ISERROR(_xll.qlSwapRateHelperSpread($X257)),IF(ISERROR(_xll.qlFuturesRateHelperConvexityAdjustment($X257)),"",_xll.qlFuturesRateHelperConvexityAdjustment($X257)),_xll.qlSwapRateHelperSpread($X257))</f>
        <v/>
      </c>
      <c r="AB257" s="133" t="str">
        <f>IFERROR(_xll.qlRateHelperEarliestDate(X257,Trigger),"")</f>
        <v/>
      </c>
      <c r="AC257" s="133" t="str">
        <f>IFERROR(_xll.qlRateHelperPillarDate(X257,Trigger),"")</f>
        <v/>
      </c>
      <c r="AD257" s="172" t="e">
        <v>#N/A</v>
      </c>
    </row>
    <row r="258" spans="1:30" x14ac:dyDescent="0.2">
      <c r="A258" s="133" t="s">
        <v>148</v>
      </c>
      <c r="B258" s="167" t="s">
        <v>55</v>
      </c>
      <c r="C258" s="121" t="s">
        <v>98</v>
      </c>
      <c r="D258" s="121" t="s">
        <v>8</v>
      </c>
      <c r="E258" s="121" t="s">
        <v>7</v>
      </c>
      <c r="F258" s="121" t="s">
        <v>140</v>
      </c>
      <c r="G258" s="121" t="str">
        <f t="shared" si="43"/>
        <v>Euribor6M</v>
      </c>
      <c r="H258" s="268" t="str">
        <f t="shared" si="44"/>
        <v>EUR11F5Y_Quote</v>
      </c>
      <c r="I258" s="277">
        <v>0</v>
      </c>
      <c r="J258" s="122" t="str">
        <f>IF(P252,_xll.qlSwapRateHelper2(,H258,2,B258,Calendar,+D258,E258,F258,G258,I258,C258,Discounting,PillarDate,,Permanent,Trigger,ObjectOverwrite),"--")</f>
        <v>--</v>
      </c>
      <c r="L258" s="243" t="str">
        <f t="shared" si="39"/>
        <v>FwdSw</v>
      </c>
      <c r="M258" s="244" t="str">
        <f t="shared" si="40"/>
        <v>EUR11F11Y_Quote</v>
      </c>
      <c r="N258" s="214">
        <f>IFERROR(_xll.qlQuoteValue(H264),"--")</f>
        <v>1.1970000000000001E-2</v>
      </c>
      <c r="O258" s="214">
        <f t="shared" si="41"/>
        <v>0</v>
      </c>
      <c r="P258" s="122" t="b">
        <v>0</v>
      </c>
      <c r="Q258" s="122">
        <v>50</v>
      </c>
      <c r="R258" s="122">
        <v>1</v>
      </c>
      <c r="S258" s="121" t="str">
        <f t="shared" si="42"/>
        <v>--</v>
      </c>
      <c r="T258" s="122" t="str">
        <f>IFERROR(_xll.qlRateHelperEarliestDate(S258,Trigger),"--")</f>
        <v>--</v>
      </c>
      <c r="U258" s="122" t="str">
        <f>IFERROR(_xll.qlRateHelperPillarDate(S258,Trigger),"--")</f>
        <v>--</v>
      </c>
      <c r="W258" s="133" t="str">
        <f t="shared" si="38"/>
        <v/>
      </c>
      <c r="X258" s="133" t="e">
        <v>#N/A</v>
      </c>
      <c r="Y258" s="133" t="str">
        <f>IFERROR(_xll.qlRateHelperQuoteName(X258,Trigger),"")</f>
        <v/>
      </c>
      <c r="Z258" s="133" t="str">
        <f>IFERROR(_xll.qlRateHelperRate(X258,Trigger),"")</f>
        <v/>
      </c>
      <c r="AA258" s="133" t="str">
        <f>IF(ISERROR(_xll.qlSwapRateHelperSpread($X258)),IF(ISERROR(_xll.qlFuturesRateHelperConvexityAdjustment($X258)),"",_xll.qlFuturesRateHelperConvexityAdjustment($X258)),_xll.qlSwapRateHelperSpread($X258))</f>
        <v/>
      </c>
      <c r="AB258" s="133" t="str">
        <f>IFERROR(_xll.qlRateHelperEarliestDate(X258,Trigger),"")</f>
        <v/>
      </c>
      <c r="AC258" s="133" t="str">
        <f>IFERROR(_xll.qlRateHelperPillarDate(X258,Trigger),"")</f>
        <v/>
      </c>
      <c r="AD258" s="172" t="e">
        <v>#N/A</v>
      </c>
    </row>
    <row r="259" spans="1:30" x14ac:dyDescent="0.2">
      <c r="A259" s="133" t="s">
        <v>148</v>
      </c>
      <c r="B259" s="167" t="s">
        <v>56</v>
      </c>
      <c r="C259" s="121" t="s">
        <v>98</v>
      </c>
      <c r="D259" s="121" t="s">
        <v>8</v>
      </c>
      <c r="E259" s="121" t="s">
        <v>7</v>
      </c>
      <c r="F259" s="121" t="s">
        <v>140</v>
      </c>
      <c r="G259" s="121" t="str">
        <f t="shared" si="43"/>
        <v>Euribor6M</v>
      </c>
      <c r="H259" s="268" t="str">
        <f t="shared" si="44"/>
        <v>EUR11F6Y_Quote</v>
      </c>
      <c r="I259" s="277">
        <v>0</v>
      </c>
      <c r="J259" s="122" t="str">
        <f>IF(P253,_xll.qlSwapRateHelper2(,H259,2,B259,Calendar,+D259,E259,F259,G259,I259,C259,Discounting,PillarDate,,Permanent,Trigger,ObjectOverwrite),"--")</f>
        <v>--</v>
      </c>
      <c r="L259" s="243" t="str">
        <f t="shared" si="39"/>
        <v>FwdSw</v>
      </c>
      <c r="M259" s="244" t="str">
        <f t="shared" si="40"/>
        <v>EUR11F12Y_Quote</v>
      </c>
      <c r="N259" s="214">
        <f>IFERROR(_xll.qlQuoteValue(H265),"--")</f>
        <v>1.1779999999999999E-2</v>
      </c>
      <c r="O259" s="214">
        <f t="shared" si="41"/>
        <v>0</v>
      </c>
      <c r="P259" s="122" t="b">
        <v>0</v>
      </c>
      <c r="Q259" s="122">
        <v>50</v>
      </c>
      <c r="R259" s="122">
        <v>1</v>
      </c>
      <c r="S259" s="121" t="str">
        <f t="shared" si="42"/>
        <v>--</v>
      </c>
      <c r="T259" s="122" t="str">
        <f>IFERROR(_xll.qlRateHelperEarliestDate(S259,Trigger),"--")</f>
        <v>--</v>
      </c>
      <c r="U259" s="122" t="str">
        <f>IFERROR(_xll.qlRateHelperPillarDate(S259,Trigger),"--")</f>
        <v>--</v>
      </c>
      <c r="W259" s="133" t="str">
        <f t="shared" si="38"/>
        <v/>
      </c>
      <c r="X259" s="133" t="e">
        <v>#N/A</v>
      </c>
      <c r="Y259" s="133" t="str">
        <f>IFERROR(_xll.qlRateHelperQuoteName(X259,Trigger),"")</f>
        <v/>
      </c>
      <c r="Z259" s="133" t="str">
        <f>IFERROR(_xll.qlRateHelperRate(X259,Trigger),"")</f>
        <v/>
      </c>
      <c r="AA259" s="133" t="str">
        <f>IF(ISERROR(_xll.qlSwapRateHelperSpread($X259)),IF(ISERROR(_xll.qlFuturesRateHelperConvexityAdjustment($X259)),"",_xll.qlFuturesRateHelperConvexityAdjustment($X259)),_xll.qlSwapRateHelperSpread($X259))</f>
        <v/>
      </c>
      <c r="AB259" s="133" t="str">
        <f>IFERROR(_xll.qlRateHelperEarliestDate(X259,Trigger),"")</f>
        <v/>
      </c>
      <c r="AC259" s="133" t="str">
        <f>IFERROR(_xll.qlRateHelperPillarDate(X259,Trigger),"")</f>
        <v/>
      </c>
      <c r="AD259" s="172" t="e">
        <v>#N/A</v>
      </c>
    </row>
    <row r="260" spans="1:30" x14ac:dyDescent="0.2">
      <c r="A260" s="133" t="s">
        <v>148</v>
      </c>
      <c r="B260" s="167" t="s">
        <v>57</v>
      </c>
      <c r="C260" s="121" t="s">
        <v>98</v>
      </c>
      <c r="D260" s="121" t="s">
        <v>8</v>
      </c>
      <c r="E260" s="121" t="s">
        <v>7</v>
      </c>
      <c r="F260" s="121" t="s">
        <v>140</v>
      </c>
      <c r="G260" s="121" t="str">
        <f t="shared" si="43"/>
        <v>Euribor6M</v>
      </c>
      <c r="H260" s="268" t="str">
        <f t="shared" si="44"/>
        <v>EUR11F7Y_Quote</v>
      </c>
      <c r="I260" s="277">
        <v>0</v>
      </c>
      <c r="J260" s="122" t="str">
        <f>IF(P254,_xll.qlSwapRateHelper2(,H260,2,B260,Calendar,+D260,E260,F260,G260,I260,C260,Discounting,PillarDate,,Permanent,Trigger,ObjectOverwrite),"--")</f>
        <v>--</v>
      </c>
      <c r="L260" s="243" t="str">
        <f t="shared" si="39"/>
        <v>FwdSw</v>
      </c>
      <c r="M260" s="244" t="str">
        <f t="shared" si="40"/>
        <v>EUR11F13Y_Quote</v>
      </c>
      <c r="N260" s="214">
        <f>IFERROR(_xll.qlQuoteValue(H266),"--")</f>
        <v>1.159E-2</v>
      </c>
      <c r="O260" s="214">
        <f t="shared" si="41"/>
        <v>0</v>
      </c>
      <c r="P260" s="122" t="b">
        <v>0</v>
      </c>
      <c r="Q260" s="122">
        <v>50</v>
      </c>
      <c r="R260" s="122">
        <v>1</v>
      </c>
      <c r="S260" s="121" t="str">
        <f t="shared" si="42"/>
        <v>--</v>
      </c>
      <c r="T260" s="122" t="str">
        <f>IFERROR(_xll.qlRateHelperEarliestDate(S260,Trigger),"--")</f>
        <v>--</v>
      </c>
      <c r="U260" s="122" t="str">
        <f>IFERROR(_xll.qlRateHelperPillarDate(S260,Trigger),"--")</f>
        <v>--</v>
      </c>
      <c r="W260" s="133" t="str">
        <f t="shared" ref="W260:W323" si="45">IFERROR(INDEX($L$3:$L$391,MATCH(Y260,$M$3:$M$391,0),1),"")</f>
        <v/>
      </c>
      <c r="X260" s="133" t="e">
        <v>#N/A</v>
      </c>
      <c r="Y260" s="133" t="str">
        <f>IFERROR(_xll.qlRateHelperQuoteName(X260,Trigger),"")</f>
        <v/>
      </c>
      <c r="Z260" s="133" t="str">
        <f>IFERROR(_xll.qlRateHelperRate(X260,Trigger),"")</f>
        <v/>
      </c>
      <c r="AA260" s="133" t="str">
        <f>IF(ISERROR(_xll.qlSwapRateHelperSpread($X260)),IF(ISERROR(_xll.qlFuturesRateHelperConvexityAdjustment($X260)),"",_xll.qlFuturesRateHelperConvexityAdjustment($X260)),_xll.qlSwapRateHelperSpread($X260))</f>
        <v/>
      </c>
      <c r="AB260" s="133" t="str">
        <f>IFERROR(_xll.qlRateHelperEarliestDate(X260,Trigger),"")</f>
        <v/>
      </c>
      <c r="AC260" s="133" t="str">
        <f>IFERROR(_xll.qlRateHelperPillarDate(X260,Trigger),"")</f>
        <v/>
      </c>
      <c r="AD260" s="172" t="e">
        <v>#N/A</v>
      </c>
    </row>
    <row r="261" spans="1:30" x14ac:dyDescent="0.2">
      <c r="A261" s="133" t="s">
        <v>148</v>
      </c>
      <c r="B261" s="167" t="s">
        <v>58</v>
      </c>
      <c r="C261" s="121" t="s">
        <v>98</v>
      </c>
      <c r="D261" s="121" t="s">
        <v>8</v>
      </c>
      <c r="E261" s="121" t="s">
        <v>7</v>
      </c>
      <c r="F261" s="121" t="s">
        <v>140</v>
      </c>
      <c r="G261" s="121" t="str">
        <f t="shared" si="43"/>
        <v>Euribor6M</v>
      </c>
      <c r="H261" s="268" t="str">
        <f t="shared" si="44"/>
        <v>EUR11F8Y_Quote</v>
      </c>
      <c r="I261" s="277">
        <v>0</v>
      </c>
      <c r="J261" s="122" t="str">
        <f>IF(P255,_xll.qlSwapRateHelper2(,H261,2,B261,Calendar,+D261,E261,F261,G261,I261,C261,Discounting,PillarDate,,Permanent,Trigger,ObjectOverwrite),"--")</f>
        <v>--</v>
      </c>
      <c r="L261" s="243" t="str">
        <f t="shared" ref="L261:L324" si="46">A267</f>
        <v>FwdSw</v>
      </c>
      <c r="M261" s="244" t="str">
        <f t="shared" ref="M261:M324" si="47">H267</f>
        <v>EUR11F14Y_Quote</v>
      </c>
      <c r="N261" s="214">
        <f>IFERROR(_xll.qlQuoteValue(H267),"--")</f>
        <v>1.1390000000000001E-2</v>
      </c>
      <c r="O261" s="214">
        <f t="shared" ref="O261:O324" si="48">I267</f>
        <v>0</v>
      </c>
      <c r="P261" s="122" t="b">
        <v>0</v>
      </c>
      <c r="Q261" s="122">
        <v>50</v>
      </c>
      <c r="R261" s="122">
        <v>1</v>
      </c>
      <c r="S261" s="121" t="str">
        <f t="shared" ref="S261:S324" si="49">J267</f>
        <v>--</v>
      </c>
      <c r="T261" s="122" t="str">
        <f>IFERROR(_xll.qlRateHelperEarliestDate(S261,Trigger),"--")</f>
        <v>--</v>
      </c>
      <c r="U261" s="122" t="str">
        <f>IFERROR(_xll.qlRateHelperPillarDate(S261,Trigger),"--")</f>
        <v>--</v>
      </c>
      <c r="W261" s="133" t="str">
        <f t="shared" si="45"/>
        <v/>
      </c>
      <c r="X261" s="133" t="e">
        <v>#N/A</v>
      </c>
      <c r="Y261" s="133" t="str">
        <f>IFERROR(_xll.qlRateHelperQuoteName(X261,Trigger),"")</f>
        <v/>
      </c>
      <c r="Z261" s="133" t="str">
        <f>IFERROR(_xll.qlRateHelperRate(X261,Trigger),"")</f>
        <v/>
      </c>
      <c r="AA261" s="133" t="str">
        <f>IF(ISERROR(_xll.qlSwapRateHelperSpread($X261)),IF(ISERROR(_xll.qlFuturesRateHelperConvexityAdjustment($X261)),"",_xll.qlFuturesRateHelperConvexityAdjustment($X261)),_xll.qlSwapRateHelperSpread($X261))</f>
        <v/>
      </c>
      <c r="AB261" s="133" t="str">
        <f>IFERROR(_xll.qlRateHelperEarliestDate(X261,Trigger),"")</f>
        <v/>
      </c>
      <c r="AC261" s="133" t="str">
        <f>IFERROR(_xll.qlRateHelperPillarDate(X261,Trigger),"")</f>
        <v/>
      </c>
      <c r="AD261" s="172" t="e">
        <v>#N/A</v>
      </c>
    </row>
    <row r="262" spans="1:30" x14ac:dyDescent="0.2">
      <c r="A262" s="133" t="s">
        <v>148</v>
      </c>
      <c r="B262" s="167" t="s">
        <v>59</v>
      </c>
      <c r="C262" s="121" t="s">
        <v>98</v>
      </c>
      <c r="D262" s="121" t="s">
        <v>8</v>
      </c>
      <c r="E262" s="121" t="s">
        <v>7</v>
      </c>
      <c r="F262" s="121" t="s">
        <v>140</v>
      </c>
      <c r="G262" s="121" t="str">
        <f t="shared" si="43"/>
        <v>Euribor6M</v>
      </c>
      <c r="H262" s="268" t="str">
        <f t="shared" si="44"/>
        <v>EUR11F9Y_Quote</v>
      </c>
      <c r="I262" s="277">
        <v>0</v>
      </c>
      <c r="J262" s="122" t="str">
        <f>IF(P256,_xll.qlSwapRateHelper2(,H262,2,B262,Calendar,+D262,E262,F262,G262,I262,C262,Discounting,PillarDate,,Permanent,Trigger,ObjectOverwrite),"--")</f>
        <v>--</v>
      </c>
      <c r="L262" s="243" t="str">
        <f t="shared" si="46"/>
        <v>FwdSw</v>
      </c>
      <c r="M262" s="244" t="str">
        <f t="shared" si="47"/>
        <v>EUR11F15Y_Quote</v>
      </c>
      <c r="N262" s="214">
        <f>IFERROR(_xll.qlQuoteValue(H268),"--")</f>
        <v>1.1200000000000002E-2</v>
      </c>
      <c r="O262" s="214">
        <f t="shared" si="48"/>
        <v>0</v>
      </c>
      <c r="P262" s="122" t="b">
        <v>0</v>
      </c>
      <c r="Q262" s="122">
        <v>50</v>
      </c>
      <c r="R262" s="122">
        <v>1</v>
      </c>
      <c r="S262" s="121" t="str">
        <f t="shared" si="49"/>
        <v>--</v>
      </c>
      <c r="T262" s="122" t="str">
        <f>IFERROR(_xll.qlRateHelperEarliestDate(S262,Trigger),"--")</f>
        <v>--</v>
      </c>
      <c r="U262" s="122" t="str">
        <f>IFERROR(_xll.qlRateHelperPillarDate(S262,Trigger),"--")</f>
        <v>--</v>
      </c>
      <c r="W262" s="133" t="str">
        <f t="shared" si="45"/>
        <v/>
      </c>
      <c r="X262" s="133" t="e">
        <v>#N/A</v>
      </c>
      <c r="Y262" s="133" t="str">
        <f>IFERROR(_xll.qlRateHelperQuoteName(X262,Trigger),"")</f>
        <v/>
      </c>
      <c r="Z262" s="133" t="str">
        <f>IFERROR(_xll.qlRateHelperRate(X262,Trigger),"")</f>
        <v/>
      </c>
      <c r="AA262" s="133" t="str">
        <f>IF(ISERROR(_xll.qlSwapRateHelperSpread($X262)),IF(ISERROR(_xll.qlFuturesRateHelperConvexityAdjustment($X262)),"",_xll.qlFuturesRateHelperConvexityAdjustment($X262)),_xll.qlSwapRateHelperSpread($X262))</f>
        <v/>
      </c>
      <c r="AB262" s="133" t="str">
        <f>IFERROR(_xll.qlRateHelperEarliestDate(X262,Trigger),"")</f>
        <v/>
      </c>
      <c r="AC262" s="133" t="str">
        <f>IFERROR(_xll.qlRateHelperPillarDate(X262,Trigger),"")</f>
        <v/>
      </c>
      <c r="AD262" s="172" t="e">
        <v>#N/A</v>
      </c>
    </row>
    <row r="263" spans="1:30" x14ac:dyDescent="0.2">
      <c r="A263" s="133" t="s">
        <v>148</v>
      </c>
      <c r="B263" s="167" t="s">
        <v>60</v>
      </c>
      <c r="C263" s="121" t="s">
        <v>98</v>
      </c>
      <c r="D263" s="121" t="s">
        <v>8</v>
      </c>
      <c r="E263" s="121" t="s">
        <v>7</v>
      </c>
      <c r="F263" s="121" t="s">
        <v>140</v>
      </c>
      <c r="G263" s="121" t="str">
        <f t="shared" si="43"/>
        <v>Euribor6M</v>
      </c>
      <c r="H263" s="268" t="str">
        <f t="shared" si="44"/>
        <v>EUR11F10Y_Quote</v>
      </c>
      <c r="I263" s="277">
        <v>0</v>
      </c>
      <c r="J263" s="122" t="str">
        <f>IF(P257,_xll.qlSwapRateHelper2(,H263,2,B263,Calendar,+D263,E263,F263,G263,I263,C263,Discounting,PillarDate,,Permanent,Trigger,ObjectOverwrite),"--")</f>
        <v>--</v>
      </c>
      <c r="L263" s="243" t="str">
        <f t="shared" si="46"/>
        <v>FwdSw</v>
      </c>
      <c r="M263" s="244" t="str">
        <f t="shared" si="47"/>
        <v>EUR11F20Y_Quote</v>
      </c>
      <c r="N263" s="214">
        <f>IFERROR(_xll.qlQuoteValue(H269),"--")</f>
        <v>1.0449999999999999E-2</v>
      </c>
      <c r="O263" s="214">
        <f t="shared" si="48"/>
        <v>0</v>
      </c>
      <c r="P263" s="122" t="b">
        <v>0</v>
      </c>
      <c r="Q263" s="122">
        <v>50</v>
      </c>
      <c r="R263" s="122">
        <v>1</v>
      </c>
      <c r="S263" s="121" t="str">
        <f t="shared" si="49"/>
        <v>--</v>
      </c>
      <c r="T263" s="122" t="str">
        <f>IFERROR(_xll.qlRateHelperEarliestDate(S263,Trigger),"--")</f>
        <v>--</v>
      </c>
      <c r="U263" s="122" t="str">
        <f>IFERROR(_xll.qlRateHelperPillarDate(S263,Trigger),"--")</f>
        <v>--</v>
      </c>
      <c r="W263" s="133" t="str">
        <f t="shared" si="45"/>
        <v/>
      </c>
      <c r="X263" s="133" t="e">
        <v>#N/A</v>
      </c>
      <c r="Y263" s="133" t="str">
        <f>IFERROR(_xll.qlRateHelperQuoteName(X263,Trigger),"")</f>
        <v/>
      </c>
      <c r="Z263" s="133" t="str">
        <f>IFERROR(_xll.qlRateHelperRate(X263,Trigger),"")</f>
        <v/>
      </c>
      <c r="AA263" s="133" t="str">
        <f>IF(ISERROR(_xll.qlSwapRateHelperSpread($X263)),IF(ISERROR(_xll.qlFuturesRateHelperConvexityAdjustment($X263)),"",_xll.qlFuturesRateHelperConvexityAdjustment($X263)),_xll.qlSwapRateHelperSpread($X263))</f>
        <v/>
      </c>
      <c r="AB263" s="133" t="str">
        <f>IFERROR(_xll.qlRateHelperEarliestDate(X263,Trigger),"")</f>
        <v/>
      </c>
      <c r="AC263" s="133" t="str">
        <f>IFERROR(_xll.qlRateHelperPillarDate(X263,Trigger),"")</f>
        <v/>
      </c>
      <c r="AD263" s="172" t="e">
        <v>#N/A</v>
      </c>
    </row>
    <row r="264" spans="1:30" x14ac:dyDescent="0.2">
      <c r="A264" s="133" t="s">
        <v>148</v>
      </c>
      <c r="B264" s="167" t="s">
        <v>98</v>
      </c>
      <c r="C264" s="121" t="s">
        <v>98</v>
      </c>
      <c r="D264" s="121" t="s">
        <v>8</v>
      </c>
      <c r="E264" s="121" t="s">
        <v>7</v>
      </c>
      <c r="F264" s="121" t="s">
        <v>140</v>
      </c>
      <c r="G264" s="121" t="str">
        <f t="shared" si="43"/>
        <v>Euribor6M</v>
      </c>
      <c r="H264" s="268" t="str">
        <f t="shared" si="44"/>
        <v>EUR11F11Y_Quote</v>
      </c>
      <c r="I264" s="277">
        <v>0</v>
      </c>
      <c r="J264" s="122" t="str">
        <f>IF(P258,_xll.qlSwapRateHelper2(,H264,2,B264,Calendar,+D264,E264,F264,G264,I264,C264,Discounting,PillarDate,,Permanent,Trigger,ObjectOverwrite),"--")</f>
        <v>--</v>
      </c>
      <c r="L264" s="243" t="str">
        <f t="shared" si="46"/>
        <v>FwdSw</v>
      </c>
      <c r="M264" s="244" t="str">
        <f t="shared" si="47"/>
        <v>EUR11F25Y_Quote</v>
      </c>
      <c r="N264" s="214">
        <f>IFERROR(_xll.qlQuoteValue(H270),"--")</f>
        <v>9.9500000000000005E-3</v>
      </c>
      <c r="O264" s="214">
        <f t="shared" si="48"/>
        <v>0</v>
      </c>
      <c r="P264" s="122" t="b">
        <v>0</v>
      </c>
      <c r="Q264" s="122">
        <v>50</v>
      </c>
      <c r="R264" s="122">
        <v>1</v>
      </c>
      <c r="S264" s="121" t="str">
        <f t="shared" si="49"/>
        <v>--</v>
      </c>
      <c r="T264" s="122" t="str">
        <f>IFERROR(_xll.qlRateHelperEarliestDate(S264,Trigger),"--")</f>
        <v>--</v>
      </c>
      <c r="U264" s="122" t="str">
        <f>IFERROR(_xll.qlRateHelperPillarDate(S264,Trigger),"--")</f>
        <v>--</v>
      </c>
      <c r="W264" s="133" t="str">
        <f t="shared" si="45"/>
        <v/>
      </c>
      <c r="X264" s="133" t="e">
        <v>#N/A</v>
      </c>
      <c r="Y264" s="133" t="str">
        <f>IFERROR(_xll.qlRateHelperQuoteName(X264,Trigger),"")</f>
        <v/>
      </c>
      <c r="Z264" s="133" t="str">
        <f>IFERROR(_xll.qlRateHelperRate(X264,Trigger),"")</f>
        <v/>
      </c>
      <c r="AA264" s="133" t="str">
        <f>IF(ISERROR(_xll.qlSwapRateHelperSpread($X264)),IF(ISERROR(_xll.qlFuturesRateHelperConvexityAdjustment($X264)),"",_xll.qlFuturesRateHelperConvexityAdjustment($X264)),_xll.qlSwapRateHelperSpread($X264))</f>
        <v/>
      </c>
      <c r="AB264" s="133" t="str">
        <f>IFERROR(_xll.qlRateHelperEarliestDate(X264,Trigger),"")</f>
        <v/>
      </c>
      <c r="AC264" s="133" t="str">
        <f>IFERROR(_xll.qlRateHelperPillarDate(X264,Trigger),"")</f>
        <v/>
      </c>
      <c r="AD264" s="172" t="e">
        <v>#N/A</v>
      </c>
    </row>
    <row r="265" spans="1:30" x14ac:dyDescent="0.2">
      <c r="A265" s="133" t="s">
        <v>148</v>
      </c>
      <c r="B265" s="167" t="s">
        <v>61</v>
      </c>
      <c r="C265" s="121" t="s">
        <v>98</v>
      </c>
      <c r="D265" s="121" t="s">
        <v>8</v>
      </c>
      <c r="E265" s="121" t="s">
        <v>7</v>
      </c>
      <c r="F265" s="121" t="s">
        <v>140</v>
      </c>
      <c r="G265" s="121" t="str">
        <f t="shared" si="43"/>
        <v>Euribor6M</v>
      </c>
      <c r="H265" s="268" t="str">
        <f t="shared" si="44"/>
        <v>EUR11F12Y_Quote</v>
      </c>
      <c r="I265" s="277">
        <v>0</v>
      </c>
      <c r="J265" s="122" t="str">
        <f>IF(P259,_xll.qlSwapRateHelper2(,H265,2,B265,Calendar,+D265,E265,F265,G265,I265,C265,Discounting,PillarDate,,Permanent,Trigger,ObjectOverwrite),"--")</f>
        <v>--</v>
      </c>
      <c r="L265" s="243" t="str">
        <f t="shared" si="46"/>
        <v>FwdSw</v>
      </c>
      <c r="M265" s="244" t="str">
        <f t="shared" si="47"/>
        <v>EUR11F30Y_Quote</v>
      </c>
      <c r="N265" s="214">
        <f>IFERROR(_xll.qlQuoteValue(H271),"--")</f>
        <v>9.470000000000001E-3</v>
      </c>
      <c r="O265" s="214">
        <f t="shared" si="48"/>
        <v>0</v>
      </c>
      <c r="P265" s="122" t="b">
        <v>0</v>
      </c>
      <c r="Q265" s="122">
        <v>50</v>
      </c>
      <c r="R265" s="122">
        <v>1</v>
      </c>
      <c r="S265" s="121" t="str">
        <f t="shared" si="49"/>
        <v>--</v>
      </c>
      <c r="T265" s="122" t="str">
        <f>IFERROR(_xll.qlRateHelperEarliestDate(S265,Trigger),"--")</f>
        <v>--</v>
      </c>
      <c r="U265" s="122" t="str">
        <f>IFERROR(_xll.qlRateHelperPillarDate(S265,Trigger),"--")</f>
        <v>--</v>
      </c>
      <c r="W265" s="133" t="str">
        <f t="shared" si="45"/>
        <v/>
      </c>
      <c r="X265" s="133" t="e">
        <v>#N/A</v>
      </c>
      <c r="Y265" s="133" t="str">
        <f>IFERROR(_xll.qlRateHelperQuoteName(X265,Trigger),"")</f>
        <v/>
      </c>
      <c r="Z265" s="133" t="str">
        <f>IFERROR(_xll.qlRateHelperRate(X265,Trigger),"")</f>
        <v/>
      </c>
      <c r="AA265" s="133" t="str">
        <f>IF(ISERROR(_xll.qlSwapRateHelperSpread($X265)),IF(ISERROR(_xll.qlFuturesRateHelperConvexityAdjustment($X265)),"",_xll.qlFuturesRateHelperConvexityAdjustment($X265)),_xll.qlSwapRateHelperSpread($X265))</f>
        <v/>
      </c>
      <c r="AB265" s="133" t="str">
        <f>IFERROR(_xll.qlRateHelperEarliestDate(X265,Trigger),"")</f>
        <v/>
      </c>
      <c r="AC265" s="133" t="str">
        <f>IFERROR(_xll.qlRateHelperPillarDate(X265,Trigger),"")</f>
        <v/>
      </c>
      <c r="AD265" s="172" t="e">
        <v>#N/A</v>
      </c>
    </row>
    <row r="266" spans="1:30" x14ac:dyDescent="0.2">
      <c r="A266" s="133" t="s">
        <v>148</v>
      </c>
      <c r="B266" s="167" t="s">
        <v>99</v>
      </c>
      <c r="C266" s="121" t="s">
        <v>98</v>
      </c>
      <c r="D266" s="121" t="s">
        <v>8</v>
      </c>
      <c r="E266" s="121" t="s">
        <v>7</v>
      </c>
      <c r="F266" s="121" t="s">
        <v>140</v>
      </c>
      <c r="G266" s="121" t="str">
        <f t="shared" ref="G266:G329" si="50">PROPER(Currency)&amp;FamilyName&amp;Tenor</f>
        <v>Euribor6M</v>
      </c>
      <c r="H266" s="268" t="str">
        <f t="shared" ref="H266:H329" si="51">Currency&amp;SUBSTITUTE(C266,"Y","F")&amp;B266&amp;QuoteSuffix</f>
        <v>EUR11F13Y_Quote</v>
      </c>
      <c r="I266" s="277">
        <v>0</v>
      </c>
      <c r="J266" s="122" t="str">
        <f>IF(P260,_xll.qlSwapRateHelper2(,H266,2,B266,Calendar,+D266,E266,F266,G266,I266,C266,Discounting,PillarDate,,Permanent,Trigger,ObjectOverwrite),"--")</f>
        <v>--</v>
      </c>
      <c r="L266" s="243" t="str">
        <f t="shared" si="46"/>
        <v>FwdSw</v>
      </c>
      <c r="M266" s="244" t="str">
        <f t="shared" si="47"/>
        <v>EUR12F1Y_Quote</v>
      </c>
      <c r="N266" s="214">
        <f>IFERROR(_xll.qlQuoteValue(H272),"--")</f>
        <v>1.3389999999999999E-2</v>
      </c>
      <c r="O266" s="214">
        <f t="shared" si="48"/>
        <v>0</v>
      </c>
      <c r="P266" s="122" t="b">
        <v>0</v>
      </c>
      <c r="Q266" s="122">
        <v>50</v>
      </c>
      <c r="R266" s="122">
        <v>1</v>
      </c>
      <c r="S266" s="121" t="str">
        <f t="shared" si="49"/>
        <v>--</v>
      </c>
      <c r="T266" s="122" t="str">
        <f>IFERROR(_xll.qlRateHelperEarliestDate(S266,Trigger),"--")</f>
        <v>--</v>
      </c>
      <c r="U266" s="122" t="str">
        <f>IFERROR(_xll.qlRateHelperPillarDate(S266,Trigger),"--")</f>
        <v>--</v>
      </c>
      <c r="W266" s="133" t="str">
        <f t="shared" si="45"/>
        <v/>
      </c>
      <c r="X266" s="133" t="e">
        <v>#N/A</v>
      </c>
      <c r="Y266" s="133" t="str">
        <f>IFERROR(_xll.qlRateHelperQuoteName(X266,Trigger),"")</f>
        <v/>
      </c>
      <c r="Z266" s="133" t="str">
        <f>IFERROR(_xll.qlRateHelperRate(X266,Trigger),"")</f>
        <v/>
      </c>
      <c r="AA266" s="133" t="str">
        <f>IF(ISERROR(_xll.qlSwapRateHelperSpread($X266)),IF(ISERROR(_xll.qlFuturesRateHelperConvexityAdjustment($X266)),"",_xll.qlFuturesRateHelperConvexityAdjustment($X266)),_xll.qlSwapRateHelperSpread($X266))</f>
        <v/>
      </c>
      <c r="AB266" s="133" t="str">
        <f>IFERROR(_xll.qlRateHelperEarliestDate(X266,Trigger),"")</f>
        <v/>
      </c>
      <c r="AC266" s="133" t="str">
        <f>IFERROR(_xll.qlRateHelperPillarDate(X266,Trigger),"")</f>
        <v/>
      </c>
      <c r="AD266" s="172" t="e">
        <v>#N/A</v>
      </c>
    </row>
    <row r="267" spans="1:30" x14ac:dyDescent="0.2">
      <c r="A267" s="133" t="s">
        <v>148</v>
      </c>
      <c r="B267" s="167" t="s">
        <v>100</v>
      </c>
      <c r="C267" s="121" t="s">
        <v>98</v>
      </c>
      <c r="D267" s="121" t="s">
        <v>8</v>
      </c>
      <c r="E267" s="121" t="s">
        <v>7</v>
      </c>
      <c r="F267" s="121" t="s">
        <v>140</v>
      </c>
      <c r="G267" s="121" t="str">
        <f t="shared" si="50"/>
        <v>Euribor6M</v>
      </c>
      <c r="H267" s="268" t="str">
        <f t="shared" si="51"/>
        <v>EUR11F14Y_Quote</v>
      </c>
      <c r="I267" s="277">
        <v>0</v>
      </c>
      <c r="J267" s="122" t="str">
        <f>IF(P261,_xll.qlSwapRateHelper2(,H267,2,B267,Calendar,+D267,E267,F267,G267,I267,C267,Discounting,PillarDate,,Permanent,Trigger,ObjectOverwrite),"--")</f>
        <v>--</v>
      </c>
      <c r="L267" s="243" t="str">
        <f t="shared" si="46"/>
        <v>FwdSw</v>
      </c>
      <c r="M267" s="244" t="str">
        <f t="shared" si="47"/>
        <v>EUR12F2Y_Quote</v>
      </c>
      <c r="N267" s="214">
        <f>IFERROR(_xll.qlQuoteValue(H273),"--")</f>
        <v>1.3389999999999999E-2</v>
      </c>
      <c r="O267" s="214">
        <f t="shared" si="48"/>
        <v>0</v>
      </c>
      <c r="P267" s="122" t="b">
        <v>0</v>
      </c>
      <c r="Q267" s="122">
        <v>50</v>
      </c>
      <c r="R267" s="122">
        <v>1</v>
      </c>
      <c r="S267" s="121" t="str">
        <f t="shared" si="49"/>
        <v>--</v>
      </c>
      <c r="T267" s="122" t="str">
        <f>IFERROR(_xll.qlRateHelperEarliestDate(S267,Trigger),"--")</f>
        <v>--</v>
      </c>
      <c r="U267" s="122" t="str">
        <f>IFERROR(_xll.qlRateHelperPillarDate(S267,Trigger),"--")</f>
        <v>--</v>
      </c>
      <c r="W267" s="133" t="str">
        <f t="shared" si="45"/>
        <v/>
      </c>
      <c r="X267" s="133" t="e">
        <v>#N/A</v>
      </c>
      <c r="Y267" s="133" t="str">
        <f>IFERROR(_xll.qlRateHelperQuoteName(X267,Trigger),"")</f>
        <v/>
      </c>
      <c r="Z267" s="133" t="str">
        <f>IFERROR(_xll.qlRateHelperRate(X267,Trigger),"")</f>
        <v/>
      </c>
      <c r="AA267" s="133" t="str">
        <f>IF(ISERROR(_xll.qlSwapRateHelperSpread($X267)),IF(ISERROR(_xll.qlFuturesRateHelperConvexityAdjustment($X267)),"",_xll.qlFuturesRateHelperConvexityAdjustment($X267)),_xll.qlSwapRateHelperSpread($X267))</f>
        <v/>
      </c>
      <c r="AB267" s="133" t="str">
        <f>IFERROR(_xll.qlRateHelperEarliestDate(X267,Trigger),"")</f>
        <v/>
      </c>
      <c r="AC267" s="133" t="str">
        <f>IFERROR(_xll.qlRateHelperPillarDate(X267,Trigger),"")</f>
        <v/>
      </c>
      <c r="AD267" s="172" t="e">
        <v>#N/A</v>
      </c>
    </row>
    <row r="268" spans="1:30" x14ac:dyDescent="0.2">
      <c r="A268" s="133" t="s">
        <v>148</v>
      </c>
      <c r="B268" s="167" t="s">
        <v>62</v>
      </c>
      <c r="C268" s="121" t="s">
        <v>98</v>
      </c>
      <c r="D268" s="121" t="s">
        <v>8</v>
      </c>
      <c r="E268" s="121" t="s">
        <v>7</v>
      </c>
      <c r="F268" s="121" t="s">
        <v>140</v>
      </c>
      <c r="G268" s="121" t="str">
        <f t="shared" si="50"/>
        <v>Euribor6M</v>
      </c>
      <c r="H268" s="268" t="str">
        <f t="shared" si="51"/>
        <v>EUR11F15Y_Quote</v>
      </c>
      <c r="I268" s="277">
        <v>0</v>
      </c>
      <c r="J268" s="122" t="str">
        <f>IF(P262,_xll.qlSwapRateHelper2(,H268,2,B268,Calendar,+D268,E268,F268,G268,I268,C268,Discounting,PillarDate,,Permanent,Trigger,ObjectOverwrite),"--")</f>
        <v>--</v>
      </c>
      <c r="L268" s="243" t="str">
        <f t="shared" si="46"/>
        <v>FwdSw</v>
      </c>
      <c r="M268" s="244" t="str">
        <f t="shared" si="47"/>
        <v>EUR12F3Y_Quote</v>
      </c>
      <c r="N268" s="214">
        <f>IFERROR(_xll.qlQuoteValue(H274),"--")</f>
        <v>1.3380000000000001E-2</v>
      </c>
      <c r="O268" s="214">
        <f t="shared" si="48"/>
        <v>0</v>
      </c>
      <c r="P268" s="122" t="b">
        <v>0</v>
      </c>
      <c r="Q268" s="122">
        <v>50</v>
      </c>
      <c r="R268" s="122">
        <v>1</v>
      </c>
      <c r="S268" s="121" t="str">
        <f t="shared" si="49"/>
        <v>--</v>
      </c>
      <c r="T268" s="122" t="str">
        <f>IFERROR(_xll.qlRateHelperEarliestDate(S268,Trigger),"--")</f>
        <v>--</v>
      </c>
      <c r="U268" s="122" t="str">
        <f>IFERROR(_xll.qlRateHelperPillarDate(S268,Trigger),"--")</f>
        <v>--</v>
      </c>
      <c r="W268" s="133" t="str">
        <f t="shared" si="45"/>
        <v/>
      </c>
      <c r="X268" s="133" t="e">
        <v>#N/A</v>
      </c>
      <c r="Y268" s="133" t="str">
        <f>IFERROR(_xll.qlRateHelperQuoteName(X268,Trigger),"")</f>
        <v/>
      </c>
      <c r="Z268" s="133" t="str">
        <f>IFERROR(_xll.qlRateHelperRate(X268,Trigger),"")</f>
        <v/>
      </c>
      <c r="AA268" s="133" t="str">
        <f>IF(ISERROR(_xll.qlSwapRateHelperSpread($X268)),IF(ISERROR(_xll.qlFuturesRateHelperConvexityAdjustment($X268)),"",_xll.qlFuturesRateHelperConvexityAdjustment($X268)),_xll.qlSwapRateHelperSpread($X268))</f>
        <v/>
      </c>
      <c r="AB268" s="133" t="str">
        <f>IFERROR(_xll.qlRateHelperEarliestDate(X268,Trigger),"")</f>
        <v/>
      </c>
      <c r="AC268" s="133" t="str">
        <f>IFERROR(_xll.qlRateHelperPillarDate(X268,Trigger),"")</f>
        <v/>
      </c>
      <c r="AD268" s="172" t="e">
        <v>#N/A</v>
      </c>
    </row>
    <row r="269" spans="1:30" x14ac:dyDescent="0.2">
      <c r="A269" s="133" t="s">
        <v>148</v>
      </c>
      <c r="B269" s="167" t="s">
        <v>63</v>
      </c>
      <c r="C269" s="121" t="s">
        <v>98</v>
      </c>
      <c r="D269" s="121" t="s">
        <v>8</v>
      </c>
      <c r="E269" s="121" t="s">
        <v>7</v>
      </c>
      <c r="F269" s="121" t="s">
        <v>140</v>
      </c>
      <c r="G269" s="121" t="str">
        <f t="shared" si="50"/>
        <v>Euribor6M</v>
      </c>
      <c r="H269" s="268" t="str">
        <f t="shared" si="51"/>
        <v>EUR11F20Y_Quote</v>
      </c>
      <c r="I269" s="277">
        <v>0</v>
      </c>
      <c r="J269" s="122" t="str">
        <f>IF(P263,_xll.qlSwapRateHelper2(,H269,2,B269,Calendar,+D269,E269,F269,G269,I269,C269,Discounting,PillarDate,,Permanent,Trigger,ObjectOverwrite),"--")</f>
        <v>--</v>
      </c>
      <c r="L269" s="243" t="str">
        <f t="shared" si="46"/>
        <v>FwdSw</v>
      </c>
      <c r="M269" s="244" t="str">
        <f t="shared" si="47"/>
        <v>EUR12F4Y_Quote</v>
      </c>
      <c r="N269" s="214">
        <f>IFERROR(_xll.qlQuoteValue(H275),"--")</f>
        <v>1.3220000000000001E-2</v>
      </c>
      <c r="O269" s="214">
        <f t="shared" si="48"/>
        <v>0</v>
      </c>
      <c r="P269" s="122" t="b">
        <v>0</v>
      </c>
      <c r="Q269" s="122">
        <v>50</v>
      </c>
      <c r="R269" s="122">
        <v>1</v>
      </c>
      <c r="S269" s="121" t="str">
        <f t="shared" si="49"/>
        <v>--</v>
      </c>
      <c r="T269" s="122" t="str">
        <f>IFERROR(_xll.qlRateHelperEarliestDate(S269,Trigger),"--")</f>
        <v>--</v>
      </c>
      <c r="U269" s="122" t="str">
        <f>IFERROR(_xll.qlRateHelperPillarDate(S269,Trigger),"--")</f>
        <v>--</v>
      </c>
      <c r="W269" s="133" t="str">
        <f t="shared" si="45"/>
        <v/>
      </c>
      <c r="X269" s="133" t="e">
        <v>#N/A</v>
      </c>
      <c r="Y269" s="133" t="str">
        <f>IFERROR(_xll.qlRateHelperQuoteName(X269,Trigger),"")</f>
        <v/>
      </c>
      <c r="Z269" s="133" t="str">
        <f>IFERROR(_xll.qlRateHelperRate(X269,Trigger),"")</f>
        <v/>
      </c>
      <c r="AA269" s="133" t="str">
        <f>IF(ISERROR(_xll.qlSwapRateHelperSpread($X269)),IF(ISERROR(_xll.qlFuturesRateHelperConvexityAdjustment($X269)),"",_xll.qlFuturesRateHelperConvexityAdjustment($X269)),_xll.qlSwapRateHelperSpread($X269))</f>
        <v/>
      </c>
      <c r="AB269" s="133" t="str">
        <f>IFERROR(_xll.qlRateHelperEarliestDate(X269,Trigger),"")</f>
        <v/>
      </c>
      <c r="AC269" s="133" t="str">
        <f>IFERROR(_xll.qlRateHelperPillarDate(X269,Trigger),"")</f>
        <v/>
      </c>
      <c r="AD269" s="172" t="e">
        <v>#N/A</v>
      </c>
    </row>
    <row r="270" spans="1:30" x14ac:dyDescent="0.2">
      <c r="A270" s="133" t="s">
        <v>148</v>
      </c>
      <c r="B270" s="167" t="s">
        <v>64</v>
      </c>
      <c r="C270" s="121" t="s">
        <v>98</v>
      </c>
      <c r="D270" s="121" t="s">
        <v>8</v>
      </c>
      <c r="E270" s="121" t="s">
        <v>7</v>
      </c>
      <c r="F270" s="121" t="s">
        <v>140</v>
      </c>
      <c r="G270" s="121" t="str">
        <f t="shared" si="50"/>
        <v>Euribor6M</v>
      </c>
      <c r="H270" s="268" t="str">
        <f t="shared" si="51"/>
        <v>EUR11F25Y_Quote</v>
      </c>
      <c r="I270" s="277">
        <v>0</v>
      </c>
      <c r="J270" s="122" t="str">
        <f>IF(P264,_xll.qlSwapRateHelper2(,H270,2,B270,Calendar,+D270,E270,F270,G270,I270,C270,Discounting,PillarDate,,Permanent,Trigger,ObjectOverwrite),"--")</f>
        <v>--</v>
      </c>
      <c r="L270" s="243" t="str">
        <f t="shared" si="46"/>
        <v>FwdSw</v>
      </c>
      <c r="M270" s="244" t="str">
        <f t="shared" si="47"/>
        <v>EUR12F5Y_Quote</v>
      </c>
      <c r="N270" s="214">
        <f>IFERROR(_xll.qlQuoteValue(H276),"--")</f>
        <v>1.3009999999999999E-2</v>
      </c>
      <c r="O270" s="214">
        <f t="shared" si="48"/>
        <v>0</v>
      </c>
      <c r="P270" s="122" t="b">
        <v>0</v>
      </c>
      <c r="Q270" s="122">
        <v>50</v>
      </c>
      <c r="R270" s="122">
        <v>1</v>
      </c>
      <c r="S270" s="121" t="str">
        <f t="shared" si="49"/>
        <v>--</v>
      </c>
      <c r="T270" s="122" t="str">
        <f>IFERROR(_xll.qlRateHelperEarliestDate(S270,Trigger),"--")</f>
        <v>--</v>
      </c>
      <c r="U270" s="122" t="str">
        <f>IFERROR(_xll.qlRateHelperPillarDate(S270,Trigger),"--")</f>
        <v>--</v>
      </c>
      <c r="W270" s="133" t="str">
        <f t="shared" si="45"/>
        <v/>
      </c>
      <c r="X270" s="133" t="e">
        <v>#N/A</v>
      </c>
      <c r="Y270" s="133" t="str">
        <f>IFERROR(_xll.qlRateHelperQuoteName(X270,Trigger),"")</f>
        <v/>
      </c>
      <c r="Z270" s="133" t="str">
        <f>IFERROR(_xll.qlRateHelperRate(X270,Trigger),"")</f>
        <v/>
      </c>
      <c r="AA270" s="133" t="str">
        <f>IF(ISERROR(_xll.qlSwapRateHelperSpread($X270)),IF(ISERROR(_xll.qlFuturesRateHelperConvexityAdjustment($X270)),"",_xll.qlFuturesRateHelperConvexityAdjustment($X270)),_xll.qlSwapRateHelperSpread($X270))</f>
        <v/>
      </c>
      <c r="AB270" s="133" t="str">
        <f>IFERROR(_xll.qlRateHelperEarliestDate(X270,Trigger),"")</f>
        <v/>
      </c>
      <c r="AC270" s="133" t="str">
        <f>IFERROR(_xll.qlRateHelperPillarDate(X270,Trigger),"")</f>
        <v/>
      </c>
      <c r="AD270" s="172" t="e">
        <v>#N/A</v>
      </c>
    </row>
    <row r="271" spans="1:30" x14ac:dyDescent="0.2">
      <c r="A271" s="136" t="s">
        <v>148</v>
      </c>
      <c r="B271" s="168" t="s">
        <v>66</v>
      </c>
      <c r="C271" s="169" t="s">
        <v>98</v>
      </c>
      <c r="D271" s="169" t="s">
        <v>8</v>
      </c>
      <c r="E271" s="169" t="s">
        <v>7</v>
      </c>
      <c r="F271" s="169" t="s">
        <v>140</v>
      </c>
      <c r="G271" s="169" t="str">
        <f t="shared" si="50"/>
        <v>Euribor6M</v>
      </c>
      <c r="H271" s="269" t="str">
        <f t="shared" si="51"/>
        <v>EUR11F30Y_Quote</v>
      </c>
      <c r="I271" s="278">
        <v>0</v>
      </c>
      <c r="J271" s="124" t="str">
        <f>IF(P265,_xll.qlSwapRateHelper2(,H271,2,B271,Calendar,+D271,E271,F271,G271,I271,C271,Discounting,PillarDate,,Permanent,Trigger,ObjectOverwrite),"--")</f>
        <v>--</v>
      </c>
      <c r="L271" s="243" t="str">
        <f t="shared" si="46"/>
        <v>FwdSw</v>
      </c>
      <c r="M271" s="244" t="str">
        <f t="shared" si="47"/>
        <v>EUR12F6Y_Quote</v>
      </c>
      <c r="N271" s="214">
        <f>IFERROR(_xll.qlQuoteValue(H277),"--")</f>
        <v>1.2750000000000001E-2</v>
      </c>
      <c r="O271" s="214">
        <f t="shared" si="48"/>
        <v>0</v>
      </c>
      <c r="P271" s="122" t="b">
        <v>0</v>
      </c>
      <c r="Q271" s="122">
        <v>50</v>
      </c>
      <c r="R271" s="122">
        <v>1</v>
      </c>
      <c r="S271" s="121" t="str">
        <f t="shared" si="49"/>
        <v>--</v>
      </c>
      <c r="T271" s="122" t="str">
        <f>IFERROR(_xll.qlRateHelperEarliestDate(S271,Trigger),"--")</f>
        <v>--</v>
      </c>
      <c r="U271" s="122" t="str">
        <f>IFERROR(_xll.qlRateHelperPillarDate(S271,Trigger),"--")</f>
        <v>--</v>
      </c>
      <c r="W271" s="133" t="str">
        <f t="shared" si="45"/>
        <v/>
      </c>
      <c r="X271" s="133" t="e">
        <v>#N/A</v>
      </c>
      <c r="Y271" s="133" t="str">
        <f>IFERROR(_xll.qlRateHelperQuoteName(X271,Trigger),"")</f>
        <v/>
      </c>
      <c r="Z271" s="133" t="str">
        <f>IFERROR(_xll.qlRateHelperRate(X271,Trigger),"")</f>
        <v/>
      </c>
      <c r="AA271" s="133" t="str">
        <f>IF(ISERROR(_xll.qlSwapRateHelperSpread($X271)),IF(ISERROR(_xll.qlFuturesRateHelperConvexityAdjustment($X271)),"",_xll.qlFuturesRateHelperConvexityAdjustment($X271)),_xll.qlSwapRateHelperSpread($X271))</f>
        <v/>
      </c>
      <c r="AB271" s="133" t="str">
        <f>IFERROR(_xll.qlRateHelperEarliestDate(X271,Trigger),"")</f>
        <v/>
      </c>
      <c r="AC271" s="133" t="str">
        <f>IFERROR(_xll.qlRateHelperPillarDate(X271,Trigger),"")</f>
        <v/>
      </c>
      <c r="AD271" s="172" t="e">
        <v>#N/A</v>
      </c>
    </row>
    <row r="272" spans="1:30" x14ac:dyDescent="0.2">
      <c r="A272" s="130" t="s">
        <v>148</v>
      </c>
      <c r="B272" s="166" t="s">
        <v>29</v>
      </c>
      <c r="C272" s="118" t="s">
        <v>61</v>
      </c>
      <c r="D272" s="118" t="s">
        <v>8</v>
      </c>
      <c r="E272" s="118" t="s">
        <v>7</v>
      </c>
      <c r="F272" s="118" t="s">
        <v>140</v>
      </c>
      <c r="G272" s="52" t="str">
        <f t="shared" si="50"/>
        <v>Euribor6M</v>
      </c>
      <c r="H272" s="267" t="str">
        <f t="shared" si="51"/>
        <v>EUR12F1Y_Quote</v>
      </c>
      <c r="I272" s="276">
        <v>0</v>
      </c>
      <c r="J272" s="119" t="str">
        <f>IF(P266,_xll.qlSwapRateHelper2(,H272,2,B272,Calendar,+D272,E272,F272,G272,I272,C272,Discounting,PillarDate,,Permanent,Trigger,ObjectOverwrite),"--")</f>
        <v>--</v>
      </c>
      <c r="L272" s="243" t="str">
        <f t="shared" si="46"/>
        <v>FwdSw</v>
      </c>
      <c r="M272" s="244" t="str">
        <f t="shared" si="47"/>
        <v>EUR12F7Y_Quote</v>
      </c>
      <c r="N272" s="214">
        <f>IFERROR(_xll.qlQuoteValue(H278),"--")</f>
        <v>1.251E-2</v>
      </c>
      <c r="O272" s="214">
        <f t="shared" si="48"/>
        <v>0</v>
      </c>
      <c r="P272" s="122" t="b">
        <v>0</v>
      </c>
      <c r="Q272" s="122">
        <v>50</v>
      </c>
      <c r="R272" s="122">
        <v>1</v>
      </c>
      <c r="S272" s="121" t="str">
        <f t="shared" si="49"/>
        <v>--</v>
      </c>
      <c r="T272" s="122" t="str">
        <f>IFERROR(_xll.qlRateHelperEarliestDate(S272,Trigger),"--")</f>
        <v>--</v>
      </c>
      <c r="U272" s="122" t="str">
        <f>IFERROR(_xll.qlRateHelperPillarDate(S272,Trigger),"--")</f>
        <v>--</v>
      </c>
      <c r="W272" s="133" t="str">
        <f t="shared" si="45"/>
        <v/>
      </c>
      <c r="X272" s="133" t="e">
        <v>#N/A</v>
      </c>
      <c r="Y272" s="133" t="str">
        <f>IFERROR(_xll.qlRateHelperQuoteName(X272,Trigger),"")</f>
        <v/>
      </c>
      <c r="Z272" s="133" t="str">
        <f>IFERROR(_xll.qlRateHelperRate(X272,Trigger),"")</f>
        <v/>
      </c>
      <c r="AA272" s="133" t="str">
        <f>IF(ISERROR(_xll.qlSwapRateHelperSpread($X272)),IF(ISERROR(_xll.qlFuturesRateHelperConvexityAdjustment($X272)),"",_xll.qlFuturesRateHelperConvexityAdjustment($X272)),_xll.qlSwapRateHelperSpread($X272))</f>
        <v/>
      </c>
      <c r="AB272" s="133" t="str">
        <f>IFERROR(_xll.qlRateHelperEarliestDate(X272,Trigger),"")</f>
        <v/>
      </c>
      <c r="AC272" s="133" t="str">
        <f>IFERROR(_xll.qlRateHelperPillarDate(X272,Trigger),"")</f>
        <v/>
      </c>
      <c r="AD272" s="172" t="e">
        <v>#N/A</v>
      </c>
    </row>
    <row r="273" spans="1:30" x14ac:dyDescent="0.2">
      <c r="A273" s="133" t="s">
        <v>148</v>
      </c>
      <c r="B273" s="167" t="s">
        <v>52</v>
      </c>
      <c r="C273" s="121" t="s">
        <v>61</v>
      </c>
      <c r="D273" s="121" t="s">
        <v>8</v>
      </c>
      <c r="E273" s="121" t="s">
        <v>7</v>
      </c>
      <c r="F273" s="121" t="s">
        <v>140</v>
      </c>
      <c r="G273" s="121" t="str">
        <f t="shared" si="50"/>
        <v>Euribor6M</v>
      </c>
      <c r="H273" s="268" t="str">
        <f t="shared" si="51"/>
        <v>EUR12F2Y_Quote</v>
      </c>
      <c r="I273" s="277">
        <v>0</v>
      </c>
      <c r="J273" s="122" t="str">
        <f>IF(P267,_xll.qlSwapRateHelper2(,H273,2,B273,Calendar,+D273,E273,F273,G273,I273,C273,Discounting,PillarDate,,Permanent,Trigger,ObjectOverwrite),"--")</f>
        <v>--</v>
      </c>
      <c r="L273" s="243" t="str">
        <f t="shared" si="46"/>
        <v>FwdSw</v>
      </c>
      <c r="M273" s="244" t="str">
        <f t="shared" si="47"/>
        <v>EUR12F8Y_Quote</v>
      </c>
      <c r="N273" s="214">
        <f>IFERROR(_xll.qlQuoteValue(H279),"--")</f>
        <v>1.2270000000000001E-2</v>
      </c>
      <c r="O273" s="214">
        <f t="shared" si="48"/>
        <v>0</v>
      </c>
      <c r="P273" s="122" t="b">
        <v>0</v>
      </c>
      <c r="Q273" s="122">
        <v>50</v>
      </c>
      <c r="R273" s="122">
        <v>1</v>
      </c>
      <c r="S273" s="121" t="str">
        <f t="shared" si="49"/>
        <v>--</v>
      </c>
      <c r="T273" s="122" t="str">
        <f>IFERROR(_xll.qlRateHelperEarliestDate(S273,Trigger),"--")</f>
        <v>--</v>
      </c>
      <c r="U273" s="122" t="str">
        <f>IFERROR(_xll.qlRateHelperPillarDate(S273,Trigger),"--")</f>
        <v>--</v>
      </c>
      <c r="W273" s="133" t="str">
        <f t="shared" si="45"/>
        <v/>
      </c>
      <c r="X273" s="133" t="e">
        <v>#N/A</v>
      </c>
      <c r="Y273" s="133" t="str">
        <f>IFERROR(_xll.qlRateHelperQuoteName(X273,Trigger),"")</f>
        <v/>
      </c>
      <c r="Z273" s="133" t="str">
        <f>IFERROR(_xll.qlRateHelperRate(X273,Trigger),"")</f>
        <v/>
      </c>
      <c r="AA273" s="133" t="str">
        <f>IF(ISERROR(_xll.qlSwapRateHelperSpread($X273)),IF(ISERROR(_xll.qlFuturesRateHelperConvexityAdjustment($X273)),"",_xll.qlFuturesRateHelperConvexityAdjustment($X273)),_xll.qlSwapRateHelperSpread($X273))</f>
        <v/>
      </c>
      <c r="AB273" s="133" t="str">
        <f>IFERROR(_xll.qlRateHelperEarliestDate(X273,Trigger),"")</f>
        <v/>
      </c>
      <c r="AC273" s="133" t="str">
        <f>IFERROR(_xll.qlRateHelperPillarDate(X273,Trigger),"")</f>
        <v/>
      </c>
      <c r="AD273" s="172" t="e">
        <v>#N/A</v>
      </c>
    </row>
    <row r="274" spans="1:30" x14ac:dyDescent="0.2">
      <c r="A274" s="133" t="s">
        <v>148</v>
      </c>
      <c r="B274" s="167" t="s">
        <v>53</v>
      </c>
      <c r="C274" s="121" t="s">
        <v>61</v>
      </c>
      <c r="D274" s="121" t="s">
        <v>8</v>
      </c>
      <c r="E274" s="121" t="s">
        <v>7</v>
      </c>
      <c r="F274" s="121" t="s">
        <v>140</v>
      </c>
      <c r="G274" s="121" t="str">
        <f t="shared" si="50"/>
        <v>Euribor6M</v>
      </c>
      <c r="H274" s="268" t="str">
        <f t="shared" si="51"/>
        <v>EUR12F3Y_Quote</v>
      </c>
      <c r="I274" s="277">
        <v>0</v>
      </c>
      <c r="J274" s="122" t="str">
        <f>IF(P268,_xll.qlSwapRateHelper2(,H274,2,B274,Calendar,+D274,E274,F274,G274,I274,C274,Discounting,PillarDate,,Permanent,Trigger,ObjectOverwrite),"--")</f>
        <v>--</v>
      </c>
      <c r="L274" s="243" t="str">
        <f t="shared" si="46"/>
        <v>FwdSw</v>
      </c>
      <c r="M274" s="244" t="str">
        <f t="shared" si="47"/>
        <v>EUR12F9Y_Quote</v>
      </c>
      <c r="N274" s="214">
        <f>IFERROR(_xll.qlQuoteValue(H280),"--")</f>
        <v>1.205E-2</v>
      </c>
      <c r="O274" s="214">
        <f t="shared" si="48"/>
        <v>0</v>
      </c>
      <c r="P274" s="122" t="b">
        <v>0</v>
      </c>
      <c r="Q274" s="122">
        <v>50</v>
      </c>
      <c r="R274" s="122">
        <v>1</v>
      </c>
      <c r="S274" s="121" t="str">
        <f t="shared" si="49"/>
        <v>--</v>
      </c>
      <c r="T274" s="122" t="str">
        <f>IFERROR(_xll.qlRateHelperEarliestDate(S274,Trigger),"--")</f>
        <v>--</v>
      </c>
      <c r="U274" s="122" t="str">
        <f>IFERROR(_xll.qlRateHelperPillarDate(S274,Trigger),"--")</f>
        <v>--</v>
      </c>
      <c r="W274" s="133" t="str">
        <f t="shared" si="45"/>
        <v/>
      </c>
      <c r="X274" s="133" t="e">
        <v>#N/A</v>
      </c>
      <c r="Y274" s="133" t="str">
        <f>IFERROR(_xll.qlRateHelperQuoteName(X274,Trigger),"")</f>
        <v/>
      </c>
      <c r="Z274" s="133" t="str">
        <f>IFERROR(_xll.qlRateHelperRate(X274,Trigger),"")</f>
        <v/>
      </c>
      <c r="AA274" s="133" t="str">
        <f>IF(ISERROR(_xll.qlSwapRateHelperSpread($X274)),IF(ISERROR(_xll.qlFuturesRateHelperConvexityAdjustment($X274)),"",_xll.qlFuturesRateHelperConvexityAdjustment($X274)),_xll.qlSwapRateHelperSpread($X274))</f>
        <v/>
      </c>
      <c r="AB274" s="133" t="str">
        <f>IFERROR(_xll.qlRateHelperEarliestDate(X274,Trigger),"")</f>
        <v/>
      </c>
      <c r="AC274" s="133" t="str">
        <f>IFERROR(_xll.qlRateHelperPillarDate(X274,Trigger),"")</f>
        <v/>
      </c>
      <c r="AD274" s="172" t="e">
        <v>#N/A</v>
      </c>
    </row>
    <row r="275" spans="1:30" x14ac:dyDescent="0.2">
      <c r="A275" s="133" t="s">
        <v>148</v>
      </c>
      <c r="B275" s="167" t="s">
        <v>54</v>
      </c>
      <c r="C275" s="121" t="s">
        <v>61</v>
      </c>
      <c r="D275" s="121" t="s">
        <v>8</v>
      </c>
      <c r="E275" s="121" t="s">
        <v>7</v>
      </c>
      <c r="F275" s="121" t="s">
        <v>140</v>
      </c>
      <c r="G275" s="121" t="str">
        <f t="shared" si="50"/>
        <v>Euribor6M</v>
      </c>
      <c r="H275" s="268" t="str">
        <f t="shared" si="51"/>
        <v>EUR12F4Y_Quote</v>
      </c>
      <c r="I275" s="277">
        <v>0</v>
      </c>
      <c r="J275" s="122" t="str">
        <f>IF(P269,_xll.qlSwapRateHelper2(,H275,2,B275,Calendar,+D275,E275,F275,G275,I275,C275,Discounting,PillarDate,,Permanent,Trigger,ObjectOverwrite),"--")</f>
        <v>--</v>
      </c>
      <c r="L275" s="243" t="str">
        <f t="shared" si="46"/>
        <v>FwdSw</v>
      </c>
      <c r="M275" s="244" t="str">
        <f t="shared" si="47"/>
        <v>EUR12F10Y_Quote</v>
      </c>
      <c r="N275" s="214">
        <f>IFERROR(_xll.qlQuoteValue(H281),"--")</f>
        <v>1.1819999999999999E-2</v>
      </c>
      <c r="O275" s="214">
        <f t="shared" si="48"/>
        <v>0</v>
      </c>
      <c r="P275" s="122" t="b">
        <v>0</v>
      </c>
      <c r="Q275" s="122">
        <v>50</v>
      </c>
      <c r="R275" s="122">
        <v>1</v>
      </c>
      <c r="S275" s="121" t="str">
        <f t="shared" si="49"/>
        <v>--</v>
      </c>
      <c r="T275" s="122" t="str">
        <f>IFERROR(_xll.qlRateHelperEarliestDate(S275,Trigger),"--")</f>
        <v>--</v>
      </c>
      <c r="U275" s="122" t="str">
        <f>IFERROR(_xll.qlRateHelperPillarDate(S275,Trigger),"--")</f>
        <v>--</v>
      </c>
      <c r="W275" s="133" t="str">
        <f t="shared" si="45"/>
        <v/>
      </c>
      <c r="X275" s="133" t="e">
        <v>#N/A</v>
      </c>
      <c r="Y275" s="133" t="str">
        <f>IFERROR(_xll.qlRateHelperQuoteName(X275,Trigger),"")</f>
        <v/>
      </c>
      <c r="Z275" s="133" t="str">
        <f>IFERROR(_xll.qlRateHelperRate(X275,Trigger),"")</f>
        <v/>
      </c>
      <c r="AA275" s="133" t="str">
        <f>IF(ISERROR(_xll.qlSwapRateHelperSpread($X275)),IF(ISERROR(_xll.qlFuturesRateHelperConvexityAdjustment($X275)),"",_xll.qlFuturesRateHelperConvexityAdjustment($X275)),_xll.qlSwapRateHelperSpread($X275))</f>
        <v/>
      </c>
      <c r="AB275" s="133" t="str">
        <f>IFERROR(_xll.qlRateHelperEarliestDate(X275,Trigger),"")</f>
        <v/>
      </c>
      <c r="AC275" s="133" t="str">
        <f>IFERROR(_xll.qlRateHelperPillarDate(X275,Trigger),"")</f>
        <v/>
      </c>
      <c r="AD275" s="172" t="e">
        <v>#N/A</v>
      </c>
    </row>
    <row r="276" spans="1:30" x14ac:dyDescent="0.2">
      <c r="A276" s="133" t="s">
        <v>148</v>
      </c>
      <c r="B276" s="167" t="s">
        <v>55</v>
      </c>
      <c r="C276" s="121" t="s">
        <v>61</v>
      </c>
      <c r="D276" s="121" t="s">
        <v>8</v>
      </c>
      <c r="E276" s="121" t="s">
        <v>7</v>
      </c>
      <c r="F276" s="121" t="s">
        <v>140</v>
      </c>
      <c r="G276" s="121" t="str">
        <f t="shared" si="50"/>
        <v>Euribor6M</v>
      </c>
      <c r="H276" s="268" t="str">
        <f t="shared" si="51"/>
        <v>EUR12F5Y_Quote</v>
      </c>
      <c r="I276" s="277">
        <v>0</v>
      </c>
      <c r="J276" s="122" t="str">
        <f>IF(P270,_xll.qlSwapRateHelper2(,H276,2,B276,Calendar,+D276,E276,F276,G276,I276,C276,Discounting,PillarDate,,Permanent,Trigger,ObjectOverwrite),"--")</f>
        <v>--</v>
      </c>
      <c r="L276" s="243" t="str">
        <f t="shared" si="46"/>
        <v>FwdSw</v>
      </c>
      <c r="M276" s="244" t="str">
        <f t="shared" si="47"/>
        <v>EUR12F11Y_Quote</v>
      </c>
      <c r="N276" s="214">
        <f>IFERROR(_xll.qlQuoteValue(H282),"--")</f>
        <v>1.1619999999999998E-2</v>
      </c>
      <c r="O276" s="214">
        <f t="shared" si="48"/>
        <v>0</v>
      </c>
      <c r="P276" s="122" t="b">
        <v>0</v>
      </c>
      <c r="Q276" s="122">
        <v>50</v>
      </c>
      <c r="R276" s="122">
        <v>1</v>
      </c>
      <c r="S276" s="121" t="str">
        <f t="shared" si="49"/>
        <v>--</v>
      </c>
      <c r="T276" s="122" t="str">
        <f>IFERROR(_xll.qlRateHelperEarliestDate(S276,Trigger),"--")</f>
        <v>--</v>
      </c>
      <c r="U276" s="122" t="str">
        <f>IFERROR(_xll.qlRateHelperPillarDate(S276,Trigger),"--")</f>
        <v>--</v>
      </c>
      <c r="W276" s="133" t="str">
        <f t="shared" si="45"/>
        <v/>
      </c>
      <c r="X276" s="133" t="e">
        <v>#N/A</v>
      </c>
      <c r="Y276" s="133" t="str">
        <f>IFERROR(_xll.qlRateHelperQuoteName(X276,Trigger),"")</f>
        <v/>
      </c>
      <c r="Z276" s="133" t="str">
        <f>IFERROR(_xll.qlRateHelperRate(X276,Trigger),"")</f>
        <v/>
      </c>
      <c r="AA276" s="133" t="str">
        <f>IF(ISERROR(_xll.qlSwapRateHelperSpread($X276)),IF(ISERROR(_xll.qlFuturesRateHelperConvexityAdjustment($X276)),"",_xll.qlFuturesRateHelperConvexityAdjustment($X276)),_xll.qlSwapRateHelperSpread($X276))</f>
        <v/>
      </c>
      <c r="AB276" s="133" t="str">
        <f>IFERROR(_xll.qlRateHelperEarliestDate(X276,Trigger),"")</f>
        <v/>
      </c>
      <c r="AC276" s="133" t="str">
        <f>IFERROR(_xll.qlRateHelperPillarDate(X276,Trigger),"")</f>
        <v/>
      </c>
      <c r="AD276" s="172" t="e">
        <v>#N/A</v>
      </c>
    </row>
    <row r="277" spans="1:30" x14ac:dyDescent="0.2">
      <c r="A277" s="133" t="s">
        <v>148</v>
      </c>
      <c r="B277" s="167" t="s">
        <v>56</v>
      </c>
      <c r="C277" s="121" t="s">
        <v>61</v>
      </c>
      <c r="D277" s="121" t="s">
        <v>8</v>
      </c>
      <c r="E277" s="121" t="s">
        <v>7</v>
      </c>
      <c r="F277" s="121" t="s">
        <v>140</v>
      </c>
      <c r="G277" s="121" t="str">
        <f t="shared" si="50"/>
        <v>Euribor6M</v>
      </c>
      <c r="H277" s="268" t="str">
        <f t="shared" si="51"/>
        <v>EUR12F6Y_Quote</v>
      </c>
      <c r="I277" s="277">
        <v>0</v>
      </c>
      <c r="J277" s="122" t="str">
        <f>IF(P271,_xll.qlSwapRateHelper2(,H277,2,B277,Calendar,+D277,E277,F277,G277,I277,C277,Discounting,PillarDate,,Permanent,Trigger,ObjectOverwrite),"--")</f>
        <v>--</v>
      </c>
      <c r="L277" s="243" t="str">
        <f t="shared" si="46"/>
        <v>FwdSw</v>
      </c>
      <c r="M277" s="244" t="str">
        <f t="shared" si="47"/>
        <v>EUR12F12Y_Quote</v>
      </c>
      <c r="N277" s="214">
        <f>IFERROR(_xll.qlQuoteValue(H283),"--")</f>
        <v>1.1420000000000001E-2</v>
      </c>
      <c r="O277" s="214">
        <f t="shared" si="48"/>
        <v>0</v>
      </c>
      <c r="P277" s="122" t="b">
        <v>0</v>
      </c>
      <c r="Q277" s="122">
        <v>50</v>
      </c>
      <c r="R277" s="122">
        <v>1</v>
      </c>
      <c r="S277" s="121" t="str">
        <f t="shared" si="49"/>
        <v>--</v>
      </c>
      <c r="T277" s="122" t="str">
        <f>IFERROR(_xll.qlRateHelperEarliestDate(S277,Trigger),"--")</f>
        <v>--</v>
      </c>
      <c r="U277" s="122" t="str">
        <f>IFERROR(_xll.qlRateHelperPillarDate(S277,Trigger),"--")</f>
        <v>--</v>
      </c>
      <c r="W277" s="133" t="str">
        <f t="shared" si="45"/>
        <v/>
      </c>
      <c r="X277" s="133" t="e">
        <v>#N/A</v>
      </c>
      <c r="Y277" s="133" t="str">
        <f>IFERROR(_xll.qlRateHelperQuoteName(X277,Trigger),"")</f>
        <v/>
      </c>
      <c r="Z277" s="133" t="str">
        <f>IFERROR(_xll.qlRateHelperRate(X277,Trigger),"")</f>
        <v/>
      </c>
      <c r="AA277" s="133" t="str">
        <f>IF(ISERROR(_xll.qlSwapRateHelperSpread($X277)),IF(ISERROR(_xll.qlFuturesRateHelperConvexityAdjustment($X277)),"",_xll.qlFuturesRateHelperConvexityAdjustment($X277)),_xll.qlSwapRateHelperSpread($X277))</f>
        <v/>
      </c>
      <c r="AB277" s="133" t="str">
        <f>IFERROR(_xll.qlRateHelperEarliestDate(X277,Trigger),"")</f>
        <v/>
      </c>
      <c r="AC277" s="133" t="str">
        <f>IFERROR(_xll.qlRateHelperPillarDate(X277,Trigger),"")</f>
        <v/>
      </c>
      <c r="AD277" s="172" t="e">
        <v>#N/A</v>
      </c>
    </row>
    <row r="278" spans="1:30" x14ac:dyDescent="0.2">
      <c r="A278" s="133" t="s">
        <v>148</v>
      </c>
      <c r="B278" s="167" t="s">
        <v>57</v>
      </c>
      <c r="C278" s="121" t="s">
        <v>61</v>
      </c>
      <c r="D278" s="121" t="s">
        <v>8</v>
      </c>
      <c r="E278" s="121" t="s">
        <v>7</v>
      </c>
      <c r="F278" s="121" t="s">
        <v>140</v>
      </c>
      <c r="G278" s="121" t="str">
        <f t="shared" si="50"/>
        <v>Euribor6M</v>
      </c>
      <c r="H278" s="268" t="str">
        <f t="shared" si="51"/>
        <v>EUR12F7Y_Quote</v>
      </c>
      <c r="I278" s="277">
        <v>0</v>
      </c>
      <c r="J278" s="122" t="str">
        <f>IF(P272,_xll.qlSwapRateHelper2(,H278,2,B278,Calendar,+D278,E278,F278,G278,I278,C278,Discounting,PillarDate,,Permanent,Trigger,ObjectOverwrite),"--")</f>
        <v>--</v>
      </c>
      <c r="L278" s="243" t="str">
        <f t="shared" si="46"/>
        <v>FwdSw</v>
      </c>
      <c r="M278" s="244" t="str">
        <f t="shared" si="47"/>
        <v>EUR12F13Y_Quote</v>
      </c>
      <c r="N278" s="214">
        <f>IFERROR(_xll.qlQuoteValue(H284),"--")</f>
        <v>1.1220000000000001E-2</v>
      </c>
      <c r="O278" s="214">
        <f t="shared" si="48"/>
        <v>0</v>
      </c>
      <c r="P278" s="122" t="b">
        <v>0</v>
      </c>
      <c r="Q278" s="122">
        <v>50</v>
      </c>
      <c r="R278" s="122">
        <v>1</v>
      </c>
      <c r="S278" s="121" t="str">
        <f t="shared" si="49"/>
        <v>--</v>
      </c>
      <c r="T278" s="122" t="str">
        <f>IFERROR(_xll.qlRateHelperEarliestDate(S278,Trigger),"--")</f>
        <v>--</v>
      </c>
      <c r="U278" s="122" t="str">
        <f>IFERROR(_xll.qlRateHelperPillarDate(S278,Trigger),"--")</f>
        <v>--</v>
      </c>
      <c r="W278" s="133" t="str">
        <f t="shared" si="45"/>
        <v/>
      </c>
      <c r="X278" s="133" t="e">
        <v>#N/A</v>
      </c>
      <c r="Y278" s="133" t="str">
        <f>IFERROR(_xll.qlRateHelperQuoteName(X278,Trigger),"")</f>
        <v/>
      </c>
      <c r="Z278" s="133" t="str">
        <f>IFERROR(_xll.qlRateHelperRate(X278,Trigger),"")</f>
        <v/>
      </c>
      <c r="AA278" s="133" t="str">
        <f>IF(ISERROR(_xll.qlSwapRateHelperSpread($X278)),IF(ISERROR(_xll.qlFuturesRateHelperConvexityAdjustment($X278)),"",_xll.qlFuturesRateHelperConvexityAdjustment($X278)),_xll.qlSwapRateHelperSpread($X278))</f>
        <v/>
      </c>
      <c r="AB278" s="133" t="str">
        <f>IFERROR(_xll.qlRateHelperEarliestDate(X278,Trigger),"")</f>
        <v/>
      </c>
      <c r="AC278" s="133" t="str">
        <f>IFERROR(_xll.qlRateHelperPillarDate(X278,Trigger),"")</f>
        <v/>
      </c>
      <c r="AD278" s="172" t="e">
        <v>#N/A</v>
      </c>
    </row>
    <row r="279" spans="1:30" x14ac:dyDescent="0.2">
      <c r="A279" s="133" t="s">
        <v>148</v>
      </c>
      <c r="B279" s="167" t="s">
        <v>58</v>
      </c>
      <c r="C279" s="121" t="s">
        <v>61</v>
      </c>
      <c r="D279" s="121" t="s">
        <v>8</v>
      </c>
      <c r="E279" s="121" t="s">
        <v>7</v>
      </c>
      <c r="F279" s="121" t="s">
        <v>140</v>
      </c>
      <c r="G279" s="121" t="str">
        <f t="shared" si="50"/>
        <v>Euribor6M</v>
      </c>
      <c r="H279" s="268" t="str">
        <f t="shared" si="51"/>
        <v>EUR12F8Y_Quote</v>
      </c>
      <c r="I279" s="277">
        <v>0</v>
      </c>
      <c r="J279" s="122" t="str">
        <f>IF(P273,_xll.qlSwapRateHelper2(,H279,2,B279,Calendar,+D279,E279,F279,G279,I279,C279,Discounting,PillarDate,,Permanent,Trigger,ObjectOverwrite),"--")</f>
        <v>--</v>
      </c>
      <c r="L279" s="243" t="str">
        <f t="shared" si="46"/>
        <v>FwdSw</v>
      </c>
      <c r="M279" s="244" t="str">
        <f t="shared" si="47"/>
        <v>EUR12F14Y_Quote</v>
      </c>
      <c r="N279" s="214">
        <f>IFERROR(_xll.qlQuoteValue(H285),"--")</f>
        <v>1.103E-2</v>
      </c>
      <c r="O279" s="214">
        <f t="shared" si="48"/>
        <v>0</v>
      </c>
      <c r="P279" s="122" t="b">
        <v>0</v>
      </c>
      <c r="Q279" s="122">
        <v>50</v>
      </c>
      <c r="R279" s="122">
        <v>1</v>
      </c>
      <c r="S279" s="121" t="str">
        <f t="shared" si="49"/>
        <v>--</v>
      </c>
      <c r="T279" s="122" t="str">
        <f>IFERROR(_xll.qlRateHelperEarliestDate(S279,Trigger),"--")</f>
        <v>--</v>
      </c>
      <c r="U279" s="122" t="str">
        <f>IFERROR(_xll.qlRateHelperPillarDate(S279,Trigger),"--")</f>
        <v>--</v>
      </c>
      <c r="W279" s="133" t="str">
        <f t="shared" si="45"/>
        <v/>
      </c>
      <c r="X279" s="133" t="e">
        <v>#N/A</v>
      </c>
      <c r="Y279" s="133" t="str">
        <f>IFERROR(_xll.qlRateHelperQuoteName(X279,Trigger),"")</f>
        <v/>
      </c>
      <c r="Z279" s="133" t="str">
        <f>IFERROR(_xll.qlRateHelperRate(X279,Trigger),"")</f>
        <v/>
      </c>
      <c r="AA279" s="133" t="str">
        <f>IF(ISERROR(_xll.qlSwapRateHelperSpread($X279)),IF(ISERROR(_xll.qlFuturesRateHelperConvexityAdjustment($X279)),"",_xll.qlFuturesRateHelperConvexityAdjustment($X279)),_xll.qlSwapRateHelperSpread($X279))</f>
        <v/>
      </c>
      <c r="AB279" s="133" t="str">
        <f>IFERROR(_xll.qlRateHelperEarliestDate(X279,Trigger),"")</f>
        <v/>
      </c>
      <c r="AC279" s="133" t="str">
        <f>IFERROR(_xll.qlRateHelperPillarDate(X279,Trigger),"")</f>
        <v/>
      </c>
      <c r="AD279" s="172" t="e">
        <v>#N/A</v>
      </c>
    </row>
    <row r="280" spans="1:30" x14ac:dyDescent="0.2">
      <c r="A280" s="133" t="s">
        <v>148</v>
      </c>
      <c r="B280" s="167" t="s">
        <v>59</v>
      </c>
      <c r="C280" s="121" t="s">
        <v>61</v>
      </c>
      <c r="D280" s="121" t="s">
        <v>8</v>
      </c>
      <c r="E280" s="121" t="s">
        <v>7</v>
      </c>
      <c r="F280" s="121" t="s">
        <v>140</v>
      </c>
      <c r="G280" s="121" t="str">
        <f t="shared" si="50"/>
        <v>Euribor6M</v>
      </c>
      <c r="H280" s="268" t="str">
        <f t="shared" si="51"/>
        <v>EUR12F9Y_Quote</v>
      </c>
      <c r="I280" s="277">
        <v>0</v>
      </c>
      <c r="J280" s="122" t="str">
        <f>IF(P274,_xll.qlSwapRateHelper2(,H280,2,B280,Calendar,+D280,E280,F280,G280,I280,C280,Discounting,PillarDate,,Permanent,Trigger,ObjectOverwrite),"--")</f>
        <v>--</v>
      </c>
      <c r="L280" s="243" t="str">
        <f t="shared" si="46"/>
        <v>FwdSw</v>
      </c>
      <c r="M280" s="244" t="str">
        <f t="shared" si="47"/>
        <v>EUR12F15Y_Quote</v>
      </c>
      <c r="N280" s="214">
        <f>IFERROR(_xll.qlQuoteValue(H286),"--")</f>
        <v>1.0869999999999999E-2</v>
      </c>
      <c r="O280" s="214">
        <f t="shared" si="48"/>
        <v>0</v>
      </c>
      <c r="P280" s="122" t="b">
        <v>0</v>
      </c>
      <c r="Q280" s="122">
        <v>50</v>
      </c>
      <c r="R280" s="122">
        <v>1</v>
      </c>
      <c r="S280" s="121" t="str">
        <f t="shared" si="49"/>
        <v>--</v>
      </c>
      <c r="T280" s="122" t="str">
        <f>IFERROR(_xll.qlRateHelperEarliestDate(S280,Trigger),"--")</f>
        <v>--</v>
      </c>
      <c r="U280" s="122" t="str">
        <f>IFERROR(_xll.qlRateHelperPillarDate(S280,Trigger),"--")</f>
        <v>--</v>
      </c>
      <c r="W280" s="133" t="str">
        <f t="shared" si="45"/>
        <v/>
      </c>
      <c r="X280" s="133" t="e">
        <v>#N/A</v>
      </c>
      <c r="Y280" s="133" t="str">
        <f>IFERROR(_xll.qlRateHelperQuoteName(X280,Trigger),"")</f>
        <v/>
      </c>
      <c r="Z280" s="133" t="str">
        <f>IFERROR(_xll.qlRateHelperRate(X280,Trigger),"")</f>
        <v/>
      </c>
      <c r="AA280" s="133" t="str">
        <f>IF(ISERROR(_xll.qlSwapRateHelperSpread($X280)),IF(ISERROR(_xll.qlFuturesRateHelperConvexityAdjustment($X280)),"",_xll.qlFuturesRateHelperConvexityAdjustment($X280)),_xll.qlSwapRateHelperSpread($X280))</f>
        <v/>
      </c>
      <c r="AB280" s="133" t="str">
        <f>IFERROR(_xll.qlRateHelperEarliestDate(X280,Trigger),"")</f>
        <v/>
      </c>
      <c r="AC280" s="133" t="str">
        <f>IFERROR(_xll.qlRateHelperPillarDate(X280,Trigger),"")</f>
        <v/>
      </c>
      <c r="AD280" s="172" t="e">
        <v>#N/A</v>
      </c>
    </row>
    <row r="281" spans="1:30" x14ac:dyDescent="0.2">
      <c r="A281" s="133" t="s">
        <v>148</v>
      </c>
      <c r="B281" s="167" t="s">
        <v>60</v>
      </c>
      <c r="C281" s="121" t="s">
        <v>61</v>
      </c>
      <c r="D281" s="121" t="s">
        <v>8</v>
      </c>
      <c r="E281" s="121" t="s">
        <v>7</v>
      </c>
      <c r="F281" s="121" t="s">
        <v>140</v>
      </c>
      <c r="G281" s="121" t="str">
        <f t="shared" si="50"/>
        <v>Euribor6M</v>
      </c>
      <c r="H281" s="268" t="str">
        <f t="shared" si="51"/>
        <v>EUR12F10Y_Quote</v>
      </c>
      <c r="I281" s="277">
        <v>0</v>
      </c>
      <c r="J281" s="122" t="str">
        <f>IF(P275,_xll.qlSwapRateHelper2(,H281,2,B281,Calendar,+D281,E281,F281,G281,I281,C281,Discounting,PillarDate,,Permanent,Trigger,ObjectOverwrite),"--")</f>
        <v>--</v>
      </c>
      <c r="L281" s="243" t="str">
        <f t="shared" si="46"/>
        <v>FwdSw</v>
      </c>
      <c r="M281" s="244" t="str">
        <f t="shared" si="47"/>
        <v>EUR12F20Y_Quote</v>
      </c>
      <c r="N281" s="214">
        <f>IFERROR(_xll.qlQuoteValue(H287),"--")</f>
        <v>1.0160000000000001E-2</v>
      </c>
      <c r="O281" s="214">
        <f t="shared" si="48"/>
        <v>0</v>
      </c>
      <c r="P281" s="122" t="b">
        <v>0</v>
      </c>
      <c r="Q281" s="122">
        <v>50</v>
      </c>
      <c r="R281" s="122">
        <v>1</v>
      </c>
      <c r="S281" s="121" t="str">
        <f t="shared" si="49"/>
        <v>--</v>
      </c>
      <c r="T281" s="122" t="str">
        <f>IFERROR(_xll.qlRateHelperEarliestDate(S281,Trigger),"--")</f>
        <v>--</v>
      </c>
      <c r="U281" s="122" t="str">
        <f>IFERROR(_xll.qlRateHelperPillarDate(S281,Trigger),"--")</f>
        <v>--</v>
      </c>
      <c r="W281" s="133" t="str">
        <f t="shared" si="45"/>
        <v/>
      </c>
      <c r="X281" s="133" t="e">
        <v>#N/A</v>
      </c>
      <c r="Y281" s="133" t="str">
        <f>IFERROR(_xll.qlRateHelperQuoteName(X281,Trigger),"")</f>
        <v/>
      </c>
      <c r="Z281" s="133" t="str">
        <f>IFERROR(_xll.qlRateHelperRate(X281,Trigger),"")</f>
        <v/>
      </c>
      <c r="AA281" s="133" t="str">
        <f>IF(ISERROR(_xll.qlSwapRateHelperSpread($X281)),IF(ISERROR(_xll.qlFuturesRateHelperConvexityAdjustment($X281)),"",_xll.qlFuturesRateHelperConvexityAdjustment($X281)),_xll.qlSwapRateHelperSpread($X281))</f>
        <v/>
      </c>
      <c r="AB281" s="133" t="str">
        <f>IFERROR(_xll.qlRateHelperEarliestDate(X281,Trigger),"")</f>
        <v/>
      </c>
      <c r="AC281" s="133" t="str">
        <f>IFERROR(_xll.qlRateHelperPillarDate(X281,Trigger),"")</f>
        <v/>
      </c>
      <c r="AD281" s="172" t="e">
        <v>#N/A</v>
      </c>
    </row>
    <row r="282" spans="1:30" x14ac:dyDescent="0.2">
      <c r="A282" s="133" t="s">
        <v>148</v>
      </c>
      <c r="B282" s="167" t="s">
        <v>98</v>
      </c>
      <c r="C282" s="121" t="s">
        <v>61</v>
      </c>
      <c r="D282" s="121" t="s">
        <v>8</v>
      </c>
      <c r="E282" s="121" t="s">
        <v>7</v>
      </c>
      <c r="F282" s="121" t="s">
        <v>140</v>
      </c>
      <c r="G282" s="121" t="str">
        <f t="shared" si="50"/>
        <v>Euribor6M</v>
      </c>
      <c r="H282" s="268" t="str">
        <f t="shared" si="51"/>
        <v>EUR12F11Y_Quote</v>
      </c>
      <c r="I282" s="277">
        <v>0</v>
      </c>
      <c r="J282" s="122" t="str">
        <f>IF(P276,_xll.qlSwapRateHelper2(,H282,2,B282,Calendar,+D282,E282,F282,G282,I282,C282,Discounting,PillarDate,,Permanent,Trigger,ObjectOverwrite),"--")</f>
        <v>--</v>
      </c>
      <c r="L282" s="243" t="str">
        <f t="shared" si="46"/>
        <v>FwdSw</v>
      </c>
      <c r="M282" s="244" t="str">
        <f t="shared" si="47"/>
        <v>EUR12F25Y_Quote</v>
      </c>
      <c r="N282" s="214">
        <f>IFERROR(_xll.qlQuoteValue(H288),"--")</f>
        <v>9.7099999999999999E-3</v>
      </c>
      <c r="O282" s="214">
        <f t="shared" si="48"/>
        <v>0</v>
      </c>
      <c r="P282" s="122" t="b">
        <v>0</v>
      </c>
      <c r="Q282" s="122">
        <v>50</v>
      </c>
      <c r="R282" s="122">
        <v>1</v>
      </c>
      <c r="S282" s="121" t="str">
        <f t="shared" si="49"/>
        <v>--</v>
      </c>
      <c r="T282" s="122" t="str">
        <f>IFERROR(_xll.qlRateHelperEarliestDate(S282,Trigger),"--")</f>
        <v>--</v>
      </c>
      <c r="U282" s="122" t="str">
        <f>IFERROR(_xll.qlRateHelperPillarDate(S282,Trigger),"--")</f>
        <v>--</v>
      </c>
      <c r="W282" s="133" t="str">
        <f t="shared" si="45"/>
        <v/>
      </c>
      <c r="X282" s="133" t="e">
        <v>#N/A</v>
      </c>
      <c r="Y282" s="133" t="str">
        <f>IFERROR(_xll.qlRateHelperQuoteName(X282,Trigger),"")</f>
        <v/>
      </c>
      <c r="Z282" s="133" t="str">
        <f>IFERROR(_xll.qlRateHelperRate(X282,Trigger),"")</f>
        <v/>
      </c>
      <c r="AA282" s="133" t="str">
        <f>IF(ISERROR(_xll.qlSwapRateHelperSpread($X282)),IF(ISERROR(_xll.qlFuturesRateHelperConvexityAdjustment($X282)),"",_xll.qlFuturesRateHelperConvexityAdjustment($X282)),_xll.qlSwapRateHelperSpread($X282))</f>
        <v/>
      </c>
      <c r="AB282" s="133" t="str">
        <f>IFERROR(_xll.qlRateHelperEarliestDate(X282,Trigger),"")</f>
        <v/>
      </c>
      <c r="AC282" s="133" t="str">
        <f>IFERROR(_xll.qlRateHelperPillarDate(X282,Trigger),"")</f>
        <v/>
      </c>
      <c r="AD282" s="172" t="e">
        <v>#N/A</v>
      </c>
    </row>
    <row r="283" spans="1:30" x14ac:dyDescent="0.2">
      <c r="A283" s="133" t="s">
        <v>148</v>
      </c>
      <c r="B283" s="167" t="s">
        <v>61</v>
      </c>
      <c r="C283" s="121" t="s">
        <v>61</v>
      </c>
      <c r="D283" s="121" t="s">
        <v>8</v>
      </c>
      <c r="E283" s="121" t="s">
        <v>7</v>
      </c>
      <c r="F283" s="121" t="s">
        <v>140</v>
      </c>
      <c r="G283" s="121" t="str">
        <f t="shared" si="50"/>
        <v>Euribor6M</v>
      </c>
      <c r="H283" s="268" t="str">
        <f t="shared" si="51"/>
        <v>EUR12F12Y_Quote</v>
      </c>
      <c r="I283" s="277">
        <v>0</v>
      </c>
      <c r="J283" s="122" t="str">
        <f>IF(P277,_xll.qlSwapRateHelper2(,H283,2,B283,Calendar,+D283,E283,F283,G283,I283,C283,Discounting,PillarDate,,Permanent,Trigger,ObjectOverwrite),"--")</f>
        <v>--</v>
      </c>
      <c r="L283" s="243" t="str">
        <f t="shared" si="46"/>
        <v>FwdSw</v>
      </c>
      <c r="M283" s="244" t="str">
        <f t="shared" si="47"/>
        <v>EUR12F30Y_Quote</v>
      </c>
      <c r="N283" s="214">
        <f>IFERROR(_xll.qlQuoteValue(H289),"--")</f>
        <v>9.1700000000000011E-3</v>
      </c>
      <c r="O283" s="214">
        <f t="shared" si="48"/>
        <v>0</v>
      </c>
      <c r="P283" s="122" t="b">
        <v>0</v>
      </c>
      <c r="Q283" s="122">
        <v>50</v>
      </c>
      <c r="R283" s="122">
        <v>1</v>
      </c>
      <c r="S283" s="121" t="str">
        <f t="shared" si="49"/>
        <v>--</v>
      </c>
      <c r="T283" s="122" t="str">
        <f>IFERROR(_xll.qlRateHelperEarliestDate(S283,Trigger),"--")</f>
        <v>--</v>
      </c>
      <c r="U283" s="122" t="str">
        <f>IFERROR(_xll.qlRateHelperPillarDate(S283,Trigger),"--")</f>
        <v>--</v>
      </c>
      <c r="W283" s="133" t="str">
        <f t="shared" si="45"/>
        <v/>
      </c>
      <c r="X283" s="133" t="e">
        <v>#N/A</v>
      </c>
      <c r="Y283" s="133" t="str">
        <f>IFERROR(_xll.qlRateHelperQuoteName(X283,Trigger),"")</f>
        <v/>
      </c>
      <c r="Z283" s="133" t="str">
        <f>IFERROR(_xll.qlRateHelperRate(X283,Trigger),"")</f>
        <v/>
      </c>
      <c r="AA283" s="133" t="str">
        <f>IF(ISERROR(_xll.qlSwapRateHelperSpread($X283)),IF(ISERROR(_xll.qlFuturesRateHelperConvexityAdjustment($X283)),"",_xll.qlFuturesRateHelperConvexityAdjustment($X283)),_xll.qlSwapRateHelperSpread($X283))</f>
        <v/>
      </c>
      <c r="AB283" s="133" t="str">
        <f>IFERROR(_xll.qlRateHelperEarliestDate(X283,Trigger),"")</f>
        <v/>
      </c>
      <c r="AC283" s="133" t="str">
        <f>IFERROR(_xll.qlRateHelperPillarDate(X283,Trigger),"")</f>
        <v/>
      </c>
      <c r="AD283" s="172" t="e">
        <v>#N/A</v>
      </c>
    </row>
    <row r="284" spans="1:30" x14ac:dyDescent="0.2">
      <c r="A284" s="133" t="s">
        <v>148</v>
      </c>
      <c r="B284" s="167" t="s">
        <v>99</v>
      </c>
      <c r="C284" s="121" t="s">
        <v>61</v>
      </c>
      <c r="D284" s="121" t="s">
        <v>8</v>
      </c>
      <c r="E284" s="121" t="s">
        <v>7</v>
      </c>
      <c r="F284" s="121" t="s">
        <v>140</v>
      </c>
      <c r="G284" s="121" t="str">
        <f t="shared" si="50"/>
        <v>Euribor6M</v>
      </c>
      <c r="H284" s="268" t="str">
        <f t="shared" si="51"/>
        <v>EUR12F13Y_Quote</v>
      </c>
      <c r="I284" s="277">
        <v>0</v>
      </c>
      <c r="J284" s="122" t="str">
        <f>IF(P278,_xll.qlSwapRateHelper2(,H284,2,B284,Calendar,+D284,E284,F284,G284,I284,C284,Discounting,PillarDate,,Permanent,Trigger,ObjectOverwrite),"--")</f>
        <v>--</v>
      </c>
      <c r="L284" s="243" t="str">
        <f t="shared" si="46"/>
        <v>FwdSw</v>
      </c>
      <c r="M284" s="244" t="str">
        <f t="shared" si="47"/>
        <v>EUR13F1Y_Quote</v>
      </c>
      <c r="N284" s="214">
        <f>IFERROR(_xll.qlQuoteValue(H290),"--")</f>
        <v>1.3380000000000001E-2</v>
      </c>
      <c r="O284" s="214">
        <f t="shared" si="48"/>
        <v>0</v>
      </c>
      <c r="P284" s="122" t="b">
        <v>0</v>
      </c>
      <c r="Q284" s="122">
        <v>50</v>
      </c>
      <c r="R284" s="122">
        <v>1</v>
      </c>
      <c r="S284" s="121" t="str">
        <f t="shared" si="49"/>
        <v>--</v>
      </c>
      <c r="T284" s="122" t="str">
        <f>IFERROR(_xll.qlRateHelperEarliestDate(S284,Trigger),"--")</f>
        <v>--</v>
      </c>
      <c r="U284" s="122" t="str">
        <f>IFERROR(_xll.qlRateHelperPillarDate(S284,Trigger),"--")</f>
        <v>--</v>
      </c>
      <c r="W284" s="133" t="str">
        <f t="shared" si="45"/>
        <v/>
      </c>
      <c r="X284" s="133" t="e">
        <v>#N/A</v>
      </c>
      <c r="Y284" s="133" t="str">
        <f>IFERROR(_xll.qlRateHelperQuoteName(X284,Trigger),"")</f>
        <v/>
      </c>
      <c r="Z284" s="133" t="str">
        <f>IFERROR(_xll.qlRateHelperRate(X284,Trigger),"")</f>
        <v/>
      </c>
      <c r="AA284" s="133" t="str">
        <f>IF(ISERROR(_xll.qlSwapRateHelperSpread($X284)),IF(ISERROR(_xll.qlFuturesRateHelperConvexityAdjustment($X284)),"",_xll.qlFuturesRateHelperConvexityAdjustment($X284)),_xll.qlSwapRateHelperSpread($X284))</f>
        <v/>
      </c>
      <c r="AB284" s="133" t="str">
        <f>IFERROR(_xll.qlRateHelperEarliestDate(X284,Trigger),"")</f>
        <v/>
      </c>
      <c r="AC284" s="133" t="str">
        <f>IFERROR(_xll.qlRateHelperPillarDate(X284,Trigger),"")</f>
        <v/>
      </c>
      <c r="AD284" s="172" t="e">
        <v>#N/A</v>
      </c>
    </row>
    <row r="285" spans="1:30" x14ac:dyDescent="0.2">
      <c r="A285" s="133" t="s">
        <v>148</v>
      </c>
      <c r="B285" s="167" t="s">
        <v>100</v>
      </c>
      <c r="C285" s="121" t="s">
        <v>61</v>
      </c>
      <c r="D285" s="121" t="s">
        <v>8</v>
      </c>
      <c r="E285" s="121" t="s">
        <v>7</v>
      </c>
      <c r="F285" s="121" t="s">
        <v>140</v>
      </c>
      <c r="G285" s="121" t="str">
        <f t="shared" si="50"/>
        <v>Euribor6M</v>
      </c>
      <c r="H285" s="268" t="str">
        <f t="shared" si="51"/>
        <v>EUR12F14Y_Quote</v>
      </c>
      <c r="I285" s="277">
        <v>0</v>
      </c>
      <c r="J285" s="122" t="str">
        <f>IF(P279,_xll.qlSwapRateHelper2(,H285,2,B285,Calendar,+D285,E285,F285,G285,I285,C285,Discounting,PillarDate,,Permanent,Trigger,ObjectOverwrite),"--")</f>
        <v>--</v>
      </c>
      <c r="L285" s="243" t="str">
        <f t="shared" si="46"/>
        <v>FwdSw</v>
      </c>
      <c r="M285" s="244" t="str">
        <f t="shared" si="47"/>
        <v>EUR13F2Y_Quote</v>
      </c>
      <c r="N285" s="214">
        <f>IFERROR(_xll.qlQuoteValue(H291),"--")</f>
        <v>1.337E-2</v>
      </c>
      <c r="O285" s="214">
        <f t="shared" si="48"/>
        <v>0</v>
      </c>
      <c r="P285" s="122" t="b">
        <v>0</v>
      </c>
      <c r="Q285" s="122">
        <v>50</v>
      </c>
      <c r="R285" s="122">
        <v>1</v>
      </c>
      <c r="S285" s="121" t="str">
        <f t="shared" si="49"/>
        <v>--</v>
      </c>
      <c r="T285" s="122" t="str">
        <f>IFERROR(_xll.qlRateHelperEarliestDate(S285,Trigger),"--")</f>
        <v>--</v>
      </c>
      <c r="U285" s="122" t="str">
        <f>IFERROR(_xll.qlRateHelperPillarDate(S285,Trigger),"--")</f>
        <v>--</v>
      </c>
      <c r="W285" s="133" t="str">
        <f t="shared" si="45"/>
        <v/>
      </c>
      <c r="X285" s="133" t="e">
        <v>#N/A</v>
      </c>
      <c r="Y285" s="133" t="str">
        <f>IFERROR(_xll.qlRateHelperQuoteName(X285,Trigger),"")</f>
        <v/>
      </c>
      <c r="Z285" s="133" t="str">
        <f>IFERROR(_xll.qlRateHelperRate(X285,Trigger),"")</f>
        <v/>
      </c>
      <c r="AA285" s="133" t="str">
        <f>IF(ISERROR(_xll.qlSwapRateHelperSpread($X285)),IF(ISERROR(_xll.qlFuturesRateHelperConvexityAdjustment($X285)),"",_xll.qlFuturesRateHelperConvexityAdjustment($X285)),_xll.qlSwapRateHelperSpread($X285))</f>
        <v/>
      </c>
      <c r="AB285" s="133" t="str">
        <f>IFERROR(_xll.qlRateHelperEarliestDate(X285,Trigger),"")</f>
        <v/>
      </c>
      <c r="AC285" s="133" t="str">
        <f>IFERROR(_xll.qlRateHelperPillarDate(X285,Trigger),"")</f>
        <v/>
      </c>
      <c r="AD285" s="172" t="e">
        <v>#N/A</v>
      </c>
    </row>
    <row r="286" spans="1:30" x14ac:dyDescent="0.2">
      <c r="A286" s="133" t="s">
        <v>148</v>
      </c>
      <c r="B286" s="167" t="s">
        <v>62</v>
      </c>
      <c r="C286" s="121" t="s">
        <v>61</v>
      </c>
      <c r="D286" s="121" t="s">
        <v>8</v>
      </c>
      <c r="E286" s="121" t="s">
        <v>7</v>
      </c>
      <c r="F286" s="121" t="s">
        <v>140</v>
      </c>
      <c r="G286" s="121" t="str">
        <f t="shared" si="50"/>
        <v>Euribor6M</v>
      </c>
      <c r="H286" s="268" t="str">
        <f t="shared" si="51"/>
        <v>EUR12F15Y_Quote</v>
      </c>
      <c r="I286" s="277">
        <v>0</v>
      </c>
      <c r="J286" s="122" t="str">
        <f>IF(P280,_xll.qlSwapRateHelper2(,H286,2,B286,Calendar,+D286,E286,F286,G286,I286,C286,Discounting,PillarDate,,Permanent,Trigger,ObjectOverwrite),"--")</f>
        <v>--</v>
      </c>
      <c r="L286" s="243" t="str">
        <f t="shared" si="46"/>
        <v>FwdSw</v>
      </c>
      <c r="M286" s="244" t="str">
        <f t="shared" si="47"/>
        <v>EUR13F3Y_Quote</v>
      </c>
      <c r="N286" s="214">
        <f>IFERROR(_xll.qlQuoteValue(H292),"--")</f>
        <v>1.316E-2</v>
      </c>
      <c r="O286" s="214">
        <f t="shared" si="48"/>
        <v>0</v>
      </c>
      <c r="P286" s="122" t="b">
        <v>0</v>
      </c>
      <c r="Q286" s="122">
        <v>50</v>
      </c>
      <c r="R286" s="122">
        <v>1</v>
      </c>
      <c r="S286" s="121" t="str">
        <f t="shared" si="49"/>
        <v>--</v>
      </c>
      <c r="T286" s="122" t="str">
        <f>IFERROR(_xll.qlRateHelperEarliestDate(S286,Trigger),"--")</f>
        <v>--</v>
      </c>
      <c r="U286" s="122" t="str">
        <f>IFERROR(_xll.qlRateHelperPillarDate(S286,Trigger),"--")</f>
        <v>--</v>
      </c>
      <c r="W286" s="133" t="str">
        <f t="shared" si="45"/>
        <v/>
      </c>
      <c r="X286" s="133" t="e">
        <v>#N/A</v>
      </c>
      <c r="Y286" s="133" t="str">
        <f>IFERROR(_xll.qlRateHelperQuoteName(X286,Trigger),"")</f>
        <v/>
      </c>
      <c r="Z286" s="133" t="str">
        <f>IFERROR(_xll.qlRateHelperRate(X286,Trigger),"")</f>
        <v/>
      </c>
      <c r="AA286" s="133" t="str">
        <f>IF(ISERROR(_xll.qlSwapRateHelperSpread($X286)),IF(ISERROR(_xll.qlFuturesRateHelperConvexityAdjustment($X286)),"",_xll.qlFuturesRateHelperConvexityAdjustment($X286)),_xll.qlSwapRateHelperSpread($X286))</f>
        <v/>
      </c>
      <c r="AB286" s="133" t="str">
        <f>IFERROR(_xll.qlRateHelperEarliestDate(X286,Trigger),"")</f>
        <v/>
      </c>
      <c r="AC286" s="133" t="str">
        <f>IFERROR(_xll.qlRateHelperPillarDate(X286,Trigger),"")</f>
        <v/>
      </c>
      <c r="AD286" s="172" t="e">
        <v>#N/A</v>
      </c>
    </row>
    <row r="287" spans="1:30" x14ac:dyDescent="0.2">
      <c r="A287" s="133" t="s">
        <v>148</v>
      </c>
      <c r="B287" s="167" t="s">
        <v>63</v>
      </c>
      <c r="C287" s="121" t="s">
        <v>61</v>
      </c>
      <c r="D287" s="121" t="s">
        <v>8</v>
      </c>
      <c r="E287" s="121" t="s">
        <v>7</v>
      </c>
      <c r="F287" s="121" t="s">
        <v>140</v>
      </c>
      <c r="G287" s="121" t="str">
        <f t="shared" si="50"/>
        <v>Euribor6M</v>
      </c>
      <c r="H287" s="268" t="str">
        <f t="shared" si="51"/>
        <v>EUR12F20Y_Quote</v>
      </c>
      <c r="I287" s="277">
        <v>0</v>
      </c>
      <c r="J287" s="122" t="str">
        <f>IF(P281,_xll.qlSwapRateHelper2(,H287,2,B287,Calendar,+D287,E287,F287,G287,I287,C287,Discounting,PillarDate,,Permanent,Trigger,ObjectOverwrite),"--")</f>
        <v>--</v>
      </c>
      <c r="L287" s="243" t="str">
        <f t="shared" si="46"/>
        <v>FwdSw</v>
      </c>
      <c r="M287" s="244" t="str">
        <f t="shared" si="47"/>
        <v>EUR13F4Y_Quote</v>
      </c>
      <c r="N287" s="214">
        <f>IFERROR(_xll.qlQuoteValue(H293),"--")</f>
        <v>1.291E-2</v>
      </c>
      <c r="O287" s="214">
        <f t="shared" si="48"/>
        <v>0</v>
      </c>
      <c r="P287" s="122" t="b">
        <v>0</v>
      </c>
      <c r="Q287" s="122">
        <v>50</v>
      </c>
      <c r="R287" s="122">
        <v>1</v>
      </c>
      <c r="S287" s="121" t="str">
        <f t="shared" si="49"/>
        <v>--</v>
      </c>
      <c r="T287" s="122" t="str">
        <f>IFERROR(_xll.qlRateHelperEarliestDate(S287,Trigger),"--")</f>
        <v>--</v>
      </c>
      <c r="U287" s="122" t="str">
        <f>IFERROR(_xll.qlRateHelperPillarDate(S287,Trigger),"--")</f>
        <v>--</v>
      </c>
      <c r="W287" s="133" t="str">
        <f t="shared" si="45"/>
        <v/>
      </c>
      <c r="X287" s="133" t="e">
        <v>#N/A</v>
      </c>
      <c r="Y287" s="133" t="str">
        <f>IFERROR(_xll.qlRateHelperQuoteName(X287,Trigger),"")</f>
        <v/>
      </c>
      <c r="Z287" s="133" t="str">
        <f>IFERROR(_xll.qlRateHelperRate(X287,Trigger),"")</f>
        <v/>
      </c>
      <c r="AA287" s="133" t="str">
        <f>IF(ISERROR(_xll.qlSwapRateHelperSpread($X287)),IF(ISERROR(_xll.qlFuturesRateHelperConvexityAdjustment($X287)),"",_xll.qlFuturesRateHelperConvexityAdjustment($X287)),_xll.qlSwapRateHelperSpread($X287))</f>
        <v/>
      </c>
      <c r="AB287" s="133" t="str">
        <f>IFERROR(_xll.qlRateHelperEarliestDate(X287,Trigger),"")</f>
        <v/>
      </c>
      <c r="AC287" s="133" t="str">
        <f>IFERROR(_xll.qlRateHelperPillarDate(X287,Trigger),"")</f>
        <v/>
      </c>
      <c r="AD287" s="172" t="e">
        <v>#N/A</v>
      </c>
    </row>
    <row r="288" spans="1:30" x14ac:dyDescent="0.2">
      <c r="A288" s="133" t="s">
        <v>148</v>
      </c>
      <c r="B288" s="167" t="s">
        <v>64</v>
      </c>
      <c r="C288" s="121" t="s">
        <v>61</v>
      </c>
      <c r="D288" s="121" t="s">
        <v>8</v>
      </c>
      <c r="E288" s="121" t="s">
        <v>7</v>
      </c>
      <c r="F288" s="121" t="s">
        <v>140</v>
      </c>
      <c r="G288" s="121" t="str">
        <f t="shared" si="50"/>
        <v>Euribor6M</v>
      </c>
      <c r="H288" s="268" t="str">
        <f t="shared" si="51"/>
        <v>EUR12F25Y_Quote</v>
      </c>
      <c r="I288" s="277">
        <v>0</v>
      </c>
      <c r="J288" s="122" t="str">
        <f>IF(P282,_xll.qlSwapRateHelper2(,H288,2,B288,Calendar,+D288,E288,F288,G288,I288,C288,Discounting,PillarDate,,Permanent,Trigger,ObjectOverwrite),"--")</f>
        <v>--</v>
      </c>
      <c r="L288" s="243" t="str">
        <f t="shared" si="46"/>
        <v>FwdSw</v>
      </c>
      <c r="M288" s="244" t="str">
        <f t="shared" si="47"/>
        <v>EUR13F5Y_Quote</v>
      </c>
      <c r="N288" s="214">
        <f>IFERROR(_xll.qlQuoteValue(H294),"--")</f>
        <v>1.2619999999999999E-2</v>
      </c>
      <c r="O288" s="214">
        <f t="shared" si="48"/>
        <v>0</v>
      </c>
      <c r="P288" s="122" t="b">
        <v>0</v>
      </c>
      <c r="Q288" s="122">
        <v>50</v>
      </c>
      <c r="R288" s="122">
        <v>1</v>
      </c>
      <c r="S288" s="121" t="str">
        <f t="shared" si="49"/>
        <v>--</v>
      </c>
      <c r="T288" s="122" t="str">
        <f>IFERROR(_xll.qlRateHelperEarliestDate(S288,Trigger),"--")</f>
        <v>--</v>
      </c>
      <c r="U288" s="122" t="str">
        <f>IFERROR(_xll.qlRateHelperPillarDate(S288,Trigger),"--")</f>
        <v>--</v>
      </c>
      <c r="W288" s="133" t="str">
        <f t="shared" si="45"/>
        <v/>
      </c>
      <c r="X288" s="133" t="e">
        <v>#N/A</v>
      </c>
      <c r="Y288" s="133" t="str">
        <f>IFERROR(_xll.qlRateHelperQuoteName(X288,Trigger),"")</f>
        <v/>
      </c>
      <c r="Z288" s="133" t="str">
        <f>IFERROR(_xll.qlRateHelperRate(X288,Trigger),"")</f>
        <v/>
      </c>
      <c r="AA288" s="133" t="str">
        <f>IF(ISERROR(_xll.qlSwapRateHelperSpread($X288)),IF(ISERROR(_xll.qlFuturesRateHelperConvexityAdjustment($X288)),"",_xll.qlFuturesRateHelperConvexityAdjustment($X288)),_xll.qlSwapRateHelperSpread($X288))</f>
        <v/>
      </c>
      <c r="AB288" s="133" t="str">
        <f>IFERROR(_xll.qlRateHelperEarliestDate(X288,Trigger),"")</f>
        <v/>
      </c>
      <c r="AC288" s="133" t="str">
        <f>IFERROR(_xll.qlRateHelperPillarDate(X288,Trigger),"")</f>
        <v/>
      </c>
      <c r="AD288" s="172" t="e">
        <v>#N/A</v>
      </c>
    </row>
    <row r="289" spans="1:30" x14ac:dyDescent="0.2">
      <c r="A289" s="136" t="s">
        <v>148</v>
      </c>
      <c r="B289" s="168" t="s">
        <v>66</v>
      </c>
      <c r="C289" s="169" t="s">
        <v>61</v>
      </c>
      <c r="D289" s="169" t="s">
        <v>8</v>
      </c>
      <c r="E289" s="169" t="s">
        <v>7</v>
      </c>
      <c r="F289" s="169" t="s">
        <v>140</v>
      </c>
      <c r="G289" s="169" t="str">
        <f t="shared" si="50"/>
        <v>Euribor6M</v>
      </c>
      <c r="H289" s="269" t="str">
        <f t="shared" si="51"/>
        <v>EUR12F30Y_Quote</v>
      </c>
      <c r="I289" s="278">
        <v>0</v>
      </c>
      <c r="J289" s="124" t="str">
        <f>IF(P283,_xll.qlSwapRateHelper2(,H289,2,B289,Calendar,+D289,E289,F289,G289,I289,C289,Discounting,PillarDate,,Permanent,Trigger,ObjectOverwrite),"--")</f>
        <v>--</v>
      </c>
      <c r="L289" s="243" t="str">
        <f t="shared" si="46"/>
        <v>FwdSw</v>
      </c>
      <c r="M289" s="244" t="str">
        <f t="shared" si="47"/>
        <v>EUR13F6Y_Quote</v>
      </c>
      <c r="N289" s="214">
        <f>IFERROR(_xll.qlQuoteValue(H295),"--")</f>
        <v>1.2359999999999999E-2</v>
      </c>
      <c r="O289" s="214">
        <f t="shared" si="48"/>
        <v>0</v>
      </c>
      <c r="P289" s="122" t="b">
        <v>0</v>
      </c>
      <c r="Q289" s="122">
        <v>50</v>
      </c>
      <c r="R289" s="122">
        <v>1</v>
      </c>
      <c r="S289" s="121" t="str">
        <f t="shared" si="49"/>
        <v>--</v>
      </c>
      <c r="T289" s="122" t="str">
        <f>IFERROR(_xll.qlRateHelperEarliestDate(S289,Trigger),"--")</f>
        <v>--</v>
      </c>
      <c r="U289" s="122" t="str">
        <f>IFERROR(_xll.qlRateHelperPillarDate(S289,Trigger),"--")</f>
        <v>--</v>
      </c>
      <c r="W289" s="133" t="str">
        <f t="shared" si="45"/>
        <v/>
      </c>
      <c r="X289" s="133" t="e">
        <v>#N/A</v>
      </c>
      <c r="Y289" s="133" t="str">
        <f>IFERROR(_xll.qlRateHelperQuoteName(X289,Trigger),"")</f>
        <v/>
      </c>
      <c r="Z289" s="133" t="str">
        <f>IFERROR(_xll.qlRateHelperRate(X289,Trigger),"")</f>
        <v/>
      </c>
      <c r="AA289" s="133" t="str">
        <f>IF(ISERROR(_xll.qlSwapRateHelperSpread($X289)),IF(ISERROR(_xll.qlFuturesRateHelperConvexityAdjustment($X289)),"",_xll.qlFuturesRateHelperConvexityAdjustment($X289)),_xll.qlSwapRateHelperSpread($X289))</f>
        <v/>
      </c>
      <c r="AB289" s="133" t="str">
        <f>IFERROR(_xll.qlRateHelperEarliestDate(X289,Trigger),"")</f>
        <v/>
      </c>
      <c r="AC289" s="133" t="str">
        <f>IFERROR(_xll.qlRateHelperPillarDate(X289,Trigger),"")</f>
        <v/>
      </c>
      <c r="AD289" s="172" t="e">
        <v>#N/A</v>
      </c>
    </row>
    <row r="290" spans="1:30" x14ac:dyDescent="0.2">
      <c r="A290" s="130" t="s">
        <v>148</v>
      </c>
      <c r="B290" s="166" t="s">
        <v>29</v>
      </c>
      <c r="C290" s="118" t="s">
        <v>99</v>
      </c>
      <c r="D290" s="118" t="s">
        <v>8</v>
      </c>
      <c r="E290" s="118" t="s">
        <v>7</v>
      </c>
      <c r="F290" s="118" t="s">
        <v>140</v>
      </c>
      <c r="G290" s="52" t="str">
        <f t="shared" si="50"/>
        <v>Euribor6M</v>
      </c>
      <c r="H290" s="267" t="str">
        <f t="shared" si="51"/>
        <v>EUR13F1Y_Quote</v>
      </c>
      <c r="I290" s="276">
        <v>0</v>
      </c>
      <c r="J290" s="119" t="str">
        <f>IF(P284,_xll.qlSwapRateHelper2(,H290,2,B290,Calendar,+D290,E290,F290,G290,I290,C290,Discounting,PillarDate,,Permanent,Trigger,ObjectOverwrite),"--")</f>
        <v>--</v>
      </c>
      <c r="L290" s="243" t="str">
        <f t="shared" si="46"/>
        <v>FwdSw</v>
      </c>
      <c r="M290" s="244" t="str">
        <f t="shared" si="47"/>
        <v>EUR13F7Y_Quote</v>
      </c>
      <c r="N290" s="214">
        <f>IFERROR(_xll.qlQuoteValue(H296),"--")</f>
        <v>1.2110000000000001E-2</v>
      </c>
      <c r="O290" s="214">
        <f t="shared" si="48"/>
        <v>0</v>
      </c>
      <c r="P290" s="122" t="b">
        <v>0</v>
      </c>
      <c r="Q290" s="122">
        <v>50</v>
      </c>
      <c r="R290" s="122">
        <v>1</v>
      </c>
      <c r="S290" s="121" t="str">
        <f t="shared" si="49"/>
        <v>--</v>
      </c>
      <c r="T290" s="122" t="str">
        <f>IFERROR(_xll.qlRateHelperEarliestDate(S290,Trigger),"--")</f>
        <v>--</v>
      </c>
      <c r="U290" s="122" t="str">
        <f>IFERROR(_xll.qlRateHelperPillarDate(S290,Trigger),"--")</f>
        <v>--</v>
      </c>
      <c r="W290" s="133" t="str">
        <f t="shared" si="45"/>
        <v/>
      </c>
      <c r="X290" s="133" t="e">
        <v>#N/A</v>
      </c>
      <c r="Y290" s="133" t="str">
        <f>IFERROR(_xll.qlRateHelperQuoteName(X290,Trigger),"")</f>
        <v/>
      </c>
      <c r="Z290" s="133" t="str">
        <f>IFERROR(_xll.qlRateHelperRate(X290,Trigger),"")</f>
        <v/>
      </c>
      <c r="AA290" s="133" t="str">
        <f>IF(ISERROR(_xll.qlSwapRateHelperSpread($X290)),IF(ISERROR(_xll.qlFuturesRateHelperConvexityAdjustment($X290)),"",_xll.qlFuturesRateHelperConvexityAdjustment($X290)),_xll.qlSwapRateHelperSpread($X290))</f>
        <v/>
      </c>
      <c r="AB290" s="133" t="str">
        <f>IFERROR(_xll.qlRateHelperEarliestDate(X290,Trigger),"")</f>
        <v/>
      </c>
      <c r="AC290" s="133" t="str">
        <f>IFERROR(_xll.qlRateHelperPillarDate(X290,Trigger),"")</f>
        <v/>
      </c>
      <c r="AD290" s="172" t="e">
        <v>#N/A</v>
      </c>
    </row>
    <row r="291" spans="1:30" x14ac:dyDescent="0.2">
      <c r="A291" s="133" t="s">
        <v>148</v>
      </c>
      <c r="B291" s="167" t="s">
        <v>52</v>
      </c>
      <c r="C291" s="121" t="s">
        <v>99</v>
      </c>
      <c r="D291" s="121" t="s">
        <v>8</v>
      </c>
      <c r="E291" s="121" t="s">
        <v>7</v>
      </c>
      <c r="F291" s="121" t="s">
        <v>140</v>
      </c>
      <c r="G291" s="121" t="str">
        <f t="shared" si="50"/>
        <v>Euribor6M</v>
      </c>
      <c r="H291" s="268" t="str">
        <f t="shared" si="51"/>
        <v>EUR13F2Y_Quote</v>
      </c>
      <c r="I291" s="277">
        <v>0</v>
      </c>
      <c r="J291" s="122" t="str">
        <f>IF(P285,_xll.qlSwapRateHelper2(,H291,2,B291,Calendar,+D291,E291,F291,G291,I291,C291,Discounting,PillarDate,,Permanent,Trigger,ObjectOverwrite),"--")</f>
        <v>--</v>
      </c>
      <c r="L291" s="243" t="str">
        <f t="shared" si="46"/>
        <v>FwdSw</v>
      </c>
      <c r="M291" s="244" t="str">
        <f t="shared" si="47"/>
        <v>EUR13F8Y_Quote</v>
      </c>
      <c r="N291" s="214">
        <f>IFERROR(_xll.qlQuoteValue(H297),"--")</f>
        <v>1.187E-2</v>
      </c>
      <c r="O291" s="214">
        <f t="shared" si="48"/>
        <v>0</v>
      </c>
      <c r="P291" s="122" t="b">
        <v>0</v>
      </c>
      <c r="Q291" s="122">
        <v>50</v>
      </c>
      <c r="R291" s="122">
        <v>1</v>
      </c>
      <c r="S291" s="121" t="str">
        <f t="shared" si="49"/>
        <v>--</v>
      </c>
      <c r="T291" s="122" t="str">
        <f>IFERROR(_xll.qlRateHelperEarliestDate(S291,Trigger),"--")</f>
        <v>--</v>
      </c>
      <c r="U291" s="122" t="str">
        <f>IFERROR(_xll.qlRateHelperPillarDate(S291,Trigger),"--")</f>
        <v>--</v>
      </c>
      <c r="W291" s="133" t="str">
        <f t="shared" si="45"/>
        <v/>
      </c>
      <c r="X291" s="133" t="e">
        <v>#N/A</v>
      </c>
      <c r="Y291" s="133" t="str">
        <f>IFERROR(_xll.qlRateHelperQuoteName(X291,Trigger),"")</f>
        <v/>
      </c>
      <c r="Z291" s="133" t="str">
        <f>IFERROR(_xll.qlRateHelperRate(X291,Trigger),"")</f>
        <v/>
      </c>
      <c r="AA291" s="133" t="str">
        <f>IF(ISERROR(_xll.qlSwapRateHelperSpread($X291)),IF(ISERROR(_xll.qlFuturesRateHelperConvexityAdjustment($X291)),"",_xll.qlFuturesRateHelperConvexityAdjustment($X291)),_xll.qlSwapRateHelperSpread($X291))</f>
        <v/>
      </c>
      <c r="AB291" s="133" t="str">
        <f>IFERROR(_xll.qlRateHelperEarliestDate(X291,Trigger),"")</f>
        <v/>
      </c>
      <c r="AC291" s="133" t="str">
        <f>IFERROR(_xll.qlRateHelperPillarDate(X291,Trigger),"")</f>
        <v/>
      </c>
      <c r="AD291" s="172" t="e">
        <v>#N/A</v>
      </c>
    </row>
    <row r="292" spans="1:30" x14ac:dyDescent="0.2">
      <c r="A292" s="133" t="s">
        <v>148</v>
      </c>
      <c r="B292" s="167" t="s">
        <v>53</v>
      </c>
      <c r="C292" s="121" t="s">
        <v>99</v>
      </c>
      <c r="D292" s="121" t="s">
        <v>8</v>
      </c>
      <c r="E292" s="121" t="s">
        <v>7</v>
      </c>
      <c r="F292" s="121" t="s">
        <v>140</v>
      </c>
      <c r="G292" s="121" t="str">
        <f t="shared" si="50"/>
        <v>Euribor6M</v>
      </c>
      <c r="H292" s="268" t="str">
        <f t="shared" si="51"/>
        <v>EUR13F3Y_Quote</v>
      </c>
      <c r="I292" s="277">
        <v>0</v>
      </c>
      <c r="J292" s="122" t="str">
        <f>IF(P286,_xll.qlSwapRateHelper2(,H292,2,B292,Calendar,+D292,E292,F292,G292,I292,C292,Discounting,PillarDate,,Permanent,Trigger,ObjectOverwrite),"--")</f>
        <v>--</v>
      </c>
      <c r="L292" s="243" t="str">
        <f t="shared" si="46"/>
        <v>FwdSw</v>
      </c>
      <c r="M292" s="244" t="str">
        <f t="shared" si="47"/>
        <v>EUR13F9Y_Quote</v>
      </c>
      <c r="N292" s="214">
        <f>IFERROR(_xll.qlQuoteValue(H298),"--")</f>
        <v>1.163E-2</v>
      </c>
      <c r="O292" s="214">
        <f t="shared" si="48"/>
        <v>0</v>
      </c>
      <c r="P292" s="122" t="b">
        <v>0</v>
      </c>
      <c r="Q292" s="122">
        <v>50</v>
      </c>
      <c r="R292" s="122">
        <v>1</v>
      </c>
      <c r="S292" s="121" t="str">
        <f t="shared" si="49"/>
        <v>--</v>
      </c>
      <c r="T292" s="122" t="str">
        <f>IFERROR(_xll.qlRateHelperEarliestDate(S292,Trigger),"--")</f>
        <v>--</v>
      </c>
      <c r="U292" s="122" t="str">
        <f>IFERROR(_xll.qlRateHelperPillarDate(S292,Trigger),"--")</f>
        <v>--</v>
      </c>
      <c r="W292" s="133" t="str">
        <f t="shared" si="45"/>
        <v/>
      </c>
      <c r="X292" s="133" t="e">
        <v>#N/A</v>
      </c>
      <c r="Y292" s="133" t="str">
        <f>IFERROR(_xll.qlRateHelperQuoteName(X292,Trigger),"")</f>
        <v/>
      </c>
      <c r="Z292" s="133" t="str">
        <f>IFERROR(_xll.qlRateHelperRate(X292,Trigger),"")</f>
        <v/>
      </c>
      <c r="AA292" s="133" t="str">
        <f>IF(ISERROR(_xll.qlSwapRateHelperSpread($X292)),IF(ISERROR(_xll.qlFuturesRateHelperConvexityAdjustment($X292)),"",_xll.qlFuturesRateHelperConvexityAdjustment($X292)),_xll.qlSwapRateHelperSpread($X292))</f>
        <v/>
      </c>
      <c r="AB292" s="133" t="str">
        <f>IFERROR(_xll.qlRateHelperEarliestDate(X292,Trigger),"")</f>
        <v/>
      </c>
      <c r="AC292" s="133" t="str">
        <f>IFERROR(_xll.qlRateHelperPillarDate(X292,Trigger),"")</f>
        <v/>
      </c>
      <c r="AD292" s="172" t="e">
        <v>#N/A</v>
      </c>
    </row>
    <row r="293" spans="1:30" x14ac:dyDescent="0.2">
      <c r="A293" s="133" t="s">
        <v>148</v>
      </c>
      <c r="B293" s="167" t="s">
        <v>54</v>
      </c>
      <c r="C293" s="121" t="s">
        <v>99</v>
      </c>
      <c r="D293" s="121" t="s">
        <v>8</v>
      </c>
      <c r="E293" s="121" t="s">
        <v>7</v>
      </c>
      <c r="F293" s="121" t="s">
        <v>140</v>
      </c>
      <c r="G293" s="121" t="str">
        <f t="shared" si="50"/>
        <v>Euribor6M</v>
      </c>
      <c r="H293" s="268" t="str">
        <f t="shared" si="51"/>
        <v>EUR13F4Y_Quote</v>
      </c>
      <c r="I293" s="277">
        <v>0</v>
      </c>
      <c r="J293" s="122" t="str">
        <f>IF(P287,_xll.qlSwapRateHelper2(,H293,2,B293,Calendar,+D293,E293,F293,G293,I293,C293,Discounting,PillarDate,,Permanent,Trigger,ObjectOverwrite),"--")</f>
        <v>--</v>
      </c>
      <c r="L293" s="243" t="str">
        <f t="shared" si="46"/>
        <v>FwdSw</v>
      </c>
      <c r="M293" s="244" t="str">
        <f t="shared" si="47"/>
        <v>EUR13F10Y_Quote</v>
      </c>
      <c r="N293" s="214">
        <f>IFERROR(_xll.qlQuoteValue(H299),"--")</f>
        <v>1.1430000000000001E-2</v>
      </c>
      <c r="O293" s="214">
        <f t="shared" si="48"/>
        <v>0</v>
      </c>
      <c r="P293" s="122" t="b">
        <v>0</v>
      </c>
      <c r="Q293" s="122">
        <v>50</v>
      </c>
      <c r="R293" s="122">
        <v>1</v>
      </c>
      <c r="S293" s="121" t="str">
        <f t="shared" si="49"/>
        <v>--</v>
      </c>
      <c r="T293" s="122" t="str">
        <f>IFERROR(_xll.qlRateHelperEarliestDate(S293,Trigger),"--")</f>
        <v>--</v>
      </c>
      <c r="U293" s="122" t="str">
        <f>IFERROR(_xll.qlRateHelperPillarDate(S293,Trigger),"--")</f>
        <v>--</v>
      </c>
      <c r="W293" s="133" t="str">
        <f t="shared" si="45"/>
        <v/>
      </c>
      <c r="X293" s="133" t="e">
        <v>#N/A</v>
      </c>
      <c r="Y293" s="133" t="str">
        <f>IFERROR(_xll.qlRateHelperQuoteName(X293,Trigger),"")</f>
        <v/>
      </c>
      <c r="Z293" s="133" t="str">
        <f>IFERROR(_xll.qlRateHelperRate(X293,Trigger),"")</f>
        <v/>
      </c>
      <c r="AA293" s="133" t="str">
        <f>IF(ISERROR(_xll.qlSwapRateHelperSpread($X293)),IF(ISERROR(_xll.qlFuturesRateHelperConvexityAdjustment($X293)),"",_xll.qlFuturesRateHelperConvexityAdjustment($X293)),_xll.qlSwapRateHelperSpread($X293))</f>
        <v/>
      </c>
      <c r="AB293" s="133" t="str">
        <f>IFERROR(_xll.qlRateHelperEarliestDate(X293,Trigger),"")</f>
        <v/>
      </c>
      <c r="AC293" s="133" t="str">
        <f>IFERROR(_xll.qlRateHelperPillarDate(X293,Trigger),"")</f>
        <v/>
      </c>
      <c r="AD293" s="172" t="e">
        <v>#N/A</v>
      </c>
    </row>
    <row r="294" spans="1:30" x14ac:dyDescent="0.2">
      <c r="A294" s="133" t="s">
        <v>148</v>
      </c>
      <c r="B294" s="167" t="s">
        <v>55</v>
      </c>
      <c r="C294" s="121" t="s">
        <v>99</v>
      </c>
      <c r="D294" s="121" t="s">
        <v>8</v>
      </c>
      <c r="E294" s="121" t="s">
        <v>7</v>
      </c>
      <c r="F294" s="121" t="s">
        <v>140</v>
      </c>
      <c r="G294" s="121" t="str">
        <f t="shared" si="50"/>
        <v>Euribor6M</v>
      </c>
      <c r="H294" s="268" t="str">
        <f t="shared" si="51"/>
        <v>EUR13F5Y_Quote</v>
      </c>
      <c r="I294" s="277">
        <v>0</v>
      </c>
      <c r="J294" s="122" t="str">
        <f>IF(P288,_xll.qlSwapRateHelper2(,H294,2,B294,Calendar,+D294,E294,F294,G294,I294,C294,Discounting,PillarDate,,Permanent,Trigger,ObjectOverwrite),"--")</f>
        <v>--</v>
      </c>
      <c r="L294" s="243" t="str">
        <f t="shared" si="46"/>
        <v>FwdSw</v>
      </c>
      <c r="M294" s="244" t="str">
        <f t="shared" si="47"/>
        <v>EUR13F11Y_Quote</v>
      </c>
      <c r="N294" s="214">
        <f>IFERROR(_xll.qlQuoteValue(H300),"--")</f>
        <v>1.123E-2</v>
      </c>
      <c r="O294" s="214">
        <f t="shared" si="48"/>
        <v>0</v>
      </c>
      <c r="P294" s="122" t="b">
        <v>0</v>
      </c>
      <c r="Q294" s="122">
        <v>50</v>
      </c>
      <c r="R294" s="122">
        <v>1</v>
      </c>
      <c r="S294" s="121" t="str">
        <f t="shared" si="49"/>
        <v>--</v>
      </c>
      <c r="T294" s="122" t="str">
        <f>IFERROR(_xll.qlRateHelperEarliestDate(S294,Trigger),"--")</f>
        <v>--</v>
      </c>
      <c r="U294" s="122" t="str">
        <f>IFERROR(_xll.qlRateHelperPillarDate(S294,Trigger),"--")</f>
        <v>--</v>
      </c>
      <c r="W294" s="133" t="str">
        <f t="shared" si="45"/>
        <v/>
      </c>
      <c r="X294" s="133" t="e">
        <v>#N/A</v>
      </c>
      <c r="Y294" s="133" t="str">
        <f>IFERROR(_xll.qlRateHelperQuoteName(X294,Trigger),"")</f>
        <v/>
      </c>
      <c r="Z294" s="133" t="str">
        <f>IFERROR(_xll.qlRateHelperRate(X294,Trigger),"")</f>
        <v/>
      </c>
      <c r="AA294" s="133" t="str">
        <f>IF(ISERROR(_xll.qlSwapRateHelperSpread($X294)),IF(ISERROR(_xll.qlFuturesRateHelperConvexityAdjustment($X294)),"",_xll.qlFuturesRateHelperConvexityAdjustment($X294)),_xll.qlSwapRateHelperSpread($X294))</f>
        <v/>
      </c>
      <c r="AB294" s="133" t="str">
        <f>IFERROR(_xll.qlRateHelperEarliestDate(X294,Trigger),"")</f>
        <v/>
      </c>
      <c r="AC294" s="133" t="str">
        <f>IFERROR(_xll.qlRateHelperPillarDate(X294,Trigger),"")</f>
        <v/>
      </c>
      <c r="AD294" s="172" t="e">
        <v>#N/A</v>
      </c>
    </row>
    <row r="295" spans="1:30" x14ac:dyDescent="0.2">
      <c r="A295" s="133" t="s">
        <v>148</v>
      </c>
      <c r="B295" s="167" t="s">
        <v>56</v>
      </c>
      <c r="C295" s="121" t="s">
        <v>99</v>
      </c>
      <c r="D295" s="121" t="s">
        <v>8</v>
      </c>
      <c r="E295" s="121" t="s">
        <v>7</v>
      </c>
      <c r="F295" s="121" t="s">
        <v>140</v>
      </c>
      <c r="G295" s="121" t="str">
        <f t="shared" si="50"/>
        <v>Euribor6M</v>
      </c>
      <c r="H295" s="268" t="str">
        <f t="shared" si="51"/>
        <v>EUR13F6Y_Quote</v>
      </c>
      <c r="I295" s="277">
        <v>0</v>
      </c>
      <c r="J295" s="122" t="str">
        <f>IF(P289,_xll.qlSwapRateHelper2(,H295,2,B295,Calendar,+D295,E295,F295,G295,I295,C295,Discounting,PillarDate,,Permanent,Trigger,ObjectOverwrite),"--")</f>
        <v>--</v>
      </c>
      <c r="L295" s="243" t="str">
        <f t="shared" si="46"/>
        <v>FwdSw</v>
      </c>
      <c r="M295" s="244" t="str">
        <f t="shared" si="47"/>
        <v>EUR13F12Y_Quote</v>
      </c>
      <c r="N295" s="214">
        <f>IFERROR(_xll.qlQuoteValue(H301),"--")</f>
        <v>1.102E-2</v>
      </c>
      <c r="O295" s="214">
        <f t="shared" si="48"/>
        <v>0</v>
      </c>
      <c r="P295" s="122" t="b">
        <v>0</v>
      </c>
      <c r="Q295" s="122">
        <v>50</v>
      </c>
      <c r="R295" s="122">
        <v>1</v>
      </c>
      <c r="S295" s="121" t="str">
        <f t="shared" si="49"/>
        <v>--</v>
      </c>
      <c r="T295" s="122" t="str">
        <f>IFERROR(_xll.qlRateHelperEarliestDate(S295,Trigger),"--")</f>
        <v>--</v>
      </c>
      <c r="U295" s="122" t="str">
        <f>IFERROR(_xll.qlRateHelperPillarDate(S295,Trigger),"--")</f>
        <v>--</v>
      </c>
      <c r="W295" s="133" t="str">
        <f t="shared" si="45"/>
        <v/>
      </c>
      <c r="X295" s="133" t="e">
        <v>#N/A</v>
      </c>
      <c r="Y295" s="133" t="str">
        <f>IFERROR(_xll.qlRateHelperQuoteName(X295,Trigger),"")</f>
        <v/>
      </c>
      <c r="Z295" s="133" t="str">
        <f>IFERROR(_xll.qlRateHelperRate(X295,Trigger),"")</f>
        <v/>
      </c>
      <c r="AA295" s="133" t="str">
        <f>IF(ISERROR(_xll.qlSwapRateHelperSpread($X295)),IF(ISERROR(_xll.qlFuturesRateHelperConvexityAdjustment($X295)),"",_xll.qlFuturesRateHelperConvexityAdjustment($X295)),_xll.qlSwapRateHelperSpread($X295))</f>
        <v/>
      </c>
      <c r="AB295" s="133" t="str">
        <f>IFERROR(_xll.qlRateHelperEarliestDate(X295,Trigger),"")</f>
        <v/>
      </c>
      <c r="AC295" s="133" t="str">
        <f>IFERROR(_xll.qlRateHelperPillarDate(X295,Trigger),"")</f>
        <v/>
      </c>
      <c r="AD295" s="172" t="e">
        <v>#N/A</v>
      </c>
    </row>
    <row r="296" spans="1:30" x14ac:dyDescent="0.2">
      <c r="A296" s="133" t="s">
        <v>148</v>
      </c>
      <c r="B296" s="167" t="s">
        <v>57</v>
      </c>
      <c r="C296" s="121" t="s">
        <v>99</v>
      </c>
      <c r="D296" s="121" t="s">
        <v>8</v>
      </c>
      <c r="E296" s="121" t="s">
        <v>7</v>
      </c>
      <c r="F296" s="121" t="s">
        <v>140</v>
      </c>
      <c r="G296" s="121" t="str">
        <f t="shared" si="50"/>
        <v>Euribor6M</v>
      </c>
      <c r="H296" s="268" t="str">
        <f t="shared" si="51"/>
        <v>EUR13F7Y_Quote</v>
      </c>
      <c r="I296" s="277">
        <v>0</v>
      </c>
      <c r="J296" s="122" t="str">
        <f>IF(P290,_xll.qlSwapRateHelper2(,H296,2,B296,Calendar,+D296,E296,F296,G296,I296,C296,Discounting,PillarDate,,Permanent,Trigger,ObjectOverwrite),"--")</f>
        <v>--</v>
      </c>
      <c r="L296" s="243" t="str">
        <f t="shared" si="46"/>
        <v>FwdSw</v>
      </c>
      <c r="M296" s="244" t="str">
        <f t="shared" si="47"/>
        <v>EUR13F13Y_Quote</v>
      </c>
      <c r="N296" s="214">
        <f>IFERROR(_xll.qlQuoteValue(H302),"--")</f>
        <v>1.0829999999999999E-2</v>
      </c>
      <c r="O296" s="214">
        <f t="shared" si="48"/>
        <v>0</v>
      </c>
      <c r="P296" s="122" t="b">
        <v>0</v>
      </c>
      <c r="Q296" s="122">
        <v>50</v>
      </c>
      <c r="R296" s="122">
        <v>1</v>
      </c>
      <c r="S296" s="121" t="str">
        <f t="shared" si="49"/>
        <v>--</v>
      </c>
      <c r="T296" s="122" t="str">
        <f>IFERROR(_xll.qlRateHelperEarliestDate(S296,Trigger),"--")</f>
        <v>--</v>
      </c>
      <c r="U296" s="122" t="str">
        <f>IFERROR(_xll.qlRateHelperPillarDate(S296,Trigger),"--")</f>
        <v>--</v>
      </c>
      <c r="W296" s="133" t="str">
        <f t="shared" si="45"/>
        <v/>
      </c>
      <c r="X296" s="133" t="e">
        <v>#N/A</v>
      </c>
      <c r="Y296" s="133" t="str">
        <f>IFERROR(_xll.qlRateHelperQuoteName(X296,Trigger),"")</f>
        <v/>
      </c>
      <c r="Z296" s="133" t="str">
        <f>IFERROR(_xll.qlRateHelperRate(X296,Trigger),"")</f>
        <v/>
      </c>
      <c r="AA296" s="133" t="str">
        <f>IF(ISERROR(_xll.qlSwapRateHelperSpread($X296)),IF(ISERROR(_xll.qlFuturesRateHelperConvexityAdjustment($X296)),"",_xll.qlFuturesRateHelperConvexityAdjustment($X296)),_xll.qlSwapRateHelperSpread($X296))</f>
        <v/>
      </c>
      <c r="AB296" s="133" t="str">
        <f>IFERROR(_xll.qlRateHelperEarliestDate(X296,Trigger),"")</f>
        <v/>
      </c>
      <c r="AC296" s="133" t="str">
        <f>IFERROR(_xll.qlRateHelperPillarDate(X296,Trigger),"")</f>
        <v/>
      </c>
      <c r="AD296" s="172" t="e">
        <v>#N/A</v>
      </c>
    </row>
    <row r="297" spans="1:30" x14ac:dyDescent="0.2">
      <c r="A297" s="133" t="s">
        <v>148</v>
      </c>
      <c r="B297" s="167" t="s">
        <v>58</v>
      </c>
      <c r="C297" s="121" t="s">
        <v>99</v>
      </c>
      <c r="D297" s="121" t="s">
        <v>8</v>
      </c>
      <c r="E297" s="121" t="s">
        <v>7</v>
      </c>
      <c r="F297" s="121" t="s">
        <v>140</v>
      </c>
      <c r="G297" s="121" t="str">
        <f t="shared" si="50"/>
        <v>Euribor6M</v>
      </c>
      <c r="H297" s="268" t="str">
        <f t="shared" si="51"/>
        <v>EUR13F8Y_Quote</v>
      </c>
      <c r="I297" s="277">
        <v>0</v>
      </c>
      <c r="J297" s="122" t="str">
        <f>IF(P291,_xll.qlSwapRateHelper2(,H297,2,B297,Calendar,+D297,E297,F297,G297,I297,C297,Discounting,PillarDate,,Permanent,Trigger,ObjectOverwrite),"--")</f>
        <v>--</v>
      </c>
      <c r="L297" s="243" t="str">
        <f t="shared" si="46"/>
        <v>FwdSw</v>
      </c>
      <c r="M297" s="244" t="str">
        <f t="shared" si="47"/>
        <v>EUR13F14Y_Quote</v>
      </c>
      <c r="N297" s="214">
        <f>IFERROR(_xll.qlQuoteValue(H303),"--")</f>
        <v>1.0669999999999999E-2</v>
      </c>
      <c r="O297" s="214">
        <f t="shared" si="48"/>
        <v>0</v>
      </c>
      <c r="P297" s="122" t="b">
        <v>0</v>
      </c>
      <c r="Q297" s="122">
        <v>50</v>
      </c>
      <c r="R297" s="122">
        <v>1</v>
      </c>
      <c r="S297" s="121" t="str">
        <f t="shared" si="49"/>
        <v>--</v>
      </c>
      <c r="T297" s="122" t="str">
        <f>IFERROR(_xll.qlRateHelperEarliestDate(S297,Trigger),"--")</f>
        <v>--</v>
      </c>
      <c r="U297" s="122" t="str">
        <f>IFERROR(_xll.qlRateHelperPillarDate(S297,Trigger),"--")</f>
        <v>--</v>
      </c>
      <c r="W297" s="133" t="str">
        <f t="shared" si="45"/>
        <v/>
      </c>
      <c r="X297" s="133" t="e">
        <v>#N/A</v>
      </c>
      <c r="Y297" s="133" t="str">
        <f>IFERROR(_xll.qlRateHelperQuoteName(X297,Trigger),"")</f>
        <v/>
      </c>
      <c r="Z297" s="133" t="str">
        <f>IFERROR(_xll.qlRateHelperRate(X297,Trigger),"")</f>
        <v/>
      </c>
      <c r="AA297" s="133" t="str">
        <f>IF(ISERROR(_xll.qlSwapRateHelperSpread($X297)),IF(ISERROR(_xll.qlFuturesRateHelperConvexityAdjustment($X297)),"",_xll.qlFuturesRateHelperConvexityAdjustment($X297)),_xll.qlSwapRateHelperSpread($X297))</f>
        <v/>
      </c>
      <c r="AB297" s="133" t="str">
        <f>IFERROR(_xll.qlRateHelperEarliestDate(X297,Trigger),"")</f>
        <v/>
      </c>
      <c r="AC297" s="133" t="str">
        <f>IFERROR(_xll.qlRateHelperPillarDate(X297,Trigger),"")</f>
        <v/>
      </c>
      <c r="AD297" s="172" t="e">
        <v>#N/A</v>
      </c>
    </row>
    <row r="298" spans="1:30" x14ac:dyDescent="0.2">
      <c r="A298" s="133" t="s">
        <v>148</v>
      </c>
      <c r="B298" s="167" t="s">
        <v>59</v>
      </c>
      <c r="C298" s="121" t="s">
        <v>99</v>
      </c>
      <c r="D298" s="121" t="s">
        <v>8</v>
      </c>
      <c r="E298" s="121" t="s">
        <v>7</v>
      </c>
      <c r="F298" s="121" t="s">
        <v>140</v>
      </c>
      <c r="G298" s="121" t="str">
        <f t="shared" si="50"/>
        <v>Euribor6M</v>
      </c>
      <c r="H298" s="268" t="str">
        <f t="shared" si="51"/>
        <v>EUR13F9Y_Quote</v>
      </c>
      <c r="I298" s="277">
        <v>0</v>
      </c>
      <c r="J298" s="122" t="str">
        <f>IF(P292,_xll.qlSwapRateHelper2(,H298,2,B298,Calendar,+D298,E298,F298,G298,I298,C298,Discounting,PillarDate,,Permanent,Trigger,ObjectOverwrite),"--")</f>
        <v>--</v>
      </c>
      <c r="L298" s="243" t="str">
        <f t="shared" si="46"/>
        <v>FwdSw</v>
      </c>
      <c r="M298" s="244" t="str">
        <f t="shared" si="47"/>
        <v>EUR13F15Y_Quote</v>
      </c>
      <c r="N298" s="214">
        <f>IFERROR(_xll.qlQuoteValue(H304),"--")</f>
        <v>1.0509999999999999E-2</v>
      </c>
      <c r="O298" s="214">
        <f t="shared" si="48"/>
        <v>0</v>
      </c>
      <c r="P298" s="122" t="b">
        <v>0</v>
      </c>
      <c r="Q298" s="122">
        <v>50</v>
      </c>
      <c r="R298" s="122">
        <v>1</v>
      </c>
      <c r="S298" s="121" t="str">
        <f t="shared" si="49"/>
        <v>--</v>
      </c>
      <c r="T298" s="122" t="str">
        <f>IFERROR(_xll.qlRateHelperEarliestDate(S298,Trigger),"--")</f>
        <v>--</v>
      </c>
      <c r="U298" s="122" t="str">
        <f>IFERROR(_xll.qlRateHelperPillarDate(S298,Trigger),"--")</f>
        <v>--</v>
      </c>
      <c r="W298" s="133" t="str">
        <f t="shared" si="45"/>
        <v/>
      </c>
      <c r="X298" s="133" t="e">
        <v>#N/A</v>
      </c>
      <c r="Y298" s="133" t="str">
        <f>IFERROR(_xll.qlRateHelperQuoteName(X298,Trigger),"")</f>
        <v/>
      </c>
      <c r="Z298" s="133" t="str">
        <f>IFERROR(_xll.qlRateHelperRate(X298,Trigger),"")</f>
        <v/>
      </c>
      <c r="AA298" s="133" t="str">
        <f>IF(ISERROR(_xll.qlSwapRateHelperSpread($X298)),IF(ISERROR(_xll.qlFuturesRateHelperConvexityAdjustment($X298)),"",_xll.qlFuturesRateHelperConvexityAdjustment($X298)),_xll.qlSwapRateHelperSpread($X298))</f>
        <v/>
      </c>
      <c r="AB298" s="133" t="str">
        <f>IFERROR(_xll.qlRateHelperEarliestDate(X298,Trigger),"")</f>
        <v/>
      </c>
      <c r="AC298" s="133" t="str">
        <f>IFERROR(_xll.qlRateHelperPillarDate(X298,Trigger),"")</f>
        <v/>
      </c>
      <c r="AD298" s="172" t="e">
        <v>#N/A</v>
      </c>
    </row>
    <row r="299" spans="1:30" x14ac:dyDescent="0.2">
      <c r="A299" s="133" t="s">
        <v>148</v>
      </c>
      <c r="B299" s="167" t="s">
        <v>60</v>
      </c>
      <c r="C299" s="121" t="s">
        <v>99</v>
      </c>
      <c r="D299" s="121" t="s">
        <v>8</v>
      </c>
      <c r="E299" s="121" t="s">
        <v>7</v>
      </c>
      <c r="F299" s="121" t="s">
        <v>140</v>
      </c>
      <c r="G299" s="121" t="str">
        <f t="shared" si="50"/>
        <v>Euribor6M</v>
      </c>
      <c r="H299" s="268" t="str">
        <f t="shared" si="51"/>
        <v>EUR13F10Y_Quote</v>
      </c>
      <c r="I299" s="277">
        <v>0</v>
      </c>
      <c r="J299" s="122" t="str">
        <f>IF(P293,_xll.qlSwapRateHelper2(,H299,2,B299,Calendar,+D299,E299,F299,G299,I299,C299,Discounting,PillarDate,,Permanent,Trigger,ObjectOverwrite),"--")</f>
        <v>--</v>
      </c>
      <c r="L299" s="243" t="str">
        <f t="shared" si="46"/>
        <v>FwdSw</v>
      </c>
      <c r="M299" s="244" t="str">
        <f t="shared" si="47"/>
        <v>EUR13F20Y_Quote</v>
      </c>
      <c r="N299" s="214">
        <f>IFERROR(_xll.qlQuoteValue(H305),"--")</f>
        <v>9.8600000000000007E-3</v>
      </c>
      <c r="O299" s="214">
        <f t="shared" si="48"/>
        <v>0</v>
      </c>
      <c r="P299" s="122" t="b">
        <v>0</v>
      </c>
      <c r="Q299" s="122">
        <v>50</v>
      </c>
      <c r="R299" s="122">
        <v>1</v>
      </c>
      <c r="S299" s="121" t="str">
        <f t="shared" si="49"/>
        <v>--</v>
      </c>
      <c r="T299" s="122" t="str">
        <f>IFERROR(_xll.qlRateHelperEarliestDate(S299,Trigger),"--")</f>
        <v>--</v>
      </c>
      <c r="U299" s="122" t="str">
        <f>IFERROR(_xll.qlRateHelperPillarDate(S299,Trigger),"--")</f>
        <v>--</v>
      </c>
      <c r="W299" s="133" t="str">
        <f t="shared" si="45"/>
        <v/>
      </c>
      <c r="X299" s="133" t="e">
        <v>#N/A</v>
      </c>
      <c r="Y299" s="133" t="str">
        <f>IFERROR(_xll.qlRateHelperQuoteName(X299,Trigger),"")</f>
        <v/>
      </c>
      <c r="Z299" s="133" t="str">
        <f>IFERROR(_xll.qlRateHelperRate(X299,Trigger),"")</f>
        <v/>
      </c>
      <c r="AA299" s="133" t="str">
        <f>IF(ISERROR(_xll.qlSwapRateHelperSpread($X299)),IF(ISERROR(_xll.qlFuturesRateHelperConvexityAdjustment($X299)),"",_xll.qlFuturesRateHelperConvexityAdjustment($X299)),_xll.qlSwapRateHelperSpread($X299))</f>
        <v/>
      </c>
      <c r="AB299" s="133" t="str">
        <f>IFERROR(_xll.qlRateHelperEarliestDate(X299,Trigger),"")</f>
        <v/>
      </c>
      <c r="AC299" s="133" t="str">
        <f>IFERROR(_xll.qlRateHelperPillarDate(X299,Trigger),"")</f>
        <v/>
      </c>
      <c r="AD299" s="172" t="e">
        <v>#N/A</v>
      </c>
    </row>
    <row r="300" spans="1:30" x14ac:dyDescent="0.2">
      <c r="A300" s="133" t="s">
        <v>148</v>
      </c>
      <c r="B300" s="167" t="s">
        <v>98</v>
      </c>
      <c r="C300" s="121" t="s">
        <v>99</v>
      </c>
      <c r="D300" s="121" t="s">
        <v>8</v>
      </c>
      <c r="E300" s="121" t="s">
        <v>7</v>
      </c>
      <c r="F300" s="121" t="s">
        <v>140</v>
      </c>
      <c r="G300" s="121" t="str">
        <f t="shared" si="50"/>
        <v>Euribor6M</v>
      </c>
      <c r="H300" s="268" t="str">
        <f t="shared" si="51"/>
        <v>EUR13F11Y_Quote</v>
      </c>
      <c r="I300" s="277">
        <v>0</v>
      </c>
      <c r="J300" s="122" t="str">
        <f>IF(P294,_xll.qlSwapRateHelper2(,H300,2,B300,Calendar,+D300,E300,F300,G300,I300,C300,Discounting,PillarDate,,Permanent,Trigger,ObjectOverwrite),"--")</f>
        <v>--</v>
      </c>
      <c r="L300" s="243" t="str">
        <f t="shared" si="46"/>
        <v>FwdSw</v>
      </c>
      <c r="M300" s="244" t="str">
        <f t="shared" si="47"/>
        <v>EUR13F25Y_Quote</v>
      </c>
      <c r="N300" s="214">
        <f>IFERROR(_xll.qlQuoteValue(H306),"--")</f>
        <v>9.4600000000000014E-3</v>
      </c>
      <c r="O300" s="214">
        <f t="shared" si="48"/>
        <v>0</v>
      </c>
      <c r="P300" s="122" t="b">
        <v>0</v>
      </c>
      <c r="Q300" s="122">
        <v>50</v>
      </c>
      <c r="R300" s="122">
        <v>1</v>
      </c>
      <c r="S300" s="121" t="str">
        <f t="shared" si="49"/>
        <v>--</v>
      </c>
      <c r="T300" s="122" t="str">
        <f>IFERROR(_xll.qlRateHelperEarliestDate(S300,Trigger),"--")</f>
        <v>--</v>
      </c>
      <c r="U300" s="122" t="str">
        <f>IFERROR(_xll.qlRateHelperPillarDate(S300,Trigger),"--")</f>
        <v>--</v>
      </c>
      <c r="W300" s="133" t="str">
        <f t="shared" si="45"/>
        <v/>
      </c>
      <c r="X300" s="133" t="e">
        <v>#N/A</v>
      </c>
      <c r="Y300" s="133" t="str">
        <f>IFERROR(_xll.qlRateHelperQuoteName(X300,Trigger),"")</f>
        <v/>
      </c>
      <c r="Z300" s="133" t="str">
        <f>IFERROR(_xll.qlRateHelperRate(X300,Trigger),"")</f>
        <v/>
      </c>
      <c r="AA300" s="133" t="str">
        <f>IF(ISERROR(_xll.qlSwapRateHelperSpread($X300)),IF(ISERROR(_xll.qlFuturesRateHelperConvexityAdjustment($X300)),"",_xll.qlFuturesRateHelperConvexityAdjustment($X300)),_xll.qlSwapRateHelperSpread($X300))</f>
        <v/>
      </c>
      <c r="AB300" s="133" t="str">
        <f>IFERROR(_xll.qlRateHelperEarliestDate(X300,Trigger),"")</f>
        <v/>
      </c>
      <c r="AC300" s="133" t="str">
        <f>IFERROR(_xll.qlRateHelperPillarDate(X300,Trigger),"")</f>
        <v/>
      </c>
      <c r="AD300" s="172" t="e">
        <v>#N/A</v>
      </c>
    </row>
    <row r="301" spans="1:30" x14ac:dyDescent="0.2">
      <c r="A301" s="133" t="s">
        <v>148</v>
      </c>
      <c r="B301" s="167" t="s">
        <v>61</v>
      </c>
      <c r="C301" s="121" t="s">
        <v>99</v>
      </c>
      <c r="D301" s="121" t="s">
        <v>8</v>
      </c>
      <c r="E301" s="121" t="s">
        <v>7</v>
      </c>
      <c r="F301" s="121" t="s">
        <v>140</v>
      </c>
      <c r="G301" s="121" t="str">
        <f t="shared" si="50"/>
        <v>Euribor6M</v>
      </c>
      <c r="H301" s="268" t="str">
        <f t="shared" si="51"/>
        <v>EUR13F12Y_Quote</v>
      </c>
      <c r="I301" s="277">
        <v>0</v>
      </c>
      <c r="J301" s="122" t="str">
        <f>IF(P295,_xll.qlSwapRateHelper2(,H301,2,B301,Calendar,+D301,E301,F301,G301,I301,C301,Discounting,PillarDate,,Permanent,Trigger,ObjectOverwrite),"--")</f>
        <v>--</v>
      </c>
      <c r="L301" s="243" t="str">
        <f t="shared" si="46"/>
        <v>FwdSw</v>
      </c>
      <c r="M301" s="244" t="str">
        <f t="shared" si="47"/>
        <v>EUR13F30Y_Quote</v>
      </c>
      <c r="N301" s="214">
        <f>IFERROR(_xll.qlQuoteValue(H307),"--")</f>
        <v>8.8699999999999994E-3</v>
      </c>
      <c r="O301" s="214">
        <f t="shared" si="48"/>
        <v>0</v>
      </c>
      <c r="P301" s="122" t="b">
        <v>0</v>
      </c>
      <c r="Q301" s="122">
        <v>50</v>
      </c>
      <c r="R301" s="122">
        <v>1</v>
      </c>
      <c r="S301" s="121" t="str">
        <f t="shared" si="49"/>
        <v>--</v>
      </c>
      <c r="T301" s="122" t="str">
        <f>IFERROR(_xll.qlRateHelperEarliestDate(S301,Trigger),"--")</f>
        <v>--</v>
      </c>
      <c r="U301" s="122" t="str">
        <f>IFERROR(_xll.qlRateHelperPillarDate(S301,Trigger),"--")</f>
        <v>--</v>
      </c>
      <c r="W301" s="133" t="str">
        <f t="shared" si="45"/>
        <v/>
      </c>
      <c r="X301" s="133" t="e">
        <v>#N/A</v>
      </c>
      <c r="Y301" s="133" t="str">
        <f>IFERROR(_xll.qlRateHelperQuoteName(X301,Trigger),"")</f>
        <v/>
      </c>
      <c r="Z301" s="133" t="str">
        <f>IFERROR(_xll.qlRateHelperRate(X301,Trigger),"")</f>
        <v/>
      </c>
      <c r="AA301" s="133" t="str">
        <f>IF(ISERROR(_xll.qlSwapRateHelperSpread($X301)),IF(ISERROR(_xll.qlFuturesRateHelperConvexityAdjustment($X301)),"",_xll.qlFuturesRateHelperConvexityAdjustment($X301)),_xll.qlSwapRateHelperSpread($X301))</f>
        <v/>
      </c>
      <c r="AB301" s="133" t="str">
        <f>IFERROR(_xll.qlRateHelperEarliestDate(X301,Trigger),"")</f>
        <v/>
      </c>
      <c r="AC301" s="133" t="str">
        <f>IFERROR(_xll.qlRateHelperPillarDate(X301,Trigger),"")</f>
        <v/>
      </c>
      <c r="AD301" s="172" t="e">
        <v>#N/A</v>
      </c>
    </row>
    <row r="302" spans="1:30" x14ac:dyDescent="0.2">
      <c r="A302" s="133" t="s">
        <v>148</v>
      </c>
      <c r="B302" s="167" t="s">
        <v>99</v>
      </c>
      <c r="C302" s="121" t="s">
        <v>99</v>
      </c>
      <c r="D302" s="121" t="s">
        <v>8</v>
      </c>
      <c r="E302" s="121" t="s">
        <v>7</v>
      </c>
      <c r="F302" s="121" t="s">
        <v>140</v>
      </c>
      <c r="G302" s="121" t="str">
        <f t="shared" si="50"/>
        <v>Euribor6M</v>
      </c>
      <c r="H302" s="268" t="str">
        <f t="shared" si="51"/>
        <v>EUR13F13Y_Quote</v>
      </c>
      <c r="I302" s="277">
        <v>0</v>
      </c>
      <c r="J302" s="122" t="str">
        <f>IF(P296,_xll.qlSwapRateHelper2(,H302,2,B302,Calendar,+D302,E302,F302,G302,I302,C302,Discounting,PillarDate,,Permanent,Trigger,ObjectOverwrite),"--")</f>
        <v>--</v>
      </c>
      <c r="L302" s="243" t="str">
        <f t="shared" si="46"/>
        <v>FwdSw</v>
      </c>
      <c r="M302" s="244" t="str">
        <f t="shared" si="47"/>
        <v>EUR14F1Y_Quote</v>
      </c>
      <c r="N302" s="214">
        <f>IFERROR(_xll.qlQuoteValue(H308),"--")</f>
        <v>1.337E-2</v>
      </c>
      <c r="O302" s="214">
        <f t="shared" si="48"/>
        <v>0</v>
      </c>
      <c r="P302" s="122" t="b">
        <v>0</v>
      </c>
      <c r="Q302" s="122">
        <v>50</v>
      </c>
      <c r="R302" s="122">
        <v>1</v>
      </c>
      <c r="S302" s="121" t="str">
        <f t="shared" si="49"/>
        <v>--</v>
      </c>
      <c r="T302" s="122" t="str">
        <f>IFERROR(_xll.qlRateHelperEarliestDate(S302,Trigger),"--")</f>
        <v>--</v>
      </c>
      <c r="U302" s="122" t="str">
        <f>IFERROR(_xll.qlRateHelperPillarDate(S302,Trigger),"--")</f>
        <v>--</v>
      </c>
      <c r="W302" s="133" t="str">
        <f t="shared" si="45"/>
        <v/>
      </c>
      <c r="X302" s="133" t="e">
        <v>#N/A</v>
      </c>
      <c r="Y302" s="133" t="str">
        <f>IFERROR(_xll.qlRateHelperQuoteName(X302,Trigger),"")</f>
        <v/>
      </c>
      <c r="Z302" s="133" t="str">
        <f>IFERROR(_xll.qlRateHelperRate(X302,Trigger),"")</f>
        <v/>
      </c>
      <c r="AA302" s="133" t="str">
        <f>IF(ISERROR(_xll.qlSwapRateHelperSpread($X302)),IF(ISERROR(_xll.qlFuturesRateHelperConvexityAdjustment($X302)),"",_xll.qlFuturesRateHelperConvexityAdjustment($X302)),_xll.qlSwapRateHelperSpread($X302))</f>
        <v/>
      </c>
      <c r="AB302" s="133" t="str">
        <f>IFERROR(_xll.qlRateHelperEarliestDate(X302,Trigger),"")</f>
        <v/>
      </c>
      <c r="AC302" s="133" t="str">
        <f>IFERROR(_xll.qlRateHelperPillarDate(X302,Trigger),"")</f>
        <v/>
      </c>
      <c r="AD302" s="172" t="e">
        <v>#N/A</v>
      </c>
    </row>
    <row r="303" spans="1:30" x14ac:dyDescent="0.2">
      <c r="A303" s="133" t="s">
        <v>148</v>
      </c>
      <c r="B303" s="167" t="s">
        <v>100</v>
      </c>
      <c r="C303" s="121" t="s">
        <v>99</v>
      </c>
      <c r="D303" s="121" t="s">
        <v>8</v>
      </c>
      <c r="E303" s="121" t="s">
        <v>7</v>
      </c>
      <c r="F303" s="121" t="s">
        <v>140</v>
      </c>
      <c r="G303" s="121" t="str">
        <f t="shared" si="50"/>
        <v>Euribor6M</v>
      </c>
      <c r="H303" s="268" t="str">
        <f t="shared" si="51"/>
        <v>EUR13F14Y_Quote</v>
      </c>
      <c r="I303" s="277">
        <v>0</v>
      </c>
      <c r="J303" s="122" t="str">
        <f>IF(P297,_xll.qlSwapRateHelper2(,H303,2,B303,Calendar,+D303,E303,F303,G303,I303,C303,Discounting,PillarDate,,Permanent,Trigger,ObjectOverwrite),"--")</f>
        <v>--</v>
      </c>
      <c r="L303" s="243" t="str">
        <f t="shared" si="46"/>
        <v>FwdSw</v>
      </c>
      <c r="M303" s="244" t="str">
        <f t="shared" si="47"/>
        <v>EUR14F2Y_Quote</v>
      </c>
      <c r="N303" s="214">
        <f>IFERROR(_xll.qlQuoteValue(H309),"--")</f>
        <v>1.3040000000000001E-2</v>
      </c>
      <c r="O303" s="214">
        <f t="shared" si="48"/>
        <v>0</v>
      </c>
      <c r="P303" s="122" t="b">
        <v>0</v>
      </c>
      <c r="Q303" s="122">
        <v>50</v>
      </c>
      <c r="R303" s="122">
        <v>1</v>
      </c>
      <c r="S303" s="121" t="str">
        <f t="shared" si="49"/>
        <v>--</v>
      </c>
      <c r="T303" s="122" t="str">
        <f>IFERROR(_xll.qlRateHelperEarliestDate(S303,Trigger),"--")</f>
        <v>--</v>
      </c>
      <c r="U303" s="122" t="str">
        <f>IFERROR(_xll.qlRateHelperPillarDate(S303,Trigger),"--")</f>
        <v>--</v>
      </c>
      <c r="W303" s="133" t="str">
        <f t="shared" si="45"/>
        <v/>
      </c>
      <c r="X303" s="133" t="e">
        <v>#N/A</v>
      </c>
      <c r="Y303" s="133" t="str">
        <f>IFERROR(_xll.qlRateHelperQuoteName(X303,Trigger),"")</f>
        <v/>
      </c>
      <c r="Z303" s="133" t="str">
        <f>IFERROR(_xll.qlRateHelperRate(X303,Trigger),"")</f>
        <v/>
      </c>
      <c r="AA303" s="133" t="str">
        <f>IF(ISERROR(_xll.qlSwapRateHelperSpread($X303)),IF(ISERROR(_xll.qlFuturesRateHelperConvexityAdjustment($X303)),"",_xll.qlFuturesRateHelperConvexityAdjustment($X303)),_xll.qlSwapRateHelperSpread($X303))</f>
        <v/>
      </c>
      <c r="AB303" s="133" t="str">
        <f>IFERROR(_xll.qlRateHelperEarliestDate(X303,Trigger),"")</f>
        <v/>
      </c>
      <c r="AC303" s="133" t="str">
        <f>IFERROR(_xll.qlRateHelperPillarDate(X303,Trigger),"")</f>
        <v/>
      </c>
      <c r="AD303" s="172" t="e">
        <v>#N/A</v>
      </c>
    </row>
    <row r="304" spans="1:30" x14ac:dyDescent="0.2">
      <c r="A304" s="133" t="s">
        <v>148</v>
      </c>
      <c r="B304" s="167" t="s">
        <v>62</v>
      </c>
      <c r="C304" s="121" t="s">
        <v>99</v>
      </c>
      <c r="D304" s="121" t="s">
        <v>8</v>
      </c>
      <c r="E304" s="121" t="s">
        <v>7</v>
      </c>
      <c r="F304" s="121" t="s">
        <v>140</v>
      </c>
      <c r="G304" s="121" t="str">
        <f t="shared" si="50"/>
        <v>Euribor6M</v>
      </c>
      <c r="H304" s="268" t="str">
        <f t="shared" si="51"/>
        <v>EUR13F15Y_Quote</v>
      </c>
      <c r="I304" s="277">
        <v>0</v>
      </c>
      <c r="J304" s="122" t="str">
        <f>IF(P298,_xll.qlSwapRateHelper2(,H304,2,B304,Calendar,+D304,E304,F304,G304,I304,C304,Discounting,PillarDate,,Permanent,Trigger,ObjectOverwrite),"--")</f>
        <v>--</v>
      </c>
      <c r="L304" s="243" t="str">
        <f t="shared" si="46"/>
        <v>FwdSw</v>
      </c>
      <c r="M304" s="244" t="str">
        <f t="shared" si="47"/>
        <v>EUR14F3Y_Quote</v>
      </c>
      <c r="N304" s="214">
        <f>IFERROR(_xll.qlQuoteValue(H310),"--")</f>
        <v>1.2750000000000001E-2</v>
      </c>
      <c r="O304" s="214">
        <f t="shared" si="48"/>
        <v>0</v>
      </c>
      <c r="P304" s="122" t="b">
        <v>0</v>
      </c>
      <c r="Q304" s="122">
        <v>50</v>
      </c>
      <c r="R304" s="122">
        <v>1</v>
      </c>
      <c r="S304" s="121" t="str">
        <f t="shared" si="49"/>
        <v>--</v>
      </c>
      <c r="T304" s="122" t="str">
        <f>IFERROR(_xll.qlRateHelperEarliestDate(S304,Trigger),"--")</f>
        <v>--</v>
      </c>
      <c r="U304" s="122" t="str">
        <f>IFERROR(_xll.qlRateHelperPillarDate(S304,Trigger),"--")</f>
        <v>--</v>
      </c>
      <c r="W304" s="133" t="str">
        <f t="shared" si="45"/>
        <v/>
      </c>
      <c r="X304" s="133" t="e">
        <v>#N/A</v>
      </c>
      <c r="Y304" s="133" t="str">
        <f>IFERROR(_xll.qlRateHelperQuoteName(X304,Trigger),"")</f>
        <v/>
      </c>
      <c r="Z304" s="133" t="str">
        <f>IFERROR(_xll.qlRateHelperRate(X304,Trigger),"")</f>
        <v/>
      </c>
      <c r="AA304" s="133" t="str">
        <f>IF(ISERROR(_xll.qlSwapRateHelperSpread($X304)),IF(ISERROR(_xll.qlFuturesRateHelperConvexityAdjustment($X304)),"",_xll.qlFuturesRateHelperConvexityAdjustment($X304)),_xll.qlSwapRateHelperSpread($X304))</f>
        <v/>
      </c>
      <c r="AB304" s="133" t="str">
        <f>IFERROR(_xll.qlRateHelperEarliestDate(X304,Trigger),"")</f>
        <v/>
      </c>
      <c r="AC304" s="133" t="str">
        <f>IFERROR(_xll.qlRateHelperPillarDate(X304,Trigger),"")</f>
        <v/>
      </c>
      <c r="AD304" s="172" t="e">
        <v>#N/A</v>
      </c>
    </row>
    <row r="305" spans="1:30" x14ac:dyDescent="0.2">
      <c r="A305" s="133" t="s">
        <v>148</v>
      </c>
      <c r="B305" s="167" t="s">
        <v>63</v>
      </c>
      <c r="C305" s="121" t="s">
        <v>99</v>
      </c>
      <c r="D305" s="121" t="s">
        <v>8</v>
      </c>
      <c r="E305" s="121" t="s">
        <v>7</v>
      </c>
      <c r="F305" s="121" t="s">
        <v>140</v>
      </c>
      <c r="G305" s="121" t="str">
        <f t="shared" si="50"/>
        <v>Euribor6M</v>
      </c>
      <c r="H305" s="268" t="str">
        <f t="shared" si="51"/>
        <v>EUR13F20Y_Quote</v>
      </c>
      <c r="I305" s="277">
        <v>0</v>
      </c>
      <c r="J305" s="122" t="str">
        <f>IF(P299,_xll.qlSwapRateHelper2(,H305,2,B305,Calendar,+D305,E305,F305,G305,I305,C305,Discounting,PillarDate,,Permanent,Trigger,ObjectOverwrite),"--")</f>
        <v>--</v>
      </c>
      <c r="L305" s="243" t="str">
        <f t="shared" si="46"/>
        <v>FwdSw</v>
      </c>
      <c r="M305" s="244" t="str">
        <f t="shared" si="47"/>
        <v>EUR14F4Y_Quote</v>
      </c>
      <c r="N305" s="214">
        <f>IFERROR(_xll.qlQuoteValue(H311),"--")</f>
        <v>1.242E-2</v>
      </c>
      <c r="O305" s="214">
        <f t="shared" si="48"/>
        <v>0</v>
      </c>
      <c r="P305" s="122" t="b">
        <v>0</v>
      </c>
      <c r="Q305" s="122">
        <v>50</v>
      </c>
      <c r="R305" s="122">
        <v>1</v>
      </c>
      <c r="S305" s="121" t="str">
        <f t="shared" si="49"/>
        <v>--</v>
      </c>
      <c r="T305" s="122" t="str">
        <f>IFERROR(_xll.qlRateHelperEarliestDate(S305,Trigger),"--")</f>
        <v>--</v>
      </c>
      <c r="U305" s="122" t="str">
        <f>IFERROR(_xll.qlRateHelperPillarDate(S305,Trigger),"--")</f>
        <v>--</v>
      </c>
      <c r="W305" s="133" t="str">
        <f t="shared" si="45"/>
        <v/>
      </c>
      <c r="X305" s="133" t="e">
        <v>#N/A</v>
      </c>
      <c r="Y305" s="133" t="str">
        <f>IFERROR(_xll.qlRateHelperQuoteName(X305,Trigger),"")</f>
        <v/>
      </c>
      <c r="Z305" s="133" t="str">
        <f>IFERROR(_xll.qlRateHelperRate(X305,Trigger),"")</f>
        <v/>
      </c>
      <c r="AA305" s="133" t="str">
        <f>IF(ISERROR(_xll.qlSwapRateHelperSpread($X305)),IF(ISERROR(_xll.qlFuturesRateHelperConvexityAdjustment($X305)),"",_xll.qlFuturesRateHelperConvexityAdjustment($X305)),_xll.qlSwapRateHelperSpread($X305))</f>
        <v/>
      </c>
      <c r="AB305" s="133" t="str">
        <f>IFERROR(_xll.qlRateHelperEarliestDate(X305,Trigger),"")</f>
        <v/>
      </c>
      <c r="AC305" s="133" t="str">
        <f>IFERROR(_xll.qlRateHelperPillarDate(X305,Trigger),"")</f>
        <v/>
      </c>
      <c r="AD305" s="172" t="e">
        <v>#N/A</v>
      </c>
    </row>
    <row r="306" spans="1:30" x14ac:dyDescent="0.2">
      <c r="A306" s="133" t="s">
        <v>148</v>
      </c>
      <c r="B306" s="167" t="s">
        <v>64</v>
      </c>
      <c r="C306" s="121" t="s">
        <v>99</v>
      </c>
      <c r="D306" s="121" t="s">
        <v>8</v>
      </c>
      <c r="E306" s="121" t="s">
        <v>7</v>
      </c>
      <c r="F306" s="121" t="s">
        <v>140</v>
      </c>
      <c r="G306" s="121" t="str">
        <f t="shared" si="50"/>
        <v>Euribor6M</v>
      </c>
      <c r="H306" s="268" t="str">
        <f t="shared" si="51"/>
        <v>EUR13F25Y_Quote</v>
      </c>
      <c r="I306" s="277">
        <v>0</v>
      </c>
      <c r="J306" s="122" t="str">
        <f>IF(P300,_xll.qlSwapRateHelper2(,H306,2,B306,Calendar,+D306,E306,F306,G306,I306,C306,Discounting,PillarDate,,Permanent,Trigger,ObjectOverwrite),"--")</f>
        <v>--</v>
      </c>
      <c r="L306" s="243" t="str">
        <f t="shared" si="46"/>
        <v>FwdSw</v>
      </c>
      <c r="M306" s="244" t="str">
        <f t="shared" si="47"/>
        <v>EUR14F5Y_Quote</v>
      </c>
      <c r="N306" s="214">
        <f>IFERROR(_xll.qlQuoteValue(H312),"--")</f>
        <v>1.2150000000000001E-2</v>
      </c>
      <c r="O306" s="214">
        <f t="shared" si="48"/>
        <v>0</v>
      </c>
      <c r="P306" s="122" t="b">
        <v>0</v>
      </c>
      <c r="Q306" s="122">
        <v>50</v>
      </c>
      <c r="R306" s="122">
        <v>1</v>
      </c>
      <c r="S306" s="121" t="str">
        <f t="shared" si="49"/>
        <v>--</v>
      </c>
      <c r="T306" s="122" t="str">
        <f>IFERROR(_xll.qlRateHelperEarliestDate(S306,Trigger),"--")</f>
        <v>--</v>
      </c>
      <c r="U306" s="122" t="str">
        <f>IFERROR(_xll.qlRateHelperPillarDate(S306,Trigger),"--")</f>
        <v>--</v>
      </c>
      <c r="W306" s="133" t="str">
        <f t="shared" si="45"/>
        <v/>
      </c>
      <c r="X306" s="133" t="e">
        <v>#N/A</v>
      </c>
      <c r="Y306" s="133" t="str">
        <f>IFERROR(_xll.qlRateHelperQuoteName(X306,Trigger),"")</f>
        <v/>
      </c>
      <c r="Z306" s="133" t="str">
        <f>IFERROR(_xll.qlRateHelperRate(X306,Trigger),"")</f>
        <v/>
      </c>
      <c r="AA306" s="133" t="str">
        <f>IF(ISERROR(_xll.qlSwapRateHelperSpread($X306)),IF(ISERROR(_xll.qlFuturesRateHelperConvexityAdjustment($X306)),"",_xll.qlFuturesRateHelperConvexityAdjustment($X306)),_xll.qlSwapRateHelperSpread($X306))</f>
        <v/>
      </c>
      <c r="AB306" s="133" t="str">
        <f>IFERROR(_xll.qlRateHelperEarliestDate(X306,Trigger),"")</f>
        <v/>
      </c>
      <c r="AC306" s="133" t="str">
        <f>IFERROR(_xll.qlRateHelperPillarDate(X306,Trigger),"")</f>
        <v/>
      </c>
      <c r="AD306" s="172" t="e">
        <v>#N/A</v>
      </c>
    </row>
    <row r="307" spans="1:30" x14ac:dyDescent="0.2">
      <c r="A307" s="136" t="s">
        <v>148</v>
      </c>
      <c r="B307" s="168" t="s">
        <v>66</v>
      </c>
      <c r="C307" s="169" t="s">
        <v>99</v>
      </c>
      <c r="D307" s="169" t="s">
        <v>8</v>
      </c>
      <c r="E307" s="169" t="s">
        <v>7</v>
      </c>
      <c r="F307" s="169" t="s">
        <v>140</v>
      </c>
      <c r="G307" s="169" t="str">
        <f t="shared" si="50"/>
        <v>Euribor6M</v>
      </c>
      <c r="H307" s="269" t="str">
        <f t="shared" si="51"/>
        <v>EUR13F30Y_Quote</v>
      </c>
      <c r="I307" s="278">
        <v>0</v>
      </c>
      <c r="J307" s="124" t="str">
        <f>IF(P301,_xll.qlSwapRateHelper2(,H307,2,B307,Calendar,+D307,E307,F307,G307,I307,C307,Discounting,PillarDate,,Permanent,Trigger,ObjectOverwrite),"--")</f>
        <v>--</v>
      </c>
      <c r="L307" s="243" t="str">
        <f t="shared" si="46"/>
        <v>FwdSw</v>
      </c>
      <c r="M307" s="244" t="str">
        <f t="shared" si="47"/>
        <v>EUR14F6Y_Quote</v>
      </c>
      <c r="N307" s="214">
        <f>IFERROR(_xll.qlQuoteValue(H313),"--")</f>
        <v>1.188E-2</v>
      </c>
      <c r="O307" s="214">
        <f t="shared" si="48"/>
        <v>0</v>
      </c>
      <c r="P307" s="122" t="b">
        <v>0</v>
      </c>
      <c r="Q307" s="122">
        <v>50</v>
      </c>
      <c r="R307" s="122">
        <v>1</v>
      </c>
      <c r="S307" s="121" t="str">
        <f t="shared" si="49"/>
        <v>--</v>
      </c>
      <c r="T307" s="122" t="str">
        <f>IFERROR(_xll.qlRateHelperEarliestDate(S307,Trigger),"--")</f>
        <v>--</v>
      </c>
      <c r="U307" s="122" t="str">
        <f>IFERROR(_xll.qlRateHelperPillarDate(S307,Trigger),"--")</f>
        <v>--</v>
      </c>
      <c r="W307" s="133" t="str">
        <f t="shared" si="45"/>
        <v/>
      </c>
      <c r="X307" s="133" t="e">
        <v>#N/A</v>
      </c>
      <c r="Y307" s="133" t="str">
        <f>IFERROR(_xll.qlRateHelperQuoteName(X307,Trigger),"")</f>
        <v/>
      </c>
      <c r="Z307" s="133" t="str">
        <f>IFERROR(_xll.qlRateHelperRate(X307,Trigger),"")</f>
        <v/>
      </c>
      <c r="AA307" s="133" t="str">
        <f>IF(ISERROR(_xll.qlSwapRateHelperSpread($X307)),IF(ISERROR(_xll.qlFuturesRateHelperConvexityAdjustment($X307)),"",_xll.qlFuturesRateHelperConvexityAdjustment($X307)),_xll.qlSwapRateHelperSpread($X307))</f>
        <v/>
      </c>
      <c r="AB307" s="133" t="str">
        <f>IFERROR(_xll.qlRateHelperEarliestDate(X307,Trigger),"")</f>
        <v/>
      </c>
      <c r="AC307" s="133" t="str">
        <f>IFERROR(_xll.qlRateHelperPillarDate(X307,Trigger),"")</f>
        <v/>
      </c>
      <c r="AD307" s="172" t="e">
        <v>#N/A</v>
      </c>
    </row>
    <row r="308" spans="1:30" x14ac:dyDescent="0.2">
      <c r="A308" s="130" t="s">
        <v>148</v>
      </c>
      <c r="B308" s="166" t="s">
        <v>29</v>
      </c>
      <c r="C308" s="118" t="s">
        <v>100</v>
      </c>
      <c r="D308" s="118" t="s">
        <v>8</v>
      </c>
      <c r="E308" s="118" t="s">
        <v>7</v>
      </c>
      <c r="F308" s="118" t="s">
        <v>140</v>
      </c>
      <c r="G308" s="52" t="str">
        <f t="shared" si="50"/>
        <v>Euribor6M</v>
      </c>
      <c r="H308" s="267" t="str">
        <f t="shared" si="51"/>
        <v>EUR14F1Y_Quote</v>
      </c>
      <c r="I308" s="276">
        <v>0</v>
      </c>
      <c r="J308" s="119" t="str">
        <f>IF(P302,_xll.qlSwapRateHelper2(,H308,2,B308,Calendar,+D308,E308,F308,G308,I308,C308,Discounting,PillarDate,,Permanent,Trigger,ObjectOverwrite),"--")</f>
        <v>--</v>
      </c>
      <c r="L308" s="243" t="str">
        <f t="shared" si="46"/>
        <v>FwdSw</v>
      </c>
      <c r="M308" s="244" t="str">
        <f t="shared" si="47"/>
        <v>EUR14F7Y_Quote</v>
      </c>
      <c r="N308" s="214">
        <f>IFERROR(_xll.qlQuoteValue(H314),"--")</f>
        <v>1.1639999999999999E-2</v>
      </c>
      <c r="O308" s="214">
        <f t="shared" si="48"/>
        <v>0</v>
      </c>
      <c r="P308" s="122" t="b">
        <v>0</v>
      </c>
      <c r="Q308" s="122">
        <v>50</v>
      </c>
      <c r="R308" s="122">
        <v>1</v>
      </c>
      <c r="S308" s="121" t="str">
        <f t="shared" si="49"/>
        <v>--</v>
      </c>
      <c r="T308" s="122" t="str">
        <f>IFERROR(_xll.qlRateHelperEarliestDate(S308,Trigger),"--")</f>
        <v>--</v>
      </c>
      <c r="U308" s="122" t="str">
        <f>IFERROR(_xll.qlRateHelperPillarDate(S308,Trigger),"--")</f>
        <v>--</v>
      </c>
      <c r="W308" s="133" t="str">
        <f t="shared" si="45"/>
        <v/>
      </c>
      <c r="X308" s="133" t="e">
        <v>#N/A</v>
      </c>
      <c r="Y308" s="133" t="str">
        <f>IFERROR(_xll.qlRateHelperQuoteName(X308,Trigger),"")</f>
        <v/>
      </c>
      <c r="Z308" s="133" t="str">
        <f>IFERROR(_xll.qlRateHelperRate(X308,Trigger),"")</f>
        <v/>
      </c>
      <c r="AA308" s="133" t="str">
        <f>IF(ISERROR(_xll.qlSwapRateHelperSpread($X308)),IF(ISERROR(_xll.qlFuturesRateHelperConvexityAdjustment($X308)),"",_xll.qlFuturesRateHelperConvexityAdjustment($X308)),_xll.qlSwapRateHelperSpread($X308))</f>
        <v/>
      </c>
      <c r="AB308" s="133" t="str">
        <f>IFERROR(_xll.qlRateHelperEarliestDate(X308,Trigger),"")</f>
        <v/>
      </c>
      <c r="AC308" s="133" t="str">
        <f>IFERROR(_xll.qlRateHelperPillarDate(X308,Trigger),"")</f>
        <v/>
      </c>
      <c r="AD308" s="172" t="e">
        <v>#N/A</v>
      </c>
    </row>
    <row r="309" spans="1:30" x14ac:dyDescent="0.2">
      <c r="A309" s="133" t="s">
        <v>148</v>
      </c>
      <c r="B309" s="167" t="s">
        <v>52</v>
      </c>
      <c r="C309" s="121" t="s">
        <v>100</v>
      </c>
      <c r="D309" s="121" t="s">
        <v>8</v>
      </c>
      <c r="E309" s="121" t="s">
        <v>7</v>
      </c>
      <c r="F309" s="121" t="s">
        <v>140</v>
      </c>
      <c r="G309" s="121" t="str">
        <f t="shared" si="50"/>
        <v>Euribor6M</v>
      </c>
      <c r="H309" s="268" t="str">
        <f t="shared" si="51"/>
        <v>EUR14F2Y_Quote</v>
      </c>
      <c r="I309" s="277">
        <v>0</v>
      </c>
      <c r="J309" s="122" t="str">
        <f>IF(P303,_xll.qlSwapRateHelper2(,H309,2,B309,Calendar,+D309,E309,F309,G309,I309,C309,Discounting,PillarDate,,Permanent,Trigger,ObjectOverwrite),"--")</f>
        <v>--</v>
      </c>
      <c r="L309" s="243" t="str">
        <f t="shared" si="46"/>
        <v>FwdSw</v>
      </c>
      <c r="M309" s="244" t="str">
        <f t="shared" si="47"/>
        <v>EUR14F8Y_Quote</v>
      </c>
      <c r="N309" s="214">
        <f>IFERROR(_xll.qlQuoteValue(H315),"--")</f>
        <v>1.14E-2</v>
      </c>
      <c r="O309" s="214">
        <f t="shared" si="48"/>
        <v>0</v>
      </c>
      <c r="P309" s="122" t="b">
        <v>0</v>
      </c>
      <c r="Q309" s="122">
        <v>50</v>
      </c>
      <c r="R309" s="122">
        <v>1</v>
      </c>
      <c r="S309" s="121" t="str">
        <f t="shared" si="49"/>
        <v>--</v>
      </c>
      <c r="T309" s="122" t="str">
        <f>IFERROR(_xll.qlRateHelperEarliestDate(S309,Trigger),"--")</f>
        <v>--</v>
      </c>
      <c r="U309" s="122" t="str">
        <f>IFERROR(_xll.qlRateHelperPillarDate(S309,Trigger),"--")</f>
        <v>--</v>
      </c>
      <c r="W309" s="133" t="str">
        <f t="shared" si="45"/>
        <v/>
      </c>
      <c r="X309" s="133" t="e">
        <v>#N/A</v>
      </c>
      <c r="Y309" s="133" t="str">
        <f>IFERROR(_xll.qlRateHelperQuoteName(X309,Trigger),"")</f>
        <v/>
      </c>
      <c r="Z309" s="133" t="str">
        <f>IFERROR(_xll.qlRateHelperRate(X309,Trigger),"")</f>
        <v/>
      </c>
      <c r="AA309" s="133" t="str">
        <f>IF(ISERROR(_xll.qlSwapRateHelperSpread($X309)),IF(ISERROR(_xll.qlFuturesRateHelperConvexityAdjustment($X309)),"",_xll.qlFuturesRateHelperConvexityAdjustment($X309)),_xll.qlSwapRateHelperSpread($X309))</f>
        <v/>
      </c>
      <c r="AB309" s="133" t="str">
        <f>IFERROR(_xll.qlRateHelperEarliestDate(X309,Trigger),"")</f>
        <v/>
      </c>
      <c r="AC309" s="133" t="str">
        <f>IFERROR(_xll.qlRateHelperPillarDate(X309,Trigger),"")</f>
        <v/>
      </c>
      <c r="AD309" s="172" t="e">
        <v>#N/A</v>
      </c>
    </row>
    <row r="310" spans="1:30" x14ac:dyDescent="0.2">
      <c r="A310" s="133" t="s">
        <v>148</v>
      </c>
      <c r="B310" s="167" t="s">
        <v>53</v>
      </c>
      <c r="C310" s="121" t="s">
        <v>100</v>
      </c>
      <c r="D310" s="121" t="s">
        <v>8</v>
      </c>
      <c r="E310" s="121" t="s">
        <v>7</v>
      </c>
      <c r="F310" s="121" t="s">
        <v>140</v>
      </c>
      <c r="G310" s="121" t="str">
        <f t="shared" si="50"/>
        <v>Euribor6M</v>
      </c>
      <c r="H310" s="268" t="str">
        <f t="shared" si="51"/>
        <v>EUR14F3Y_Quote</v>
      </c>
      <c r="I310" s="277">
        <v>0</v>
      </c>
      <c r="J310" s="122" t="str">
        <f>IF(P304,_xll.qlSwapRateHelper2(,H310,2,B310,Calendar,+D310,E310,F310,G310,I310,C310,Discounting,PillarDate,,Permanent,Trigger,ObjectOverwrite),"--")</f>
        <v>--</v>
      </c>
      <c r="L310" s="243" t="str">
        <f t="shared" si="46"/>
        <v>FwdSw</v>
      </c>
      <c r="M310" s="244" t="str">
        <f t="shared" si="47"/>
        <v>EUR14F9Y_Quote</v>
      </c>
      <c r="N310" s="214">
        <f>IFERROR(_xll.qlQuoteValue(H316),"--")</f>
        <v>1.1200000000000002E-2</v>
      </c>
      <c r="O310" s="214">
        <f t="shared" si="48"/>
        <v>0</v>
      </c>
      <c r="P310" s="122" t="b">
        <v>0</v>
      </c>
      <c r="Q310" s="122">
        <v>50</v>
      </c>
      <c r="R310" s="122">
        <v>1</v>
      </c>
      <c r="S310" s="121" t="str">
        <f t="shared" si="49"/>
        <v>--</v>
      </c>
      <c r="T310" s="122" t="str">
        <f>IFERROR(_xll.qlRateHelperEarliestDate(S310,Trigger),"--")</f>
        <v>--</v>
      </c>
      <c r="U310" s="122" t="str">
        <f>IFERROR(_xll.qlRateHelperPillarDate(S310,Trigger),"--")</f>
        <v>--</v>
      </c>
      <c r="W310" s="133" t="str">
        <f t="shared" si="45"/>
        <v/>
      </c>
      <c r="X310" s="133" t="e">
        <v>#N/A</v>
      </c>
      <c r="Y310" s="133" t="str">
        <f>IFERROR(_xll.qlRateHelperQuoteName(X310,Trigger),"")</f>
        <v/>
      </c>
      <c r="Z310" s="133" t="str">
        <f>IFERROR(_xll.qlRateHelperRate(X310,Trigger),"")</f>
        <v/>
      </c>
      <c r="AA310" s="133" t="str">
        <f>IF(ISERROR(_xll.qlSwapRateHelperSpread($X310)),IF(ISERROR(_xll.qlFuturesRateHelperConvexityAdjustment($X310)),"",_xll.qlFuturesRateHelperConvexityAdjustment($X310)),_xll.qlSwapRateHelperSpread($X310))</f>
        <v/>
      </c>
      <c r="AB310" s="133" t="str">
        <f>IFERROR(_xll.qlRateHelperEarliestDate(X310,Trigger),"")</f>
        <v/>
      </c>
      <c r="AC310" s="133" t="str">
        <f>IFERROR(_xll.qlRateHelperPillarDate(X310,Trigger),"")</f>
        <v/>
      </c>
      <c r="AD310" s="172" t="e">
        <v>#N/A</v>
      </c>
    </row>
    <row r="311" spans="1:30" x14ac:dyDescent="0.2">
      <c r="A311" s="133" t="s">
        <v>148</v>
      </c>
      <c r="B311" s="167" t="s">
        <v>54</v>
      </c>
      <c r="C311" s="121" t="s">
        <v>100</v>
      </c>
      <c r="D311" s="121" t="s">
        <v>8</v>
      </c>
      <c r="E311" s="121" t="s">
        <v>7</v>
      </c>
      <c r="F311" s="121" t="s">
        <v>140</v>
      </c>
      <c r="G311" s="121" t="str">
        <f t="shared" si="50"/>
        <v>Euribor6M</v>
      </c>
      <c r="H311" s="268" t="str">
        <f t="shared" si="51"/>
        <v>EUR14F4Y_Quote</v>
      </c>
      <c r="I311" s="277">
        <v>0</v>
      </c>
      <c r="J311" s="122" t="str">
        <f>IF(P305,_xll.qlSwapRateHelper2(,H311,2,B311,Calendar,+D311,E311,F311,G311,I311,C311,Discounting,PillarDate,,Permanent,Trigger,ObjectOverwrite),"--")</f>
        <v>--</v>
      </c>
      <c r="L311" s="243" t="str">
        <f t="shared" si="46"/>
        <v>FwdSw</v>
      </c>
      <c r="M311" s="244" t="str">
        <f t="shared" si="47"/>
        <v>EUR14F10Y_Quote</v>
      </c>
      <c r="N311" s="214">
        <f>IFERROR(_xll.qlQuoteValue(H317),"--")</f>
        <v>1.1000000000000001E-2</v>
      </c>
      <c r="O311" s="214">
        <f t="shared" si="48"/>
        <v>0</v>
      </c>
      <c r="P311" s="122" t="b">
        <v>0</v>
      </c>
      <c r="Q311" s="122">
        <v>50</v>
      </c>
      <c r="R311" s="122">
        <v>1</v>
      </c>
      <c r="S311" s="121" t="str">
        <f t="shared" si="49"/>
        <v>--</v>
      </c>
      <c r="T311" s="122" t="str">
        <f>IFERROR(_xll.qlRateHelperEarliestDate(S311,Trigger),"--")</f>
        <v>--</v>
      </c>
      <c r="U311" s="122" t="str">
        <f>IFERROR(_xll.qlRateHelperPillarDate(S311,Trigger),"--")</f>
        <v>--</v>
      </c>
      <c r="W311" s="133" t="str">
        <f t="shared" si="45"/>
        <v/>
      </c>
      <c r="X311" s="133" t="e">
        <v>#N/A</v>
      </c>
      <c r="Y311" s="133" t="str">
        <f>IFERROR(_xll.qlRateHelperQuoteName(X311,Trigger),"")</f>
        <v/>
      </c>
      <c r="Z311" s="133" t="str">
        <f>IFERROR(_xll.qlRateHelperRate(X311,Trigger),"")</f>
        <v/>
      </c>
      <c r="AA311" s="133" t="str">
        <f>IF(ISERROR(_xll.qlSwapRateHelperSpread($X311)),IF(ISERROR(_xll.qlFuturesRateHelperConvexityAdjustment($X311)),"",_xll.qlFuturesRateHelperConvexityAdjustment($X311)),_xll.qlSwapRateHelperSpread($X311))</f>
        <v/>
      </c>
      <c r="AB311" s="133" t="str">
        <f>IFERROR(_xll.qlRateHelperEarliestDate(X311,Trigger),"")</f>
        <v/>
      </c>
      <c r="AC311" s="133" t="str">
        <f>IFERROR(_xll.qlRateHelperPillarDate(X311,Trigger),"")</f>
        <v/>
      </c>
      <c r="AD311" s="172" t="e">
        <v>#N/A</v>
      </c>
    </row>
    <row r="312" spans="1:30" x14ac:dyDescent="0.2">
      <c r="A312" s="133" t="s">
        <v>148</v>
      </c>
      <c r="B312" s="167" t="s">
        <v>55</v>
      </c>
      <c r="C312" s="121" t="s">
        <v>100</v>
      </c>
      <c r="D312" s="121" t="s">
        <v>8</v>
      </c>
      <c r="E312" s="121" t="s">
        <v>7</v>
      </c>
      <c r="F312" s="121" t="s">
        <v>140</v>
      </c>
      <c r="G312" s="121" t="str">
        <f t="shared" si="50"/>
        <v>Euribor6M</v>
      </c>
      <c r="H312" s="268" t="str">
        <f t="shared" si="51"/>
        <v>EUR14F5Y_Quote</v>
      </c>
      <c r="I312" s="277">
        <v>0</v>
      </c>
      <c r="J312" s="122" t="str">
        <f>IF(P306,_xll.qlSwapRateHelper2(,H312,2,B312,Calendar,+D312,E312,F312,G312,I312,C312,Discounting,PillarDate,,Permanent,Trigger,ObjectOverwrite),"--")</f>
        <v>--</v>
      </c>
      <c r="L312" s="243" t="str">
        <f t="shared" si="46"/>
        <v>FwdSw</v>
      </c>
      <c r="M312" s="244" t="str">
        <f t="shared" si="47"/>
        <v>EUR14F11Y_Quote</v>
      </c>
      <c r="N312" s="214">
        <f>IFERROR(_xll.qlQuoteValue(H318),"--")</f>
        <v>1.0800000000000001E-2</v>
      </c>
      <c r="O312" s="214">
        <f t="shared" si="48"/>
        <v>0</v>
      </c>
      <c r="P312" s="122" t="b">
        <v>0</v>
      </c>
      <c r="Q312" s="122">
        <v>50</v>
      </c>
      <c r="R312" s="122">
        <v>1</v>
      </c>
      <c r="S312" s="121" t="str">
        <f t="shared" si="49"/>
        <v>--</v>
      </c>
      <c r="T312" s="122" t="str">
        <f>IFERROR(_xll.qlRateHelperEarliestDate(S312,Trigger),"--")</f>
        <v>--</v>
      </c>
      <c r="U312" s="122" t="str">
        <f>IFERROR(_xll.qlRateHelperPillarDate(S312,Trigger),"--")</f>
        <v>--</v>
      </c>
      <c r="W312" s="133" t="str">
        <f t="shared" si="45"/>
        <v/>
      </c>
      <c r="X312" s="133" t="e">
        <v>#N/A</v>
      </c>
      <c r="Y312" s="133" t="str">
        <f>IFERROR(_xll.qlRateHelperQuoteName(X312,Trigger),"")</f>
        <v/>
      </c>
      <c r="Z312" s="133" t="str">
        <f>IFERROR(_xll.qlRateHelperRate(X312,Trigger),"")</f>
        <v/>
      </c>
      <c r="AA312" s="133" t="str">
        <f>IF(ISERROR(_xll.qlSwapRateHelperSpread($X312)),IF(ISERROR(_xll.qlFuturesRateHelperConvexityAdjustment($X312)),"",_xll.qlFuturesRateHelperConvexityAdjustment($X312)),_xll.qlSwapRateHelperSpread($X312))</f>
        <v/>
      </c>
      <c r="AB312" s="133" t="str">
        <f>IFERROR(_xll.qlRateHelperEarliestDate(X312,Trigger),"")</f>
        <v/>
      </c>
      <c r="AC312" s="133" t="str">
        <f>IFERROR(_xll.qlRateHelperPillarDate(X312,Trigger),"")</f>
        <v/>
      </c>
      <c r="AD312" s="172" t="e">
        <v>#N/A</v>
      </c>
    </row>
    <row r="313" spans="1:30" x14ac:dyDescent="0.2">
      <c r="A313" s="133" t="s">
        <v>148</v>
      </c>
      <c r="B313" s="167" t="s">
        <v>56</v>
      </c>
      <c r="C313" s="121" t="s">
        <v>100</v>
      </c>
      <c r="D313" s="121" t="s">
        <v>8</v>
      </c>
      <c r="E313" s="121" t="s">
        <v>7</v>
      </c>
      <c r="F313" s="121" t="s">
        <v>140</v>
      </c>
      <c r="G313" s="121" t="str">
        <f t="shared" si="50"/>
        <v>Euribor6M</v>
      </c>
      <c r="H313" s="268" t="str">
        <f t="shared" si="51"/>
        <v>EUR14F6Y_Quote</v>
      </c>
      <c r="I313" s="277">
        <v>0</v>
      </c>
      <c r="J313" s="122" t="str">
        <f>IF(P307,_xll.qlSwapRateHelper2(,H313,2,B313,Calendar,+D313,E313,F313,G313,I313,C313,Discounting,PillarDate,,Permanent,Trigger,ObjectOverwrite),"--")</f>
        <v>--</v>
      </c>
      <c r="L313" s="243" t="str">
        <f t="shared" si="46"/>
        <v>FwdSw</v>
      </c>
      <c r="M313" s="244" t="str">
        <f t="shared" si="47"/>
        <v>EUR14F12Y_Quote</v>
      </c>
      <c r="N313" s="214">
        <f>IFERROR(_xll.qlQuoteValue(H319),"--")</f>
        <v>1.061E-2</v>
      </c>
      <c r="O313" s="214">
        <f t="shared" si="48"/>
        <v>0</v>
      </c>
      <c r="P313" s="122" t="b">
        <v>0</v>
      </c>
      <c r="Q313" s="122">
        <v>50</v>
      </c>
      <c r="R313" s="122">
        <v>1</v>
      </c>
      <c r="S313" s="121" t="str">
        <f t="shared" si="49"/>
        <v>--</v>
      </c>
      <c r="T313" s="122" t="str">
        <f>IFERROR(_xll.qlRateHelperEarliestDate(S313,Trigger),"--")</f>
        <v>--</v>
      </c>
      <c r="U313" s="122" t="str">
        <f>IFERROR(_xll.qlRateHelperPillarDate(S313,Trigger),"--")</f>
        <v>--</v>
      </c>
      <c r="W313" s="133" t="str">
        <f t="shared" si="45"/>
        <v/>
      </c>
      <c r="X313" s="133" t="e">
        <v>#N/A</v>
      </c>
      <c r="Y313" s="133" t="str">
        <f>IFERROR(_xll.qlRateHelperQuoteName(X313,Trigger),"")</f>
        <v/>
      </c>
      <c r="Z313" s="133" t="str">
        <f>IFERROR(_xll.qlRateHelperRate(X313,Trigger),"")</f>
        <v/>
      </c>
      <c r="AA313" s="133" t="str">
        <f>IF(ISERROR(_xll.qlSwapRateHelperSpread($X313)),IF(ISERROR(_xll.qlFuturesRateHelperConvexityAdjustment($X313)),"",_xll.qlFuturesRateHelperConvexityAdjustment($X313)),_xll.qlSwapRateHelperSpread($X313))</f>
        <v/>
      </c>
      <c r="AB313" s="133" t="str">
        <f>IFERROR(_xll.qlRateHelperEarliestDate(X313,Trigger),"")</f>
        <v/>
      </c>
      <c r="AC313" s="133" t="str">
        <f>IFERROR(_xll.qlRateHelperPillarDate(X313,Trigger),"")</f>
        <v/>
      </c>
      <c r="AD313" s="172" t="e">
        <v>#N/A</v>
      </c>
    </row>
    <row r="314" spans="1:30" x14ac:dyDescent="0.2">
      <c r="A314" s="133" t="s">
        <v>148</v>
      </c>
      <c r="B314" s="167" t="s">
        <v>57</v>
      </c>
      <c r="C314" s="121" t="s">
        <v>100</v>
      </c>
      <c r="D314" s="121" t="s">
        <v>8</v>
      </c>
      <c r="E314" s="121" t="s">
        <v>7</v>
      </c>
      <c r="F314" s="121" t="s">
        <v>140</v>
      </c>
      <c r="G314" s="121" t="str">
        <f t="shared" si="50"/>
        <v>Euribor6M</v>
      </c>
      <c r="H314" s="268" t="str">
        <f t="shared" si="51"/>
        <v>EUR14F7Y_Quote</v>
      </c>
      <c r="I314" s="277">
        <v>0</v>
      </c>
      <c r="J314" s="122" t="str">
        <f>IF(P308,_xll.qlSwapRateHelper2(,H314,2,B314,Calendar,+D314,E314,F314,G314,I314,C314,Discounting,PillarDate,,Permanent,Trigger,ObjectOverwrite),"--")</f>
        <v>--</v>
      </c>
      <c r="L314" s="243" t="str">
        <f t="shared" si="46"/>
        <v>FwdSw</v>
      </c>
      <c r="M314" s="244" t="str">
        <f t="shared" si="47"/>
        <v>EUR14F13Y_Quote</v>
      </c>
      <c r="N314" s="214">
        <f>IFERROR(_xll.qlQuoteValue(H320),"--")</f>
        <v>1.0449999999999999E-2</v>
      </c>
      <c r="O314" s="214">
        <f t="shared" si="48"/>
        <v>0</v>
      </c>
      <c r="P314" s="122" t="b">
        <v>0</v>
      </c>
      <c r="Q314" s="122">
        <v>50</v>
      </c>
      <c r="R314" s="122">
        <v>1</v>
      </c>
      <c r="S314" s="121" t="str">
        <f t="shared" si="49"/>
        <v>--</v>
      </c>
      <c r="T314" s="122" t="str">
        <f>IFERROR(_xll.qlRateHelperEarliestDate(S314,Trigger),"--")</f>
        <v>--</v>
      </c>
      <c r="U314" s="122" t="str">
        <f>IFERROR(_xll.qlRateHelperPillarDate(S314,Trigger),"--")</f>
        <v>--</v>
      </c>
      <c r="W314" s="133" t="str">
        <f t="shared" si="45"/>
        <v/>
      </c>
      <c r="X314" s="133" t="e">
        <v>#N/A</v>
      </c>
      <c r="Y314" s="133" t="str">
        <f>IFERROR(_xll.qlRateHelperQuoteName(X314,Trigger),"")</f>
        <v/>
      </c>
      <c r="Z314" s="133" t="str">
        <f>IFERROR(_xll.qlRateHelperRate(X314,Trigger),"")</f>
        <v/>
      </c>
      <c r="AA314" s="133" t="str">
        <f>IF(ISERROR(_xll.qlSwapRateHelperSpread($X314)),IF(ISERROR(_xll.qlFuturesRateHelperConvexityAdjustment($X314)),"",_xll.qlFuturesRateHelperConvexityAdjustment($X314)),_xll.qlSwapRateHelperSpread($X314))</f>
        <v/>
      </c>
      <c r="AB314" s="133" t="str">
        <f>IFERROR(_xll.qlRateHelperEarliestDate(X314,Trigger),"")</f>
        <v/>
      </c>
      <c r="AC314" s="133" t="str">
        <f>IFERROR(_xll.qlRateHelperPillarDate(X314,Trigger),"")</f>
        <v/>
      </c>
      <c r="AD314" s="172" t="e">
        <v>#N/A</v>
      </c>
    </row>
    <row r="315" spans="1:30" x14ac:dyDescent="0.2">
      <c r="A315" s="133" t="s">
        <v>148</v>
      </c>
      <c r="B315" s="167" t="s">
        <v>58</v>
      </c>
      <c r="C315" s="121" t="s">
        <v>100</v>
      </c>
      <c r="D315" s="121" t="s">
        <v>8</v>
      </c>
      <c r="E315" s="121" t="s">
        <v>7</v>
      </c>
      <c r="F315" s="121" t="s">
        <v>140</v>
      </c>
      <c r="G315" s="121" t="str">
        <f t="shared" si="50"/>
        <v>Euribor6M</v>
      </c>
      <c r="H315" s="268" t="str">
        <f t="shared" si="51"/>
        <v>EUR14F8Y_Quote</v>
      </c>
      <c r="I315" s="277">
        <v>0</v>
      </c>
      <c r="J315" s="122" t="str">
        <f>IF(P309,_xll.qlSwapRateHelper2(,H315,2,B315,Calendar,+D315,E315,F315,G315,I315,C315,Discounting,PillarDate,,Permanent,Trigger,ObjectOverwrite),"--")</f>
        <v>--</v>
      </c>
      <c r="L315" s="243" t="str">
        <f t="shared" si="46"/>
        <v>FwdSw</v>
      </c>
      <c r="M315" s="244" t="str">
        <f t="shared" si="47"/>
        <v>EUR14F14Y_Quote</v>
      </c>
      <c r="N315" s="214">
        <f>IFERROR(_xll.qlQuoteValue(H321),"--")</f>
        <v>1.0289999999999999E-2</v>
      </c>
      <c r="O315" s="214">
        <f t="shared" si="48"/>
        <v>0</v>
      </c>
      <c r="P315" s="122" t="b">
        <v>0</v>
      </c>
      <c r="Q315" s="122">
        <v>50</v>
      </c>
      <c r="R315" s="122">
        <v>1</v>
      </c>
      <c r="S315" s="121" t="str">
        <f t="shared" si="49"/>
        <v>--</v>
      </c>
      <c r="T315" s="122" t="str">
        <f>IFERROR(_xll.qlRateHelperEarliestDate(S315,Trigger),"--")</f>
        <v>--</v>
      </c>
      <c r="U315" s="122" t="str">
        <f>IFERROR(_xll.qlRateHelperPillarDate(S315,Trigger),"--")</f>
        <v>--</v>
      </c>
      <c r="W315" s="133" t="str">
        <f t="shared" si="45"/>
        <v/>
      </c>
      <c r="X315" s="133" t="e">
        <v>#N/A</v>
      </c>
      <c r="Y315" s="133" t="str">
        <f>IFERROR(_xll.qlRateHelperQuoteName(X315,Trigger),"")</f>
        <v/>
      </c>
      <c r="Z315" s="133" t="str">
        <f>IFERROR(_xll.qlRateHelperRate(X315,Trigger),"")</f>
        <v/>
      </c>
      <c r="AA315" s="133" t="str">
        <f>IF(ISERROR(_xll.qlSwapRateHelperSpread($X315)),IF(ISERROR(_xll.qlFuturesRateHelperConvexityAdjustment($X315)),"",_xll.qlFuturesRateHelperConvexityAdjustment($X315)),_xll.qlSwapRateHelperSpread($X315))</f>
        <v/>
      </c>
      <c r="AB315" s="133" t="str">
        <f>IFERROR(_xll.qlRateHelperEarliestDate(X315,Trigger),"")</f>
        <v/>
      </c>
      <c r="AC315" s="133" t="str">
        <f>IFERROR(_xll.qlRateHelperPillarDate(X315,Trigger),"")</f>
        <v/>
      </c>
      <c r="AD315" s="172" t="e">
        <v>#N/A</v>
      </c>
    </row>
    <row r="316" spans="1:30" x14ac:dyDescent="0.2">
      <c r="A316" s="133" t="s">
        <v>148</v>
      </c>
      <c r="B316" s="167" t="s">
        <v>59</v>
      </c>
      <c r="C316" s="121" t="s">
        <v>100</v>
      </c>
      <c r="D316" s="121" t="s">
        <v>8</v>
      </c>
      <c r="E316" s="121" t="s">
        <v>7</v>
      </c>
      <c r="F316" s="121" t="s">
        <v>140</v>
      </c>
      <c r="G316" s="121" t="str">
        <f t="shared" si="50"/>
        <v>Euribor6M</v>
      </c>
      <c r="H316" s="268" t="str">
        <f t="shared" si="51"/>
        <v>EUR14F9Y_Quote</v>
      </c>
      <c r="I316" s="277">
        <v>0</v>
      </c>
      <c r="J316" s="122" t="str">
        <f>IF(P310,_xll.qlSwapRateHelper2(,H316,2,B316,Calendar,+D316,E316,F316,G316,I316,C316,Discounting,PillarDate,,Permanent,Trigger,ObjectOverwrite),"--")</f>
        <v>--</v>
      </c>
      <c r="L316" s="243" t="str">
        <f t="shared" si="46"/>
        <v>FwdSw</v>
      </c>
      <c r="M316" s="244" t="str">
        <f t="shared" si="47"/>
        <v>EUR14F15Y_Quote</v>
      </c>
      <c r="N316" s="214">
        <f>IFERROR(_xll.qlQuoteValue(H322),"--")</f>
        <v>1.0130000000000002E-2</v>
      </c>
      <c r="O316" s="214">
        <f t="shared" si="48"/>
        <v>0</v>
      </c>
      <c r="P316" s="122" t="b">
        <v>0</v>
      </c>
      <c r="Q316" s="122">
        <v>50</v>
      </c>
      <c r="R316" s="122">
        <v>1</v>
      </c>
      <c r="S316" s="121" t="str">
        <f t="shared" si="49"/>
        <v>--</v>
      </c>
      <c r="T316" s="122" t="str">
        <f>IFERROR(_xll.qlRateHelperEarliestDate(S316,Trigger),"--")</f>
        <v>--</v>
      </c>
      <c r="U316" s="122" t="str">
        <f>IFERROR(_xll.qlRateHelperPillarDate(S316,Trigger),"--")</f>
        <v>--</v>
      </c>
      <c r="W316" s="133" t="str">
        <f t="shared" si="45"/>
        <v/>
      </c>
      <c r="X316" s="133" t="e">
        <v>#N/A</v>
      </c>
      <c r="Y316" s="133" t="str">
        <f>IFERROR(_xll.qlRateHelperQuoteName(X316,Trigger),"")</f>
        <v/>
      </c>
      <c r="Z316" s="133" t="str">
        <f>IFERROR(_xll.qlRateHelperRate(X316,Trigger),"")</f>
        <v/>
      </c>
      <c r="AA316" s="133" t="str">
        <f>IF(ISERROR(_xll.qlSwapRateHelperSpread($X316)),IF(ISERROR(_xll.qlFuturesRateHelperConvexityAdjustment($X316)),"",_xll.qlFuturesRateHelperConvexityAdjustment($X316)),_xll.qlSwapRateHelperSpread($X316))</f>
        <v/>
      </c>
      <c r="AB316" s="133" t="str">
        <f>IFERROR(_xll.qlRateHelperEarliestDate(X316,Trigger),"")</f>
        <v/>
      </c>
      <c r="AC316" s="133" t="str">
        <f>IFERROR(_xll.qlRateHelperPillarDate(X316,Trigger),"")</f>
        <v/>
      </c>
      <c r="AD316" s="172" t="e">
        <v>#N/A</v>
      </c>
    </row>
    <row r="317" spans="1:30" x14ac:dyDescent="0.2">
      <c r="A317" s="133" t="s">
        <v>148</v>
      </c>
      <c r="B317" s="167" t="s">
        <v>60</v>
      </c>
      <c r="C317" s="121" t="s">
        <v>100</v>
      </c>
      <c r="D317" s="121" t="s">
        <v>8</v>
      </c>
      <c r="E317" s="121" t="s">
        <v>7</v>
      </c>
      <c r="F317" s="121" t="s">
        <v>140</v>
      </c>
      <c r="G317" s="121" t="str">
        <f t="shared" si="50"/>
        <v>Euribor6M</v>
      </c>
      <c r="H317" s="268" t="str">
        <f t="shared" si="51"/>
        <v>EUR14F10Y_Quote</v>
      </c>
      <c r="I317" s="277">
        <v>0</v>
      </c>
      <c r="J317" s="122" t="str">
        <f>IF(P311,_xll.qlSwapRateHelper2(,H317,2,B317,Calendar,+D317,E317,F317,G317,I317,C317,Discounting,PillarDate,,Permanent,Trigger,ObjectOverwrite),"--")</f>
        <v>--</v>
      </c>
      <c r="L317" s="243" t="str">
        <f t="shared" si="46"/>
        <v>FwdSw</v>
      </c>
      <c r="M317" s="244" t="str">
        <f t="shared" si="47"/>
        <v>EUR14F20Y_Quote</v>
      </c>
      <c r="N317" s="214">
        <f>IFERROR(_xll.qlQuoteValue(H323),"--")</f>
        <v>9.5700000000000004E-3</v>
      </c>
      <c r="O317" s="214">
        <f t="shared" si="48"/>
        <v>0</v>
      </c>
      <c r="P317" s="122" t="b">
        <v>0</v>
      </c>
      <c r="Q317" s="122">
        <v>50</v>
      </c>
      <c r="R317" s="122">
        <v>1</v>
      </c>
      <c r="S317" s="121" t="str">
        <f t="shared" si="49"/>
        <v>--</v>
      </c>
      <c r="T317" s="122" t="str">
        <f>IFERROR(_xll.qlRateHelperEarliestDate(S317,Trigger),"--")</f>
        <v>--</v>
      </c>
      <c r="U317" s="122" t="str">
        <f>IFERROR(_xll.qlRateHelperPillarDate(S317,Trigger),"--")</f>
        <v>--</v>
      </c>
      <c r="W317" s="133" t="str">
        <f t="shared" si="45"/>
        <v/>
      </c>
      <c r="X317" s="133" t="e">
        <v>#N/A</v>
      </c>
      <c r="Y317" s="133" t="str">
        <f>IFERROR(_xll.qlRateHelperQuoteName(X317,Trigger),"")</f>
        <v/>
      </c>
      <c r="Z317" s="133" t="str">
        <f>IFERROR(_xll.qlRateHelperRate(X317,Trigger),"")</f>
        <v/>
      </c>
      <c r="AA317" s="133" t="str">
        <f>IF(ISERROR(_xll.qlSwapRateHelperSpread($X317)),IF(ISERROR(_xll.qlFuturesRateHelperConvexityAdjustment($X317)),"",_xll.qlFuturesRateHelperConvexityAdjustment($X317)),_xll.qlSwapRateHelperSpread($X317))</f>
        <v/>
      </c>
      <c r="AB317" s="133" t="str">
        <f>IFERROR(_xll.qlRateHelperEarliestDate(X317,Trigger),"")</f>
        <v/>
      </c>
      <c r="AC317" s="133" t="str">
        <f>IFERROR(_xll.qlRateHelperPillarDate(X317,Trigger),"")</f>
        <v/>
      </c>
      <c r="AD317" s="172" t="e">
        <v>#N/A</v>
      </c>
    </row>
    <row r="318" spans="1:30" x14ac:dyDescent="0.2">
      <c r="A318" s="133" t="s">
        <v>148</v>
      </c>
      <c r="B318" s="167" t="s">
        <v>98</v>
      </c>
      <c r="C318" s="121" t="s">
        <v>100</v>
      </c>
      <c r="D318" s="121" t="s">
        <v>8</v>
      </c>
      <c r="E318" s="121" t="s">
        <v>7</v>
      </c>
      <c r="F318" s="121" t="s">
        <v>140</v>
      </c>
      <c r="G318" s="121" t="str">
        <f t="shared" si="50"/>
        <v>Euribor6M</v>
      </c>
      <c r="H318" s="268" t="str">
        <f t="shared" si="51"/>
        <v>EUR14F11Y_Quote</v>
      </c>
      <c r="I318" s="277">
        <v>0</v>
      </c>
      <c r="J318" s="122" t="str">
        <f>IF(P312,_xll.qlSwapRateHelper2(,H318,2,B318,Calendar,+D318,E318,F318,G318,I318,C318,Discounting,PillarDate,,Permanent,Trigger,ObjectOverwrite),"--")</f>
        <v>--</v>
      </c>
      <c r="L318" s="243" t="str">
        <f t="shared" si="46"/>
        <v>FwdSw</v>
      </c>
      <c r="M318" s="244" t="str">
        <f t="shared" si="47"/>
        <v>EUR14F25Y_Quote</v>
      </c>
      <c r="N318" s="214">
        <f>IFERROR(_xll.qlQuoteValue(H324),"--")</f>
        <v>9.1900000000000003E-3</v>
      </c>
      <c r="O318" s="214">
        <f t="shared" si="48"/>
        <v>0</v>
      </c>
      <c r="P318" s="122" t="b">
        <v>0</v>
      </c>
      <c r="Q318" s="122">
        <v>50</v>
      </c>
      <c r="R318" s="122">
        <v>1</v>
      </c>
      <c r="S318" s="121" t="str">
        <f t="shared" si="49"/>
        <v>--</v>
      </c>
      <c r="T318" s="122" t="str">
        <f>IFERROR(_xll.qlRateHelperEarliestDate(S318,Trigger),"--")</f>
        <v>--</v>
      </c>
      <c r="U318" s="122" t="str">
        <f>IFERROR(_xll.qlRateHelperPillarDate(S318,Trigger),"--")</f>
        <v>--</v>
      </c>
      <c r="W318" s="133" t="str">
        <f t="shared" si="45"/>
        <v/>
      </c>
      <c r="X318" s="133" t="e">
        <v>#N/A</v>
      </c>
      <c r="Y318" s="133" t="str">
        <f>IFERROR(_xll.qlRateHelperQuoteName(X318,Trigger),"")</f>
        <v/>
      </c>
      <c r="Z318" s="133" t="str">
        <f>IFERROR(_xll.qlRateHelperRate(X318,Trigger),"")</f>
        <v/>
      </c>
      <c r="AA318" s="133" t="str">
        <f>IF(ISERROR(_xll.qlSwapRateHelperSpread($X318)),IF(ISERROR(_xll.qlFuturesRateHelperConvexityAdjustment($X318)),"",_xll.qlFuturesRateHelperConvexityAdjustment($X318)),_xll.qlSwapRateHelperSpread($X318))</f>
        <v/>
      </c>
      <c r="AB318" s="133" t="str">
        <f>IFERROR(_xll.qlRateHelperEarliestDate(X318,Trigger),"")</f>
        <v/>
      </c>
      <c r="AC318" s="133" t="str">
        <f>IFERROR(_xll.qlRateHelperPillarDate(X318,Trigger),"")</f>
        <v/>
      </c>
      <c r="AD318" s="172" t="e">
        <v>#N/A</v>
      </c>
    </row>
    <row r="319" spans="1:30" x14ac:dyDescent="0.2">
      <c r="A319" s="133" t="s">
        <v>148</v>
      </c>
      <c r="B319" s="167" t="s">
        <v>61</v>
      </c>
      <c r="C319" s="121" t="s">
        <v>100</v>
      </c>
      <c r="D319" s="121" t="s">
        <v>8</v>
      </c>
      <c r="E319" s="121" t="s">
        <v>7</v>
      </c>
      <c r="F319" s="121" t="s">
        <v>140</v>
      </c>
      <c r="G319" s="121" t="str">
        <f t="shared" si="50"/>
        <v>Euribor6M</v>
      </c>
      <c r="H319" s="268" t="str">
        <f t="shared" si="51"/>
        <v>EUR14F12Y_Quote</v>
      </c>
      <c r="I319" s="277">
        <v>0</v>
      </c>
      <c r="J319" s="122" t="str">
        <f>IF(P313,_xll.qlSwapRateHelper2(,H319,2,B319,Calendar,+D319,E319,F319,G319,I319,C319,Discounting,PillarDate,,Permanent,Trigger,ObjectOverwrite),"--")</f>
        <v>--</v>
      </c>
      <c r="L319" s="243" t="str">
        <f t="shared" si="46"/>
        <v>FwdSw</v>
      </c>
      <c r="M319" s="244" t="str">
        <f t="shared" si="47"/>
        <v>EUR14F30Y_Quote</v>
      </c>
      <c r="N319" s="214">
        <f>IFERROR(_xll.qlQuoteValue(H325),"--")</f>
        <v>8.5599999999999999E-3</v>
      </c>
      <c r="O319" s="214">
        <f t="shared" si="48"/>
        <v>0</v>
      </c>
      <c r="P319" s="122" t="b">
        <v>0</v>
      </c>
      <c r="Q319" s="122">
        <v>50</v>
      </c>
      <c r="R319" s="122">
        <v>1</v>
      </c>
      <c r="S319" s="121" t="str">
        <f t="shared" si="49"/>
        <v>--</v>
      </c>
      <c r="T319" s="122" t="str">
        <f>IFERROR(_xll.qlRateHelperEarliestDate(S319,Trigger),"--")</f>
        <v>--</v>
      </c>
      <c r="U319" s="122" t="str">
        <f>IFERROR(_xll.qlRateHelperPillarDate(S319,Trigger),"--")</f>
        <v>--</v>
      </c>
      <c r="W319" s="133" t="str">
        <f t="shared" si="45"/>
        <v/>
      </c>
      <c r="X319" s="133" t="e">
        <v>#N/A</v>
      </c>
      <c r="Y319" s="133" t="str">
        <f>IFERROR(_xll.qlRateHelperQuoteName(X319,Trigger),"")</f>
        <v/>
      </c>
      <c r="Z319" s="133" t="str">
        <f>IFERROR(_xll.qlRateHelperRate(X319,Trigger),"")</f>
        <v/>
      </c>
      <c r="AA319" s="133" t="str">
        <f>IF(ISERROR(_xll.qlSwapRateHelperSpread($X319)),IF(ISERROR(_xll.qlFuturesRateHelperConvexityAdjustment($X319)),"",_xll.qlFuturesRateHelperConvexityAdjustment($X319)),_xll.qlSwapRateHelperSpread($X319))</f>
        <v/>
      </c>
      <c r="AB319" s="133" t="str">
        <f>IFERROR(_xll.qlRateHelperEarliestDate(X319,Trigger),"")</f>
        <v/>
      </c>
      <c r="AC319" s="133" t="str">
        <f>IFERROR(_xll.qlRateHelperPillarDate(X319,Trigger),"")</f>
        <v/>
      </c>
      <c r="AD319" s="172" t="e">
        <v>#N/A</v>
      </c>
    </row>
    <row r="320" spans="1:30" x14ac:dyDescent="0.2">
      <c r="A320" s="133" t="s">
        <v>148</v>
      </c>
      <c r="B320" s="167" t="s">
        <v>99</v>
      </c>
      <c r="C320" s="121" t="s">
        <v>100</v>
      </c>
      <c r="D320" s="121" t="s">
        <v>8</v>
      </c>
      <c r="E320" s="121" t="s">
        <v>7</v>
      </c>
      <c r="F320" s="121" t="s">
        <v>140</v>
      </c>
      <c r="G320" s="121" t="str">
        <f t="shared" si="50"/>
        <v>Euribor6M</v>
      </c>
      <c r="H320" s="268" t="str">
        <f t="shared" si="51"/>
        <v>EUR14F13Y_Quote</v>
      </c>
      <c r="I320" s="277">
        <v>0</v>
      </c>
      <c r="J320" s="122" t="str">
        <f>IF(P314,_xll.qlSwapRateHelper2(,H320,2,B320,Calendar,+D320,E320,F320,G320,I320,C320,Discounting,PillarDate,,Permanent,Trigger,ObjectOverwrite),"--")</f>
        <v>--</v>
      </c>
      <c r="L320" s="243" t="str">
        <f t="shared" si="46"/>
        <v>FwdSw</v>
      </c>
      <c r="M320" s="244" t="str">
        <f t="shared" si="47"/>
        <v>EUR15F1Y_Quote</v>
      </c>
      <c r="N320" s="214">
        <f>IFERROR(_xll.qlQuoteValue(H326),"--")</f>
        <v>1.2710000000000001E-2</v>
      </c>
      <c r="O320" s="214">
        <f t="shared" si="48"/>
        <v>0</v>
      </c>
      <c r="P320" s="122" t="b">
        <v>0</v>
      </c>
      <c r="Q320" s="122">
        <v>50</v>
      </c>
      <c r="R320" s="122">
        <v>1</v>
      </c>
      <c r="S320" s="121" t="str">
        <f t="shared" si="49"/>
        <v>--</v>
      </c>
      <c r="T320" s="122" t="str">
        <f>IFERROR(_xll.qlRateHelperEarliestDate(S320,Trigger),"--")</f>
        <v>--</v>
      </c>
      <c r="U320" s="122" t="str">
        <f>IFERROR(_xll.qlRateHelperPillarDate(S320,Trigger),"--")</f>
        <v>--</v>
      </c>
      <c r="W320" s="133" t="str">
        <f t="shared" si="45"/>
        <v/>
      </c>
      <c r="X320" s="133" t="e">
        <v>#N/A</v>
      </c>
      <c r="Y320" s="133" t="str">
        <f>IFERROR(_xll.qlRateHelperQuoteName(X320,Trigger),"")</f>
        <v/>
      </c>
      <c r="Z320" s="133" t="str">
        <f>IFERROR(_xll.qlRateHelperRate(X320,Trigger),"")</f>
        <v/>
      </c>
      <c r="AA320" s="133" t="str">
        <f>IF(ISERROR(_xll.qlSwapRateHelperSpread($X320)),IF(ISERROR(_xll.qlFuturesRateHelperConvexityAdjustment($X320)),"",_xll.qlFuturesRateHelperConvexityAdjustment($X320)),_xll.qlSwapRateHelperSpread($X320))</f>
        <v/>
      </c>
      <c r="AB320" s="133" t="str">
        <f>IFERROR(_xll.qlRateHelperEarliestDate(X320,Trigger),"")</f>
        <v/>
      </c>
      <c r="AC320" s="133" t="str">
        <f>IFERROR(_xll.qlRateHelperPillarDate(X320,Trigger),"")</f>
        <v/>
      </c>
      <c r="AD320" s="172" t="e">
        <v>#N/A</v>
      </c>
    </row>
    <row r="321" spans="1:30" x14ac:dyDescent="0.2">
      <c r="A321" s="133" t="s">
        <v>148</v>
      </c>
      <c r="B321" s="167" t="s">
        <v>100</v>
      </c>
      <c r="C321" s="121" t="s">
        <v>100</v>
      </c>
      <c r="D321" s="121" t="s">
        <v>8</v>
      </c>
      <c r="E321" s="121" t="s">
        <v>7</v>
      </c>
      <c r="F321" s="121" t="s">
        <v>140</v>
      </c>
      <c r="G321" s="121" t="str">
        <f t="shared" si="50"/>
        <v>Euribor6M</v>
      </c>
      <c r="H321" s="268" t="str">
        <f t="shared" si="51"/>
        <v>EUR14F14Y_Quote</v>
      </c>
      <c r="I321" s="277">
        <v>0</v>
      </c>
      <c r="J321" s="122" t="str">
        <f>IF(P315,_xll.qlSwapRateHelper2(,H321,2,B321,Calendar,+D321,E321,F321,G321,I321,C321,Discounting,PillarDate,,Permanent,Trigger,ObjectOverwrite),"--")</f>
        <v>--</v>
      </c>
      <c r="L321" s="243" t="str">
        <f t="shared" si="46"/>
        <v>FwdSw</v>
      </c>
      <c r="M321" s="244" t="str">
        <f t="shared" si="47"/>
        <v>EUR15F2Y_Quote</v>
      </c>
      <c r="N321" s="214">
        <f>IFERROR(_xll.qlQuoteValue(H327),"--")</f>
        <v>1.2430000000000002E-2</v>
      </c>
      <c r="O321" s="214">
        <f t="shared" si="48"/>
        <v>0</v>
      </c>
      <c r="P321" s="122" t="b">
        <v>0</v>
      </c>
      <c r="Q321" s="122">
        <v>50</v>
      </c>
      <c r="R321" s="122">
        <v>1</v>
      </c>
      <c r="S321" s="121" t="str">
        <f t="shared" si="49"/>
        <v>--</v>
      </c>
      <c r="T321" s="122" t="str">
        <f>IFERROR(_xll.qlRateHelperEarliestDate(S321,Trigger),"--")</f>
        <v>--</v>
      </c>
      <c r="U321" s="122" t="str">
        <f>IFERROR(_xll.qlRateHelperPillarDate(S321,Trigger),"--")</f>
        <v>--</v>
      </c>
      <c r="W321" s="133" t="str">
        <f t="shared" si="45"/>
        <v/>
      </c>
      <c r="X321" s="133" t="e">
        <v>#N/A</v>
      </c>
      <c r="Y321" s="133" t="str">
        <f>IFERROR(_xll.qlRateHelperQuoteName(X321,Trigger),"")</f>
        <v/>
      </c>
      <c r="Z321" s="133" t="str">
        <f>IFERROR(_xll.qlRateHelperRate(X321,Trigger),"")</f>
        <v/>
      </c>
      <c r="AA321" s="133" t="str">
        <f>IF(ISERROR(_xll.qlSwapRateHelperSpread($X321)),IF(ISERROR(_xll.qlFuturesRateHelperConvexityAdjustment($X321)),"",_xll.qlFuturesRateHelperConvexityAdjustment($X321)),_xll.qlSwapRateHelperSpread($X321))</f>
        <v/>
      </c>
      <c r="AB321" s="133" t="str">
        <f>IFERROR(_xll.qlRateHelperEarliestDate(X321,Trigger),"")</f>
        <v/>
      </c>
      <c r="AC321" s="133" t="str">
        <f>IFERROR(_xll.qlRateHelperPillarDate(X321,Trigger),"")</f>
        <v/>
      </c>
      <c r="AD321" s="172" t="e">
        <v>#N/A</v>
      </c>
    </row>
    <row r="322" spans="1:30" x14ac:dyDescent="0.2">
      <c r="A322" s="133" t="s">
        <v>148</v>
      </c>
      <c r="B322" s="167" t="s">
        <v>62</v>
      </c>
      <c r="C322" s="121" t="s">
        <v>100</v>
      </c>
      <c r="D322" s="121" t="s">
        <v>8</v>
      </c>
      <c r="E322" s="121" t="s">
        <v>7</v>
      </c>
      <c r="F322" s="121" t="s">
        <v>140</v>
      </c>
      <c r="G322" s="121" t="str">
        <f t="shared" si="50"/>
        <v>Euribor6M</v>
      </c>
      <c r="H322" s="268" t="str">
        <f t="shared" si="51"/>
        <v>EUR14F15Y_Quote</v>
      </c>
      <c r="I322" s="277">
        <v>0</v>
      </c>
      <c r="J322" s="122" t="str">
        <f>IF(P316,_xll.qlSwapRateHelper2(,H322,2,B322,Calendar,+D322,E322,F322,G322,I322,C322,Discounting,PillarDate,,Permanent,Trigger,ObjectOverwrite),"--")</f>
        <v>--</v>
      </c>
      <c r="L322" s="243" t="str">
        <f t="shared" si="46"/>
        <v>FwdSw</v>
      </c>
      <c r="M322" s="244" t="str">
        <f t="shared" si="47"/>
        <v>EUR15F3Y_Quote</v>
      </c>
      <c r="N322" s="214">
        <f>IFERROR(_xll.qlQuoteValue(H328),"--")</f>
        <v>1.209E-2</v>
      </c>
      <c r="O322" s="214">
        <f t="shared" si="48"/>
        <v>0</v>
      </c>
      <c r="P322" s="122" t="b">
        <v>0</v>
      </c>
      <c r="Q322" s="122">
        <v>50</v>
      </c>
      <c r="R322" s="122">
        <v>1</v>
      </c>
      <c r="S322" s="121" t="str">
        <f t="shared" si="49"/>
        <v>--</v>
      </c>
      <c r="T322" s="122" t="str">
        <f>IFERROR(_xll.qlRateHelperEarliestDate(S322,Trigger),"--")</f>
        <v>--</v>
      </c>
      <c r="U322" s="122" t="str">
        <f>IFERROR(_xll.qlRateHelperPillarDate(S322,Trigger),"--")</f>
        <v>--</v>
      </c>
      <c r="W322" s="133" t="str">
        <f t="shared" si="45"/>
        <v/>
      </c>
      <c r="X322" s="133" t="e">
        <v>#N/A</v>
      </c>
      <c r="Y322" s="133" t="str">
        <f>IFERROR(_xll.qlRateHelperQuoteName(X322,Trigger),"")</f>
        <v/>
      </c>
      <c r="Z322" s="133" t="str">
        <f>IFERROR(_xll.qlRateHelperRate(X322,Trigger),"")</f>
        <v/>
      </c>
      <c r="AA322" s="133" t="str">
        <f>IF(ISERROR(_xll.qlSwapRateHelperSpread($X322)),IF(ISERROR(_xll.qlFuturesRateHelperConvexityAdjustment($X322)),"",_xll.qlFuturesRateHelperConvexityAdjustment($X322)),_xll.qlSwapRateHelperSpread($X322))</f>
        <v/>
      </c>
      <c r="AB322" s="133" t="str">
        <f>IFERROR(_xll.qlRateHelperEarliestDate(X322,Trigger),"")</f>
        <v/>
      </c>
      <c r="AC322" s="133" t="str">
        <f>IFERROR(_xll.qlRateHelperPillarDate(X322,Trigger),"")</f>
        <v/>
      </c>
      <c r="AD322" s="172" t="e">
        <v>#N/A</v>
      </c>
    </row>
    <row r="323" spans="1:30" x14ac:dyDescent="0.2">
      <c r="A323" s="133" t="s">
        <v>148</v>
      </c>
      <c r="B323" s="167" t="s">
        <v>63</v>
      </c>
      <c r="C323" s="121" t="s">
        <v>100</v>
      </c>
      <c r="D323" s="121" t="s">
        <v>8</v>
      </c>
      <c r="E323" s="121" t="s">
        <v>7</v>
      </c>
      <c r="F323" s="121" t="s">
        <v>140</v>
      </c>
      <c r="G323" s="121" t="str">
        <f t="shared" si="50"/>
        <v>Euribor6M</v>
      </c>
      <c r="H323" s="268" t="str">
        <f t="shared" si="51"/>
        <v>EUR14F20Y_Quote</v>
      </c>
      <c r="I323" s="277">
        <v>0</v>
      </c>
      <c r="J323" s="122" t="str">
        <f>IF(P317,_xll.qlSwapRateHelper2(,H323,2,B323,Calendar,+D323,E323,F323,G323,I323,C323,Discounting,PillarDate,,Permanent,Trigger,ObjectOverwrite),"--")</f>
        <v>--</v>
      </c>
      <c r="L323" s="243" t="str">
        <f t="shared" si="46"/>
        <v>FwdSw</v>
      </c>
      <c r="M323" s="244" t="str">
        <f t="shared" si="47"/>
        <v>EUR15F4Y_Quote</v>
      </c>
      <c r="N323" s="214">
        <f>IFERROR(_xll.qlQuoteValue(H329),"--")</f>
        <v>1.183E-2</v>
      </c>
      <c r="O323" s="214">
        <f t="shared" si="48"/>
        <v>0</v>
      </c>
      <c r="P323" s="122" t="b">
        <v>0</v>
      </c>
      <c r="Q323" s="122">
        <v>50</v>
      </c>
      <c r="R323" s="122">
        <v>1</v>
      </c>
      <c r="S323" s="121" t="str">
        <f t="shared" si="49"/>
        <v>--</v>
      </c>
      <c r="T323" s="122" t="str">
        <f>IFERROR(_xll.qlRateHelperEarliestDate(S323,Trigger),"--")</f>
        <v>--</v>
      </c>
      <c r="U323" s="122" t="str">
        <f>IFERROR(_xll.qlRateHelperPillarDate(S323,Trigger),"--")</f>
        <v>--</v>
      </c>
      <c r="W323" s="133" t="str">
        <f t="shared" si="45"/>
        <v/>
      </c>
      <c r="X323" s="133" t="e">
        <v>#N/A</v>
      </c>
      <c r="Y323" s="133" t="str">
        <f>IFERROR(_xll.qlRateHelperQuoteName(X323,Trigger),"")</f>
        <v/>
      </c>
      <c r="Z323" s="133" t="str">
        <f>IFERROR(_xll.qlRateHelperRate(X323,Trigger),"")</f>
        <v/>
      </c>
      <c r="AA323" s="133" t="str">
        <f>IF(ISERROR(_xll.qlSwapRateHelperSpread($X323)),IF(ISERROR(_xll.qlFuturesRateHelperConvexityAdjustment($X323)),"",_xll.qlFuturesRateHelperConvexityAdjustment($X323)),_xll.qlSwapRateHelperSpread($X323))</f>
        <v/>
      </c>
      <c r="AB323" s="133" t="str">
        <f>IFERROR(_xll.qlRateHelperEarliestDate(X323,Trigger),"")</f>
        <v/>
      </c>
      <c r="AC323" s="133" t="str">
        <f>IFERROR(_xll.qlRateHelperPillarDate(X323,Trigger),"")</f>
        <v/>
      </c>
      <c r="AD323" s="172" t="e">
        <v>#N/A</v>
      </c>
    </row>
    <row r="324" spans="1:30" x14ac:dyDescent="0.2">
      <c r="A324" s="133" t="s">
        <v>148</v>
      </c>
      <c r="B324" s="167" t="s">
        <v>64</v>
      </c>
      <c r="C324" s="121" t="s">
        <v>100</v>
      </c>
      <c r="D324" s="121" t="s">
        <v>8</v>
      </c>
      <c r="E324" s="121" t="s">
        <v>7</v>
      </c>
      <c r="F324" s="121" t="s">
        <v>140</v>
      </c>
      <c r="G324" s="121" t="str">
        <f t="shared" si="50"/>
        <v>Euribor6M</v>
      </c>
      <c r="H324" s="268" t="str">
        <f t="shared" si="51"/>
        <v>EUR14F25Y_Quote</v>
      </c>
      <c r="I324" s="277">
        <v>0</v>
      </c>
      <c r="J324" s="122" t="str">
        <f>IF(P318,_xll.qlSwapRateHelper2(,H324,2,B324,Calendar,+D324,E324,F324,G324,I324,C324,Discounting,PillarDate,,Permanent,Trigger,ObjectOverwrite),"--")</f>
        <v>--</v>
      </c>
      <c r="L324" s="243" t="str">
        <f t="shared" si="46"/>
        <v>FwdSw</v>
      </c>
      <c r="M324" s="244" t="str">
        <f t="shared" si="47"/>
        <v>EUR15F5Y_Quote</v>
      </c>
      <c r="N324" s="214">
        <f>IFERROR(_xll.qlQuoteValue(H330),"--")</f>
        <v>1.158E-2</v>
      </c>
      <c r="O324" s="214">
        <f t="shared" si="48"/>
        <v>0</v>
      </c>
      <c r="P324" s="122" t="b">
        <v>0</v>
      </c>
      <c r="Q324" s="122">
        <v>50</v>
      </c>
      <c r="R324" s="122">
        <v>1</v>
      </c>
      <c r="S324" s="121" t="str">
        <f t="shared" si="49"/>
        <v>--</v>
      </c>
      <c r="T324" s="122" t="str">
        <f>IFERROR(_xll.qlRateHelperEarliestDate(S324,Trigger),"--")</f>
        <v>--</v>
      </c>
      <c r="U324" s="122" t="str">
        <f>IFERROR(_xll.qlRateHelperPillarDate(S324,Trigger),"--")</f>
        <v>--</v>
      </c>
      <c r="W324" s="133" t="str">
        <f t="shared" ref="W324:W387" si="52">IFERROR(INDEX($L$3:$L$391,MATCH(Y324,$M$3:$M$391,0),1),"")</f>
        <v/>
      </c>
      <c r="X324" s="133" t="e">
        <v>#N/A</v>
      </c>
      <c r="Y324" s="133" t="str">
        <f>IFERROR(_xll.qlRateHelperQuoteName(X324,Trigger),"")</f>
        <v/>
      </c>
      <c r="Z324" s="133" t="str">
        <f>IFERROR(_xll.qlRateHelperRate(X324,Trigger),"")</f>
        <v/>
      </c>
      <c r="AA324" s="133" t="str">
        <f>IF(ISERROR(_xll.qlSwapRateHelperSpread($X324)),IF(ISERROR(_xll.qlFuturesRateHelperConvexityAdjustment($X324)),"",_xll.qlFuturesRateHelperConvexityAdjustment($X324)),_xll.qlSwapRateHelperSpread($X324))</f>
        <v/>
      </c>
      <c r="AB324" s="133" t="str">
        <f>IFERROR(_xll.qlRateHelperEarliestDate(X324,Trigger),"")</f>
        <v/>
      </c>
      <c r="AC324" s="133" t="str">
        <f>IFERROR(_xll.qlRateHelperPillarDate(X324,Trigger),"")</f>
        <v/>
      </c>
      <c r="AD324" s="172" t="e">
        <v>#N/A</v>
      </c>
    </row>
    <row r="325" spans="1:30" x14ac:dyDescent="0.2">
      <c r="A325" s="136" t="s">
        <v>148</v>
      </c>
      <c r="B325" s="168" t="s">
        <v>66</v>
      </c>
      <c r="C325" s="169" t="s">
        <v>100</v>
      </c>
      <c r="D325" s="169" t="s">
        <v>8</v>
      </c>
      <c r="E325" s="169" t="s">
        <v>7</v>
      </c>
      <c r="F325" s="169" t="s">
        <v>140</v>
      </c>
      <c r="G325" s="169" t="str">
        <f t="shared" si="50"/>
        <v>Euribor6M</v>
      </c>
      <c r="H325" s="269" t="str">
        <f t="shared" si="51"/>
        <v>EUR14F30Y_Quote</v>
      </c>
      <c r="I325" s="278">
        <v>0</v>
      </c>
      <c r="J325" s="124" t="str">
        <f>IF(P319,_xll.qlSwapRateHelper2(,H325,2,B325,Calendar,+D325,E325,F325,G325,I325,C325,Discounting,PillarDate,,Permanent,Trigger,ObjectOverwrite),"--")</f>
        <v>--</v>
      </c>
      <c r="L325" s="243" t="str">
        <f t="shared" ref="L325:L388" si="53">A331</f>
        <v>FwdSw</v>
      </c>
      <c r="M325" s="244" t="str">
        <f t="shared" ref="M325:M388" si="54">H331</f>
        <v>EUR15F6Y_Quote</v>
      </c>
      <c r="N325" s="214">
        <f>IFERROR(_xll.qlQuoteValue(H331),"--")</f>
        <v>1.1340000000000001E-2</v>
      </c>
      <c r="O325" s="214">
        <f t="shared" ref="O325:O388" si="55">I331</f>
        <v>0</v>
      </c>
      <c r="P325" s="122" t="b">
        <v>0</v>
      </c>
      <c r="Q325" s="122">
        <v>50</v>
      </c>
      <c r="R325" s="122">
        <v>1</v>
      </c>
      <c r="S325" s="121" t="str">
        <f t="shared" ref="S325:S388" si="56">J331</f>
        <v>--</v>
      </c>
      <c r="T325" s="122" t="str">
        <f>IFERROR(_xll.qlRateHelperEarliestDate(S325,Trigger),"--")</f>
        <v>--</v>
      </c>
      <c r="U325" s="122" t="str">
        <f>IFERROR(_xll.qlRateHelperPillarDate(S325,Trigger),"--")</f>
        <v>--</v>
      </c>
      <c r="W325" s="133" t="str">
        <f t="shared" si="52"/>
        <v/>
      </c>
      <c r="X325" s="133" t="e">
        <v>#N/A</v>
      </c>
      <c r="Y325" s="133" t="str">
        <f>IFERROR(_xll.qlRateHelperQuoteName(X325,Trigger),"")</f>
        <v/>
      </c>
      <c r="Z325" s="133" t="str">
        <f>IFERROR(_xll.qlRateHelperRate(X325,Trigger),"")</f>
        <v/>
      </c>
      <c r="AA325" s="133" t="str">
        <f>IF(ISERROR(_xll.qlSwapRateHelperSpread($X325)),IF(ISERROR(_xll.qlFuturesRateHelperConvexityAdjustment($X325)),"",_xll.qlFuturesRateHelperConvexityAdjustment($X325)),_xll.qlSwapRateHelperSpread($X325))</f>
        <v/>
      </c>
      <c r="AB325" s="133" t="str">
        <f>IFERROR(_xll.qlRateHelperEarliestDate(X325,Trigger),"")</f>
        <v/>
      </c>
      <c r="AC325" s="133" t="str">
        <f>IFERROR(_xll.qlRateHelperPillarDate(X325,Trigger),"")</f>
        <v/>
      </c>
      <c r="AD325" s="172" t="e">
        <v>#N/A</v>
      </c>
    </row>
    <row r="326" spans="1:30" x14ac:dyDescent="0.2">
      <c r="A326" s="130" t="s">
        <v>148</v>
      </c>
      <c r="B326" s="166" t="s">
        <v>29</v>
      </c>
      <c r="C326" s="118" t="s">
        <v>62</v>
      </c>
      <c r="D326" s="118" t="s">
        <v>8</v>
      </c>
      <c r="E326" s="118" t="s">
        <v>7</v>
      </c>
      <c r="F326" s="118" t="s">
        <v>140</v>
      </c>
      <c r="G326" s="52" t="str">
        <f t="shared" si="50"/>
        <v>Euribor6M</v>
      </c>
      <c r="H326" s="267" t="str">
        <f t="shared" si="51"/>
        <v>EUR15F1Y_Quote</v>
      </c>
      <c r="I326" s="276">
        <v>0</v>
      </c>
      <c r="J326" s="119" t="str">
        <f>IF(P320,_xll.qlSwapRateHelper2(,H326,2,B326,Calendar,+D326,E326,F326,G326,I326,C326,Discounting,PillarDate,,Permanent,Trigger,ObjectOverwrite),"--")</f>
        <v>--</v>
      </c>
      <c r="L326" s="243" t="str">
        <f t="shared" si="53"/>
        <v>FwdSw</v>
      </c>
      <c r="M326" s="244" t="str">
        <f t="shared" si="54"/>
        <v>EUR15F7Y_Quote</v>
      </c>
      <c r="N326" s="214">
        <f>IFERROR(_xll.qlQuoteValue(H332),"--")</f>
        <v>1.111E-2</v>
      </c>
      <c r="O326" s="214">
        <f t="shared" si="55"/>
        <v>0</v>
      </c>
      <c r="P326" s="122" t="b">
        <v>0</v>
      </c>
      <c r="Q326" s="122">
        <v>50</v>
      </c>
      <c r="R326" s="122">
        <v>1</v>
      </c>
      <c r="S326" s="121" t="str">
        <f t="shared" si="56"/>
        <v>--</v>
      </c>
      <c r="T326" s="122" t="str">
        <f>IFERROR(_xll.qlRateHelperEarliestDate(S326,Trigger),"--")</f>
        <v>--</v>
      </c>
      <c r="U326" s="122" t="str">
        <f>IFERROR(_xll.qlRateHelperPillarDate(S326,Trigger),"--")</f>
        <v>--</v>
      </c>
      <c r="W326" s="133" t="str">
        <f t="shared" si="52"/>
        <v/>
      </c>
      <c r="X326" s="133" t="e">
        <v>#N/A</v>
      </c>
      <c r="Y326" s="133" t="str">
        <f>IFERROR(_xll.qlRateHelperQuoteName(X326,Trigger),"")</f>
        <v/>
      </c>
      <c r="Z326" s="133" t="str">
        <f>IFERROR(_xll.qlRateHelperRate(X326,Trigger),"")</f>
        <v/>
      </c>
      <c r="AA326" s="133" t="str">
        <f>IF(ISERROR(_xll.qlSwapRateHelperSpread($X326)),IF(ISERROR(_xll.qlFuturesRateHelperConvexityAdjustment($X326)),"",_xll.qlFuturesRateHelperConvexityAdjustment($X326)),_xll.qlSwapRateHelperSpread($X326))</f>
        <v/>
      </c>
      <c r="AB326" s="133" t="str">
        <f>IFERROR(_xll.qlRateHelperEarliestDate(X326,Trigger),"")</f>
        <v/>
      </c>
      <c r="AC326" s="133" t="str">
        <f>IFERROR(_xll.qlRateHelperPillarDate(X326,Trigger),"")</f>
        <v/>
      </c>
      <c r="AD326" s="172" t="e">
        <v>#N/A</v>
      </c>
    </row>
    <row r="327" spans="1:30" x14ac:dyDescent="0.2">
      <c r="A327" s="133" t="s">
        <v>148</v>
      </c>
      <c r="B327" s="167" t="s">
        <v>52</v>
      </c>
      <c r="C327" s="121" t="s">
        <v>62</v>
      </c>
      <c r="D327" s="121" t="s">
        <v>8</v>
      </c>
      <c r="E327" s="121" t="s">
        <v>7</v>
      </c>
      <c r="F327" s="121" t="s">
        <v>140</v>
      </c>
      <c r="G327" s="121" t="str">
        <f t="shared" si="50"/>
        <v>Euribor6M</v>
      </c>
      <c r="H327" s="268" t="str">
        <f t="shared" si="51"/>
        <v>EUR15F2Y_Quote</v>
      </c>
      <c r="I327" s="277">
        <v>0</v>
      </c>
      <c r="J327" s="122" t="str">
        <f>IF(P321,_xll.qlSwapRateHelper2(,H327,2,B327,Calendar,+D327,E327,F327,G327,I327,C327,Discounting,PillarDate,,Permanent,Trigger,ObjectOverwrite),"--")</f>
        <v>--</v>
      </c>
      <c r="L327" s="243" t="str">
        <f t="shared" si="53"/>
        <v>FwdSw</v>
      </c>
      <c r="M327" s="244" t="str">
        <f t="shared" si="54"/>
        <v>EUR15F8Y_Quote</v>
      </c>
      <c r="N327" s="214">
        <f>IFERROR(_xll.qlQuoteValue(H333),"--")</f>
        <v>1.091E-2</v>
      </c>
      <c r="O327" s="214">
        <f t="shared" si="55"/>
        <v>0</v>
      </c>
      <c r="P327" s="122" t="b">
        <v>0</v>
      </c>
      <c r="Q327" s="122">
        <v>50</v>
      </c>
      <c r="R327" s="122">
        <v>1</v>
      </c>
      <c r="S327" s="121" t="str">
        <f t="shared" si="56"/>
        <v>--</v>
      </c>
      <c r="T327" s="122" t="str">
        <f>IFERROR(_xll.qlRateHelperEarliestDate(S327,Trigger),"--")</f>
        <v>--</v>
      </c>
      <c r="U327" s="122" t="str">
        <f>IFERROR(_xll.qlRateHelperPillarDate(S327,Trigger),"--")</f>
        <v>--</v>
      </c>
      <c r="W327" s="133" t="str">
        <f t="shared" si="52"/>
        <v/>
      </c>
      <c r="X327" s="133" t="e">
        <v>#N/A</v>
      </c>
      <c r="Y327" s="133" t="str">
        <f>IFERROR(_xll.qlRateHelperQuoteName(X327,Trigger),"")</f>
        <v/>
      </c>
      <c r="Z327" s="133" t="str">
        <f>IFERROR(_xll.qlRateHelperRate(X327,Trigger),"")</f>
        <v/>
      </c>
      <c r="AA327" s="133" t="str">
        <f>IF(ISERROR(_xll.qlSwapRateHelperSpread($X327)),IF(ISERROR(_xll.qlFuturesRateHelperConvexityAdjustment($X327)),"",_xll.qlFuturesRateHelperConvexityAdjustment($X327)),_xll.qlSwapRateHelperSpread($X327))</f>
        <v/>
      </c>
      <c r="AB327" s="133" t="str">
        <f>IFERROR(_xll.qlRateHelperEarliestDate(X327,Trigger),"")</f>
        <v/>
      </c>
      <c r="AC327" s="133" t="str">
        <f>IFERROR(_xll.qlRateHelperPillarDate(X327,Trigger),"")</f>
        <v/>
      </c>
      <c r="AD327" s="172" t="e">
        <v>#N/A</v>
      </c>
    </row>
    <row r="328" spans="1:30" x14ac:dyDescent="0.2">
      <c r="A328" s="133" t="s">
        <v>148</v>
      </c>
      <c r="B328" s="167" t="s">
        <v>53</v>
      </c>
      <c r="C328" s="121" t="s">
        <v>62</v>
      </c>
      <c r="D328" s="121" t="s">
        <v>8</v>
      </c>
      <c r="E328" s="121" t="s">
        <v>7</v>
      </c>
      <c r="F328" s="121" t="s">
        <v>140</v>
      </c>
      <c r="G328" s="121" t="str">
        <f t="shared" si="50"/>
        <v>Euribor6M</v>
      </c>
      <c r="H328" s="268" t="str">
        <f t="shared" si="51"/>
        <v>EUR15F3Y_Quote</v>
      </c>
      <c r="I328" s="277">
        <v>0</v>
      </c>
      <c r="J328" s="122" t="str">
        <f>IF(P322,_xll.qlSwapRateHelper2(,H328,2,B328,Calendar,+D328,E328,F328,G328,I328,C328,Discounting,PillarDate,,Permanent,Trigger,ObjectOverwrite),"--")</f>
        <v>--</v>
      </c>
      <c r="L328" s="243" t="str">
        <f t="shared" si="53"/>
        <v>FwdSw</v>
      </c>
      <c r="M328" s="244" t="str">
        <f t="shared" si="54"/>
        <v>EUR15F9Y_Quote</v>
      </c>
      <c r="N328" s="214">
        <f>IFERROR(_xll.qlQuoteValue(H334),"--")</f>
        <v>1.072E-2</v>
      </c>
      <c r="O328" s="214">
        <f t="shared" si="55"/>
        <v>0</v>
      </c>
      <c r="P328" s="122" t="b">
        <v>0</v>
      </c>
      <c r="Q328" s="122">
        <v>50</v>
      </c>
      <c r="R328" s="122">
        <v>1</v>
      </c>
      <c r="S328" s="121" t="str">
        <f t="shared" si="56"/>
        <v>--</v>
      </c>
      <c r="T328" s="122" t="str">
        <f>IFERROR(_xll.qlRateHelperEarliestDate(S328,Trigger),"--")</f>
        <v>--</v>
      </c>
      <c r="U328" s="122" t="str">
        <f>IFERROR(_xll.qlRateHelperPillarDate(S328,Trigger),"--")</f>
        <v>--</v>
      </c>
      <c r="W328" s="133" t="str">
        <f t="shared" si="52"/>
        <v/>
      </c>
      <c r="X328" s="133" t="e">
        <v>#N/A</v>
      </c>
      <c r="Y328" s="133" t="str">
        <f>IFERROR(_xll.qlRateHelperQuoteName(X328,Trigger),"")</f>
        <v/>
      </c>
      <c r="Z328" s="133" t="str">
        <f>IFERROR(_xll.qlRateHelperRate(X328,Trigger),"")</f>
        <v/>
      </c>
      <c r="AA328" s="133" t="str">
        <f>IF(ISERROR(_xll.qlSwapRateHelperSpread($X328)),IF(ISERROR(_xll.qlFuturesRateHelperConvexityAdjustment($X328)),"",_xll.qlFuturesRateHelperConvexityAdjustment($X328)),_xll.qlSwapRateHelperSpread($X328))</f>
        <v/>
      </c>
      <c r="AB328" s="133" t="str">
        <f>IFERROR(_xll.qlRateHelperEarliestDate(X328,Trigger),"")</f>
        <v/>
      </c>
      <c r="AC328" s="133" t="str">
        <f>IFERROR(_xll.qlRateHelperPillarDate(X328,Trigger),"")</f>
        <v/>
      </c>
      <c r="AD328" s="172" t="e">
        <v>#N/A</v>
      </c>
    </row>
    <row r="329" spans="1:30" x14ac:dyDescent="0.2">
      <c r="A329" s="133" t="s">
        <v>148</v>
      </c>
      <c r="B329" s="167" t="s">
        <v>54</v>
      </c>
      <c r="C329" s="121" t="s">
        <v>62</v>
      </c>
      <c r="D329" s="121" t="s">
        <v>8</v>
      </c>
      <c r="E329" s="121" t="s">
        <v>7</v>
      </c>
      <c r="F329" s="121" t="s">
        <v>140</v>
      </c>
      <c r="G329" s="121" t="str">
        <f t="shared" si="50"/>
        <v>Euribor6M</v>
      </c>
      <c r="H329" s="268" t="str">
        <f t="shared" si="51"/>
        <v>EUR15F4Y_Quote</v>
      </c>
      <c r="I329" s="277">
        <v>0</v>
      </c>
      <c r="J329" s="122" t="str">
        <f>IF(P323,_xll.qlSwapRateHelper2(,H329,2,B329,Calendar,+D329,E329,F329,G329,I329,C329,Discounting,PillarDate,,Permanent,Trigger,ObjectOverwrite),"--")</f>
        <v>--</v>
      </c>
      <c r="L329" s="243" t="str">
        <f t="shared" si="53"/>
        <v>FwdSw</v>
      </c>
      <c r="M329" s="244" t="str">
        <f t="shared" si="54"/>
        <v>EUR15F10Y_Quote</v>
      </c>
      <c r="N329" s="214">
        <f>IFERROR(_xll.qlQuoteValue(H335),"--")</f>
        <v>1.052E-2</v>
      </c>
      <c r="O329" s="214">
        <f t="shared" si="55"/>
        <v>0</v>
      </c>
      <c r="P329" s="122" t="b">
        <v>0</v>
      </c>
      <c r="Q329" s="122">
        <v>50</v>
      </c>
      <c r="R329" s="122">
        <v>1</v>
      </c>
      <c r="S329" s="121" t="str">
        <f t="shared" si="56"/>
        <v>--</v>
      </c>
      <c r="T329" s="122" t="str">
        <f>IFERROR(_xll.qlRateHelperEarliestDate(S329,Trigger),"--")</f>
        <v>--</v>
      </c>
      <c r="U329" s="122" t="str">
        <f>IFERROR(_xll.qlRateHelperPillarDate(S329,Trigger),"--")</f>
        <v>--</v>
      </c>
      <c r="W329" s="133" t="str">
        <f t="shared" si="52"/>
        <v/>
      </c>
      <c r="X329" s="133" t="e">
        <v>#N/A</v>
      </c>
      <c r="Y329" s="133" t="str">
        <f>IFERROR(_xll.qlRateHelperQuoteName(X329,Trigger),"")</f>
        <v/>
      </c>
      <c r="Z329" s="133" t="str">
        <f>IFERROR(_xll.qlRateHelperRate(X329,Trigger),"")</f>
        <v/>
      </c>
      <c r="AA329" s="133" t="str">
        <f>IF(ISERROR(_xll.qlSwapRateHelperSpread($X329)),IF(ISERROR(_xll.qlFuturesRateHelperConvexityAdjustment($X329)),"",_xll.qlFuturesRateHelperConvexityAdjustment($X329)),_xll.qlSwapRateHelperSpread($X329))</f>
        <v/>
      </c>
      <c r="AB329" s="133" t="str">
        <f>IFERROR(_xll.qlRateHelperEarliestDate(X329,Trigger),"")</f>
        <v/>
      </c>
      <c r="AC329" s="133" t="str">
        <f>IFERROR(_xll.qlRateHelperPillarDate(X329,Trigger),"")</f>
        <v/>
      </c>
      <c r="AD329" s="172" t="e">
        <v>#N/A</v>
      </c>
    </row>
    <row r="330" spans="1:30" x14ac:dyDescent="0.2">
      <c r="A330" s="133" t="s">
        <v>148</v>
      </c>
      <c r="B330" s="167" t="s">
        <v>55</v>
      </c>
      <c r="C330" s="121" t="s">
        <v>62</v>
      </c>
      <c r="D330" s="121" t="s">
        <v>8</v>
      </c>
      <c r="E330" s="121" t="s">
        <v>7</v>
      </c>
      <c r="F330" s="121" t="s">
        <v>140</v>
      </c>
      <c r="G330" s="121" t="str">
        <f t="shared" ref="G330:G397" si="57">PROPER(Currency)&amp;FamilyName&amp;Tenor</f>
        <v>Euribor6M</v>
      </c>
      <c r="H330" s="268" t="str">
        <f t="shared" ref="H330:H397" si="58">Currency&amp;SUBSTITUTE(C330,"Y","F")&amp;B330&amp;QuoteSuffix</f>
        <v>EUR15F5Y_Quote</v>
      </c>
      <c r="I330" s="277">
        <v>0</v>
      </c>
      <c r="J330" s="122" t="str">
        <f>IF(P324,_xll.qlSwapRateHelper2(,H330,2,B330,Calendar,+D330,E330,F330,G330,I330,C330,Discounting,PillarDate,,Permanent,Trigger,ObjectOverwrite),"--")</f>
        <v>--</v>
      </c>
      <c r="L330" s="243" t="str">
        <f t="shared" si="53"/>
        <v>FwdSw</v>
      </c>
      <c r="M330" s="244" t="str">
        <f t="shared" si="54"/>
        <v>EUR15F11Y_Quote</v>
      </c>
      <c r="N330" s="214">
        <f>IFERROR(_xll.qlQuoteValue(H336),"--")</f>
        <v>1.034E-2</v>
      </c>
      <c r="O330" s="214">
        <f t="shared" si="55"/>
        <v>0</v>
      </c>
      <c r="P330" s="122" t="b">
        <v>0</v>
      </c>
      <c r="Q330" s="122">
        <v>50</v>
      </c>
      <c r="R330" s="122">
        <v>1</v>
      </c>
      <c r="S330" s="121" t="str">
        <f t="shared" si="56"/>
        <v>--</v>
      </c>
      <c r="T330" s="122" t="str">
        <f>IFERROR(_xll.qlRateHelperEarliestDate(S330,Trigger),"--")</f>
        <v>--</v>
      </c>
      <c r="U330" s="122" t="str">
        <f>IFERROR(_xll.qlRateHelperPillarDate(S330,Trigger),"--")</f>
        <v>--</v>
      </c>
      <c r="W330" s="133" t="str">
        <f t="shared" si="52"/>
        <v/>
      </c>
      <c r="X330" s="133" t="e">
        <v>#N/A</v>
      </c>
      <c r="Y330" s="133" t="str">
        <f>IFERROR(_xll.qlRateHelperQuoteName(X330,Trigger),"")</f>
        <v/>
      </c>
      <c r="Z330" s="133" t="str">
        <f>IFERROR(_xll.qlRateHelperRate(X330,Trigger),"")</f>
        <v/>
      </c>
      <c r="AA330" s="133" t="str">
        <f>IF(ISERROR(_xll.qlSwapRateHelperSpread($X330)),IF(ISERROR(_xll.qlFuturesRateHelperConvexityAdjustment($X330)),"",_xll.qlFuturesRateHelperConvexityAdjustment($X330)),_xll.qlSwapRateHelperSpread($X330))</f>
        <v/>
      </c>
      <c r="AB330" s="133" t="str">
        <f>IFERROR(_xll.qlRateHelperEarliestDate(X330,Trigger),"")</f>
        <v/>
      </c>
      <c r="AC330" s="133" t="str">
        <f>IFERROR(_xll.qlRateHelperPillarDate(X330,Trigger),"")</f>
        <v/>
      </c>
      <c r="AD330" s="172" t="e">
        <v>#N/A</v>
      </c>
    </row>
    <row r="331" spans="1:30" x14ac:dyDescent="0.2">
      <c r="A331" s="133" t="s">
        <v>148</v>
      </c>
      <c r="B331" s="167" t="s">
        <v>56</v>
      </c>
      <c r="C331" s="121" t="s">
        <v>62</v>
      </c>
      <c r="D331" s="121" t="s">
        <v>8</v>
      </c>
      <c r="E331" s="121" t="s">
        <v>7</v>
      </c>
      <c r="F331" s="121" t="s">
        <v>140</v>
      </c>
      <c r="G331" s="121" t="str">
        <f t="shared" si="57"/>
        <v>Euribor6M</v>
      </c>
      <c r="H331" s="268" t="str">
        <f t="shared" si="58"/>
        <v>EUR15F6Y_Quote</v>
      </c>
      <c r="I331" s="277">
        <v>0</v>
      </c>
      <c r="J331" s="122" t="str">
        <f>IF(P325,_xll.qlSwapRateHelper2(,H331,2,B331,Calendar,+D331,E331,F331,G331,I331,C331,Discounting,PillarDate,,Permanent,Trigger,ObjectOverwrite),"--")</f>
        <v>--</v>
      </c>
      <c r="L331" s="243" t="str">
        <f t="shared" si="53"/>
        <v>FwdSw</v>
      </c>
      <c r="M331" s="244" t="str">
        <f t="shared" si="54"/>
        <v>EUR15F12Y_Quote</v>
      </c>
      <c r="N331" s="214">
        <f>IFERROR(_xll.qlQuoteValue(H337),"--")</f>
        <v>1.0190000000000001E-2</v>
      </c>
      <c r="O331" s="214">
        <f t="shared" si="55"/>
        <v>0</v>
      </c>
      <c r="P331" s="122" t="b">
        <v>0</v>
      </c>
      <c r="Q331" s="122">
        <v>50</v>
      </c>
      <c r="R331" s="122">
        <v>1</v>
      </c>
      <c r="S331" s="121" t="str">
        <f t="shared" si="56"/>
        <v>--</v>
      </c>
      <c r="T331" s="122" t="str">
        <f>IFERROR(_xll.qlRateHelperEarliestDate(S331,Trigger),"--")</f>
        <v>--</v>
      </c>
      <c r="U331" s="122" t="str">
        <f>IFERROR(_xll.qlRateHelperPillarDate(S331,Trigger),"--")</f>
        <v>--</v>
      </c>
      <c r="W331" s="133" t="str">
        <f t="shared" si="52"/>
        <v/>
      </c>
      <c r="X331" s="133" t="e">
        <v>#N/A</v>
      </c>
      <c r="Y331" s="133" t="str">
        <f>IFERROR(_xll.qlRateHelperQuoteName(X331,Trigger),"")</f>
        <v/>
      </c>
      <c r="Z331" s="133" t="str">
        <f>IFERROR(_xll.qlRateHelperRate(X331,Trigger),"")</f>
        <v/>
      </c>
      <c r="AA331" s="133" t="str">
        <f>IF(ISERROR(_xll.qlSwapRateHelperSpread($X331)),IF(ISERROR(_xll.qlFuturesRateHelperConvexityAdjustment($X331)),"",_xll.qlFuturesRateHelperConvexityAdjustment($X331)),_xll.qlSwapRateHelperSpread($X331))</f>
        <v/>
      </c>
      <c r="AB331" s="133" t="str">
        <f>IFERROR(_xll.qlRateHelperEarliestDate(X331,Trigger),"")</f>
        <v/>
      </c>
      <c r="AC331" s="133" t="str">
        <f>IFERROR(_xll.qlRateHelperPillarDate(X331,Trigger),"")</f>
        <v/>
      </c>
      <c r="AD331" s="172" t="e">
        <v>#N/A</v>
      </c>
    </row>
    <row r="332" spans="1:30" x14ac:dyDescent="0.2">
      <c r="A332" s="133" t="s">
        <v>148</v>
      </c>
      <c r="B332" s="167" t="s">
        <v>57</v>
      </c>
      <c r="C332" s="121" t="s">
        <v>62</v>
      </c>
      <c r="D332" s="121" t="s">
        <v>8</v>
      </c>
      <c r="E332" s="121" t="s">
        <v>7</v>
      </c>
      <c r="F332" s="121" t="s">
        <v>140</v>
      </c>
      <c r="G332" s="121" t="str">
        <f t="shared" si="57"/>
        <v>Euribor6M</v>
      </c>
      <c r="H332" s="268" t="str">
        <f t="shared" si="58"/>
        <v>EUR15F7Y_Quote</v>
      </c>
      <c r="I332" s="277">
        <v>0</v>
      </c>
      <c r="J332" s="122" t="str">
        <f>IF(P326,_xll.qlSwapRateHelper2(,H332,2,B332,Calendar,+D332,E332,F332,G332,I332,C332,Discounting,PillarDate,,Permanent,Trigger,ObjectOverwrite),"--")</f>
        <v>--</v>
      </c>
      <c r="L332" s="243" t="str">
        <f t="shared" si="53"/>
        <v>FwdSw</v>
      </c>
      <c r="M332" s="244" t="str">
        <f t="shared" si="54"/>
        <v>EUR15F13Y_Quote</v>
      </c>
      <c r="N332" s="214">
        <f>IFERROR(_xll.qlQuoteValue(H338),"--")</f>
        <v>1.004E-2</v>
      </c>
      <c r="O332" s="214">
        <f t="shared" si="55"/>
        <v>0</v>
      </c>
      <c r="P332" s="122" t="b">
        <v>0</v>
      </c>
      <c r="Q332" s="122">
        <v>50</v>
      </c>
      <c r="R332" s="122">
        <v>1</v>
      </c>
      <c r="S332" s="121" t="str">
        <f t="shared" si="56"/>
        <v>--</v>
      </c>
      <c r="T332" s="122" t="str">
        <f>IFERROR(_xll.qlRateHelperEarliestDate(S332,Trigger),"--")</f>
        <v>--</v>
      </c>
      <c r="U332" s="122" t="str">
        <f>IFERROR(_xll.qlRateHelperPillarDate(S332,Trigger),"--")</f>
        <v>--</v>
      </c>
      <c r="W332" s="133" t="str">
        <f t="shared" si="52"/>
        <v/>
      </c>
      <c r="X332" s="133" t="e">
        <v>#N/A</v>
      </c>
      <c r="Y332" s="133" t="str">
        <f>IFERROR(_xll.qlRateHelperQuoteName(X332,Trigger),"")</f>
        <v/>
      </c>
      <c r="Z332" s="133" t="str">
        <f>IFERROR(_xll.qlRateHelperRate(X332,Trigger),"")</f>
        <v/>
      </c>
      <c r="AA332" s="133" t="str">
        <f>IF(ISERROR(_xll.qlSwapRateHelperSpread($X332)),IF(ISERROR(_xll.qlFuturesRateHelperConvexityAdjustment($X332)),"",_xll.qlFuturesRateHelperConvexityAdjustment($X332)),_xll.qlSwapRateHelperSpread($X332))</f>
        <v/>
      </c>
      <c r="AB332" s="133" t="str">
        <f>IFERROR(_xll.qlRateHelperEarliestDate(X332,Trigger),"")</f>
        <v/>
      </c>
      <c r="AC332" s="133" t="str">
        <f>IFERROR(_xll.qlRateHelperPillarDate(X332,Trigger),"")</f>
        <v/>
      </c>
      <c r="AD332" s="172" t="e">
        <v>#N/A</v>
      </c>
    </row>
    <row r="333" spans="1:30" x14ac:dyDescent="0.2">
      <c r="A333" s="133" t="s">
        <v>148</v>
      </c>
      <c r="B333" s="167" t="s">
        <v>58</v>
      </c>
      <c r="C333" s="121" t="s">
        <v>62</v>
      </c>
      <c r="D333" s="121" t="s">
        <v>8</v>
      </c>
      <c r="E333" s="121" t="s">
        <v>7</v>
      </c>
      <c r="F333" s="121" t="s">
        <v>140</v>
      </c>
      <c r="G333" s="121" t="str">
        <f t="shared" si="57"/>
        <v>Euribor6M</v>
      </c>
      <c r="H333" s="268" t="str">
        <f t="shared" si="58"/>
        <v>EUR15F8Y_Quote</v>
      </c>
      <c r="I333" s="277">
        <v>0</v>
      </c>
      <c r="J333" s="122" t="str">
        <f>IF(P327,_xll.qlSwapRateHelper2(,H333,2,B333,Calendar,+D333,E333,F333,G333,I333,C333,Discounting,PillarDate,,Permanent,Trigger,ObjectOverwrite),"--")</f>
        <v>--</v>
      </c>
      <c r="L333" s="243" t="str">
        <f t="shared" si="53"/>
        <v>FwdSw</v>
      </c>
      <c r="M333" s="244" t="str">
        <f t="shared" si="54"/>
        <v>EUR15F14Y_Quote</v>
      </c>
      <c r="N333" s="214">
        <f>IFERROR(_xll.qlQuoteValue(H339),"--")</f>
        <v>9.8799999999999999E-3</v>
      </c>
      <c r="O333" s="214">
        <f t="shared" si="55"/>
        <v>0</v>
      </c>
      <c r="P333" s="122" t="b">
        <v>0</v>
      </c>
      <c r="Q333" s="122">
        <v>50</v>
      </c>
      <c r="R333" s="122">
        <v>1</v>
      </c>
      <c r="S333" s="121" t="str">
        <f t="shared" si="56"/>
        <v>--</v>
      </c>
      <c r="T333" s="122" t="str">
        <f>IFERROR(_xll.qlRateHelperEarliestDate(S333,Trigger),"--")</f>
        <v>--</v>
      </c>
      <c r="U333" s="122" t="str">
        <f>IFERROR(_xll.qlRateHelperPillarDate(S333,Trigger),"--")</f>
        <v>--</v>
      </c>
      <c r="W333" s="133" t="str">
        <f t="shared" si="52"/>
        <v/>
      </c>
      <c r="X333" s="133" t="e">
        <v>#N/A</v>
      </c>
      <c r="Y333" s="133" t="str">
        <f>IFERROR(_xll.qlRateHelperQuoteName(X333,Trigger),"")</f>
        <v/>
      </c>
      <c r="Z333" s="133" t="str">
        <f>IFERROR(_xll.qlRateHelperRate(X333,Trigger),"")</f>
        <v/>
      </c>
      <c r="AA333" s="133" t="str">
        <f>IF(ISERROR(_xll.qlSwapRateHelperSpread($X333)),IF(ISERROR(_xll.qlFuturesRateHelperConvexityAdjustment($X333)),"",_xll.qlFuturesRateHelperConvexityAdjustment($X333)),_xll.qlSwapRateHelperSpread($X333))</f>
        <v/>
      </c>
      <c r="AB333" s="133" t="str">
        <f>IFERROR(_xll.qlRateHelperEarliestDate(X333,Trigger),"")</f>
        <v/>
      </c>
      <c r="AC333" s="133" t="str">
        <f>IFERROR(_xll.qlRateHelperPillarDate(X333,Trigger),"")</f>
        <v/>
      </c>
      <c r="AD333" s="172" t="e">
        <v>#N/A</v>
      </c>
    </row>
    <row r="334" spans="1:30" x14ac:dyDescent="0.2">
      <c r="A334" s="133" t="s">
        <v>148</v>
      </c>
      <c r="B334" s="167" t="s">
        <v>59</v>
      </c>
      <c r="C334" s="121" t="s">
        <v>62</v>
      </c>
      <c r="D334" s="121" t="s">
        <v>8</v>
      </c>
      <c r="E334" s="121" t="s">
        <v>7</v>
      </c>
      <c r="F334" s="121" t="s">
        <v>140</v>
      </c>
      <c r="G334" s="121" t="str">
        <f t="shared" si="57"/>
        <v>Euribor6M</v>
      </c>
      <c r="H334" s="268" t="str">
        <f t="shared" si="58"/>
        <v>EUR15F9Y_Quote</v>
      </c>
      <c r="I334" s="277">
        <v>0</v>
      </c>
      <c r="J334" s="122" t="str">
        <f>IF(P328,_xll.qlSwapRateHelper2(,H334,2,B334,Calendar,+D334,E334,F334,G334,I334,C334,Discounting,PillarDate,,Permanent,Trigger,ObjectOverwrite),"--")</f>
        <v>--</v>
      </c>
      <c r="L334" s="243" t="str">
        <f t="shared" si="53"/>
        <v>FwdSw</v>
      </c>
      <c r="M334" s="244" t="str">
        <f t="shared" si="54"/>
        <v>EUR15F15Y_Quote</v>
      </c>
      <c r="N334" s="214">
        <f>IFERROR(_xll.qlQuoteValue(H340),"--")</f>
        <v>9.75E-3</v>
      </c>
      <c r="O334" s="214">
        <f t="shared" si="55"/>
        <v>0</v>
      </c>
      <c r="P334" s="122" t="b">
        <v>0</v>
      </c>
      <c r="Q334" s="122">
        <v>50</v>
      </c>
      <c r="R334" s="122">
        <v>1</v>
      </c>
      <c r="S334" s="121" t="str">
        <f t="shared" si="56"/>
        <v>--</v>
      </c>
      <c r="T334" s="122" t="str">
        <f>IFERROR(_xll.qlRateHelperEarliestDate(S334,Trigger),"--")</f>
        <v>--</v>
      </c>
      <c r="U334" s="122" t="str">
        <f>IFERROR(_xll.qlRateHelperPillarDate(S334,Trigger),"--")</f>
        <v>--</v>
      </c>
      <c r="W334" s="133" t="str">
        <f t="shared" si="52"/>
        <v/>
      </c>
      <c r="X334" s="133" t="e">
        <v>#N/A</v>
      </c>
      <c r="Y334" s="133" t="str">
        <f>IFERROR(_xll.qlRateHelperQuoteName(X334,Trigger),"")</f>
        <v/>
      </c>
      <c r="Z334" s="133" t="str">
        <f>IFERROR(_xll.qlRateHelperRate(X334,Trigger),"")</f>
        <v/>
      </c>
      <c r="AA334" s="133" t="str">
        <f>IF(ISERROR(_xll.qlSwapRateHelperSpread($X334)),IF(ISERROR(_xll.qlFuturesRateHelperConvexityAdjustment($X334)),"",_xll.qlFuturesRateHelperConvexityAdjustment($X334)),_xll.qlSwapRateHelperSpread($X334))</f>
        <v/>
      </c>
      <c r="AB334" s="133" t="str">
        <f>IFERROR(_xll.qlRateHelperEarliestDate(X334,Trigger),"")</f>
        <v/>
      </c>
      <c r="AC334" s="133" t="str">
        <f>IFERROR(_xll.qlRateHelperPillarDate(X334,Trigger),"")</f>
        <v/>
      </c>
      <c r="AD334" s="172" t="e">
        <v>#N/A</v>
      </c>
    </row>
    <row r="335" spans="1:30" x14ac:dyDescent="0.2">
      <c r="A335" s="133" t="s">
        <v>148</v>
      </c>
      <c r="B335" s="167" t="s">
        <v>60</v>
      </c>
      <c r="C335" s="121" t="s">
        <v>62</v>
      </c>
      <c r="D335" s="121" t="s">
        <v>8</v>
      </c>
      <c r="E335" s="121" t="s">
        <v>7</v>
      </c>
      <c r="F335" s="121" t="s">
        <v>140</v>
      </c>
      <c r="G335" s="121" t="str">
        <f t="shared" si="57"/>
        <v>Euribor6M</v>
      </c>
      <c r="H335" s="268" t="str">
        <f t="shared" si="58"/>
        <v>EUR15F10Y_Quote</v>
      </c>
      <c r="I335" s="277">
        <v>0</v>
      </c>
      <c r="J335" s="122" t="str">
        <f>IF(P329,_xll.qlSwapRateHelper2(,H335,2,B335,Calendar,+D335,E335,F335,G335,I335,C335,Discounting,PillarDate,,Permanent,Trigger,ObjectOverwrite),"--")</f>
        <v>--</v>
      </c>
      <c r="L335" s="243" t="str">
        <f t="shared" si="53"/>
        <v>FwdSw</v>
      </c>
      <c r="M335" s="244" t="str">
        <f t="shared" si="54"/>
        <v>EUR15F20Y_Quote</v>
      </c>
      <c r="N335" s="214">
        <f>IFERROR(_xll.qlQuoteValue(H341),"--")</f>
        <v>9.2700000000000005E-3</v>
      </c>
      <c r="O335" s="214">
        <f t="shared" si="55"/>
        <v>0</v>
      </c>
      <c r="P335" s="122" t="b">
        <v>0</v>
      </c>
      <c r="Q335" s="122">
        <v>50</v>
      </c>
      <c r="R335" s="122">
        <v>1</v>
      </c>
      <c r="S335" s="121" t="str">
        <f t="shared" si="56"/>
        <v>--</v>
      </c>
      <c r="T335" s="122" t="str">
        <f>IFERROR(_xll.qlRateHelperEarliestDate(S335,Trigger),"--")</f>
        <v>--</v>
      </c>
      <c r="U335" s="122" t="str">
        <f>IFERROR(_xll.qlRateHelperPillarDate(S335,Trigger),"--")</f>
        <v>--</v>
      </c>
      <c r="W335" s="133" t="str">
        <f t="shared" si="52"/>
        <v/>
      </c>
      <c r="X335" s="133" t="e">
        <v>#N/A</v>
      </c>
      <c r="Y335" s="133" t="str">
        <f>IFERROR(_xll.qlRateHelperQuoteName(X335,Trigger),"")</f>
        <v/>
      </c>
      <c r="Z335" s="133" t="str">
        <f>IFERROR(_xll.qlRateHelperRate(X335,Trigger),"")</f>
        <v/>
      </c>
      <c r="AA335" s="133" t="str">
        <f>IF(ISERROR(_xll.qlSwapRateHelperSpread($X335)),IF(ISERROR(_xll.qlFuturesRateHelperConvexityAdjustment($X335)),"",_xll.qlFuturesRateHelperConvexityAdjustment($X335)),_xll.qlSwapRateHelperSpread($X335))</f>
        <v/>
      </c>
      <c r="AB335" s="133" t="str">
        <f>IFERROR(_xll.qlRateHelperEarliestDate(X335,Trigger),"")</f>
        <v/>
      </c>
      <c r="AC335" s="133" t="str">
        <f>IFERROR(_xll.qlRateHelperPillarDate(X335,Trigger),"")</f>
        <v/>
      </c>
      <c r="AD335" s="172" t="e">
        <v>#N/A</v>
      </c>
    </row>
    <row r="336" spans="1:30" x14ac:dyDescent="0.2">
      <c r="A336" s="133" t="s">
        <v>148</v>
      </c>
      <c r="B336" s="167" t="s">
        <v>98</v>
      </c>
      <c r="C336" s="121" t="s">
        <v>62</v>
      </c>
      <c r="D336" s="121" t="s">
        <v>8</v>
      </c>
      <c r="E336" s="121" t="s">
        <v>7</v>
      </c>
      <c r="F336" s="121" t="s">
        <v>140</v>
      </c>
      <c r="G336" s="121" t="str">
        <f t="shared" si="57"/>
        <v>Euribor6M</v>
      </c>
      <c r="H336" s="268" t="str">
        <f t="shared" si="58"/>
        <v>EUR15F11Y_Quote</v>
      </c>
      <c r="I336" s="277">
        <v>0</v>
      </c>
      <c r="J336" s="122" t="str">
        <f>IF(P330,_xll.qlSwapRateHelper2(,H336,2,B336,Calendar,+D336,E336,F336,G336,I336,C336,Discounting,PillarDate,,Permanent,Trigger,ObjectOverwrite),"--")</f>
        <v>--</v>
      </c>
      <c r="L336" s="243" t="str">
        <f t="shared" si="53"/>
        <v>FwdSw</v>
      </c>
      <c r="M336" s="244" t="str">
        <f t="shared" si="54"/>
        <v>EUR15F25Y_Quote</v>
      </c>
      <c r="N336" s="214">
        <f>IFERROR(_xll.qlQuoteValue(H342),"--")</f>
        <v>8.8900000000000003E-3</v>
      </c>
      <c r="O336" s="214">
        <f t="shared" si="55"/>
        <v>0</v>
      </c>
      <c r="P336" s="122" t="b">
        <v>0</v>
      </c>
      <c r="Q336" s="122">
        <v>50</v>
      </c>
      <c r="R336" s="122">
        <v>1</v>
      </c>
      <c r="S336" s="121" t="str">
        <f t="shared" si="56"/>
        <v>--</v>
      </c>
      <c r="T336" s="122" t="str">
        <f>IFERROR(_xll.qlRateHelperEarliestDate(S336,Trigger),"--")</f>
        <v>--</v>
      </c>
      <c r="U336" s="122" t="str">
        <f>IFERROR(_xll.qlRateHelperPillarDate(S336,Trigger),"--")</f>
        <v>--</v>
      </c>
      <c r="W336" s="133" t="str">
        <f t="shared" si="52"/>
        <v/>
      </c>
      <c r="X336" s="133" t="e">
        <v>#N/A</v>
      </c>
      <c r="Y336" s="133" t="str">
        <f>IFERROR(_xll.qlRateHelperQuoteName(X336,Trigger),"")</f>
        <v/>
      </c>
      <c r="Z336" s="133" t="str">
        <f>IFERROR(_xll.qlRateHelperRate(X336,Trigger),"")</f>
        <v/>
      </c>
      <c r="AA336" s="133" t="str">
        <f>IF(ISERROR(_xll.qlSwapRateHelperSpread($X336)),IF(ISERROR(_xll.qlFuturesRateHelperConvexityAdjustment($X336)),"",_xll.qlFuturesRateHelperConvexityAdjustment($X336)),_xll.qlSwapRateHelperSpread($X336))</f>
        <v/>
      </c>
      <c r="AB336" s="133" t="str">
        <f>IFERROR(_xll.qlRateHelperEarliestDate(X336,Trigger),"")</f>
        <v/>
      </c>
      <c r="AC336" s="133" t="str">
        <f>IFERROR(_xll.qlRateHelperPillarDate(X336,Trigger),"")</f>
        <v/>
      </c>
      <c r="AD336" s="172" t="e">
        <v>#N/A</v>
      </c>
    </row>
    <row r="337" spans="1:30" x14ac:dyDescent="0.2">
      <c r="A337" s="133" t="s">
        <v>148</v>
      </c>
      <c r="B337" s="167" t="s">
        <v>61</v>
      </c>
      <c r="C337" s="121" t="s">
        <v>62</v>
      </c>
      <c r="D337" s="121" t="s">
        <v>8</v>
      </c>
      <c r="E337" s="121" t="s">
        <v>7</v>
      </c>
      <c r="F337" s="121" t="s">
        <v>140</v>
      </c>
      <c r="G337" s="121" t="str">
        <f t="shared" si="57"/>
        <v>Euribor6M</v>
      </c>
      <c r="H337" s="268" t="str">
        <f t="shared" si="58"/>
        <v>EUR15F12Y_Quote</v>
      </c>
      <c r="I337" s="277">
        <v>0</v>
      </c>
      <c r="J337" s="122" t="str">
        <f>IF(P331,_xll.qlSwapRateHelper2(,H337,2,B337,Calendar,+D337,E337,F337,G337,I337,C337,Discounting,PillarDate,,Permanent,Trigger,ObjectOverwrite),"--")</f>
        <v>--</v>
      </c>
      <c r="L337" s="243" t="str">
        <f t="shared" si="53"/>
        <v>FwdSw</v>
      </c>
      <c r="M337" s="244" t="str">
        <f t="shared" si="54"/>
        <v>EUR15F30Y_Quote</v>
      </c>
      <c r="N337" s="214">
        <f>IFERROR(_xll.qlQuoteValue(H343),"--")</f>
        <v>8.2500000000000004E-3</v>
      </c>
      <c r="O337" s="214">
        <f t="shared" si="55"/>
        <v>0</v>
      </c>
      <c r="P337" s="122" t="b">
        <v>1</v>
      </c>
      <c r="Q337" s="122">
        <v>50</v>
      </c>
      <c r="R337" s="122">
        <v>1</v>
      </c>
      <c r="S337" s="121" t="str">
        <f t="shared" si="56"/>
        <v>obj_004de#0001</v>
      </c>
      <c r="T337" s="122">
        <f>IFERROR(_xll.qlRateHelperEarliestDate(S337,Trigger),"--")</f>
        <v>48121</v>
      </c>
      <c r="U337" s="122">
        <f>IFERROR(_xll.qlRateHelperPillarDate(S337,Trigger),"--")</f>
        <v>59079</v>
      </c>
      <c r="W337" s="133" t="str">
        <f t="shared" si="52"/>
        <v/>
      </c>
      <c r="X337" s="133" t="e">
        <v>#N/A</v>
      </c>
      <c r="Y337" s="133" t="str">
        <f>IFERROR(_xll.qlRateHelperQuoteName(X337,Trigger),"")</f>
        <v/>
      </c>
      <c r="Z337" s="133" t="str">
        <f>IFERROR(_xll.qlRateHelperRate(X337,Trigger),"")</f>
        <v/>
      </c>
      <c r="AA337" s="133" t="str">
        <f>IF(ISERROR(_xll.qlSwapRateHelperSpread($X337)),IF(ISERROR(_xll.qlFuturesRateHelperConvexityAdjustment($X337)),"",_xll.qlFuturesRateHelperConvexityAdjustment($X337)),_xll.qlSwapRateHelperSpread($X337))</f>
        <v/>
      </c>
      <c r="AB337" s="133" t="str">
        <f>IFERROR(_xll.qlRateHelperEarliestDate(X337,Trigger),"")</f>
        <v/>
      </c>
      <c r="AC337" s="133" t="str">
        <f>IFERROR(_xll.qlRateHelperPillarDate(X337,Trigger),"")</f>
        <v/>
      </c>
      <c r="AD337" s="172" t="e">
        <v>#N/A</v>
      </c>
    </row>
    <row r="338" spans="1:30" x14ac:dyDescent="0.2">
      <c r="A338" s="133" t="s">
        <v>148</v>
      </c>
      <c r="B338" s="167" t="s">
        <v>99</v>
      </c>
      <c r="C338" s="121" t="s">
        <v>62</v>
      </c>
      <c r="D338" s="121" t="s">
        <v>8</v>
      </c>
      <c r="E338" s="121" t="s">
        <v>7</v>
      </c>
      <c r="F338" s="121" t="s">
        <v>140</v>
      </c>
      <c r="G338" s="121" t="str">
        <f t="shared" si="57"/>
        <v>Euribor6M</v>
      </c>
      <c r="H338" s="268" t="str">
        <f t="shared" si="58"/>
        <v>EUR15F13Y_Quote</v>
      </c>
      <c r="I338" s="277">
        <v>0</v>
      </c>
      <c r="J338" s="122" t="str">
        <f>IF(P332,_xll.qlSwapRateHelper2(,H338,2,B338,Calendar,+D338,E338,F338,G338,I338,C338,Discounting,PillarDate,,Permanent,Trigger,ObjectOverwrite),"--")</f>
        <v>--</v>
      </c>
      <c r="L338" s="243" t="str">
        <f t="shared" si="53"/>
        <v>FwdSw</v>
      </c>
      <c r="M338" s="244" t="str">
        <f t="shared" si="54"/>
        <v>EUR20F1Y_Quote</v>
      </c>
      <c r="N338" s="214">
        <f>IFERROR(_xll.qlQuoteValue(H344),"--")</f>
        <v>1.014E-2</v>
      </c>
      <c r="O338" s="214">
        <f t="shared" si="55"/>
        <v>0</v>
      </c>
      <c r="P338" s="122" t="b">
        <v>0</v>
      </c>
      <c r="Q338" s="122">
        <v>50</v>
      </c>
      <c r="R338" s="122">
        <v>1</v>
      </c>
      <c r="S338" s="121" t="str">
        <f t="shared" si="56"/>
        <v>--</v>
      </c>
      <c r="T338" s="122" t="str">
        <f>IFERROR(_xll.qlRateHelperEarliestDate(S338,Trigger),"--")</f>
        <v>--</v>
      </c>
      <c r="U338" s="122" t="str">
        <f>IFERROR(_xll.qlRateHelperPillarDate(S338,Trigger),"--")</f>
        <v>--</v>
      </c>
      <c r="W338" s="133" t="str">
        <f t="shared" si="52"/>
        <v/>
      </c>
      <c r="X338" s="133" t="e">
        <v>#N/A</v>
      </c>
      <c r="Y338" s="133" t="str">
        <f>IFERROR(_xll.qlRateHelperQuoteName(X338,Trigger),"")</f>
        <v/>
      </c>
      <c r="Z338" s="133" t="str">
        <f>IFERROR(_xll.qlRateHelperRate(X338,Trigger),"")</f>
        <v/>
      </c>
      <c r="AA338" s="133" t="str">
        <f>IF(ISERROR(_xll.qlSwapRateHelperSpread($X338)),IF(ISERROR(_xll.qlFuturesRateHelperConvexityAdjustment($X338)),"",_xll.qlFuturesRateHelperConvexityAdjustment($X338)),_xll.qlSwapRateHelperSpread($X338))</f>
        <v/>
      </c>
      <c r="AB338" s="133" t="str">
        <f>IFERROR(_xll.qlRateHelperEarliestDate(X338,Trigger),"")</f>
        <v/>
      </c>
      <c r="AC338" s="133" t="str">
        <f>IFERROR(_xll.qlRateHelperPillarDate(X338,Trigger),"")</f>
        <v/>
      </c>
      <c r="AD338" s="172" t="e">
        <v>#N/A</v>
      </c>
    </row>
    <row r="339" spans="1:30" x14ac:dyDescent="0.2">
      <c r="A339" s="133" t="s">
        <v>148</v>
      </c>
      <c r="B339" s="167" t="s">
        <v>100</v>
      </c>
      <c r="C339" s="121" t="s">
        <v>62</v>
      </c>
      <c r="D339" s="121" t="s">
        <v>8</v>
      </c>
      <c r="E339" s="121" t="s">
        <v>7</v>
      </c>
      <c r="F339" s="121" t="s">
        <v>140</v>
      </c>
      <c r="G339" s="121" t="str">
        <f t="shared" si="57"/>
        <v>Euribor6M</v>
      </c>
      <c r="H339" s="268" t="str">
        <f t="shared" si="58"/>
        <v>EUR15F14Y_Quote</v>
      </c>
      <c r="I339" s="277">
        <v>0</v>
      </c>
      <c r="J339" s="122" t="str">
        <f>IF(P333,_xll.qlSwapRateHelper2(,H339,2,B339,Calendar,+D339,E339,F339,G339,I339,C339,Discounting,PillarDate,,Permanent,Trigger,ObjectOverwrite),"--")</f>
        <v>--</v>
      </c>
      <c r="L339" s="243" t="str">
        <f t="shared" si="53"/>
        <v>FwdSw</v>
      </c>
      <c r="M339" s="244" t="str">
        <f t="shared" si="54"/>
        <v>EUR20F2Y_Quote</v>
      </c>
      <c r="N339" s="214">
        <f>IFERROR(_xll.qlQuoteValue(H345),"--")</f>
        <v>9.8799999999999999E-3</v>
      </c>
      <c r="O339" s="214">
        <f t="shared" si="55"/>
        <v>0</v>
      </c>
      <c r="P339" s="122" t="b">
        <v>0</v>
      </c>
      <c r="Q339" s="122">
        <v>50</v>
      </c>
      <c r="R339" s="122">
        <v>1</v>
      </c>
      <c r="S339" s="121" t="str">
        <f t="shared" si="56"/>
        <v>--</v>
      </c>
      <c r="T339" s="122" t="str">
        <f>IFERROR(_xll.qlRateHelperEarliestDate(S339,Trigger),"--")</f>
        <v>--</v>
      </c>
      <c r="U339" s="122" t="str">
        <f>IFERROR(_xll.qlRateHelperPillarDate(S339,Trigger),"--")</f>
        <v>--</v>
      </c>
      <c r="W339" s="133" t="str">
        <f t="shared" si="52"/>
        <v/>
      </c>
      <c r="X339" s="133" t="e">
        <v>#N/A</v>
      </c>
      <c r="Y339" s="133" t="str">
        <f>IFERROR(_xll.qlRateHelperQuoteName(X339,Trigger),"")</f>
        <v/>
      </c>
      <c r="Z339" s="133" t="str">
        <f>IFERROR(_xll.qlRateHelperRate(X339,Trigger),"")</f>
        <v/>
      </c>
      <c r="AA339" s="133" t="str">
        <f>IF(ISERROR(_xll.qlSwapRateHelperSpread($X339)),IF(ISERROR(_xll.qlFuturesRateHelperConvexityAdjustment($X339)),"",_xll.qlFuturesRateHelperConvexityAdjustment($X339)),_xll.qlSwapRateHelperSpread($X339))</f>
        <v/>
      </c>
      <c r="AB339" s="133" t="str">
        <f>IFERROR(_xll.qlRateHelperEarliestDate(X339,Trigger),"")</f>
        <v/>
      </c>
      <c r="AC339" s="133" t="str">
        <f>IFERROR(_xll.qlRateHelperPillarDate(X339,Trigger),"")</f>
        <v/>
      </c>
      <c r="AD339" s="172" t="e">
        <v>#N/A</v>
      </c>
    </row>
    <row r="340" spans="1:30" x14ac:dyDescent="0.2">
      <c r="A340" s="133" t="s">
        <v>148</v>
      </c>
      <c r="B340" s="167" t="s">
        <v>62</v>
      </c>
      <c r="C340" s="121" t="s">
        <v>62</v>
      </c>
      <c r="D340" s="121" t="s">
        <v>8</v>
      </c>
      <c r="E340" s="121" t="s">
        <v>7</v>
      </c>
      <c r="F340" s="121" t="s">
        <v>140</v>
      </c>
      <c r="G340" s="121" t="str">
        <f t="shared" si="57"/>
        <v>Euribor6M</v>
      </c>
      <c r="H340" s="268" t="str">
        <f t="shared" si="58"/>
        <v>EUR15F15Y_Quote</v>
      </c>
      <c r="I340" s="277">
        <v>0</v>
      </c>
      <c r="J340" s="122" t="str">
        <f>IF(P334,_xll.qlSwapRateHelper2(,H340,2,B340,Calendar,+D340,E340,F340,G340,I340,C340,Discounting,PillarDate,,Permanent,Trigger,ObjectOverwrite),"--")</f>
        <v>--</v>
      </c>
      <c r="L340" s="243" t="str">
        <f t="shared" si="53"/>
        <v>FwdSw</v>
      </c>
      <c r="M340" s="244" t="str">
        <f t="shared" si="54"/>
        <v>EUR20F3Y_Quote</v>
      </c>
      <c r="N340" s="214">
        <f>IFERROR(_xll.qlQuoteValue(H346),"--")</f>
        <v>9.7599999999999996E-3</v>
      </c>
      <c r="O340" s="214">
        <f t="shared" si="55"/>
        <v>0</v>
      </c>
      <c r="P340" s="122" t="b">
        <v>0</v>
      </c>
      <c r="Q340" s="122">
        <v>50</v>
      </c>
      <c r="R340" s="122">
        <v>1</v>
      </c>
      <c r="S340" s="121" t="str">
        <f t="shared" si="56"/>
        <v>--</v>
      </c>
      <c r="T340" s="122" t="str">
        <f>IFERROR(_xll.qlRateHelperEarliestDate(S340,Trigger),"--")</f>
        <v>--</v>
      </c>
      <c r="U340" s="122" t="str">
        <f>IFERROR(_xll.qlRateHelperPillarDate(S340,Trigger),"--")</f>
        <v>--</v>
      </c>
      <c r="W340" s="133" t="str">
        <f t="shared" si="52"/>
        <v/>
      </c>
      <c r="X340" s="133" t="e">
        <v>#N/A</v>
      </c>
      <c r="Y340" s="133" t="str">
        <f>IFERROR(_xll.qlRateHelperQuoteName(X340,Trigger),"")</f>
        <v/>
      </c>
      <c r="Z340" s="133" t="str">
        <f>IFERROR(_xll.qlRateHelperRate(X340,Trigger),"")</f>
        <v/>
      </c>
      <c r="AA340" s="133" t="str">
        <f>IF(ISERROR(_xll.qlSwapRateHelperSpread($X340)),IF(ISERROR(_xll.qlFuturesRateHelperConvexityAdjustment($X340)),"",_xll.qlFuturesRateHelperConvexityAdjustment($X340)),_xll.qlSwapRateHelperSpread($X340))</f>
        <v/>
      </c>
      <c r="AB340" s="133" t="str">
        <f>IFERROR(_xll.qlRateHelperEarliestDate(X340,Trigger),"")</f>
        <v/>
      </c>
      <c r="AC340" s="133" t="str">
        <f>IFERROR(_xll.qlRateHelperPillarDate(X340,Trigger),"")</f>
        <v/>
      </c>
      <c r="AD340" s="172" t="e">
        <v>#N/A</v>
      </c>
    </row>
    <row r="341" spans="1:30" x14ac:dyDescent="0.2">
      <c r="A341" s="133" t="s">
        <v>148</v>
      </c>
      <c r="B341" s="167" t="s">
        <v>63</v>
      </c>
      <c r="C341" s="121" t="s">
        <v>62</v>
      </c>
      <c r="D341" s="121" t="s">
        <v>8</v>
      </c>
      <c r="E341" s="121" t="s">
        <v>7</v>
      </c>
      <c r="F341" s="121" t="s">
        <v>140</v>
      </c>
      <c r="G341" s="121" t="str">
        <f t="shared" si="57"/>
        <v>Euribor6M</v>
      </c>
      <c r="H341" s="268" t="str">
        <f t="shared" si="58"/>
        <v>EUR15F20Y_Quote</v>
      </c>
      <c r="I341" s="277">
        <v>0</v>
      </c>
      <c r="J341" s="122" t="str">
        <f>IF(P335,_xll.qlSwapRateHelper2(,H341,2,B341,Calendar,+D341,E341,F341,G341,I341,C341,Discounting,PillarDate,,Permanent,Trigger,ObjectOverwrite),"--")</f>
        <v>--</v>
      </c>
      <c r="L341" s="243" t="str">
        <f t="shared" si="53"/>
        <v>FwdSw</v>
      </c>
      <c r="M341" s="244" t="str">
        <f t="shared" si="54"/>
        <v>EUR20F4Y_Quote</v>
      </c>
      <c r="N341" s="214">
        <f>IFERROR(_xll.qlQuoteValue(H347),"--")</f>
        <v>9.6100000000000005E-3</v>
      </c>
      <c r="O341" s="214">
        <f t="shared" si="55"/>
        <v>0</v>
      </c>
      <c r="P341" s="122" t="b">
        <v>0</v>
      </c>
      <c r="Q341" s="122">
        <v>50</v>
      </c>
      <c r="R341" s="122">
        <v>1</v>
      </c>
      <c r="S341" s="121" t="str">
        <f t="shared" si="56"/>
        <v>--</v>
      </c>
      <c r="T341" s="122" t="str">
        <f>IFERROR(_xll.qlRateHelperEarliestDate(S341,Trigger),"--")</f>
        <v>--</v>
      </c>
      <c r="U341" s="122" t="str">
        <f>IFERROR(_xll.qlRateHelperPillarDate(S341,Trigger),"--")</f>
        <v>--</v>
      </c>
      <c r="W341" s="133" t="str">
        <f t="shared" si="52"/>
        <v/>
      </c>
      <c r="X341" s="133" t="e">
        <v>#N/A</v>
      </c>
      <c r="Y341" s="133" t="str">
        <f>IFERROR(_xll.qlRateHelperQuoteName(X341,Trigger),"")</f>
        <v/>
      </c>
      <c r="Z341" s="133" t="str">
        <f>IFERROR(_xll.qlRateHelperRate(X341,Trigger),"")</f>
        <v/>
      </c>
      <c r="AA341" s="133" t="str">
        <f>IF(ISERROR(_xll.qlSwapRateHelperSpread($X341)),IF(ISERROR(_xll.qlFuturesRateHelperConvexityAdjustment($X341)),"",_xll.qlFuturesRateHelperConvexityAdjustment($X341)),_xll.qlSwapRateHelperSpread($X341))</f>
        <v/>
      </c>
      <c r="AB341" s="133" t="str">
        <f>IFERROR(_xll.qlRateHelperEarliestDate(X341,Trigger),"")</f>
        <v/>
      </c>
      <c r="AC341" s="133" t="str">
        <f>IFERROR(_xll.qlRateHelperPillarDate(X341,Trigger),"")</f>
        <v/>
      </c>
      <c r="AD341" s="172" t="e">
        <v>#N/A</v>
      </c>
    </row>
    <row r="342" spans="1:30" x14ac:dyDescent="0.2">
      <c r="A342" s="133" t="s">
        <v>148</v>
      </c>
      <c r="B342" s="167" t="s">
        <v>64</v>
      </c>
      <c r="C342" s="121" t="s">
        <v>62</v>
      </c>
      <c r="D342" s="121" t="s">
        <v>8</v>
      </c>
      <c r="E342" s="121" t="s">
        <v>7</v>
      </c>
      <c r="F342" s="121" t="s">
        <v>140</v>
      </c>
      <c r="G342" s="121" t="str">
        <f t="shared" si="57"/>
        <v>Euribor6M</v>
      </c>
      <c r="H342" s="268" t="str">
        <f t="shared" si="58"/>
        <v>EUR15F25Y_Quote</v>
      </c>
      <c r="I342" s="277">
        <v>0</v>
      </c>
      <c r="J342" s="122" t="str">
        <f>IF(P336,_xll.qlSwapRateHelper2(,H342,2,B342,Calendar,+D342,E342,F342,G342,I342,C342,Discounting,PillarDate,,Permanent,Trigger,ObjectOverwrite),"--")</f>
        <v>--</v>
      </c>
      <c r="L342" s="243" t="str">
        <f t="shared" si="53"/>
        <v>FwdSw</v>
      </c>
      <c r="M342" s="244" t="str">
        <f t="shared" si="54"/>
        <v>EUR20F5Y_Quote</v>
      </c>
      <c r="N342" s="214">
        <f>IFERROR(_xll.qlQuoteValue(H348),"--")</f>
        <v>9.4200000000000013E-3</v>
      </c>
      <c r="O342" s="214">
        <f t="shared" si="55"/>
        <v>0</v>
      </c>
      <c r="P342" s="122" t="b">
        <v>0</v>
      </c>
      <c r="Q342" s="122">
        <v>50</v>
      </c>
      <c r="R342" s="122">
        <v>1</v>
      </c>
      <c r="S342" s="121" t="str">
        <f t="shared" si="56"/>
        <v>--</v>
      </c>
      <c r="T342" s="122" t="str">
        <f>IFERROR(_xll.qlRateHelperEarliestDate(S342,Trigger),"--")</f>
        <v>--</v>
      </c>
      <c r="U342" s="122" t="str">
        <f>IFERROR(_xll.qlRateHelperPillarDate(S342,Trigger),"--")</f>
        <v>--</v>
      </c>
      <c r="W342" s="133" t="str">
        <f t="shared" si="52"/>
        <v/>
      </c>
      <c r="X342" s="133" t="e">
        <v>#N/A</v>
      </c>
      <c r="Y342" s="133" t="str">
        <f>IFERROR(_xll.qlRateHelperQuoteName(X342,Trigger),"")</f>
        <v/>
      </c>
      <c r="Z342" s="133" t="str">
        <f>IFERROR(_xll.qlRateHelperRate(X342,Trigger),"")</f>
        <v/>
      </c>
      <c r="AA342" s="133" t="str">
        <f>IF(ISERROR(_xll.qlSwapRateHelperSpread($X342)),IF(ISERROR(_xll.qlFuturesRateHelperConvexityAdjustment($X342)),"",_xll.qlFuturesRateHelperConvexityAdjustment($X342)),_xll.qlSwapRateHelperSpread($X342))</f>
        <v/>
      </c>
      <c r="AB342" s="133" t="str">
        <f>IFERROR(_xll.qlRateHelperEarliestDate(X342,Trigger),"")</f>
        <v/>
      </c>
      <c r="AC342" s="133" t="str">
        <f>IFERROR(_xll.qlRateHelperPillarDate(X342,Trigger),"")</f>
        <v/>
      </c>
      <c r="AD342" s="172" t="e">
        <v>#N/A</v>
      </c>
    </row>
    <row r="343" spans="1:30" x14ac:dyDescent="0.2">
      <c r="A343" s="136" t="s">
        <v>148</v>
      </c>
      <c r="B343" s="168" t="s">
        <v>66</v>
      </c>
      <c r="C343" s="169" t="s">
        <v>62</v>
      </c>
      <c r="D343" s="169" t="s">
        <v>8</v>
      </c>
      <c r="E343" s="169" t="s">
        <v>7</v>
      </c>
      <c r="F343" s="169" t="s">
        <v>140</v>
      </c>
      <c r="G343" s="5" t="str">
        <f t="shared" si="57"/>
        <v>Euribor6M</v>
      </c>
      <c r="H343" s="269" t="str">
        <f t="shared" si="58"/>
        <v>EUR15F30Y_Quote</v>
      </c>
      <c r="I343" s="275">
        <v>0</v>
      </c>
      <c r="J343" s="124" t="str">
        <f>IF(P337,_xll.qlSwapRateHelper2(,H343,2,B343,Calendar,+D343,E343,F343,G343,I343,C343,Discounting,PillarDate,,Permanent,Trigger,ObjectOverwrite),"--")</f>
        <v>obj_004de#0001</v>
      </c>
      <c r="L343" s="243" t="str">
        <f t="shared" si="53"/>
        <v>FwdSw</v>
      </c>
      <c r="M343" s="244" t="str">
        <f t="shared" si="54"/>
        <v>EUR20F6Y_Quote</v>
      </c>
      <c r="N343" s="214">
        <f>IFERROR(_xll.qlQuoteValue(H349),"--")</f>
        <v>9.2500000000000013E-3</v>
      </c>
      <c r="O343" s="214">
        <f t="shared" si="55"/>
        <v>0</v>
      </c>
      <c r="P343" s="122" t="b">
        <v>0</v>
      </c>
      <c r="Q343" s="122">
        <v>50</v>
      </c>
      <c r="R343" s="122">
        <v>1</v>
      </c>
      <c r="S343" s="121" t="str">
        <f t="shared" si="56"/>
        <v>--</v>
      </c>
      <c r="T343" s="122" t="str">
        <f>IFERROR(_xll.qlRateHelperEarliestDate(S343,Trigger),"--")</f>
        <v>--</v>
      </c>
      <c r="U343" s="122" t="str">
        <f>IFERROR(_xll.qlRateHelperPillarDate(S343,Trigger),"--")</f>
        <v>--</v>
      </c>
      <c r="W343" s="133" t="str">
        <f t="shared" si="52"/>
        <v/>
      </c>
      <c r="X343" s="133" t="e">
        <v>#N/A</v>
      </c>
      <c r="Y343" s="133" t="str">
        <f>IFERROR(_xll.qlRateHelperQuoteName(X343,Trigger),"")</f>
        <v/>
      </c>
      <c r="Z343" s="133" t="str">
        <f>IFERROR(_xll.qlRateHelperRate(X343,Trigger),"")</f>
        <v/>
      </c>
      <c r="AA343" s="133" t="str">
        <f>IF(ISERROR(_xll.qlSwapRateHelperSpread($X343)),IF(ISERROR(_xll.qlFuturesRateHelperConvexityAdjustment($X343)),"",_xll.qlFuturesRateHelperConvexityAdjustment($X343)),_xll.qlSwapRateHelperSpread($X343))</f>
        <v/>
      </c>
      <c r="AB343" s="133" t="str">
        <f>IFERROR(_xll.qlRateHelperEarliestDate(X343,Trigger),"")</f>
        <v/>
      </c>
      <c r="AC343" s="133" t="str">
        <f>IFERROR(_xll.qlRateHelperPillarDate(X343,Trigger),"")</f>
        <v/>
      </c>
      <c r="AD343" s="172" t="e">
        <v>#N/A</v>
      </c>
    </row>
    <row r="344" spans="1:30" x14ac:dyDescent="0.2">
      <c r="A344" s="130" t="s">
        <v>148</v>
      </c>
      <c r="B344" s="166" t="s">
        <v>29</v>
      </c>
      <c r="C344" s="118" t="s">
        <v>63</v>
      </c>
      <c r="D344" s="118" t="s">
        <v>8</v>
      </c>
      <c r="E344" s="118" t="s">
        <v>7</v>
      </c>
      <c r="F344" s="118" t="s">
        <v>140</v>
      </c>
      <c r="G344" s="52" t="str">
        <f t="shared" si="57"/>
        <v>Euribor6M</v>
      </c>
      <c r="H344" s="267" t="str">
        <f t="shared" si="58"/>
        <v>EUR20F1Y_Quote</v>
      </c>
      <c r="I344" s="276">
        <v>0</v>
      </c>
      <c r="J344" s="119" t="str">
        <f>IF(P338,_xll.qlSwapRateHelper2(,H344,2,B344,Calendar,+D344,E344,F344,G344,I344,C344,Discounting,PillarDate,,Permanent,Trigger,ObjectOverwrite),"--")</f>
        <v>--</v>
      </c>
      <c r="L344" s="243" t="str">
        <f t="shared" si="53"/>
        <v>FwdSw</v>
      </c>
      <c r="M344" s="244" t="str">
        <f t="shared" si="54"/>
        <v>EUR20F7Y_Quote</v>
      </c>
      <c r="N344" s="214">
        <f>IFERROR(_xll.qlQuoteValue(H350),"--")</f>
        <v>9.1400000000000006E-3</v>
      </c>
      <c r="O344" s="214">
        <f t="shared" si="55"/>
        <v>0</v>
      </c>
      <c r="P344" s="122" t="b">
        <v>0</v>
      </c>
      <c r="Q344" s="122">
        <v>50</v>
      </c>
      <c r="R344" s="122">
        <v>1</v>
      </c>
      <c r="S344" s="121" t="str">
        <f t="shared" si="56"/>
        <v>--</v>
      </c>
      <c r="T344" s="122" t="str">
        <f>IFERROR(_xll.qlRateHelperEarliestDate(S344,Trigger),"--")</f>
        <v>--</v>
      </c>
      <c r="U344" s="122" t="str">
        <f>IFERROR(_xll.qlRateHelperPillarDate(S344,Trigger),"--")</f>
        <v>--</v>
      </c>
      <c r="W344" s="133" t="str">
        <f t="shared" si="52"/>
        <v/>
      </c>
      <c r="X344" s="133" t="e">
        <v>#N/A</v>
      </c>
      <c r="Y344" s="133" t="str">
        <f>IFERROR(_xll.qlRateHelperQuoteName(X344,Trigger),"")</f>
        <v/>
      </c>
      <c r="Z344" s="133" t="str">
        <f>IFERROR(_xll.qlRateHelperRate(X344,Trigger),"")</f>
        <v/>
      </c>
      <c r="AA344" s="133" t="str">
        <f>IF(ISERROR(_xll.qlSwapRateHelperSpread($X344)),IF(ISERROR(_xll.qlFuturesRateHelperConvexityAdjustment($X344)),"",_xll.qlFuturesRateHelperConvexityAdjustment($X344)),_xll.qlSwapRateHelperSpread($X344))</f>
        <v/>
      </c>
      <c r="AB344" s="133" t="str">
        <f>IFERROR(_xll.qlRateHelperEarliestDate(X344,Trigger),"")</f>
        <v/>
      </c>
      <c r="AC344" s="133" t="str">
        <f>IFERROR(_xll.qlRateHelperPillarDate(X344,Trigger),"")</f>
        <v/>
      </c>
      <c r="AD344" s="172" t="e">
        <v>#N/A</v>
      </c>
    </row>
    <row r="345" spans="1:30" x14ac:dyDescent="0.2">
      <c r="A345" s="133" t="s">
        <v>148</v>
      </c>
      <c r="B345" s="167" t="s">
        <v>52</v>
      </c>
      <c r="C345" s="121" t="s">
        <v>63</v>
      </c>
      <c r="D345" s="121" t="s">
        <v>8</v>
      </c>
      <c r="E345" s="121" t="s">
        <v>7</v>
      </c>
      <c r="F345" s="121" t="s">
        <v>140</v>
      </c>
      <c r="G345" s="121" t="str">
        <f t="shared" si="57"/>
        <v>Euribor6M</v>
      </c>
      <c r="H345" s="268" t="str">
        <f t="shared" si="58"/>
        <v>EUR20F2Y_Quote</v>
      </c>
      <c r="I345" s="277">
        <v>0</v>
      </c>
      <c r="J345" s="122" t="str">
        <f>IF(P339,_xll.qlSwapRateHelper2(,H345,2,B345,Calendar,+D345,E345,F345,G345,I345,C345,Discounting,PillarDate,,Permanent,Trigger,ObjectOverwrite),"--")</f>
        <v>--</v>
      </c>
      <c r="L345" s="243" t="str">
        <f t="shared" si="53"/>
        <v>FwdSw</v>
      </c>
      <c r="M345" s="244" t="str">
        <f t="shared" si="54"/>
        <v>EUR20F8Y_Quote</v>
      </c>
      <c r="N345" s="214">
        <f>IFERROR(_xll.qlQuoteValue(H351),"--")</f>
        <v>9.0100000000000006E-3</v>
      </c>
      <c r="O345" s="214">
        <f t="shared" si="55"/>
        <v>0</v>
      </c>
      <c r="P345" s="122" t="b">
        <v>0</v>
      </c>
      <c r="Q345" s="122">
        <v>50</v>
      </c>
      <c r="R345" s="122">
        <v>1</v>
      </c>
      <c r="S345" s="121" t="str">
        <f t="shared" si="56"/>
        <v>--</v>
      </c>
      <c r="T345" s="122" t="str">
        <f>IFERROR(_xll.qlRateHelperEarliestDate(S345,Trigger),"--")</f>
        <v>--</v>
      </c>
      <c r="U345" s="122" t="str">
        <f>IFERROR(_xll.qlRateHelperPillarDate(S345,Trigger),"--")</f>
        <v>--</v>
      </c>
      <c r="W345" s="133" t="str">
        <f t="shared" si="52"/>
        <v/>
      </c>
      <c r="X345" s="133" t="e">
        <v>#N/A</v>
      </c>
      <c r="Y345" s="133" t="str">
        <f>IFERROR(_xll.qlRateHelperQuoteName(X345,Trigger),"")</f>
        <v/>
      </c>
      <c r="Z345" s="133" t="str">
        <f>IFERROR(_xll.qlRateHelperRate(X345,Trigger),"")</f>
        <v/>
      </c>
      <c r="AA345" s="133" t="str">
        <f>IF(ISERROR(_xll.qlSwapRateHelperSpread($X345)),IF(ISERROR(_xll.qlFuturesRateHelperConvexityAdjustment($X345)),"",_xll.qlFuturesRateHelperConvexityAdjustment($X345)),_xll.qlSwapRateHelperSpread($X345))</f>
        <v/>
      </c>
      <c r="AB345" s="133" t="str">
        <f>IFERROR(_xll.qlRateHelperEarliestDate(X345,Trigger),"")</f>
        <v/>
      </c>
      <c r="AC345" s="133" t="str">
        <f>IFERROR(_xll.qlRateHelperPillarDate(X345,Trigger),"")</f>
        <v/>
      </c>
      <c r="AD345" s="172" t="e">
        <v>#N/A</v>
      </c>
    </row>
    <row r="346" spans="1:30" x14ac:dyDescent="0.2">
      <c r="A346" s="133" t="s">
        <v>148</v>
      </c>
      <c r="B346" s="167" t="s">
        <v>53</v>
      </c>
      <c r="C346" s="121" t="s">
        <v>63</v>
      </c>
      <c r="D346" s="121" t="s">
        <v>8</v>
      </c>
      <c r="E346" s="121" t="s">
        <v>7</v>
      </c>
      <c r="F346" s="121" t="s">
        <v>140</v>
      </c>
      <c r="G346" s="121" t="str">
        <f t="shared" si="57"/>
        <v>Euribor6M</v>
      </c>
      <c r="H346" s="268" t="str">
        <f t="shared" si="58"/>
        <v>EUR20F3Y_Quote</v>
      </c>
      <c r="I346" s="277">
        <v>0</v>
      </c>
      <c r="J346" s="122" t="str">
        <f>IF(P340,_xll.qlSwapRateHelper2(,H346,2,B346,Calendar,+D346,E346,F346,G346,I346,C346,Discounting,PillarDate,,Permanent,Trigger,ObjectOverwrite),"--")</f>
        <v>--</v>
      </c>
      <c r="L346" s="243" t="str">
        <f t="shared" si="53"/>
        <v>FwdSw</v>
      </c>
      <c r="M346" s="244" t="str">
        <f t="shared" si="54"/>
        <v>EUR20F9Y_Quote</v>
      </c>
      <c r="N346" s="214">
        <f>IFERROR(_xll.qlQuoteValue(H352),"--")</f>
        <v>8.8800000000000007E-3</v>
      </c>
      <c r="O346" s="214">
        <f t="shared" si="55"/>
        <v>0</v>
      </c>
      <c r="P346" s="122" t="b">
        <v>0</v>
      </c>
      <c r="Q346" s="122">
        <v>50</v>
      </c>
      <c r="R346" s="122">
        <v>1</v>
      </c>
      <c r="S346" s="121" t="str">
        <f t="shared" si="56"/>
        <v>--</v>
      </c>
      <c r="T346" s="122" t="str">
        <f>IFERROR(_xll.qlRateHelperEarliestDate(S346,Trigger),"--")</f>
        <v>--</v>
      </c>
      <c r="U346" s="122" t="str">
        <f>IFERROR(_xll.qlRateHelperPillarDate(S346,Trigger),"--")</f>
        <v>--</v>
      </c>
      <c r="W346" s="133" t="str">
        <f t="shared" si="52"/>
        <v/>
      </c>
      <c r="X346" s="133" t="e">
        <v>#N/A</v>
      </c>
      <c r="Y346" s="133" t="str">
        <f>IFERROR(_xll.qlRateHelperQuoteName(X346,Trigger),"")</f>
        <v/>
      </c>
      <c r="Z346" s="133" t="str">
        <f>IFERROR(_xll.qlRateHelperRate(X346,Trigger),"")</f>
        <v/>
      </c>
      <c r="AA346" s="133" t="str">
        <f>IF(ISERROR(_xll.qlSwapRateHelperSpread($X346)),IF(ISERROR(_xll.qlFuturesRateHelperConvexityAdjustment($X346)),"",_xll.qlFuturesRateHelperConvexityAdjustment($X346)),_xll.qlSwapRateHelperSpread($X346))</f>
        <v/>
      </c>
      <c r="AB346" s="133" t="str">
        <f>IFERROR(_xll.qlRateHelperEarliestDate(X346,Trigger),"")</f>
        <v/>
      </c>
      <c r="AC346" s="133" t="str">
        <f>IFERROR(_xll.qlRateHelperPillarDate(X346,Trigger),"")</f>
        <v/>
      </c>
      <c r="AD346" s="172" t="e">
        <v>#N/A</v>
      </c>
    </row>
    <row r="347" spans="1:30" x14ac:dyDescent="0.2">
      <c r="A347" s="133" t="s">
        <v>148</v>
      </c>
      <c r="B347" s="167" t="s">
        <v>54</v>
      </c>
      <c r="C347" s="121" t="s">
        <v>63</v>
      </c>
      <c r="D347" s="121" t="s">
        <v>8</v>
      </c>
      <c r="E347" s="121" t="s">
        <v>7</v>
      </c>
      <c r="F347" s="121" t="s">
        <v>140</v>
      </c>
      <c r="G347" s="121" t="str">
        <f t="shared" si="57"/>
        <v>Euribor6M</v>
      </c>
      <c r="H347" s="268" t="str">
        <f t="shared" si="58"/>
        <v>EUR20F4Y_Quote</v>
      </c>
      <c r="I347" s="277">
        <v>0</v>
      </c>
      <c r="J347" s="122" t="str">
        <f>IF(P341,_xll.qlSwapRateHelper2(,H347,2,B347,Calendar,+D347,E347,F347,G347,I347,C347,Discounting,PillarDate,,Permanent,Trigger,ObjectOverwrite),"--")</f>
        <v>--</v>
      </c>
      <c r="L347" s="243" t="str">
        <f t="shared" si="53"/>
        <v>FwdSw</v>
      </c>
      <c r="M347" s="244" t="str">
        <f t="shared" si="54"/>
        <v>EUR20F10Y_Quote</v>
      </c>
      <c r="N347" s="214">
        <f>IFERROR(_xll.qlQuoteValue(H353),"--")</f>
        <v>8.7799999999999996E-3</v>
      </c>
      <c r="O347" s="214">
        <f t="shared" si="55"/>
        <v>0</v>
      </c>
      <c r="P347" s="122" t="b">
        <v>0</v>
      </c>
      <c r="Q347" s="122">
        <v>50</v>
      </c>
      <c r="R347" s="122">
        <v>1</v>
      </c>
      <c r="S347" s="121" t="str">
        <f t="shared" si="56"/>
        <v>--</v>
      </c>
      <c r="T347" s="122" t="str">
        <f>IFERROR(_xll.qlRateHelperEarliestDate(S347,Trigger),"--")</f>
        <v>--</v>
      </c>
      <c r="U347" s="122" t="str">
        <f>IFERROR(_xll.qlRateHelperPillarDate(S347,Trigger),"--")</f>
        <v>--</v>
      </c>
      <c r="W347" s="133" t="str">
        <f t="shared" si="52"/>
        <v/>
      </c>
      <c r="X347" s="133" t="e">
        <v>#N/A</v>
      </c>
      <c r="Y347" s="133" t="str">
        <f>IFERROR(_xll.qlRateHelperQuoteName(X347,Trigger),"")</f>
        <v/>
      </c>
      <c r="Z347" s="133" t="str">
        <f>IFERROR(_xll.qlRateHelperRate(X347,Trigger),"")</f>
        <v/>
      </c>
      <c r="AA347" s="133" t="str">
        <f>IF(ISERROR(_xll.qlSwapRateHelperSpread($X347)),IF(ISERROR(_xll.qlFuturesRateHelperConvexityAdjustment($X347)),"",_xll.qlFuturesRateHelperConvexityAdjustment($X347)),_xll.qlSwapRateHelperSpread($X347))</f>
        <v/>
      </c>
      <c r="AB347" s="133" t="str">
        <f>IFERROR(_xll.qlRateHelperEarliestDate(X347,Trigger),"")</f>
        <v/>
      </c>
      <c r="AC347" s="133" t="str">
        <f>IFERROR(_xll.qlRateHelperPillarDate(X347,Trigger),"")</f>
        <v/>
      </c>
      <c r="AD347" s="172" t="e">
        <v>#N/A</v>
      </c>
    </row>
    <row r="348" spans="1:30" x14ac:dyDescent="0.2">
      <c r="A348" s="133" t="s">
        <v>148</v>
      </c>
      <c r="B348" s="167" t="s">
        <v>55</v>
      </c>
      <c r="C348" s="121" t="s">
        <v>63</v>
      </c>
      <c r="D348" s="121" t="s">
        <v>8</v>
      </c>
      <c r="E348" s="121" t="s">
        <v>7</v>
      </c>
      <c r="F348" s="121" t="s">
        <v>140</v>
      </c>
      <c r="G348" s="121" t="str">
        <f t="shared" si="57"/>
        <v>Euribor6M</v>
      </c>
      <c r="H348" s="268" t="str">
        <f t="shared" si="58"/>
        <v>EUR20F5Y_Quote</v>
      </c>
      <c r="I348" s="277">
        <v>0</v>
      </c>
      <c r="J348" s="122" t="str">
        <f>IF(P342,_xll.qlSwapRateHelper2(,H348,2,B348,Calendar,+D348,E348,F348,G348,I348,C348,Discounting,PillarDate,,Permanent,Trigger,ObjectOverwrite),"--")</f>
        <v>--</v>
      </c>
      <c r="L348" s="243" t="str">
        <f t="shared" si="53"/>
        <v>FwdSw</v>
      </c>
      <c r="M348" s="244" t="str">
        <f t="shared" si="54"/>
        <v>EUR20F11Y_Quote</v>
      </c>
      <c r="N348" s="214">
        <f>IFERROR(_xll.qlQuoteValue(H354),"--")</f>
        <v>8.6800000000000002E-3</v>
      </c>
      <c r="O348" s="214">
        <f t="shared" si="55"/>
        <v>0</v>
      </c>
      <c r="P348" s="122" t="b">
        <v>0</v>
      </c>
      <c r="Q348" s="122">
        <v>50</v>
      </c>
      <c r="R348" s="122">
        <v>1</v>
      </c>
      <c r="S348" s="121" t="str">
        <f t="shared" si="56"/>
        <v>--</v>
      </c>
      <c r="T348" s="122" t="str">
        <f>IFERROR(_xll.qlRateHelperEarliestDate(S348,Trigger),"--")</f>
        <v>--</v>
      </c>
      <c r="U348" s="122" t="str">
        <f>IFERROR(_xll.qlRateHelperPillarDate(S348,Trigger),"--")</f>
        <v>--</v>
      </c>
      <c r="W348" s="133" t="str">
        <f t="shared" si="52"/>
        <v/>
      </c>
      <c r="X348" s="133" t="e">
        <v>#N/A</v>
      </c>
      <c r="Y348" s="133" t="str">
        <f>IFERROR(_xll.qlRateHelperQuoteName(X348,Trigger),"")</f>
        <v/>
      </c>
      <c r="Z348" s="133" t="str">
        <f>IFERROR(_xll.qlRateHelperRate(X348,Trigger),"")</f>
        <v/>
      </c>
      <c r="AA348" s="133" t="str">
        <f>IF(ISERROR(_xll.qlSwapRateHelperSpread($X348)),IF(ISERROR(_xll.qlFuturesRateHelperConvexityAdjustment($X348)),"",_xll.qlFuturesRateHelperConvexityAdjustment($X348)),_xll.qlSwapRateHelperSpread($X348))</f>
        <v/>
      </c>
      <c r="AB348" s="133" t="str">
        <f>IFERROR(_xll.qlRateHelperEarliestDate(X348,Trigger),"")</f>
        <v/>
      </c>
      <c r="AC348" s="133" t="str">
        <f>IFERROR(_xll.qlRateHelperPillarDate(X348,Trigger),"")</f>
        <v/>
      </c>
      <c r="AD348" s="172" t="e">
        <v>#N/A</v>
      </c>
    </row>
    <row r="349" spans="1:30" x14ac:dyDescent="0.2">
      <c r="A349" s="133" t="s">
        <v>148</v>
      </c>
      <c r="B349" s="167" t="s">
        <v>56</v>
      </c>
      <c r="C349" s="121" t="s">
        <v>63</v>
      </c>
      <c r="D349" s="121" t="s">
        <v>8</v>
      </c>
      <c r="E349" s="121" t="s">
        <v>7</v>
      </c>
      <c r="F349" s="121" t="s">
        <v>140</v>
      </c>
      <c r="G349" s="121" t="str">
        <f t="shared" si="57"/>
        <v>Euribor6M</v>
      </c>
      <c r="H349" s="268" t="str">
        <f t="shared" si="58"/>
        <v>EUR20F6Y_Quote</v>
      </c>
      <c r="I349" s="277">
        <v>0</v>
      </c>
      <c r="J349" s="122" t="str">
        <f>IF(P343,_xll.qlSwapRateHelper2(,H349,2,B349,Calendar,+D349,E349,F349,G349,I349,C349,Discounting,PillarDate,,Permanent,Trigger,ObjectOverwrite),"--")</f>
        <v>--</v>
      </c>
      <c r="L349" s="243" t="str">
        <f t="shared" si="53"/>
        <v>FwdSw</v>
      </c>
      <c r="M349" s="244" t="str">
        <f t="shared" si="54"/>
        <v>EUR20F12Y_Quote</v>
      </c>
      <c r="N349" s="214">
        <f>IFERROR(_xll.qlQuoteValue(H355),"--")</f>
        <v>8.6099999999999996E-3</v>
      </c>
      <c r="O349" s="214">
        <f t="shared" si="55"/>
        <v>0</v>
      </c>
      <c r="P349" s="122" t="b">
        <v>0</v>
      </c>
      <c r="Q349" s="122">
        <v>50</v>
      </c>
      <c r="R349" s="122">
        <v>1</v>
      </c>
      <c r="S349" s="121" t="str">
        <f t="shared" si="56"/>
        <v>--</v>
      </c>
      <c r="T349" s="122" t="str">
        <f>IFERROR(_xll.qlRateHelperEarliestDate(S349,Trigger),"--")</f>
        <v>--</v>
      </c>
      <c r="U349" s="122" t="str">
        <f>IFERROR(_xll.qlRateHelperPillarDate(S349,Trigger),"--")</f>
        <v>--</v>
      </c>
      <c r="W349" s="133" t="str">
        <f t="shared" si="52"/>
        <v/>
      </c>
      <c r="X349" s="133" t="e">
        <v>#N/A</v>
      </c>
      <c r="Y349" s="133" t="str">
        <f>IFERROR(_xll.qlRateHelperQuoteName(X349,Trigger),"")</f>
        <v/>
      </c>
      <c r="Z349" s="133" t="str">
        <f>IFERROR(_xll.qlRateHelperRate(X349,Trigger),"")</f>
        <v/>
      </c>
      <c r="AA349" s="133" t="str">
        <f>IF(ISERROR(_xll.qlSwapRateHelperSpread($X349)),IF(ISERROR(_xll.qlFuturesRateHelperConvexityAdjustment($X349)),"",_xll.qlFuturesRateHelperConvexityAdjustment($X349)),_xll.qlSwapRateHelperSpread($X349))</f>
        <v/>
      </c>
      <c r="AB349" s="133" t="str">
        <f>IFERROR(_xll.qlRateHelperEarliestDate(X349,Trigger),"")</f>
        <v/>
      </c>
      <c r="AC349" s="133" t="str">
        <f>IFERROR(_xll.qlRateHelperPillarDate(X349,Trigger),"")</f>
        <v/>
      </c>
      <c r="AD349" s="172" t="e">
        <v>#N/A</v>
      </c>
    </row>
    <row r="350" spans="1:30" x14ac:dyDescent="0.2">
      <c r="A350" s="133" t="s">
        <v>148</v>
      </c>
      <c r="B350" s="167" t="s">
        <v>57</v>
      </c>
      <c r="C350" s="121" t="s">
        <v>63</v>
      </c>
      <c r="D350" s="121" t="s">
        <v>8</v>
      </c>
      <c r="E350" s="121" t="s">
        <v>7</v>
      </c>
      <c r="F350" s="121" t="s">
        <v>140</v>
      </c>
      <c r="G350" s="121" t="str">
        <f t="shared" si="57"/>
        <v>Euribor6M</v>
      </c>
      <c r="H350" s="268" t="str">
        <f t="shared" si="58"/>
        <v>EUR20F7Y_Quote</v>
      </c>
      <c r="I350" s="277">
        <v>0</v>
      </c>
      <c r="J350" s="122" t="str">
        <f>IF(P344,_xll.qlSwapRateHelper2(,H350,2,B350,Calendar,+D350,E350,F350,G350,I350,C350,Discounting,PillarDate,,Permanent,Trigger,ObjectOverwrite),"--")</f>
        <v>--</v>
      </c>
      <c r="L350" s="243" t="str">
        <f t="shared" si="53"/>
        <v>FwdSw</v>
      </c>
      <c r="M350" s="244" t="str">
        <f t="shared" si="54"/>
        <v>EUR20F13Y_Quote</v>
      </c>
      <c r="N350" s="214">
        <f>IFERROR(_xll.qlQuoteValue(H356),"--")</f>
        <v>8.539999999999999E-3</v>
      </c>
      <c r="O350" s="214">
        <f t="shared" si="55"/>
        <v>0</v>
      </c>
      <c r="P350" s="122" t="b">
        <v>0</v>
      </c>
      <c r="Q350" s="122">
        <v>50</v>
      </c>
      <c r="R350" s="122">
        <v>1</v>
      </c>
      <c r="S350" s="121" t="str">
        <f t="shared" si="56"/>
        <v>--</v>
      </c>
      <c r="T350" s="122" t="str">
        <f>IFERROR(_xll.qlRateHelperEarliestDate(S350,Trigger),"--")</f>
        <v>--</v>
      </c>
      <c r="U350" s="122" t="str">
        <f>IFERROR(_xll.qlRateHelperPillarDate(S350,Trigger),"--")</f>
        <v>--</v>
      </c>
      <c r="W350" s="133" t="str">
        <f t="shared" si="52"/>
        <v/>
      </c>
      <c r="X350" s="133" t="e">
        <v>#N/A</v>
      </c>
      <c r="Y350" s="133" t="str">
        <f>IFERROR(_xll.qlRateHelperQuoteName(X350,Trigger),"")</f>
        <v/>
      </c>
      <c r="Z350" s="133" t="str">
        <f>IFERROR(_xll.qlRateHelperRate(X350,Trigger),"")</f>
        <v/>
      </c>
      <c r="AA350" s="133" t="str">
        <f>IF(ISERROR(_xll.qlSwapRateHelperSpread($X350)),IF(ISERROR(_xll.qlFuturesRateHelperConvexityAdjustment($X350)),"",_xll.qlFuturesRateHelperConvexityAdjustment($X350)),_xll.qlSwapRateHelperSpread($X350))</f>
        <v/>
      </c>
      <c r="AB350" s="133" t="str">
        <f>IFERROR(_xll.qlRateHelperEarliestDate(X350,Trigger),"")</f>
        <v/>
      </c>
      <c r="AC350" s="133" t="str">
        <f>IFERROR(_xll.qlRateHelperPillarDate(X350,Trigger),"")</f>
        <v/>
      </c>
      <c r="AD350" s="172" t="e">
        <v>#N/A</v>
      </c>
    </row>
    <row r="351" spans="1:30" x14ac:dyDescent="0.2">
      <c r="A351" s="133" t="s">
        <v>148</v>
      </c>
      <c r="B351" s="167" t="s">
        <v>58</v>
      </c>
      <c r="C351" s="121" t="s">
        <v>63</v>
      </c>
      <c r="D351" s="121" t="s">
        <v>8</v>
      </c>
      <c r="E351" s="121" t="s">
        <v>7</v>
      </c>
      <c r="F351" s="121" t="s">
        <v>140</v>
      </c>
      <c r="G351" s="121" t="str">
        <f t="shared" si="57"/>
        <v>Euribor6M</v>
      </c>
      <c r="H351" s="268" t="str">
        <f t="shared" si="58"/>
        <v>EUR20F8Y_Quote</v>
      </c>
      <c r="I351" s="277">
        <v>0</v>
      </c>
      <c r="J351" s="122" t="str">
        <f>IF(P345,_xll.qlSwapRateHelper2(,H351,2,B351,Calendar,+D351,E351,F351,G351,I351,C351,Discounting,PillarDate,,Permanent,Trigger,ObjectOverwrite),"--")</f>
        <v>--</v>
      </c>
      <c r="L351" s="243" t="str">
        <f t="shared" si="53"/>
        <v>FwdSw</v>
      </c>
      <c r="M351" s="244" t="str">
        <f t="shared" si="54"/>
        <v>EUR20F14Y_Quote</v>
      </c>
      <c r="N351" s="214">
        <f>IFERROR(_xll.qlQuoteValue(H357),"--")</f>
        <v>8.4799999999999997E-3</v>
      </c>
      <c r="O351" s="214">
        <f t="shared" si="55"/>
        <v>0</v>
      </c>
      <c r="P351" s="122" t="b">
        <v>0</v>
      </c>
      <c r="Q351" s="122">
        <v>50</v>
      </c>
      <c r="R351" s="122">
        <v>1</v>
      </c>
      <c r="S351" s="121" t="str">
        <f t="shared" si="56"/>
        <v>--</v>
      </c>
      <c r="T351" s="122" t="str">
        <f>IFERROR(_xll.qlRateHelperEarliestDate(S351,Trigger),"--")</f>
        <v>--</v>
      </c>
      <c r="U351" s="122" t="str">
        <f>IFERROR(_xll.qlRateHelperPillarDate(S351,Trigger),"--")</f>
        <v>--</v>
      </c>
      <c r="W351" s="133" t="str">
        <f t="shared" si="52"/>
        <v/>
      </c>
      <c r="X351" s="133" t="e">
        <v>#N/A</v>
      </c>
      <c r="Y351" s="133" t="str">
        <f>IFERROR(_xll.qlRateHelperQuoteName(X351,Trigger),"")</f>
        <v/>
      </c>
      <c r="Z351" s="133" t="str">
        <f>IFERROR(_xll.qlRateHelperRate(X351,Trigger),"")</f>
        <v/>
      </c>
      <c r="AA351" s="133" t="str">
        <f>IF(ISERROR(_xll.qlSwapRateHelperSpread($X351)),IF(ISERROR(_xll.qlFuturesRateHelperConvexityAdjustment($X351)),"",_xll.qlFuturesRateHelperConvexityAdjustment($X351)),_xll.qlSwapRateHelperSpread($X351))</f>
        <v/>
      </c>
      <c r="AB351" s="133" t="str">
        <f>IFERROR(_xll.qlRateHelperEarliestDate(X351,Trigger),"")</f>
        <v/>
      </c>
      <c r="AC351" s="133" t="str">
        <f>IFERROR(_xll.qlRateHelperPillarDate(X351,Trigger),"")</f>
        <v/>
      </c>
      <c r="AD351" s="172" t="e">
        <v>#N/A</v>
      </c>
    </row>
    <row r="352" spans="1:30" x14ac:dyDescent="0.2">
      <c r="A352" s="133" t="s">
        <v>148</v>
      </c>
      <c r="B352" s="167" t="s">
        <v>59</v>
      </c>
      <c r="C352" s="121" t="s">
        <v>63</v>
      </c>
      <c r="D352" s="121" t="s">
        <v>8</v>
      </c>
      <c r="E352" s="121" t="s">
        <v>7</v>
      </c>
      <c r="F352" s="121" t="s">
        <v>140</v>
      </c>
      <c r="G352" s="121" t="str">
        <f t="shared" si="57"/>
        <v>Euribor6M</v>
      </c>
      <c r="H352" s="268" t="str">
        <f t="shared" si="58"/>
        <v>EUR20F9Y_Quote</v>
      </c>
      <c r="I352" s="277">
        <v>0</v>
      </c>
      <c r="J352" s="122" t="str">
        <f>IF(P346,_xll.qlSwapRateHelper2(,H352,2,B352,Calendar,+D352,E352,F352,G352,I352,C352,Discounting,PillarDate,,Permanent,Trigger,ObjectOverwrite),"--")</f>
        <v>--</v>
      </c>
      <c r="L352" s="243" t="str">
        <f t="shared" si="53"/>
        <v>FwdSw</v>
      </c>
      <c r="M352" s="244" t="str">
        <f t="shared" si="54"/>
        <v>EUR20F15Y_Quote</v>
      </c>
      <c r="N352" s="214">
        <f>IFERROR(_xll.qlQuoteValue(H358),"--")</f>
        <v>8.43E-3</v>
      </c>
      <c r="O352" s="214">
        <f t="shared" si="55"/>
        <v>0</v>
      </c>
      <c r="P352" s="122" t="b">
        <v>0</v>
      </c>
      <c r="Q352" s="122">
        <v>50</v>
      </c>
      <c r="R352" s="122">
        <v>1</v>
      </c>
      <c r="S352" s="121" t="str">
        <f t="shared" si="56"/>
        <v>--</v>
      </c>
      <c r="T352" s="122" t="str">
        <f>IFERROR(_xll.qlRateHelperEarliestDate(S352,Trigger),"--")</f>
        <v>--</v>
      </c>
      <c r="U352" s="122" t="str">
        <f>IFERROR(_xll.qlRateHelperPillarDate(S352,Trigger),"--")</f>
        <v>--</v>
      </c>
      <c r="W352" s="133" t="str">
        <f t="shared" si="52"/>
        <v/>
      </c>
      <c r="X352" s="133" t="e">
        <v>#N/A</v>
      </c>
      <c r="Y352" s="133" t="str">
        <f>IFERROR(_xll.qlRateHelperQuoteName(X352,Trigger),"")</f>
        <v/>
      </c>
      <c r="Z352" s="133" t="str">
        <f>IFERROR(_xll.qlRateHelperRate(X352,Trigger),"")</f>
        <v/>
      </c>
      <c r="AA352" s="133" t="str">
        <f>IF(ISERROR(_xll.qlSwapRateHelperSpread($X352)),IF(ISERROR(_xll.qlFuturesRateHelperConvexityAdjustment($X352)),"",_xll.qlFuturesRateHelperConvexityAdjustment($X352)),_xll.qlSwapRateHelperSpread($X352))</f>
        <v/>
      </c>
      <c r="AB352" s="133" t="str">
        <f>IFERROR(_xll.qlRateHelperEarliestDate(X352,Trigger),"")</f>
        <v/>
      </c>
      <c r="AC352" s="133" t="str">
        <f>IFERROR(_xll.qlRateHelperPillarDate(X352,Trigger),"")</f>
        <v/>
      </c>
      <c r="AD352" s="172" t="e">
        <v>#N/A</v>
      </c>
    </row>
    <row r="353" spans="1:30" x14ac:dyDescent="0.2">
      <c r="A353" s="133" t="s">
        <v>148</v>
      </c>
      <c r="B353" s="167" t="s">
        <v>60</v>
      </c>
      <c r="C353" s="121" t="s">
        <v>63</v>
      </c>
      <c r="D353" s="121" t="s">
        <v>8</v>
      </c>
      <c r="E353" s="121" t="s">
        <v>7</v>
      </c>
      <c r="F353" s="121" t="s">
        <v>140</v>
      </c>
      <c r="G353" s="121" t="str">
        <f t="shared" si="57"/>
        <v>Euribor6M</v>
      </c>
      <c r="H353" s="268" t="str">
        <f t="shared" si="58"/>
        <v>EUR20F10Y_Quote</v>
      </c>
      <c r="I353" s="277">
        <v>0</v>
      </c>
      <c r="J353" s="122" t="str">
        <f>IF(P347,_xll.qlSwapRateHelper2(,H353,2,B353,Calendar,+D353,E353,F353,G353,I353,C353,Discounting,PillarDate,,Permanent,Trigger,ObjectOverwrite),"--")</f>
        <v>--</v>
      </c>
      <c r="L353" s="243" t="str">
        <f t="shared" si="53"/>
        <v>FwdSw</v>
      </c>
      <c r="M353" s="244" t="str">
        <f t="shared" si="54"/>
        <v>EUR20F20Y_Quote</v>
      </c>
      <c r="N353" s="214">
        <f>IFERROR(_xll.qlQuoteValue(H359),"--")</f>
        <v>8.150000000000001E-3</v>
      </c>
      <c r="O353" s="214">
        <f t="shared" si="55"/>
        <v>0</v>
      </c>
      <c r="P353" s="122" t="b">
        <v>0</v>
      </c>
      <c r="Q353" s="122">
        <v>50</v>
      </c>
      <c r="R353" s="122">
        <v>1</v>
      </c>
      <c r="S353" s="121" t="str">
        <f t="shared" si="56"/>
        <v>--</v>
      </c>
      <c r="T353" s="122" t="str">
        <f>IFERROR(_xll.qlRateHelperEarliestDate(S353,Trigger),"--")</f>
        <v>--</v>
      </c>
      <c r="U353" s="122" t="str">
        <f>IFERROR(_xll.qlRateHelperPillarDate(S353,Trigger),"--")</f>
        <v>--</v>
      </c>
      <c r="W353" s="133" t="str">
        <f t="shared" si="52"/>
        <v/>
      </c>
      <c r="X353" s="133" t="e">
        <v>#N/A</v>
      </c>
      <c r="Y353" s="133" t="str">
        <f>IFERROR(_xll.qlRateHelperQuoteName(X353,Trigger),"")</f>
        <v/>
      </c>
      <c r="Z353" s="133" t="str">
        <f>IFERROR(_xll.qlRateHelperRate(X353,Trigger),"")</f>
        <v/>
      </c>
      <c r="AA353" s="133" t="str">
        <f>IF(ISERROR(_xll.qlSwapRateHelperSpread($X353)),IF(ISERROR(_xll.qlFuturesRateHelperConvexityAdjustment($X353)),"",_xll.qlFuturesRateHelperConvexityAdjustment($X353)),_xll.qlSwapRateHelperSpread($X353))</f>
        <v/>
      </c>
      <c r="AB353" s="133" t="str">
        <f>IFERROR(_xll.qlRateHelperEarliestDate(X353,Trigger),"")</f>
        <v/>
      </c>
      <c r="AC353" s="133" t="str">
        <f>IFERROR(_xll.qlRateHelperPillarDate(X353,Trigger),"")</f>
        <v/>
      </c>
      <c r="AD353" s="172" t="e">
        <v>#N/A</v>
      </c>
    </row>
    <row r="354" spans="1:30" x14ac:dyDescent="0.2">
      <c r="A354" s="133" t="s">
        <v>148</v>
      </c>
      <c r="B354" s="167" t="s">
        <v>98</v>
      </c>
      <c r="C354" s="121" t="s">
        <v>63</v>
      </c>
      <c r="D354" s="121" t="s">
        <v>8</v>
      </c>
      <c r="E354" s="121" t="s">
        <v>7</v>
      </c>
      <c r="F354" s="121" t="s">
        <v>140</v>
      </c>
      <c r="G354" s="121" t="str">
        <f t="shared" si="57"/>
        <v>Euribor6M</v>
      </c>
      <c r="H354" s="268" t="str">
        <f t="shared" si="58"/>
        <v>EUR20F11Y_Quote</v>
      </c>
      <c r="I354" s="277">
        <v>0</v>
      </c>
      <c r="J354" s="122" t="str">
        <f>IF(P348,_xll.qlSwapRateHelper2(,H354,2,B354,Calendar,+D354,E354,F354,G354,I354,C354,Discounting,PillarDate,,Permanent,Trigger,ObjectOverwrite),"--")</f>
        <v>--</v>
      </c>
      <c r="L354" s="243" t="str">
        <f t="shared" si="53"/>
        <v>FwdSw</v>
      </c>
      <c r="M354" s="244" t="str">
        <f t="shared" si="54"/>
        <v>EUR20F25Y_Quote</v>
      </c>
      <c r="N354" s="214">
        <f>IFERROR(_xll.qlQuoteValue(H360),"--")</f>
        <v>7.5100000000000002E-3</v>
      </c>
      <c r="O354" s="214">
        <f t="shared" si="55"/>
        <v>0</v>
      </c>
      <c r="P354" s="122" t="b">
        <v>0</v>
      </c>
      <c r="Q354" s="122">
        <v>50</v>
      </c>
      <c r="R354" s="122">
        <v>1</v>
      </c>
      <c r="S354" s="121" t="str">
        <f t="shared" si="56"/>
        <v>--</v>
      </c>
      <c r="T354" s="122" t="str">
        <f>IFERROR(_xll.qlRateHelperEarliestDate(S354,Trigger),"--")</f>
        <v>--</v>
      </c>
      <c r="U354" s="122" t="str">
        <f>IFERROR(_xll.qlRateHelperPillarDate(S354,Trigger),"--")</f>
        <v>--</v>
      </c>
      <c r="W354" s="133" t="str">
        <f t="shared" si="52"/>
        <v/>
      </c>
      <c r="X354" s="133" t="e">
        <v>#N/A</v>
      </c>
      <c r="Y354" s="133" t="str">
        <f>IFERROR(_xll.qlRateHelperQuoteName(X354,Trigger),"")</f>
        <v/>
      </c>
      <c r="Z354" s="133" t="str">
        <f>IFERROR(_xll.qlRateHelperRate(X354,Trigger),"")</f>
        <v/>
      </c>
      <c r="AA354" s="133" t="str">
        <f>IF(ISERROR(_xll.qlSwapRateHelperSpread($X354)),IF(ISERROR(_xll.qlFuturesRateHelperConvexityAdjustment($X354)),"",_xll.qlFuturesRateHelperConvexityAdjustment($X354)),_xll.qlSwapRateHelperSpread($X354))</f>
        <v/>
      </c>
      <c r="AB354" s="133" t="str">
        <f>IFERROR(_xll.qlRateHelperEarliestDate(X354,Trigger),"")</f>
        <v/>
      </c>
      <c r="AC354" s="133" t="str">
        <f>IFERROR(_xll.qlRateHelperPillarDate(X354,Trigger),"")</f>
        <v/>
      </c>
      <c r="AD354" s="172" t="e">
        <v>#N/A</v>
      </c>
    </row>
    <row r="355" spans="1:30" x14ac:dyDescent="0.2">
      <c r="A355" s="133" t="s">
        <v>148</v>
      </c>
      <c r="B355" s="167" t="s">
        <v>61</v>
      </c>
      <c r="C355" s="121" t="s">
        <v>63</v>
      </c>
      <c r="D355" s="121" t="s">
        <v>8</v>
      </c>
      <c r="E355" s="121" t="s">
        <v>7</v>
      </c>
      <c r="F355" s="121" t="s">
        <v>140</v>
      </c>
      <c r="G355" s="121" t="str">
        <f t="shared" si="57"/>
        <v>Euribor6M</v>
      </c>
      <c r="H355" s="268" t="str">
        <f t="shared" si="58"/>
        <v>EUR20F12Y_Quote</v>
      </c>
      <c r="I355" s="277">
        <v>0</v>
      </c>
      <c r="J355" s="122" t="str">
        <f>IF(P349,_xll.qlSwapRateHelper2(,H355,2,B355,Calendar,+D355,E355,F355,G355,I355,C355,Discounting,PillarDate,,Permanent,Trigger,ObjectOverwrite),"--")</f>
        <v>--</v>
      </c>
      <c r="L355" s="243" t="str">
        <f t="shared" si="53"/>
        <v>FwdSw</v>
      </c>
      <c r="M355" s="244" t="str">
        <f t="shared" si="54"/>
        <v>EUR20F30Y_Quote</v>
      </c>
      <c r="N355" s="214">
        <f>IFERROR(_xll.qlQuoteValue(H361),"--")</f>
        <v>7.2399999999999999E-3</v>
      </c>
      <c r="O355" s="214">
        <f t="shared" si="55"/>
        <v>0</v>
      </c>
      <c r="P355" s="122" t="b">
        <v>0</v>
      </c>
      <c r="Q355" s="122">
        <v>50</v>
      </c>
      <c r="R355" s="122">
        <v>1</v>
      </c>
      <c r="S355" s="121" t="str">
        <f t="shared" si="56"/>
        <v>--</v>
      </c>
      <c r="T355" s="122" t="str">
        <f>IFERROR(_xll.qlRateHelperEarliestDate(S355,Trigger),"--")</f>
        <v>--</v>
      </c>
      <c r="U355" s="122" t="str">
        <f>IFERROR(_xll.qlRateHelperPillarDate(S355,Trigger),"--")</f>
        <v>--</v>
      </c>
      <c r="W355" s="133" t="str">
        <f t="shared" si="52"/>
        <v/>
      </c>
      <c r="X355" s="133" t="e">
        <v>#N/A</v>
      </c>
      <c r="Y355" s="133" t="str">
        <f>IFERROR(_xll.qlRateHelperQuoteName(X355,Trigger),"")</f>
        <v/>
      </c>
      <c r="Z355" s="133" t="str">
        <f>IFERROR(_xll.qlRateHelperRate(X355,Trigger),"")</f>
        <v/>
      </c>
      <c r="AA355" s="133" t="str">
        <f>IF(ISERROR(_xll.qlSwapRateHelperSpread($X355)),IF(ISERROR(_xll.qlFuturesRateHelperConvexityAdjustment($X355)),"",_xll.qlFuturesRateHelperConvexityAdjustment($X355)),_xll.qlSwapRateHelperSpread($X355))</f>
        <v/>
      </c>
      <c r="AB355" s="133" t="str">
        <f>IFERROR(_xll.qlRateHelperEarliestDate(X355,Trigger),"")</f>
        <v/>
      </c>
      <c r="AC355" s="133" t="str">
        <f>IFERROR(_xll.qlRateHelperPillarDate(X355,Trigger),"")</f>
        <v/>
      </c>
      <c r="AD355" s="172" t="e">
        <v>#N/A</v>
      </c>
    </row>
    <row r="356" spans="1:30" x14ac:dyDescent="0.2">
      <c r="A356" s="133" t="s">
        <v>148</v>
      </c>
      <c r="B356" s="167" t="s">
        <v>99</v>
      </c>
      <c r="C356" s="121" t="s">
        <v>63</v>
      </c>
      <c r="D356" s="121" t="s">
        <v>8</v>
      </c>
      <c r="E356" s="121" t="s">
        <v>7</v>
      </c>
      <c r="F356" s="121" t="s">
        <v>140</v>
      </c>
      <c r="G356" s="121" t="str">
        <f t="shared" si="57"/>
        <v>Euribor6M</v>
      </c>
      <c r="H356" s="268" t="str">
        <f t="shared" si="58"/>
        <v>EUR20F13Y_Quote</v>
      </c>
      <c r="I356" s="277">
        <v>0</v>
      </c>
      <c r="J356" s="122" t="str">
        <f>IF(P350,_xll.qlSwapRateHelper2(,H356,2,B356,Calendar,+D356,E356,F356,G356,I356,C356,Discounting,PillarDate,,Permanent,Trigger,ObjectOverwrite),"--")</f>
        <v>--</v>
      </c>
      <c r="L356" s="243" t="str">
        <f t="shared" si="53"/>
        <v>FwdSw</v>
      </c>
      <c r="M356" s="244" t="str">
        <f t="shared" si="54"/>
        <v>EUR25F1Y_Quote</v>
      </c>
      <c r="N356" s="214">
        <f>IFERROR(_xll.qlQuoteValue(H362),"--")</f>
        <v>8.3999999999999995E-3</v>
      </c>
      <c r="O356" s="214">
        <f t="shared" si="55"/>
        <v>0</v>
      </c>
      <c r="P356" s="122" t="b">
        <v>0</v>
      </c>
      <c r="Q356" s="122">
        <v>50</v>
      </c>
      <c r="R356" s="122">
        <v>1</v>
      </c>
      <c r="S356" s="121" t="str">
        <f t="shared" si="56"/>
        <v>--</v>
      </c>
      <c r="T356" s="122" t="str">
        <f>IFERROR(_xll.qlRateHelperEarliestDate(S356,Trigger),"--")</f>
        <v>--</v>
      </c>
      <c r="U356" s="122" t="str">
        <f>IFERROR(_xll.qlRateHelperPillarDate(S356,Trigger),"--")</f>
        <v>--</v>
      </c>
      <c r="W356" s="133" t="str">
        <f t="shared" si="52"/>
        <v/>
      </c>
      <c r="X356" s="133" t="e">
        <v>#N/A</v>
      </c>
      <c r="Y356" s="133" t="str">
        <f>IFERROR(_xll.qlRateHelperQuoteName(X356,Trigger),"")</f>
        <v/>
      </c>
      <c r="Z356" s="133" t="str">
        <f>IFERROR(_xll.qlRateHelperRate(X356,Trigger),"")</f>
        <v/>
      </c>
      <c r="AA356" s="133" t="str">
        <f>IF(ISERROR(_xll.qlSwapRateHelperSpread($X356)),IF(ISERROR(_xll.qlFuturesRateHelperConvexityAdjustment($X356)),"",_xll.qlFuturesRateHelperConvexityAdjustment($X356)),_xll.qlSwapRateHelperSpread($X356))</f>
        <v/>
      </c>
      <c r="AB356" s="133" t="str">
        <f>IFERROR(_xll.qlRateHelperEarliestDate(X356,Trigger),"")</f>
        <v/>
      </c>
      <c r="AC356" s="133" t="str">
        <f>IFERROR(_xll.qlRateHelperPillarDate(X356,Trigger),"")</f>
        <v/>
      </c>
      <c r="AD356" s="172" t="e">
        <v>#N/A</v>
      </c>
    </row>
    <row r="357" spans="1:30" x14ac:dyDescent="0.2">
      <c r="A357" s="133" t="s">
        <v>148</v>
      </c>
      <c r="B357" s="167" t="s">
        <v>100</v>
      </c>
      <c r="C357" s="121" t="s">
        <v>63</v>
      </c>
      <c r="D357" s="121" t="s">
        <v>8</v>
      </c>
      <c r="E357" s="121" t="s">
        <v>7</v>
      </c>
      <c r="F357" s="121" t="s">
        <v>140</v>
      </c>
      <c r="G357" s="121" t="str">
        <f t="shared" si="57"/>
        <v>Euribor6M</v>
      </c>
      <c r="H357" s="268" t="str">
        <f t="shared" si="58"/>
        <v>EUR20F14Y_Quote</v>
      </c>
      <c r="I357" s="277">
        <v>0</v>
      </c>
      <c r="J357" s="122" t="str">
        <f>IF(P351,_xll.qlSwapRateHelper2(,H357,2,B357,Calendar,+D357,E357,F357,G357,I357,C357,Discounting,PillarDate,,Permanent,Trigger,ObjectOverwrite),"--")</f>
        <v>--</v>
      </c>
      <c r="L357" s="243" t="str">
        <f t="shared" si="53"/>
        <v>FwdSw</v>
      </c>
      <c r="M357" s="244" t="str">
        <f t="shared" si="54"/>
        <v>EUR25F2Y_Quote</v>
      </c>
      <c r="N357" s="214">
        <f>IFERROR(_xll.qlQuoteValue(H363),"--")</f>
        <v>8.4099999999999991E-3</v>
      </c>
      <c r="O357" s="214">
        <f t="shared" si="55"/>
        <v>0</v>
      </c>
      <c r="P357" s="122" t="b">
        <v>0</v>
      </c>
      <c r="Q357" s="122">
        <v>50</v>
      </c>
      <c r="R357" s="122">
        <v>1</v>
      </c>
      <c r="S357" s="121" t="str">
        <f t="shared" si="56"/>
        <v>--</v>
      </c>
      <c r="T357" s="122" t="str">
        <f>IFERROR(_xll.qlRateHelperEarliestDate(S357,Trigger),"--")</f>
        <v>--</v>
      </c>
      <c r="U357" s="122" t="str">
        <f>IFERROR(_xll.qlRateHelperPillarDate(S357,Trigger),"--")</f>
        <v>--</v>
      </c>
      <c r="W357" s="133" t="str">
        <f t="shared" si="52"/>
        <v/>
      </c>
      <c r="X357" s="133" t="e">
        <v>#N/A</v>
      </c>
      <c r="Y357" s="133" t="str">
        <f>IFERROR(_xll.qlRateHelperQuoteName(X357,Trigger),"")</f>
        <v/>
      </c>
      <c r="Z357" s="133" t="str">
        <f>IFERROR(_xll.qlRateHelperRate(X357,Trigger),"")</f>
        <v/>
      </c>
      <c r="AA357" s="133" t="str">
        <f>IF(ISERROR(_xll.qlSwapRateHelperSpread($X357)),IF(ISERROR(_xll.qlFuturesRateHelperConvexityAdjustment($X357)),"",_xll.qlFuturesRateHelperConvexityAdjustment($X357)),_xll.qlSwapRateHelperSpread($X357))</f>
        <v/>
      </c>
      <c r="AB357" s="133" t="str">
        <f>IFERROR(_xll.qlRateHelperEarliestDate(X357,Trigger),"")</f>
        <v/>
      </c>
      <c r="AC357" s="133" t="str">
        <f>IFERROR(_xll.qlRateHelperPillarDate(X357,Trigger),"")</f>
        <v/>
      </c>
      <c r="AD357" s="172" t="e">
        <v>#N/A</v>
      </c>
    </row>
    <row r="358" spans="1:30" x14ac:dyDescent="0.2">
      <c r="A358" s="133" t="s">
        <v>148</v>
      </c>
      <c r="B358" s="167" t="s">
        <v>62</v>
      </c>
      <c r="C358" s="121" t="s">
        <v>63</v>
      </c>
      <c r="D358" s="121" t="s">
        <v>8</v>
      </c>
      <c r="E358" s="121" t="s">
        <v>7</v>
      </c>
      <c r="F358" s="121" t="s">
        <v>140</v>
      </c>
      <c r="G358" s="121" t="str">
        <f t="shared" si="57"/>
        <v>Euribor6M</v>
      </c>
      <c r="H358" s="268" t="str">
        <f t="shared" si="58"/>
        <v>EUR20F15Y_Quote</v>
      </c>
      <c r="I358" s="277">
        <v>0</v>
      </c>
      <c r="J358" s="122" t="str">
        <f>IF(P352,_xll.qlSwapRateHelper2(,H358,2,B358,Calendar,+D358,E358,F358,G358,I358,C358,Discounting,PillarDate,,Permanent,Trigger,ObjectOverwrite),"--")</f>
        <v>--</v>
      </c>
      <c r="L358" s="243" t="str">
        <f t="shared" si="53"/>
        <v>FwdSw</v>
      </c>
      <c r="M358" s="244" t="str">
        <f t="shared" si="54"/>
        <v>EUR25F3Y_Quote</v>
      </c>
      <c r="N358" s="214">
        <f>IFERROR(_xll.qlQuoteValue(H364),"--")</f>
        <v>8.320000000000001E-3</v>
      </c>
      <c r="O358" s="214">
        <f t="shared" si="55"/>
        <v>0</v>
      </c>
      <c r="P358" s="122" t="b">
        <v>0</v>
      </c>
      <c r="Q358" s="122">
        <v>50</v>
      </c>
      <c r="R358" s="122">
        <v>1</v>
      </c>
      <c r="S358" s="121" t="str">
        <f t="shared" si="56"/>
        <v>--</v>
      </c>
      <c r="T358" s="122" t="str">
        <f>IFERROR(_xll.qlRateHelperEarliestDate(S358,Trigger),"--")</f>
        <v>--</v>
      </c>
      <c r="U358" s="122" t="str">
        <f>IFERROR(_xll.qlRateHelperPillarDate(S358,Trigger),"--")</f>
        <v>--</v>
      </c>
      <c r="W358" s="133" t="str">
        <f t="shared" si="52"/>
        <v/>
      </c>
      <c r="X358" s="133" t="e">
        <v>#N/A</v>
      </c>
      <c r="Y358" s="133" t="str">
        <f>IFERROR(_xll.qlRateHelperQuoteName(X358,Trigger),"")</f>
        <v/>
      </c>
      <c r="Z358" s="133" t="str">
        <f>IFERROR(_xll.qlRateHelperRate(X358,Trigger),"")</f>
        <v/>
      </c>
      <c r="AA358" s="133" t="str">
        <f>IF(ISERROR(_xll.qlSwapRateHelperSpread($X358)),IF(ISERROR(_xll.qlFuturesRateHelperConvexityAdjustment($X358)),"",_xll.qlFuturesRateHelperConvexityAdjustment($X358)),_xll.qlSwapRateHelperSpread($X358))</f>
        <v/>
      </c>
      <c r="AB358" s="133" t="str">
        <f>IFERROR(_xll.qlRateHelperEarliestDate(X358,Trigger),"")</f>
        <v/>
      </c>
      <c r="AC358" s="133" t="str">
        <f>IFERROR(_xll.qlRateHelperPillarDate(X358,Trigger),"")</f>
        <v/>
      </c>
      <c r="AD358" s="172" t="e">
        <v>#N/A</v>
      </c>
    </row>
    <row r="359" spans="1:30" x14ac:dyDescent="0.2">
      <c r="A359" s="133" t="s">
        <v>148</v>
      </c>
      <c r="B359" s="167" t="s">
        <v>63</v>
      </c>
      <c r="C359" s="121" t="s">
        <v>63</v>
      </c>
      <c r="D359" s="121" t="s">
        <v>8</v>
      </c>
      <c r="E359" s="121" t="s">
        <v>7</v>
      </c>
      <c r="F359" s="121" t="s">
        <v>140</v>
      </c>
      <c r="G359" s="121" t="str">
        <f t="shared" si="57"/>
        <v>Euribor6M</v>
      </c>
      <c r="H359" s="268" t="str">
        <f t="shared" si="58"/>
        <v>EUR20F20Y_Quote</v>
      </c>
      <c r="I359" s="277">
        <v>0</v>
      </c>
      <c r="J359" s="122" t="str">
        <f>IF(P353,_xll.qlSwapRateHelper2(,H359,2,B359,Calendar,+D359,E359,F359,G359,I359,C359,Discounting,PillarDate,,Permanent,Trigger,ObjectOverwrite),"--")</f>
        <v>--</v>
      </c>
      <c r="L359" s="243" t="str">
        <f t="shared" si="53"/>
        <v>FwdSw</v>
      </c>
      <c r="M359" s="244" t="str">
        <f t="shared" si="54"/>
        <v>EUR25F4Y_Quote</v>
      </c>
      <c r="N359" s="214">
        <f>IFERROR(_xll.qlQuoteValue(H365),"--")</f>
        <v>8.1900000000000011E-3</v>
      </c>
      <c r="O359" s="214">
        <f t="shared" si="55"/>
        <v>0</v>
      </c>
      <c r="P359" s="122" t="b">
        <v>0</v>
      </c>
      <c r="Q359" s="122">
        <v>50</v>
      </c>
      <c r="R359" s="122">
        <v>1</v>
      </c>
      <c r="S359" s="121" t="str">
        <f t="shared" si="56"/>
        <v>--</v>
      </c>
      <c r="T359" s="122" t="str">
        <f>IFERROR(_xll.qlRateHelperEarliestDate(S359,Trigger),"--")</f>
        <v>--</v>
      </c>
      <c r="U359" s="122" t="str">
        <f>IFERROR(_xll.qlRateHelperPillarDate(S359,Trigger),"--")</f>
        <v>--</v>
      </c>
      <c r="W359" s="133" t="str">
        <f t="shared" si="52"/>
        <v/>
      </c>
      <c r="X359" s="133" t="e">
        <v>#N/A</v>
      </c>
      <c r="Y359" s="133" t="str">
        <f>IFERROR(_xll.qlRateHelperQuoteName(X359,Trigger),"")</f>
        <v/>
      </c>
      <c r="Z359" s="133" t="str">
        <f>IFERROR(_xll.qlRateHelperRate(X359,Trigger),"")</f>
        <v/>
      </c>
      <c r="AA359" s="133" t="str">
        <f>IF(ISERROR(_xll.qlSwapRateHelperSpread($X359)),IF(ISERROR(_xll.qlFuturesRateHelperConvexityAdjustment($X359)),"",_xll.qlFuturesRateHelperConvexityAdjustment($X359)),_xll.qlSwapRateHelperSpread($X359))</f>
        <v/>
      </c>
      <c r="AB359" s="133" t="str">
        <f>IFERROR(_xll.qlRateHelperEarliestDate(X359,Trigger),"")</f>
        <v/>
      </c>
      <c r="AC359" s="133" t="str">
        <f>IFERROR(_xll.qlRateHelperPillarDate(X359,Trigger),"")</f>
        <v/>
      </c>
      <c r="AD359" s="172" t="e">
        <v>#N/A</v>
      </c>
    </row>
    <row r="360" spans="1:30" x14ac:dyDescent="0.2">
      <c r="A360" s="133" t="s">
        <v>148</v>
      </c>
      <c r="B360" s="167" t="s">
        <v>64</v>
      </c>
      <c r="C360" s="121" t="s">
        <v>63</v>
      </c>
      <c r="D360" s="121" t="s">
        <v>8</v>
      </c>
      <c r="E360" s="121" t="s">
        <v>7</v>
      </c>
      <c r="F360" s="121" t="s">
        <v>140</v>
      </c>
      <c r="G360" s="121" t="str">
        <f t="shared" si="57"/>
        <v>Euribor6M</v>
      </c>
      <c r="H360" s="268" t="str">
        <f t="shared" si="58"/>
        <v>EUR20F25Y_Quote</v>
      </c>
      <c r="I360" s="277">
        <v>0</v>
      </c>
      <c r="J360" s="122" t="str">
        <f>IF(P354,_xll.qlSwapRateHelper2(,H360,2,B360,Calendar,+D360,E360,F360,G360,I360,C360,Discounting,PillarDate,,Permanent,Trigger,ObjectOverwrite),"--")</f>
        <v>--</v>
      </c>
      <c r="L360" s="243" t="str">
        <f t="shared" si="53"/>
        <v>FwdSw</v>
      </c>
      <c r="M360" s="244" t="str">
        <f t="shared" si="54"/>
        <v>EUR25F5Y_Quote</v>
      </c>
      <c r="N360" s="214">
        <f>IFERROR(_xll.qlQuoteValue(H366),"--")</f>
        <v>8.1100000000000009E-3</v>
      </c>
      <c r="O360" s="214">
        <f t="shared" si="55"/>
        <v>0</v>
      </c>
      <c r="P360" s="122" t="b">
        <v>0</v>
      </c>
      <c r="Q360" s="122">
        <v>50</v>
      </c>
      <c r="R360" s="122">
        <v>1</v>
      </c>
      <c r="S360" s="121" t="str">
        <f t="shared" si="56"/>
        <v>--</v>
      </c>
      <c r="T360" s="122" t="str">
        <f>IFERROR(_xll.qlRateHelperEarliestDate(S360,Trigger),"--")</f>
        <v>--</v>
      </c>
      <c r="U360" s="122" t="str">
        <f>IFERROR(_xll.qlRateHelperPillarDate(S360,Trigger),"--")</f>
        <v>--</v>
      </c>
      <c r="W360" s="133" t="str">
        <f t="shared" si="52"/>
        <v/>
      </c>
      <c r="X360" s="133" t="e">
        <v>#N/A</v>
      </c>
      <c r="Y360" s="133" t="str">
        <f>IFERROR(_xll.qlRateHelperQuoteName(X360,Trigger),"")</f>
        <v/>
      </c>
      <c r="Z360" s="133" t="str">
        <f>IFERROR(_xll.qlRateHelperRate(X360,Trigger),"")</f>
        <v/>
      </c>
      <c r="AA360" s="133" t="str">
        <f>IF(ISERROR(_xll.qlSwapRateHelperSpread($X360)),IF(ISERROR(_xll.qlFuturesRateHelperConvexityAdjustment($X360)),"",_xll.qlFuturesRateHelperConvexityAdjustment($X360)),_xll.qlSwapRateHelperSpread($X360))</f>
        <v/>
      </c>
      <c r="AB360" s="133" t="str">
        <f>IFERROR(_xll.qlRateHelperEarliestDate(X360,Trigger),"")</f>
        <v/>
      </c>
      <c r="AC360" s="133" t="str">
        <f>IFERROR(_xll.qlRateHelperPillarDate(X360,Trigger),"")</f>
        <v/>
      </c>
      <c r="AD360" s="172" t="e">
        <v>#N/A</v>
      </c>
    </row>
    <row r="361" spans="1:30" x14ac:dyDescent="0.2">
      <c r="A361" s="136" t="s">
        <v>148</v>
      </c>
      <c r="B361" s="168" t="s">
        <v>66</v>
      </c>
      <c r="C361" s="169" t="s">
        <v>63</v>
      </c>
      <c r="D361" s="169" t="s">
        <v>8</v>
      </c>
      <c r="E361" s="169" t="s">
        <v>7</v>
      </c>
      <c r="F361" s="169" t="s">
        <v>140</v>
      </c>
      <c r="G361" s="169" t="str">
        <f t="shared" si="57"/>
        <v>Euribor6M</v>
      </c>
      <c r="H361" s="269" t="str">
        <f t="shared" si="58"/>
        <v>EUR20F30Y_Quote</v>
      </c>
      <c r="I361" s="278">
        <v>0</v>
      </c>
      <c r="J361" s="124" t="str">
        <f>IF(P355,_xll.qlSwapRateHelper2(,H361,2,B361,Calendar,+D361,E361,F361,G361,I361,C361,Discounting,PillarDate,,Permanent,Trigger,ObjectOverwrite),"--")</f>
        <v>--</v>
      </c>
      <c r="L361" s="243" t="str">
        <f t="shared" si="53"/>
        <v>FwdSw</v>
      </c>
      <c r="M361" s="244" t="str">
        <f t="shared" si="54"/>
        <v>EUR25F6Y_Quote</v>
      </c>
      <c r="N361" s="214">
        <f>IFERROR(_xll.qlQuoteValue(H367),"--")</f>
        <v>8.0499999999999999E-3</v>
      </c>
      <c r="O361" s="214">
        <f t="shared" si="55"/>
        <v>0</v>
      </c>
      <c r="P361" s="122" t="b">
        <v>0</v>
      </c>
      <c r="Q361" s="122">
        <v>50</v>
      </c>
      <c r="R361" s="122">
        <v>1</v>
      </c>
      <c r="S361" s="121" t="str">
        <f t="shared" si="56"/>
        <v>--</v>
      </c>
      <c r="T361" s="122" t="str">
        <f>IFERROR(_xll.qlRateHelperEarliestDate(S361,Trigger),"--")</f>
        <v>--</v>
      </c>
      <c r="U361" s="122" t="str">
        <f>IFERROR(_xll.qlRateHelperPillarDate(S361,Trigger),"--")</f>
        <v>--</v>
      </c>
      <c r="W361" s="133" t="str">
        <f t="shared" si="52"/>
        <v/>
      </c>
      <c r="X361" s="133" t="e">
        <v>#N/A</v>
      </c>
      <c r="Y361" s="133" t="str">
        <f>IFERROR(_xll.qlRateHelperQuoteName(X361,Trigger),"")</f>
        <v/>
      </c>
      <c r="Z361" s="133" t="str">
        <f>IFERROR(_xll.qlRateHelperRate(X361,Trigger),"")</f>
        <v/>
      </c>
      <c r="AA361" s="133" t="str">
        <f>IF(ISERROR(_xll.qlSwapRateHelperSpread($X361)),IF(ISERROR(_xll.qlFuturesRateHelperConvexityAdjustment($X361)),"",_xll.qlFuturesRateHelperConvexityAdjustment($X361)),_xll.qlSwapRateHelperSpread($X361))</f>
        <v/>
      </c>
      <c r="AB361" s="133" t="str">
        <f>IFERROR(_xll.qlRateHelperEarliestDate(X361,Trigger),"")</f>
        <v/>
      </c>
      <c r="AC361" s="133" t="str">
        <f>IFERROR(_xll.qlRateHelperPillarDate(X361,Trigger),"")</f>
        <v/>
      </c>
      <c r="AD361" s="172" t="e">
        <v>#N/A</v>
      </c>
    </row>
    <row r="362" spans="1:30" x14ac:dyDescent="0.2">
      <c r="A362" s="130" t="s">
        <v>148</v>
      </c>
      <c r="B362" s="166" t="s">
        <v>29</v>
      </c>
      <c r="C362" s="118" t="s">
        <v>64</v>
      </c>
      <c r="D362" s="118" t="s">
        <v>8</v>
      </c>
      <c r="E362" s="118" t="s">
        <v>7</v>
      </c>
      <c r="F362" s="118" t="s">
        <v>140</v>
      </c>
      <c r="G362" s="52" t="str">
        <f t="shared" si="57"/>
        <v>Euribor6M</v>
      </c>
      <c r="H362" s="267" t="str">
        <f t="shared" si="58"/>
        <v>EUR25F1Y_Quote</v>
      </c>
      <c r="I362" s="276">
        <v>0</v>
      </c>
      <c r="J362" s="119" t="str">
        <f>IF(P356,_xll.qlSwapRateHelper2(,H362,2,B362,Calendar,+D362,E362,F362,G362,I362,C362,Discounting,PillarDate,,Permanent,Trigger,ObjectOverwrite),"--")</f>
        <v>--</v>
      </c>
      <c r="L362" s="243" t="str">
        <f t="shared" si="53"/>
        <v>FwdSw</v>
      </c>
      <c r="M362" s="244" t="str">
        <f t="shared" si="54"/>
        <v>EUR25F7Y_Quote</v>
      </c>
      <c r="N362" s="214">
        <f>IFERROR(_xll.qlQuoteValue(H368),"--")</f>
        <v>8.0000000000000002E-3</v>
      </c>
      <c r="O362" s="214">
        <f t="shared" si="55"/>
        <v>0</v>
      </c>
      <c r="P362" s="122" t="b">
        <v>0</v>
      </c>
      <c r="Q362" s="122">
        <v>50</v>
      </c>
      <c r="R362" s="122">
        <v>1</v>
      </c>
      <c r="S362" s="121" t="str">
        <f t="shared" si="56"/>
        <v>--</v>
      </c>
      <c r="T362" s="122" t="str">
        <f>IFERROR(_xll.qlRateHelperEarliestDate(S362,Trigger),"--")</f>
        <v>--</v>
      </c>
      <c r="U362" s="122" t="str">
        <f>IFERROR(_xll.qlRateHelperPillarDate(S362,Trigger),"--")</f>
        <v>--</v>
      </c>
      <c r="W362" s="133" t="str">
        <f t="shared" si="52"/>
        <v/>
      </c>
      <c r="X362" s="133" t="e">
        <v>#N/A</v>
      </c>
      <c r="Y362" s="133" t="str">
        <f>IFERROR(_xll.qlRateHelperQuoteName(X362,Trigger),"")</f>
        <v/>
      </c>
      <c r="Z362" s="133" t="str">
        <f>IFERROR(_xll.qlRateHelperRate(X362,Trigger),"")</f>
        <v/>
      </c>
      <c r="AA362" s="133" t="str">
        <f>IF(ISERROR(_xll.qlSwapRateHelperSpread($X362)),IF(ISERROR(_xll.qlFuturesRateHelperConvexityAdjustment($X362)),"",_xll.qlFuturesRateHelperConvexityAdjustment($X362)),_xll.qlSwapRateHelperSpread($X362))</f>
        <v/>
      </c>
      <c r="AB362" s="133" t="str">
        <f>IFERROR(_xll.qlRateHelperEarliestDate(X362,Trigger),"")</f>
        <v/>
      </c>
      <c r="AC362" s="133" t="str">
        <f>IFERROR(_xll.qlRateHelperPillarDate(X362,Trigger),"")</f>
        <v/>
      </c>
      <c r="AD362" s="172" t="e">
        <v>#N/A</v>
      </c>
    </row>
    <row r="363" spans="1:30" x14ac:dyDescent="0.2">
      <c r="A363" s="133" t="s">
        <v>148</v>
      </c>
      <c r="B363" s="167" t="s">
        <v>52</v>
      </c>
      <c r="C363" s="121" t="s">
        <v>64</v>
      </c>
      <c r="D363" s="121" t="s">
        <v>8</v>
      </c>
      <c r="E363" s="121" t="s">
        <v>7</v>
      </c>
      <c r="F363" s="121" t="s">
        <v>140</v>
      </c>
      <c r="G363" s="121" t="str">
        <f t="shared" si="57"/>
        <v>Euribor6M</v>
      </c>
      <c r="H363" s="268" t="str">
        <f t="shared" si="58"/>
        <v>EUR25F2Y_Quote</v>
      </c>
      <c r="I363" s="277">
        <v>0</v>
      </c>
      <c r="J363" s="122" t="str">
        <f>IF(P357,_xll.qlSwapRateHelper2(,H363,2,B363,Calendar,+D363,E363,F363,G363,I363,C363,Discounting,PillarDate,,Permanent,Trigger,ObjectOverwrite),"--")</f>
        <v>--</v>
      </c>
      <c r="L363" s="243" t="str">
        <f t="shared" si="53"/>
        <v>FwdSw</v>
      </c>
      <c r="M363" s="244" t="str">
        <f t="shared" si="54"/>
        <v>EUR25F8Y_Quote</v>
      </c>
      <c r="N363" s="214">
        <f>IFERROR(_xll.qlQuoteValue(H369),"--")</f>
        <v>7.9600000000000001E-3</v>
      </c>
      <c r="O363" s="214">
        <f t="shared" si="55"/>
        <v>0</v>
      </c>
      <c r="P363" s="122" t="b">
        <v>0</v>
      </c>
      <c r="Q363" s="122">
        <v>50</v>
      </c>
      <c r="R363" s="122">
        <v>1</v>
      </c>
      <c r="S363" s="121" t="str">
        <f t="shared" si="56"/>
        <v>--</v>
      </c>
      <c r="T363" s="122" t="str">
        <f>IFERROR(_xll.qlRateHelperEarliestDate(S363,Trigger),"--")</f>
        <v>--</v>
      </c>
      <c r="U363" s="122" t="str">
        <f>IFERROR(_xll.qlRateHelperPillarDate(S363,Trigger),"--")</f>
        <v>--</v>
      </c>
      <c r="W363" s="133" t="str">
        <f t="shared" si="52"/>
        <v/>
      </c>
      <c r="X363" s="133" t="e">
        <v>#N/A</v>
      </c>
      <c r="Y363" s="133" t="str">
        <f>IFERROR(_xll.qlRateHelperQuoteName(X363,Trigger),"")</f>
        <v/>
      </c>
      <c r="Z363" s="133" t="str">
        <f>IFERROR(_xll.qlRateHelperRate(X363,Trigger),"")</f>
        <v/>
      </c>
      <c r="AA363" s="133" t="str">
        <f>IF(ISERROR(_xll.qlSwapRateHelperSpread($X363)),IF(ISERROR(_xll.qlFuturesRateHelperConvexityAdjustment($X363)),"",_xll.qlFuturesRateHelperConvexityAdjustment($X363)),_xll.qlSwapRateHelperSpread($X363))</f>
        <v/>
      </c>
      <c r="AB363" s="133" t="str">
        <f>IFERROR(_xll.qlRateHelperEarliestDate(X363,Trigger),"")</f>
        <v/>
      </c>
      <c r="AC363" s="133" t="str">
        <f>IFERROR(_xll.qlRateHelperPillarDate(X363,Trigger),"")</f>
        <v/>
      </c>
      <c r="AD363" s="172" t="e">
        <v>#N/A</v>
      </c>
    </row>
    <row r="364" spans="1:30" x14ac:dyDescent="0.2">
      <c r="A364" s="133" t="s">
        <v>148</v>
      </c>
      <c r="B364" s="167" t="s">
        <v>53</v>
      </c>
      <c r="C364" s="121" t="s">
        <v>64</v>
      </c>
      <c r="D364" s="121" t="s">
        <v>8</v>
      </c>
      <c r="E364" s="121" t="s">
        <v>7</v>
      </c>
      <c r="F364" s="121" t="s">
        <v>140</v>
      </c>
      <c r="G364" s="121" t="str">
        <f t="shared" si="57"/>
        <v>Euribor6M</v>
      </c>
      <c r="H364" s="268" t="str">
        <f t="shared" si="58"/>
        <v>EUR25F3Y_Quote</v>
      </c>
      <c r="I364" s="277">
        <v>0</v>
      </c>
      <c r="J364" s="122" t="str">
        <f>IF(P358,_xll.qlSwapRateHelper2(,H364,2,B364,Calendar,+D364,E364,F364,G364,I364,C364,Discounting,PillarDate,,Permanent,Trigger,ObjectOverwrite),"--")</f>
        <v>--</v>
      </c>
      <c r="L364" s="243" t="str">
        <f t="shared" si="53"/>
        <v>FwdSw</v>
      </c>
      <c r="M364" s="244" t="str">
        <f t="shared" si="54"/>
        <v>EUR25F9Y_Quote</v>
      </c>
      <c r="N364" s="214">
        <f>IFERROR(_xll.qlQuoteValue(H370),"--")</f>
        <v>7.9299999999999995E-3</v>
      </c>
      <c r="O364" s="214">
        <f t="shared" si="55"/>
        <v>0</v>
      </c>
      <c r="P364" s="122" t="b">
        <v>0</v>
      </c>
      <c r="Q364" s="122">
        <v>50</v>
      </c>
      <c r="R364" s="122">
        <v>1</v>
      </c>
      <c r="S364" s="121" t="str">
        <f t="shared" si="56"/>
        <v>--</v>
      </c>
      <c r="T364" s="122" t="str">
        <f>IFERROR(_xll.qlRateHelperEarliestDate(S364,Trigger),"--")</f>
        <v>--</v>
      </c>
      <c r="U364" s="122" t="str">
        <f>IFERROR(_xll.qlRateHelperPillarDate(S364,Trigger),"--")</f>
        <v>--</v>
      </c>
      <c r="W364" s="133" t="str">
        <f t="shared" si="52"/>
        <v/>
      </c>
      <c r="X364" s="133" t="e">
        <v>#N/A</v>
      </c>
      <c r="Y364" s="133" t="str">
        <f>IFERROR(_xll.qlRateHelperQuoteName(X364,Trigger),"")</f>
        <v/>
      </c>
      <c r="Z364" s="133" t="str">
        <f>IFERROR(_xll.qlRateHelperRate(X364,Trigger),"")</f>
        <v/>
      </c>
      <c r="AA364" s="133" t="str">
        <f>IF(ISERROR(_xll.qlSwapRateHelperSpread($X364)),IF(ISERROR(_xll.qlFuturesRateHelperConvexityAdjustment($X364)),"",_xll.qlFuturesRateHelperConvexityAdjustment($X364)),_xll.qlSwapRateHelperSpread($X364))</f>
        <v/>
      </c>
      <c r="AB364" s="133" t="str">
        <f>IFERROR(_xll.qlRateHelperEarliestDate(X364,Trigger),"")</f>
        <v/>
      </c>
      <c r="AC364" s="133" t="str">
        <f>IFERROR(_xll.qlRateHelperPillarDate(X364,Trigger),"")</f>
        <v/>
      </c>
      <c r="AD364" s="172" t="e">
        <v>#N/A</v>
      </c>
    </row>
    <row r="365" spans="1:30" x14ac:dyDescent="0.2">
      <c r="A365" s="133" t="s">
        <v>148</v>
      </c>
      <c r="B365" s="167" t="s">
        <v>54</v>
      </c>
      <c r="C365" s="121" t="s">
        <v>64</v>
      </c>
      <c r="D365" s="121" t="s">
        <v>8</v>
      </c>
      <c r="E365" s="121" t="s">
        <v>7</v>
      </c>
      <c r="F365" s="121" t="s">
        <v>140</v>
      </c>
      <c r="G365" s="121" t="str">
        <f t="shared" si="57"/>
        <v>Euribor6M</v>
      </c>
      <c r="H365" s="268" t="str">
        <f t="shared" si="58"/>
        <v>EUR25F4Y_Quote</v>
      </c>
      <c r="I365" s="277">
        <v>0</v>
      </c>
      <c r="J365" s="122" t="str">
        <f>IF(P359,_xll.qlSwapRateHelper2(,H365,2,B365,Calendar,+D365,E365,F365,G365,I365,C365,Discounting,PillarDate,,Permanent,Trigger,ObjectOverwrite),"--")</f>
        <v>--</v>
      </c>
      <c r="L365" s="243" t="str">
        <f t="shared" si="53"/>
        <v>FwdSw</v>
      </c>
      <c r="M365" s="244" t="str">
        <f t="shared" si="54"/>
        <v>EUR25F10Y_Quote</v>
      </c>
      <c r="N365" s="214">
        <f>IFERROR(_xll.qlQuoteValue(H371),"--")</f>
        <v>7.9100000000000004E-3</v>
      </c>
      <c r="O365" s="214">
        <f t="shared" si="55"/>
        <v>0</v>
      </c>
      <c r="P365" s="122" t="b">
        <v>0</v>
      </c>
      <c r="Q365" s="122">
        <v>50</v>
      </c>
      <c r="R365" s="122">
        <v>1</v>
      </c>
      <c r="S365" s="121" t="str">
        <f t="shared" si="56"/>
        <v>--</v>
      </c>
      <c r="T365" s="122" t="str">
        <f>IFERROR(_xll.qlRateHelperEarliestDate(S365,Trigger),"--")</f>
        <v>--</v>
      </c>
      <c r="U365" s="122" t="str">
        <f>IFERROR(_xll.qlRateHelperPillarDate(S365,Trigger),"--")</f>
        <v>--</v>
      </c>
      <c r="W365" s="133" t="str">
        <f t="shared" si="52"/>
        <v/>
      </c>
      <c r="X365" s="133" t="e">
        <v>#N/A</v>
      </c>
      <c r="Y365" s="133" t="str">
        <f>IFERROR(_xll.qlRateHelperQuoteName(X365,Trigger),"")</f>
        <v/>
      </c>
      <c r="Z365" s="133" t="str">
        <f>IFERROR(_xll.qlRateHelperRate(X365,Trigger),"")</f>
        <v/>
      </c>
      <c r="AA365" s="133" t="str">
        <f>IF(ISERROR(_xll.qlSwapRateHelperSpread($X365)),IF(ISERROR(_xll.qlFuturesRateHelperConvexityAdjustment($X365)),"",_xll.qlFuturesRateHelperConvexityAdjustment($X365)),_xll.qlSwapRateHelperSpread($X365))</f>
        <v/>
      </c>
      <c r="AB365" s="133" t="str">
        <f>IFERROR(_xll.qlRateHelperEarliestDate(X365,Trigger),"")</f>
        <v/>
      </c>
      <c r="AC365" s="133" t="str">
        <f>IFERROR(_xll.qlRateHelperPillarDate(X365,Trigger),"")</f>
        <v/>
      </c>
      <c r="AD365" s="172" t="e">
        <v>#N/A</v>
      </c>
    </row>
    <row r="366" spans="1:30" x14ac:dyDescent="0.2">
      <c r="A366" s="133" t="s">
        <v>148</v>
      </c>
      <c r="B366" s="167" t="s">
        <v>55</v>
      </c>
      <c r="C366" s="121" t="s">
        <v>64</v>
      </c>
      <c r="D366" s="121" t="s">
        <v>8</v>
      </c>
      <c r="E366" s="121" t="s">
        <v>7</v>
      </c>
      <c r="F366" s="121" t="s">
        <v>140</v>
      </c>
      <c r="G366" s="121" t="str">
        <f t="shared" si="57"/>
        <v>Euribor6M</v>
      </c>
      <c r="H366" s="268" t="str">
        <f t="shared" si="58"/>
        <v>EUR25F5Y_Quote</v>
      </c>
      <c r="I366" s="277">
        <v>0</v>
      </c>
      <c r="J366" s="122" t="str">
        <f>IF(P360,_xll.qlSwapRateHelper2(,H366,2,B366,Calendar,+D366,E366,F366,G366,I366,C366,Discounting,PillarDate,,Permanent,Trigger,ObjectOverwrite),"--")</f>
        <v>--</v>
      </c>
      <c r="L366" s="243" t="str">
        <f t="shared" si="53"/>
        <v>FwdSw</v>
      </c>
      <c r="M366" s="244" t="str">
        <f t="shared" si="54"/>
        <v>EUR25F11Y_Quote</v>
      </c>
      <c r="N366" s="214">
        <f>IFERROR(_xll.qlQuoteValue(H372),"--")</f>
        <v>7.9000000000000008E-3</v>
      </c>
      <c r="O366" s="214">
        <f t="shared" si="55"/>
        <v>0</v>
      </c>
      <c r="P366" s="122" t="b">
        <v>0</v>
      </c>
      <c r="Q366" s="122">
        <v>50</v>
      </c>
      <c r="R366" s="122">
        <v>1</v>
      </c>
      <c r="S366" s="121" t="str">
        <f t="shared" si="56"/>
        <v>--</v>
      </c>
      <c r="T366" s="122" t="str">
        <f>IFERROR(_xll.qlRateHelperEarliestDate(S366,Trigger),"--")</f>
        <v>--</v>
      </c>
      <c r="U366" s="122" t="str">
        <f>IFERROR(_xll.qlRateHelperPillarDate(S366,Trigger),"--")</f>
        <v>--</v>
      </c>
      <c r="W366" s="133" t="str">
        <f t="shared" si="52"/>
        <v/>
      </c>
      <c r="X366" s="133" t="e">
        <v>#N/A</v>
      </c>
      <c r="Y366" s="133" t="str">
        <f>IFERROR(_xll.qlRateHelperQuoteName(X366,Trigger),"")</f>
        <v/>
      </c>
      <c r="Z366" s="133" t="str">
        <f>IFERROR(_xll.qlRateHelperRate(X366,Trigger),"")</f>
        <v/>
      </c>
      <c r="AA366" s="133" t="str">
        <f>IF(ISERROR(_xll.qlSwapRateHelperSpread($X366)),IF(ISERROR(_xll.qlFuturesRateHelperConvexityAdjustment($X366)),"",_xll.qlFuturesRateHelperConvexityAdjustment($X366)),_xll.qlSwapRateHelperSpread($X366))</f>
        <v/>
      </c>
      <c r="AB366" s="133" t="str">
        <f>IFERROR(_xll.qlRateHelperEarliestDate(X366,Trigger),"")</f>
        <v/>
      </c>
      <c r="AC366" s="133" t="str">
        <f>IFERROR(_xll.qlRateHelperPillarDate(X366,Trigger),"")</f>
        <v/>
      </c>
      <c r="AD366" s="172" t="e">
        <v>#N/A</v>
      </c>
    </row>
    <row r="367" spans="1:30" x14ac:dyDescent="0.2">
      <c r="A367" s="133" t="s">
        <v>148</v>
      </c>
      <c r="B367" s="167" t="s">
        <v>56</v>
      </c>
      <c r="C367" s="121" t="s">
        <v>64</v>
      </c>
      <c r="D367" s="121" t="s">
        <v>8</v>
      </c>
      <c r="E367" s="121" t="s">
        <v>7</v>
      </c>
      <c r="F367" s="121" t="s">
        <v>140</v>
      </c>
      <c r="G367" s="121" t="str">
        <f t="shared" si="57"/>
        <v>Euribor6M</v>
      </c>
      <c r="H367" s="268" t="str">
        <f t="shared" si="58"/>
        <v>EUR25F6Y_Quote</v>
      </c>
      <c r="I367" s="277">
        <v>0</v>
      </c>
      <c r="J367" s="122" t="str">
        <f>IF(P361,_xll.qlSwapRateHelper2(,H367,2,B367,Calendar,+D367,E367,F367,G367,I367,C367,Discounting,PillarDate,,Permanent,Trigger,ObjectOverwrite),"--")</f>
        <v>--</v>
      </c>
      <c r="L367" s="243" t="str">
        <f t="shared" si="53"/>
        <v>FwdSw</v>
      </c>
      <c r="M367" s="244" t="str">
        <f t="shared" si="54"/>
        <v>EUR25F12Y_Quote</v>
      </c>
      <c r="N367" s="214">
        <f>IFERROR(_xll.qlQuoteValue(H373),"--")</f>
        <v>7.8900000000000012E-3</v>
      </c>
      <c r="O367" s="214">
        <f t="shared" si="55"/>
        <v>0</v>
      </c>
      <c r="P367" s="122" t="b">
        <v>0</v>
      </c>
      <c r="Q367" s="122">
        <v>50</v>
      </c>
      <c r="R367" s="122">
        <v>1</v>
      </c>
      <c r="S367" s="121" t="str">
        <f t="shared" si="56"/>
        <v>--</v>
      </c>
      <c r="T367" s="122" t="str">
        <f>IFERROR(_xll.qlRateHelperEarliestDate(S367,Trigger),"--")</f>
        <v>--</v>
      </c>
      <c r="U367" s="122" t="str">
        <f>IFERROR(_xll.qlRateHelperPillarDate(S367,Trigger),"--")</f>
        <v>--</v>
      </c>
      <c r="W367" s="133" t="str">
        <f t="shared" si="52"/>
        <v/>
      </c>
      <c r="X367" s="133" t="e">
        <v>#N/A</v>
      </c>
      <c r="Y367" s="133" t="str">
        <f>IFERROR(_xll.qlRateHelperQuoteName(X367,Trigger),"")</f>
        <v/>
      </c>
      <c r="Z367" s="133" t="str">
        <f>IFERROR(_xll.qlRateHelperRate(X367,Trigger),"")</f>
        <v/>
      </c>
      <c r="AA367" s="133" t="str">
        <f>IF(ISERROR(_xll.qlSwapRateHelperSpread($X367)),IF(ISERROR(_xll.qlFuturesRateHelperConvexityAdjustment($X367)),"",_xll.qlFuturesRateHelperConvexityAdjustment($X367)),_xll.qlSwapRateHelperSpread($X367))</f>
        <v/>
      </c>
      <c r="AB367" s="133" t="str">
        <f>IFERROR(_xll.qlRateHelperEarliestDate(X367,Trigger),"")</f>
        <v/>
      </c>
      <c r="AC367" s="133" t="str">
        <f>IFERROR(_xll.qlRateHelperPillarDate(X367,Trigger),"")</f>
        <v/>
      </c>
      <c r="AD367" s="172" t="e">
        <v>#N/A</v>
      </c>
    </row>
    <row r="368" spans="1:30" x14ac:dyDescent="0.2">
      <c r="A368" s="133" t="s">
        <v>148</v>
      </c>
      <c r="B368" s="167" t="s">
        <v>57</v>
      </c>
      <c r="C368" s="121" t="s">
        <v>64</v>
      </c>
      <c r="D368" s="121" t="s">
        <v>8</v>
      </c>
      <c r="E368" s="121" t="s">
        <v>7</v>
      </c>
      <c r="F368" s="121" t="s">
        <v>140</v>
      </c>
      <c r="G368" s="121" t="str">
        <f t="shared" si="57"/>
        <v>Euribor6M</v>
      </c>
      <c r="H368" s="268" t="str">
        <f t="shared" si="58"/>
        <v>EUR25F7Y_Quote</v>
      </c>
      <c r="I368" s="277">
        <v>0</v>
      </c>
      <c r="J368" s="122" t="str">
        <f>IF(P362,_xll.qlSwapRateHelper2(,H368,2,B368,Calendar,+D368,E368,F368,G368,I368,C368,Discounting,PillarDate,,Permanent,Trigger,ObjectOverwrite),"--")</f>
        <v>--</v>
      </c>
      <c r="L368" s="243" t="str">
        <f t="shared" si="53"/>
        <v>FwdSw</v>
      </c>
      <c r="M368" s="244" t="str">
        <f t="shared" si="54"/>
        <v>EUR25F13Y_Quote</v>
      </c>
      <c r="N368" s="214">
        <f>IFERROR(_xll.qlQuoteValue(H374),"--")</f>
        <v>7.8500000000000011E-3</v>
      </c>
      <c r="O368" s="214">
        <f t="shared" si="55"/>
        <v>0</v>
      </c>
      <c r="P368" s="122" t="b">
        <v>0</v>
      </c>
      <c r="Q368" s="122">
        <v>50</v>
      </c>
      <c r="R368" s="122">
        <v>1</v>
      </c>
      <c r="S368" s="121" t="str">
        <f t="shared" si="56"/>
        <v>--</v>
      </c>
      <c r="T368" s="122" t="str">
        <f>IFERROR(_xll.qlRateHelperEarliestDate(S368,Trigger),"--")</f>
        <v>--</v>
      </c>
      <c r="U368" s="122" t="str">
        <f>IFERROR(_xll.qlRateHelperPillarDate(S368,Trigger),"--")</f>
        <v>--</v>
      </c>
      <c r="W368" s="133" t="str">
        <f t="shared" si="52"/>
        <v/>
      </c>
      <c r="X368" s="133" t="e">
        <v>#N/A</v>
      </c>
      <c r="Y368" s="133" t="str">
        <f>IFERROR(_xll.qlRateHelperQuoteName(X368,Trigger),"")</f>
        <v/>
      </c>
      <c r="Z368" s="133" t="str">
        <f>IFERROR(_xll.qlRateHelperRate(X368,Trigger),"")</f>
        <v/>
      </c>
      <c r="AA368" s="133" t="str">
        <f>IF(ISERROR(_xll.qlSwapRateHelperSpread($X368)),IF(ISERROR(_xll.qlFuturesRateHelperConvexityAdjustment($X368)),"",_xll.qlFuturesRateHelperConvexityAdjustment($X368)),_xll.qlSwapRateHelperSpread($X368))</f>
        <v/>
      </c>
      <c r="AB368" s="133" t="str">
        <f>IFERROR(_xll.qlRateHelperEarliestDate(X368,Trigger),"")</f>
        <v/>
      </c>
      <c r="AC368" s="133" t="str">
        <f>IFERROR(_xll.qlRateHelperPillarDate(X368,Trigger),"")</f>
        <v/>
      </c>
      <c r="AD368" s="172" t="e">
        <v>#N/A</v>
      </c>
    </row>
    <row r="369" spans="1:30" x14ac:dyDescent="0.2">
      <c r="A369" s="133" t="s">
        <v>148</v>
      </c>
      <c r="B369" s="167" t="s">
        <v>58</v>
      </c>
      <c r="C369" s="121" t="s">
        <v>64</v>
      </c>
      <c r="D369" s="121" t="s">
        <v>8</v>
      </c>
      <c r="E369" s="121" t="s">
        <v>7</v>
      </c>
      <c r="F369" s="121" t="s">
        <v>140</v>
      </c>
      <c r="G369" s="121" t="str">
        <f t="shared" si="57"/>
        <v>Euribor6M</v>
      </c>
      <c r="H369" s="268" t="str">
        <f t="shared" si="58"/>
        <v>EUR25F8Y_Quote</v>
      </c>
      <c r="I369" s="277">
        <v>0</v>
      </c>
      <c r="J369" s="122" t="str">
        <f>IF(P363,_xll.qlSwapRateHelper2(,H369,2,B369,Calendar,+D369,E369,F369,G369,I369,C369,Discounting,PillarDate,,Permanent,Trigger,ObjectOverwrite),"--")</f>
        <v>--</v>
      </c>
      <c r="L369" s="243" t="str">
        <f t="shared" si="53"/>
        <v>FwdSw</v>
      </c>
      <c r="M369" s="244" t="str">
        <f t="shared" si="54"/>
        <v>EUR25F14Y_Quote</v>
      </c>
      <c r="N369" s="214">
        <f>IFERROR(_xll.qlQuoteValue(H375),"--")</f>
        <v>7.79E-3</v>
      </c>
      <c r="O369" s="214">
        <f t="shared" si="55"/>
        <v>0</v>
      </c>
      <c r="P369" s="122" t="b">
        <v>0</v>
      </c>
      <c r="Q369" s="122">
        <v>50</v>
      </c>
      <c r="R369" s="122">
        <v>1</v>
      </c>
      <c r="S369" s="121" t="str">
        <f t="shared" si="56"/>
        <v>--</v>
      </c>
      <c r="T369" s="122" t="str">
        <f>IFERROR(_xll.qlRateHelperEarliestDate(S369,Trigger),"--")</f>
        <v>--</v>
      </c>
      <c r="U369" s="122" t="str">
        <f>IFERROR(_xll.qlRateHelperPillarDate(S369,Trigger),"--")</f>
        <v>--</v>
      </c>
      <c r="W369" s="133" t="str">
        <f t="shared" si="52"/>
        <v/>
      </c>
      <c r="X369" s="133" t="e">
        <v>#N/A</v>
      </c>
      <c r="Y369" s="133" t="str">
        <f>IFERROR(_xll.qlRateHelperQuoteName(X369,Trigger),"")</f>
        <v/>
      </c>
      <c r="Z369" s="133" t="str">
        <f>IFERROR(_xll.qlRateHelperRate(X369,Trigger),"")</f>
        <v/>
      </c>
      <c r="AA369" s="133" t="str">
        <f>IF(ISERROR(_xll.qlSwapRateHelperSpread($X369)),IF(ISERROR(_xll.qlFuturesRateHelperConvexityAdjustment($X369)),"",_xll.qlFuturesRateHelperConvexityAdjustment($X369)),_xll.qlSwapRateHelperSpread($X369))</f>
        <v/>
      </c>
      <c r="AB369" s="133" t="str">
        <f>IFERROR(_xll.qlRateHelperEarliestDate(X369,Trigger),"")</f>
        <v/>
      </c>
      <c r="AC369" s="133" t="str">
        <f>IFERROR(_xll.qlRateHelperPillarDate(X369,Trigger),"")</f>
        <v/>
      </c>
      <c r="AD369" s="172" t="e">
        <v>#N/A</v>
      </c>
    </row>
    <row r="370" spans="1:30" x14ac:dyDescent="0.2">
      <c r="A370" s="133" t="s">
        <v>148</v>
      </c>
      <c r="B370" s="167" t="s">
        <v>59</v>
      </c>
      <c r="C370" s="121" t="s">
        <v>64</v>
      </c>
      <c r="D370" s="121" t="s">
        <v>8</v>
      </c>
      <c r="E370" s="121" t="s">
        <v>7</v>
      </c>
      <c r="F370" s="121" t="s">
        <v>140</v>
      </c>
      <c r="G370" s="121" t="str">
        <f t="shared" si="57"/>
        <v>Euribor6M</v>
      </c>
      <c r="H370" s="268" t="str">
        <f t="shared" si="58"/>
        <v>EUR25F9Y_Quote</v>
      </c>
      <c r="I370" s="277">
        <v>0</v>
      </c>
      <c r="J370" s="122" t="str">
        <f>IF(P364,_xll.qlSwapRateHelper2(,H370,2,B370,Calendar,+D370,E370,F370,G370,I370,C370,Discounting,PillarDate,,Permanent,Trigger,ObjectOverwrite),"--")</f>
        <v>--</v>
      </c>
      <c r="L370" s="243" t="str">
        <f t="shared" si="53"/>
        <v>FwdSw</v>
      </c>
      <c r="M370" s="244" t="str">
        <f t="shared" si="54"/>
        <v>EUR25F15Y_Quote</v>
      </c>
      <c r="N370" s="214">
        <f>IFERROR(_xll.qlQuoteValue(H376),"--")</f>
        <v>7.6899999999999998E-3</v>
      </c>
      <c r="O370" s="214">
        <f t="shared" si="55"/>
        <v>0</v>
      </c>
      <c r="P370" s="122" t="b">
        <v>0</v>
      </c>
      <c r="Q370" s="122">
        <v>50</v>
      </c>
      <c r="R370" s="122">
        <v>1</v>
      </c>
      <c r="S370" s="121" t="str">
        <f t="shared" si="56"/>
        <v>--</v>
      </c>
      <c r="T370" s="122" t="str">
        <f>IFERROR(_xll.qlRateHelperEarliestDate(S370,Trigger),"--")</f>
        <v>--</v>
      </c>
      <c r="U370" s="122" t="str">
        <f>IFERROR(_xll.qlRateHelperPillarDate(S370,Trigger),"--")</f>
        <v>--</v>
      </c>
      <c r="W370" s="133" t="str">
        <f t="shared" si="52"/>
        <v/>
      </c>
      <c r="X370" s="133" t="e">
        <v>#N/A</v>
      </c>
      <c r="Y370" s="133" t="str">
        <f>IFERROR(_xll.qlRateHelperQuoteName(X370,Trigger),"")</f>
        <v/>
      </c>
      <c r="Z370" s="133" t="str">
        <f>IFERROR(_xll.qlRateHelperRate(X370,Trigger),"")</f>
        <v/>
      </c>
      <c r="AA370" s="133" t="str">
        <f>IF(ISERROR(_xll.qlSwapRateHelperSpread($X370)),IF(ISERROR(_xll.qlFuturesRateHelperConvexityAdjustment($X370)),"",_xll.qlFuturesRateHelperConvexityAdjustment($X370)),_xll.qlSwapRateHelperSpread($X370))</f>
        <v/>
      </c>
      <c r="AB370" s="133" t="str">
        <f>IFERROR(_xll.qlRateHelperEarliestDate(X370,Trigger),"")</f>
        <v/>
      </c>
      <c r="AC370" s="133" t="str">
        <f>IFERROR(_xll.qlRateHelperPillarDate(X370,Trigger),"")</f>
        <v/>
      </c>
      <c r="AD370" s="172" t="e">
        <v>#N/A</v>
      </c>
    </row>
    <row r="371" spans="1:30" x14ac:dyDescent="0.2">
      <c r="A371" s="133" t="s">
        <v>148</v>
      </c>
      <c r="B371" s="167" t="s">
        <v>60</v>
      </c>
      <c r="C371" s="121" t="s">
        <v>64</v>
      </c>
      <c r="D371" s="121" t="s">
        <v>8</v>
      </c>
      <c r="E371" s="121" t="s">
        <v>7</v>
      </c>
      <c r="F371" s="121" t="s">
        <v>140</v>
      </c>
      <c r="G371" s="121" t="str">
        <f t="shared" si="57"/>
        <v>Euribor6M</v>
      </c>
      <c r="H371" s="268" t="str">
        <f t="shared" si="58"/>
        <v>EUR25F10Y_Quote</v>
      </c>
      <c r="I371" s="277">
        <v>0</v>
      </c>
      <c r="J371" s="122" t="str">
        <f>IF(P365,_xll.qlSwapRateHelper2(,H371,2,B371,Calendar,+D371,E371,F371,G371,I371,C371,Discounting,PillarDate,,Permanent,Trigger,ObjectOverwrite),"--")</f>
        <v>--</v>
      </c>
      <c r="L371" s="243" t="str">
        <f t="shared" si="53"/>
        <v>FwdSw</v>
      </c>
      <c r="M371" s="244" t="str">
        <f t="shared" si="54"/>
        <v>EUR25F20Y_Quote</v>
      </c>
      <c r="N371" s="214">
        <f>IFERROR(_xll.qlQuoteValue(H377),"--")</f>
        <v>6.980000000000001E-3</v>
      </c>
      <c r="O371" s="214">
        <f t="shared" si="55"/>
        <v>0</v>
      </c>
      <c r="P371" s="122" t="b">
        <v>0</v>
      </c>
      <c r="Q371" s="122">
        <v>50</v>
      </c>
      <c r="R371" s="122">
        <v>1</v>
      </c>
      <c r="S371" s="121" t="str">
        <f t="shared" si="56"/>
        <v>--</v>
      </c>
      <c r="T371" s="122" t="str">
        <f>IFERROR(_xll.qlRateHelperEarliestDate(S371,Trigger),"--")</f>
        <v>--</v>
      </c>
      <c r="U371" s="122" t="str">
        <f>IFERROR(_xll.qlRateHelperPillarDate(S371,Trigger),"--")</f>
        <v>--</v>
      </c>
      <c r="W371" s="133" t="str">
        <f t="shared" si="52"/>
        <v/>
      </c>
      <c r="X371" s="133" t="e">
        <v>#N/A</v>
      </c>
      <c r="Y371" s="133" t="str">
        <f>IFERROR(_xll.qlRateHelperQuoteName(X371,Trigger),"")</f>
        <v/>
      </c>
      <c r="Z371" s="133" t="str">
        <f>IFERROR(_xll.qlRateHelperRate(X371,Trigger),"")</f>
        <v/>
      </c>
      <c r="AA371" s="133" t="str">
        <f>IF(ISERROR(_xll.qlSwapRateHelperSpread($X371)),IF(ISERROR(_xll.qlFuturesRateHelperConvexityAdjustment($X371)),"",_xll.qlFuturesRateHelperConvexityAdjustment($X371)),_xll.qlSwapRateHelperSpread($X371))</f>
        <v/>
      </c>
      <c r="AB371" s="133" t="str">
        <f>IFERROR(_xll.qlRateHelperEarliestDate(X371,Trigger),"")</f>
        <v/>
      </c>
      <c r="AC371" s="133" t="str">
        <f>IFERROR(_xll.qlRateHelperPillarDate(X371,Trigger),"")</f>
        <v/>
      </c>
      <c r="AD371" s="172" t="e">
        <v>#N/A</v>
      </c>
    </row>
    <row r="372" spans="1:30" x14ac:dyDescent="0.2">
      <c r="A372" s="133" t="s">
        <v>148</v>
      </c>
      <c r="B372" s="167" t="s">
        <v>98</v>
      </c>
      <c r="C372" s="121" t="s">
        <v>64</v>
      </c>
      <c r="D372" s="121" t="s">
        <v>8</v>
      </c>
      <c r="E372" s="121" t="s">
        <v>7</v>
      </c>
      <c r="F372" s="121" t="s">
        <v>140</v>
      </c>
      <c r="G372" s="121" t="str">
        <f t="shared" si="57"/>
        <v>Euribor6M</v>
      </c>
      <c r="H372" s="268" t="str">
        <f t="shared" si="58"/>
        <v>EUR25F11Y_Quote</v>
      </c>
      <c r="I372" s="277">
        <v>0</v>
      </c>
      <c r="J372" s="122" t="str">
        <f>IF(P366,_xll.qlSwapRateHelper2(,H372,2,B372,Calendar,+D372,E372,F372,G372,I372,C372,Discounting,PillarDate,,Permanent,Trigger,ObjectOverwrite),"--")</f>
        <v>--</v>
      </c>
      <c r="L372" s="243" t="str">
        <f t="shared" si="53"/>
        <v>FwdSw</v>
      </c>
      <c r="M372" s="244" t="str">
        <f t="shared" si="54"/>
        <v>EUR25F25Y_Quote</v>
      </c>
      <c r="N372" s="214">
        <f>IFERROR(_xll.qlQuoteValue(H378),"--")</f>
        <v>6.7500000000000008E-3</v>
      </c>
      <c r="O372" s="214">
        <f t="shared" si="55"/>
        <v>0</v>
      </c>
      <c r="P372" s="122" t="b">
        <v>0</v>
      </c>
      <c r="Q372" s="122">
        <v>50</v>
      </c>
      <c r="R372" s="122">
        <v>1</v>
      </c>
      <c r="S372" s="121" t="str">
        <f t="shared" si="56"/>
        <v>--</v>
      </c>
      <c r="T372" s="122" t="str">
        <f>IFERROR(_xll.qlRateHelperEarliestDate(S372,Trigger),"--")</f>
        <v>--</v>
      </c>
      <c r="U372" s="122" t="str">
        <f>IFERROR(_xll.qlRateHelperPillarDate(S372,Trigger),"--")</f>
        <v>--</v>
      </c>
      <c r="W372" s="133" t="str">
        <f t="shared" si="52"/>
        <v/>
      </c>
      <c r="X372" s="133" t="e">
        <v>#N/A</v>
      </c>
      <c r="Y372" s="133" t="str">
        <f>IFERROR(_xll.qlRateHelperQuoteName(X372,Trigger),"")</f>
        <v/>
      </c>
      <c r="Z372" s="133" t="str">
        <f>IFERROR(_xll.qlRateHelperRate(X372,Trigger),"")</f>
        <v/>
      </c>
      <c r="AA372" s="133" t="str">
        <f>IF(ISERROR(_xll.qlSwapRateHelperSpread($X372)),IF(ISERROR(_xll.qlFuturesRateHelperConvexityAdjustment($X372)),"",_xll.qlFuturesRateHelperConvexityAdjustment($X372)),_xll.qlSwapRateHelperSpread($X372))</f>
        <v/>
      </c>
      <c r="AB372" s="133" t="str">
        <f>IFERROR(_xll.qlRateHelperEarliestDate(X372,Trigger),"")</f>
        <v/>
      </c>
      <c r="AC372" s="133" t="str">
        <f>IFERROR(_xll.qlRateHelperPillarDate(X372,Trigger),"")</f>
        <v/>
      </c>
      <c r="AD372" s="172" t="e">
        <v>#N/A</v>
      </c>
    </row>
    <row r="373" spans="1:30" x14ac:dyDescent="0.2">
      <c r="A373" s="133" t="s">
        <v>148</v>
      </c>
      <c r="B373" s="167" t="s">
        <v>61</v>
      </c>
      <c r="C373" s="121" t="s">
        <v>64</v>
      </c>
      <c r="D373" s="121" t="s">
        <v>8</v>
      </c>
      <c r="E373" s="121" t="s">
        <v>7</v>
      </c>
      <c r="F373" s="121" t="s">
        <v>140</v>
      </c>
      <c r="G373" s="121" t="str">
        <f t="shared" si="57"/>
        <v>Euribor6M</v>
      </c>
      <c r="H373" s="268" t="str">
        <f t="shared" si="58"/>
        <v>EUR25F12Y_Quote</v>
      </c>
      <c r="I373" s="277">
        <v>0</v>
      </c>
      <c r="J373" s="122" t="str">
        <f>IF(P367,_xll.qlSwapRateHelper2(,H373,2,B373,Calendar,+D373,E373,F373,G373,I373,C373,Discounting,PillarDate,,Permanent,Trigger,ObjectOverwrite),"--")</f>
        <v>--</v>
      </c>
      <c r="L373" s="243" t="str">
        <f t="shared" si="53"/>
        <v>FwdSw</v>
      </c>
      <c r="M373" s="244" t="str">
        <f t="shared" si="54"/>
        <v>EUR25F30Y_Quote</v>
      </c>
      <c r="N373" s="214">
        <f>IFERROR(_xll.qlQuoteValue(H379),"--")</f>
        <v>6.5900000000000004E-3</v>
      </c>
      <c r="O373" s="214">
        <f t="shared" si="55"/>
        <v>0</v>
      </c>
      <c r="P373" s="122" t="b">
        <v>1</v>
      </c>
      <c r="Q373" s="122">
        <v>50</v>
      </c>
      <c r="R373" s="122">
        <v>1</v>
      </c>
      <c r="S373" s="121" t="str">
        <f t="shared" si="56"/>
        <v>obj_004c6#0001</v>
      </c>
      <c r="T373" s="122">
        <f>IFERROR(_xll.qlRateHelperEarliestDate(S373,Trigger),"--")</f>
        <v>51774</v>
      </c>
      <c r="U373" s="122">
        <f>IFERROR(_xll.qlRateHelperPillarDate(S373,Trigger),"--")</f>
        <v>62731</v>
      </c>
      <c r="W373" s="133" t="str">
        <f t="shared" si="52"/>
        <v/>
      </c>
      <c r="X373" s="133" t="e">
        <v>#N/A</v>
      </c>
      <c r="Y373" s="133" t="str">
        <f>IFERROR(_xll.qlRateHelperQuoteName(X373,Trigger),"")</f>
        <v/>
      </c>
      <c r="Z373" s="133" t="str">
        <f>IFERROR(_xll.qlRateHelperRate(X373,Trigger),"")</f>
        <v/>
      </c>
      <c r="AA373" s="133" t="str">
        <f>IF(ISERROR(_xll.qlSwapRateHelperSpread($X373)),IF(ISERROR(_xll.qlFuturesRateHelperConvexityAdjustment($X373)),"",_xll.qlFuturesRateHelperConvexityAdjustment($X373)),_xll.qlSwapRateHelperSpread($X373))</f>
        <v/>
      </c>
      <c r="AB373" s="133" t="str">
        <f>IFERROR(_xll.qlRateHelperEarliestDate(X373,Trigger),"")</f>
        <v/>
      </c>
      <c r="AC373" s="133" t="str">
        <f>IFERROR(_xll.qlRateHelperPillarDate(X373,Trigger),"")</f>
        <v/>
      </c>
      <c r="AD373" s="172" t="e">
        <v>#N/A</v>
      </c>
    </row>
    <row r="374" spans="1:30" x14ac:dyDescent="0.2">
      <c r="A374" s="133" t="s">
        <v>148</v>
      </c>
      <c r="B374" s="167" t="s">
        <v>99</v>
      </c>
      <c r="C374" s="121" t="s">
        <v>64</v>
      </c>
      <c r="D374" s="121" t="s">
        <v>8</v>
      </c>
      <c r="E374" s="121" t="s">
        <v>7</v>
      </c>
      <c r="F374" s="121" t="s">
        <v>140</v>
      </c>
      <c r="G374" s="121" t="str">
        <f t="shared" si="57"/>
        <v>Euribor6M</v>
      </c>
      <c r="H374" s="268" t="str">
        <f t="shared" si="58"/>
        <v>EUR25F13Y_Quote</v>
      </c>
      <c r="I374" s="277">
        <v>0</v>
      </c>
      <c r="J374" s="122" t="str">
        <f>IF(P368,_xll.qlSwapRateHelper2(,H374,2,B374,Calendar,+D374,E374,F374,G374,I374,C374,Discounting,PillarDate,,Permanent,Trigger,ObjectOverwrite),"--")</f>
        <v>--</v>
      </c>
      <c r="L374" s="243" t="str">
        <f t="shared" si="53"/>
        <v>FwdSw</v>
      </c>
      <c r="M374" s="244" t="str">
        <f t="shared" si="54"/>
        <v>EUR30F1Y_Quote</v>
      </c>
      <c r="N374" s="214">
        <f>IFERROR(_xll.qlQuoteValue(H380),"--")</f>
        <v>7.7299999999999999E-3</v>
      </c>
      <c r="O374" s="214">
        <f t="shared" si="55"/>
        <v>0</v>
      </c>
      <c r="P374" s="122" t="b">
        <v>0</v>
      </c>
      <c r="Q374" s="122">
        <v>50</v>
      </c>
      <c r="R374" s="122">
        <v>1</v>
      </c>
      <c r="S374" s="121" t="str">
        <f t="shared" si="56"/>
        <v>--</v>
      </c>
      <c r="T374" s="122" t="str">
        <f>IFERROR(_xll.qlRateHelperEarliestDate(S374,Trigger),"--")</f>
        <v>--</v>
      </c>
      <c r="U374" s="122" t="str">
        <f>IFERROR(_xll.qlRateHelperPillarDate(S374,Trigger),"--")</f>
        <v>--</v>
      </c>
      <c r="W374" s="133" t="str">
        <f t="shared" si="52"/>
        <v/>
      </c>
      <c r="X374" s="133" t="e">
        <v>#N/A</v>
      </c>
      <c r="Y374" s="133" t="str">
        <f>IFERROR(_xll.qlRateHelperQuoteName(X374,Trigger),"")</f>
        <v/>
      </c>
      <c r="Z374" s="133" t="str">
        <f>IFERROR(_xll.qlRateHelperRate(X374,Trigger),"")</f>
        <v/>
      </c>
      <c r="AA374" s="133" t="str">
        <f>IF(ISERROR(_xll.qlSwapRateHelperSpread($X374)),IF(ISERROR(_xll.qlFuturesRateHelperConvexityAdjustment($X374)),"",_xll.qlFuturesRateHelperConvexityAdjustment($X374)),_xll.qlSwapRateHelperSpread($X374))</f>
        <v/>
      </c>
      <c r="AB374" s="133" t="str">
        <f>IFERROR(_xll.qlRateHelperEarliestDate(X374,Trigger),"")</f>
        <v/>
      </c>
      <c r="AC374" s="133" t="str">
        <f>IFERROR(_xll.qlRateHelperPillarDate(X374,Trigger),"")</f>
        <v/>
      </c>
      <c r="AD374" s="172" t="e">
        <v>#N/A</v>
      </c>
    </row>
    <row r="375" spans="1:30" x14ac:dyDescent="0.2">
      <c r="A375" s="133" t="s">
        <v>148</v>
      </c>
      <c r="B375" s="167" t="s">
        <v>100</v>
      </c>
      <c r="C375" s="121" t="s">
        <v>64</v>
      </c>
      <c r="D375" s="121" t="s">
        <v>8</v>
      </c>
      <c r="E375" s="121" t="s">
        <v>7</v>
      </c>
      <c r="F375" s="121" t="s">
        <v>140</v>
      </c>
      <c r="G375" s="121" t="str">
        <f t="shared" si="57"/>
        <v>Euribor6M</v>
      </c>
      <c r="H375" s="268" t="str">
        <f t="shared" si="58"/>
        <v>EUR25F14Y_Quote</v>
      </c>
      <c r="I375" s="277">
        <v>0</v>
      </c>
      <c r="J375" s="122" t="str">
        <f>IF(P369,_xll.qlSwapRateHelper2(,H375,2,B375,Calendar,+D375,E375,F375,G375,I375,C375,Discounting,PillarDate,,Permanent,Trigger,ObjectOverwrite),"--")</f>
        <v>--</v>
      </c>
      <c r="L375" s="243" t="str">
        <f t="shared" si="53"/>
        <v>FwdSw</v>
      </c>
      <c r="M375" s="244" t="str">
        <f t="shared" si="54"/>
        <v>EUR30F2Y_Quote</v>
      </c>
      <c r="N375" s="214">
        <f>IFERROR(_xll.qlQuoteValue(H381),"--")</f>
        <v>7.7200000000000003E-3</v>
      </c>
      <c r="O375" s="214">
        <f t="shared" si="55"/>
        <v>0</v>
      </c>
      <c r="P375" s="122" t="b">
        <v>0</v>
      </c>
      <c r="Q375" s="122">
        <v>50</v>
      </c>
      <c r="R375" s="122">
        <v>1</v>
      </c>
      <c r="S375" s="121" t="str">
        <f t="shared" si="56"/>
        <v>--</v>
      </c>
      <c r="T375" s="122" t="str">
        <f>IFERROR(_xll.qlRateHelperEarliestDate(S375,Trigger),"--")</f>
        <v>--</v>
      </c>
      <c r="U375" s="122" t="str">
        <f>IFERROR(_xll.qlRateHelperPillarDate(S375,Trigger),"--")</f>
        <v>--</v>
      </c>
      <c r="W375" s="133" t="str">
        <f t="shared" si="52"/>
        <v/>
      </c>
      <c r="X375" s="133" t="e">
        <v>#N/A</v>
      </c>
      <c r="Y375" s="133" t="str">
        <f>IFERROR(_xll.qlRateHelperQuoteName(X375,Trigger),"")</f>
        <v/>
      </c>
      <c r="Z375" s="133" t="str">
        <f>IFERROR(_xll.qlRateHelperRate(X375,Trigger),"")</f>
        <v/>
      </c>
      <c r="AA375" s="133" t="str">
        <f>IF(ISERROR(_xll.qlSwapRateHelperSpread($X375)),IF(ISERROR(_xll.qlFuturesRateHelperConvexityAdjustment($X375)),"",_xll.qlFuturesRateHelperConvexityAdjustment($X375)),_xll.qlSwapRateHelperSpread($X375))</f>
        <v/>
      </c>
      <c r="AB375" s="133" t="str">
        <f>IFERROR(_xll.qlRateHelperEarliestDate(X375,Trigger),"")</f>
        <v/>
      </c>
      <c r="AC375" s="133" t="str">
        <f>IFERROR(_xll.qlRateHelperPillarDate(X375,Trigger),"")</f>
        <v/>
      </c>
      <c r="AD375" s="172" t="e">
        <v>#N/A</v>
      </c>
    </row>
    <row r="376" spans="1:30" x14ac:dyDescent="0.2">
      <c r="A376" s="133" t="s">
        <v>148</v>
      </c>
      <c r="B376" s="167" t="s">
        <v>62</v>
      </c>
      <c r="C376" s="121" t="s">
        <v>64</v>
      </c>
      <c r="D376" s="121" t="s">
        <v>8</v>
      </c>
      <c r="E376" s="121" t="s">
        <v>7</v>
      </c>
      <c r="F376" s="121" t="s">
        <v>140</v>
      </c>
      <c r="G376" s="121" t="str">
        <f t="shared" si="57"/>
        <v>Euribor6M</v>
      </c>
      <c r="H376" s="268" t="str">
        <f t="shared" si="58"/>
        <v>EUR25F15Y_Quote</v>
      </c>
      <c r="I376" s="277">
        <v>0</v>
      </c>
      <c r="J376" s="122" t="str">
        <f>IF(P370,_xll.qlSwapRateHelper2(,H376,2,B376,Calendar,+D376,E376,F376,G376,I376,C376,Discounting,PillarDate,,Permanent,Trigger,ObjectOverwrite),"--")</f>
        <v>--</v>
      </c>
      <c r="L376" s="243" t="str">
        <f t="shared" si="53"/>
        <v>FwdSw</v>
      </c>
      <c r="M376" s="244" t="str">
        <f t="shared" si="54"/>
        <v>EUR30F3Y_Quote</v>
      </c>
      <c r="N376" s="214">
        <f>IFERROR(_xll.qlQuoteValue(H382),"--")</f>
        <v>7.7099999999999998E-3</v>
      </c>
      <c r="O376" s="214">
        <f t="shared" si="55"/>
        <v>0</v>
      </c>
      <c r="P376" s="122" t="b">
        <v>0</v>
      </c>
      <c r="Q376" s="122">
        <v>50</v>
      </c>
      <c r="R376" s="122">
        <v>1</v>
      </c>
      <c r="S376" s="121" t="str">
        <f t="shared" si="56"/>
        <v>--</v>
      </c>
      <c r="T376" s="122" t="str">
        <f>IFERROR(_xll.qlRateHelperEarliestDate(S376,Trigger),"--")</f>
        <v>--</v>
      </c>
      <c r="U376" s="122" t="str">
        <f>IFERROR(_xll.qlRateHelperPillarDate(S376,Trigger),"--")</f>
        <v>--</v>
      </c>
      <c r="W376" s="133" t="str">
        <f t="shared" si="52"/>
        <v/>
      </c>
      <c r="X376" s="133" t="e">
        <v>#N/A</v>
      </c>
      <c r="Y376" s="133" t="str">
        <f>IFERROR(_xll.qlRateHelperQuoteName(X376,Trigger),"")</f>
        <v/>
      </c>
      <c r="Z376" s="133" t="str">
        <f>IFERROR(_xll.qlRateHelperRate(X376,Trigger),"")</f>
        <v/>
      </c>
      <c r="AA376" s="133" t="str">
        <f>IF(ISERROR(_xll.qlSwapRateHelperSpread($X376)),IF(ISERROR(_xll.qlFuturesRateHelperConvexityAdjustment($X376)),"",_xll.qlFuturesRateHelperConvexityAdjustment($X376)),_xll.qlSwapRateHelperSpread($X376))</f>
        <v/>
      </c>
      <c r="AB376" s="133" t="str">
        <f>IFERROR(_xll.qlRateHelperEarliestDate(X376,Trigger),"")</f>
        <v/>
      </c>
      <c r="AC376" s="133" t="str">
        <f>IFERROR(_xll.qlRateHelperPillarDate(X376,Trigger),"")</f>
        <v/>
      </c>
      <c r="AD376" s="172" t="e">
        <v>#N/A</v>
      </c>
    </row>
    <row r="377" spans="1:30" x14ac:dyDescent="0.2">
      <c r="A377" s="133" t="s">
        <v>148</v>
      </c>
      <c r="B377" s="167" t="s">
        <v>63</v>
      </c>
      <c r="C377" s="121" t="s">
        <v>64</v>
      </c>
      <c r="D377" s="121" t="s">
        <v>8</v>
      </c>
      <c r="E377" s="121" t="s">
        <v>7</v>
      </c>
      <c r="F377" s="121" t="s">
        <v>140</v>
      </c>
      <c r="G377" s="121" t="str">
        <f t="shared" si="57"/>
        <v>Euribor6M</v>
      </c>
      <c r="H377" s="268" t="str">
        <f t="shared" si="58"/>
        <v>EUR25F20Y_Quote</v>
      </c>
      <c r="I377" s="277">
        <v>0</v>
      </c>
      <c r="J377" s="122" t="str">
        <f>IF(P371,_xll.qlSwapRateHelper2(,H377,2,B377,Calendar,+D377,E377,F377,G377,I377,C377,Discounting,PillarDate,,Permanent,Trigger,ObjectOverwrite),"--")</f>
        <v>--</v>
      </c>
      <c r="L377" s="243" t="str">
        <f t="shared" si="53"/>
        <v>FwdSw</v>
      </c>
      <c r="M377" s="244" t="str">
        <f t="shared" si="54"/>
        <v>EUR30F4Y_Quote</v>
      </c>
      <c r="N377" s="214">
        <f>IFERROR(_xll.qlQuoteValue(H383),"--")</f>
        <v>7.7099999999999998E-3</v>
      </c>
      <c r="O377" s="214">
        <f t="shared" si="55"/>
        <v>0</v>
      </c>
      <c r="P377" s="122" t="b">
        <v>0</v>
      </c>
      <c r="Q377" s="122">
        <v>50</v>
      </c>
      <c r="R377" s="122">
        <v>1</v>
      </c>
      <c r="S377" s="121" t="str">
        <f t="shared" si="56"/>
        <v>--</v>
      </c>
      <c r="T377" s="122" t="str">
        <f>IFERROR(_xll.qlRateHelperEarliestDate(S377,Trigger),"--")</f>
        <v>--</v>
      </c>
      <c r="U377" s="122" t="str">
        <f>IFERROR(_xll.qlRateHelperPillarDate(S377,Trigger),"--")</f>
        <v>--</v>
      </c>
      <c r="W377" s="133" t="str">
        <f t="shared" si="52"/>
        <v/>
      </c>
      <c r="X377" s="133" t="e">
        <v>#N/A</v>
      </c>
      <c r="Y377" s="133" t="str">
        <f>IFERROR(_xll.qlRateHelperQuoteName(X377,Trigger),"")</f>
        <v/>
      </c>
      <c r="Z377" s="133" t="str">
        <f>IFERROR(_xll.qlRateHelperRate(X377,Trigger),"")</f>
        <v/>
      </c>
      <c r="AA377" s="133" t="str">
        <f>IF(ISERROR(_xll.qlSwapRateHelperSpread($X377)),IF(ISERROR(_xll.qlFuturesRateHelperConvexityAdjustment($X377)),"",_xll.qlFuturesRateHelperConvexityAdjustment($X377)),_xll.qlSwapRateHelperSpread($X377))</f>
        <v/>
      </c>
      <c r="AB377" s="133" t="str">
        <f>IFERROR(_xll.qlRateHelperEarliestDate(X377,Trigger),"")</f>
        <v/>
      </c>
      <c r="AC377" s="133" t="str">
        <f>IFERROR(_xll.qlRateHelperPillarDate(X377,Trigger),"")</f>
        <v/>
      </c>
      <c r="AD377" s="172" t="e">
        <v>#N/A</v>
      </c>
    </row>
    <row r="378" spans="1:30" x14ac:dyDescent="0.2">
      <c r="A378" s="133" t="s">
        <v>148</v>
      </c>
      <c r="B378" s="167" t="s">
        <v>64</v>
      </c>
      <c r="C378" s="121" t="s">
        <v>64</v>
      </c>
      <c r="D378" s="121" t="s">
        <v>8</v>
      </c>
      <c r="E378" s="121" t="s">
        <v>7</v>
      </c>
      <c r="F378" s="121" t="s">
        <v>140</v>
      </c>
      <c r="G378" s="121" t="str">
        <f t="shared" si="57"/>
        <v>Euribor6M</v>
      </c>
      <c r="H378" s="268" t="str">
        <f t="shared" si="58"/>
        <v>EUR25F25Y_Quote</v>
      </c>
      <c r="I378" s="277">
        <v>0</v>
      </c>
      <c r="J378" s="122" t="str">
        <f>IF(P372,_xll.qlSwapRateHelper2(,H378,2,B378,Calendar,+D378,E378,F378,G378,I378,C378,Discounting,PillarDate,,Permanent,Trigger,ObjectOverwrite),"--")</f>
        <v>--</v>
      </c>
      <c r="L378" s="243" t="str">
        <f t="shared" si="53"/>
        <v>FwdSw</v>
      </c>
      <c r="M378" s="244" t="str">
        <f t="shared" si="54"/>
        <v>EUR30F5Y_Quote</v>
      </c>
      <c r="N378" s="214">
        <f>IFERROR(_xll.qlQuoteValue(H384),"--")</f>
        <v>7.7099999999999998E-3</v>
      </c>
      <c r="O378" s="214">
        <f t="shared" si="55"/>
        <v>0</v>
      </c>
      <c r="P378" s="122" t="b">
        <v>0</v>
      </c>
      <c r="Q378" s="122">
        <v>50</v>
      </c>
      <c r="R378" s="122">
        <v>1</v>
      </c>
      <c r="S378" s="121" t="str">
        <f t="shared" si="56"/>
        <v>--</v>
      </c>
      <c r="T378" s="122" t="str">
        <f>IFERROR(_xll.qlRateHelperEarliestDate(S378,Trigger),"--")</f>
        <v>--</v>
      </c>
      <c r="U378" s="122" t="str">
        <f>IFERROR(_xll.qlRateHelperPillarDate(S378,Trigger),"--")</f>
        <v>--</v>
      </c>
      <c r="W378" s="133" t="str">
        <f t="shared" si="52"/>
        <v/>
      </c>
      <c r="X378" s="133" t="e">
        <v>#N/A</v>
      </c>
      <c r="Y378" s="133" t="str">
        <f>IFERROR(_xll.qlRateHelperQuoteName(X378,Trigger),"")</f>
        <v/>
      </c>
      <c r="Z378" s="133" t="str">
        <f>IFERROR(_xll.qlRateHelperRate(X378,Trigger),"")</f>
        <v/>
      </c>
      <c r="AA378" s="133" t="str">
        <f>IF(ISERROR(_xll.qlSwapRateHelperSpread($X378)),IF(ISERROR(_xll.qlFuturesRateHelperConvexityAdjustment($X378)),"",_xll.qlFuturesRateHelperConvexityAdjustment($X378)),_xll.qlSwapRateHelperSpread($X378))</f>
        <v/>
      </c>
      <c r="AB378" s="133" t="str">
        <f>IFERROR(_xll.qlRateHelperEarliestDate(X378,Trigger),"")</f>
        <v/>
      </c>
      <c r="AC378" s="133" t="str">
        <f>IFERROR(_xll.qlRateHelperPillarDate(X378,Trigger),"")</f>
        <v/>
      </c>
      <c r="AD378" s="172" t="e">
        <v>#N/A</v>
      </c>
    </row>
    <row r="379" spans="1:30" x14ac:dyDescent="0.2">
      <c r="A379" s="136" t="s">
        <v>148</v>
      </c>
      <c r="B379" s="168" t="s">
        <v>66</v>
      </c>
      <c r="C379" s="169" t="s">
        <v>64</v>
      </c>
      <c r="D379" s="169" t="s">
        <v>8</v>
      </c>
      <c r="E379" s="169" t="s">
        <v>7</v>
      </c>
      <c r="F379" s="169" t="s">
        <v>140</v>
      </c>
      <c r="G379" s="5" t="str">
        <f t="shared" si="57"/>
        <v>Euribor6M</v>
      </c>
      <c r="H379" s="269" t="str">
        <f t="shared" si="58"/>
        <v>EUR25F30Y_Quote</v>
      </c>
      <c r="I379" s="275">
        <v>0</v>
      </c>
      <c r="J379" s="124" t="str">
        <f>IF(P373,_xll.qlSwapRateHelper2(,H379,2,B379,Calendar,+D379,E379,F379,G379,I379,C379,Discounting,PillarDate,,Permanent,Trigger,ObjectOverwrite),"--")</f>
        <v>obj_004c6#0001</v>
      </c>
      <c r="L379" s="243" t="str">
        <f t="shared" si="53"/>
        <v>FwdSw</v>
      </c>
      <c r="M379" s="244" t="str">
        <f t="shared" si="54"/>
        <v>EUR30F6Y_Quote</v>
      </c>
      <c r="N379" s="214">
        <f>IFERROR(_xll.qlQuoteValue(H385),"--")</f>
        <v>7.7200000000000003E-3</v>
      </c>
      <c r="O379" s="214">
        <f t="shared" si="55"/>
        <v>0</v>
      </c>
      <c r="P379" s="122" t="b">
        <v>0</v>
      </c>
      <c r="Q379" s="122">
        <v>50</v>
      </c>
      <c r="R379" s="122">
        <v>1</v>
      </c>
      <c r="S379" s="121" t="str">
        <f t="shared" si="56"/>
        <v>--</v>
      </c>
      <c r="T379" s="122" t="str">
        <f>IFERROR(_xll.qlRateHelperEarliestDate(S379,Trigger),"--")</f>
        <v>--</v>
      </c>
      <c r="U379" s="122" t="str">
        <f>IFERROR(_xll.qlRateHelperPillarDate(S379,Trigger),"--")</f>
        <v>--</v>
      </c>
      <c r="W379" s="133" t="str">
        <f t="shared" si="52"/>
        <v/>
      </c>
      <c r="X379" s="133" t="e">
        <v>#N/A</v>
      </c>
      <c r="Y379" s="133" t="str">
        <f>IFERROR(_xll.qlRateHelperQuoteName(X379,Trigger),"")</f>
        <v/>
      </c>
      <c r="Z379" s="133" t="str">
        <f>IFERROR(_xll.qlRateHelperRate(X379,Trigger),"")</f>
        <v/>
      </c>
      <c r="AA379" s="133" t="str">
        <f>IF(ISERROR(_xll.qlSwapRateHelperSpread($X379)),IF(ISERROR(_xll.qlFuturesRateHelperConvexityAdjustment($X379)),"",_xll.qlFuturesRateHelperConvexityAdjustment($X379)),_xll.qlSwapRateHelperSpread($X379))</f>
        <v/>
      </c>
      <c r="AB379" s="133" t="str">
        <f>IFERROR(_xll.qlRateHelperEarliestDate(X379,Trigger),"")</f>
        <v/>
      </c>
      <c r="AC379" s="133" t="str">
        <f>IFERROR(_xll.qlRateHelperPillarDate(X379,Trigger),"")</f>
        <v/>
      </c>
      <c r="AD379" s="172" t="e">
        <v>#N/A</v>
      </c>
    </row>
    <row r="380" spans="1:30" x14ac:dyDescent="0.2">
      <c r="A380" s="130" t="s">
        <v>148</v>
      </c>
      <c r="B380" s="166" t="s">
        <v>29</v>
      </c>
      <c r="C380" s="118" t="s">
        <v>66</v>
      </c>
      <c r="D380" s="118" t="s">
        <v>8</v>
      </c>
      <c r="E380" s="118" t="s">
        <v>7</v>
      </c>
      <c r="F380" s="118" t="s">
        <v>140</v>
      </c>
      <c r="G380" s="52" t="str">
        <f t="shared" si="57"/>
        <v>Euribor6M</v>
      </c>
      <c r="H380" s="267" t="str">
        <f t="shared" si="58"/>
        <v>EUR30F1Y_Quote</v>
      </c>
      <c r="I380" s="276">
        <v>0</v>
      </c>
      <c r="J380" s="119" t="str">
        <f>IF(P374,_xll.qlSwapRateHelper2(,H380,2,B380,Calendar,+D380,E380,F380,G380,I380,C380,Discounting,PillarDate,,Permanent,Trigger,ObjectOverwrite),"--")</f>
        <v>--</v>
      </c>
      <c r="L380" s="243" t="str">
        <f t="shared" si="53"/>
        <v>FwdSw</v>
      </c>
      <c r="M380" s="244" t="str">
        <f t="shared" si="54"/>
        <v>EUR30F7Y_Quote</v>
      </c>
      <c r="N380" s="214">
        <f>IFERROR(_xll.qlQuoteValue(H386),"--")</f>
        <v>7.7200000000000003E-3</v>
      </c>
      <c r="O380" s="214">
        <f t="shared" si="55"/>
        <v>0</v>
      </c>
      <c r="P380" s="122" t="b">
        <v>0</v>
      </c>
      <c r="Q380" s="122">
        <v>50</v>
      </c>
      <c r="R380" s="122">
        <v>1</v>
      </c>
      <c r="S380" s="121" t="str">
        <f t="shared" si="56"/>
        <v>--</v>
      </c>
      <c r="T380" s="122" t="str">
        <f>IFERROR(_xll.qlRateHelperEarliestDate(S380,Trigger),"--")</f>
        <v>--</v>
      </c>
      <c r="U380" s="122" t="str">
        <f>IFERROR(_xll.qlRateHelperPillarDate(S380,Trigger),"--")</f>
        <v>--</v>
      </c>
      <c r="W380" s="133" t="str">
        <f t="shared" si="52"/>
        <v/>
      </c>
      <c r="X380" s="133" t="e">
        <v>#N/A</v>
      </c>
      <c r="Y380" s="133" t="str">
        <f>IFERROR(_xll.qlRateHelperQuoteName(X380,Trigger),"")</f>
        <v/>
      </c>
      <c r="Z380" s="133" t="str">
        <f>IFERROR(_xll.qlRateHelperRate(X380,Trigger),"")</f>
        <v/>
      </c>
      <c r="AA380" s="133" t="str">
        <f>IF(ISERROR(_xll.qlSwapRateHelperSpread($X380)),IF(ISERROR(_xll.qlFuturesRateHelperConvexityAdjustment($X380)),"",_xll.qlFuturesRateHelperConvexityAdjustment($X380)),_xll.qlSwapRateHelperSpread($X380))</f>
        <v/>
      </c>
      <c r="AB380" s="133" t="str">
        <f>IFERROR(_xll.qlRateHelperEarliestDate(X380,Trigger),"")</f>
        <v/>
      </c>
      <c r="AC380" s="133" t="str">
        <f>IFERROR(_xll.qlRateHelperPillarDate(X380,Trigger),"")</f>
        <v/>
      </c>
      <c r="AD380" s="172" t="e">
        <v>#N/A</v>
      </c>
    </row>
    <row r="381" spans="1:30" x14ac:dyDescent="0.2">
      <c r="A381" s="133" t="s">
        <v>148</v>
      </c>
      <c r="B381" s="167" t="s">
        <v>52</v>
      </c>
      <c r="C381" s="121" t="s">
        <v>66</v>
      </c>
      <c r="D381" s="121" t="s">
        <v>8</v>
      </c>
      <c r="E381" s="121" t="s">
        <v>7</v>
      </c>
      <c r="F381" s="121" t="s">
        <v>140</v>
      </c>
      <c r="G381" s="121" t="str">
        <f t="shared" si="57"/>
        <v>Euribor6M</v>
      </c>
      <c r="H381" s="268" t="str">
        <f t="shared" si="58"/>
        <v>EUR30F2Y_Quote</v>
      </c>
      <c r="I381" s="277">
        <v>0</v>
      </c>
      <c r="J381" s="122" t="str">
        <f>IF(P375,_xll.qlSwapRateHelper2(,H381,2,B381,Calendar,+D381,E381,F381,G381,I381,C381,Discounting,PillarDate,,Permanent,Trigger,ObjectOverwrite),"--")</f>
        <v>--</v>
      </c>
      <c r="L381" s="243" t="str">
        <f t="shared" si="53"/>
        <v>FwdSw</v>
      </c>
      <c r="M381" s="244" t="str">
        <f t="shared" si="54"/>
        <v>EUR30F8Y_Quote</v>
      </c>
      <c r="N381" s="214">
        <f>IFERROR(_xll.qlQuoteValue(H387),"--")</f>
        <v>7.6800000000000002E-3</v>
      </c>
      <c r="O381" s="214">
        <f t="shared" si="55"/>
        <v>0</v>
      </c>
      <c r="P381" s="122" t="b">
        <v>0</v>
      </c>
      <c r="Q381" s="122">
        <v>50</v>
      </c>
      <c r="R381" s="122">
        <v>1</v>
      </c>
      <c r="S381" s="121" t="str">
        <f t="shared" si="56"/>
        <v>--</v>
      </c>
      <c r="T381" s="122" t="str">
        <f>IFERROR(_xll.qlRateHelperEarliestDate(S381,Trigger),"--")</f>
        <v>--</v>
      </c>
      <c r="U381" s="122" t="str">
        <f>IFERROR(_xll.qlRateHelperPillarDate(S381,Trigger),"--")</f>
        <v>--</v>
      </c>
      <c r="W381" s="133" t="str">
        <f t="shared" si="52"/>
        <v/>
      </c>
      <c r="X381" s="133" t="e">
        <v>#N/A</v>
      </c>
      <c r="Y381" s="133" t="str">
        <f>IFERROR(_xll.qlRateHelperQuoteName(X381,Trigger),"")</f>
        <v/>
      </c>
      <c r="Z381" s="133" t="str">
        <f>IFERROR(_xll.qlRateHelperRate(X381,Trigger),"")</f>
        <v/>
      </c>
      <c r="AA381" s="133" t="str">
        <f>IF(ISERROR(_xll.qlSwapRateHelperSpread($X381)),IF(ISERROR(_xll.qlFuturesRateHelperConvexityAdjustment($X381)),"",_xll.qlFuturesRateHelperConvexityAdjustment($X381)),_xll.qlSwapRateHelperSpread($X381))</f>
        <v/>
      </c>
      <c r="AB381" s="133" t="str">
        <f>IFERROR(_xll.qlRateHelperEarliestDate(X381,Trigger),"")</f>
        <v/>
      </c>
      <c r="AC381" s="133" t="str">
        <f>IFERROR(_xll.qlRateHelperPillarDate(X381,Trigger),"")</f>
        <v/>
      </c>
      <c r="AD381" s="172" t="e">
        <v>#N/A</v>
      </c>
    </row>
    <row r="382" spans="1:30" x14ac:dyDescent="0.2">
      <c r="A382" s="133" t="s">
        <v>148</v>
      </c>
      <c r="B382" s="167" t="s">
        <v>53</v>
      </c>
      <c r="C382" s="121" t="s">
        <v>66</v>
      </c>
      <c r="D382" s="121" t="s">
        <v>8</v>
      </c>
      <c r="E382" s="121" t="s">
        <v>7</v>
      </c>
      <c r="F382" s="121" t="s">
        <v>140</v>
      </c>
      <c r="G382" s="121" t="str">
        <f t="shared" si="57"/>
        <v>Euribor6M</v>
      </c>
      <c r="H382" s="268" t="str">
        <f t="shared" si="58"/>
        <v>EUR30F3Y_Quote</v>
      </c>
      <c r="I382" s="277">
        <v>0</v>
      </c>
      <c r="J382" s="122" t="str">
        <f>IF(P376,_xll.qlSwapRateHelper2(,H382,2,B382,Calendar,+D382,E382,F382,G382,I382,C382,Discounting,PillarDate,,Permanent,Trigger,ObjectOverwrite),"--")</f>
        <v>--</v>
      </c>
      <c r="L382" s="243" t="str">
        <f t="shared" si="53"/>
        <v>FwdSw</v>
      </c>
      <c r="M382" s="244" t="str">
        <f t="shared" si="54"/>
        <v>EUR30F9Y_Quote</v>
      </c>
      <c r="N382" s="214">
        <f>IFERROR(_xll.qlQuoteValue(H388),"--")</f>
        <v>7.6E-3</v>
      </c>
      <c r="O382" s="214">
        <f t="shared" si="55"/>
        <v>0</v>
      </c>
      <c r="P382" s="122" t="b">
        <v>0</v>
      </c>
      <c r="Q382" s="122">
        <v>50</v>
      </c>
      <c r="R382" s="122">
        <v>1</v>
      </c>
      <c r="S382" s="121" t="str">
        <f t="shared" si="56"/>
        <v>--</v>
      </c>
      <c r="T382" s="122" t="str">
        <f>IFERROR(_xll.qlRateHelperEarliestDate(S382,Trigger),"--")</f>
        <v>--</v>
      </c>
      <c r="U382" s="122" t="str">
        <f>IFERROR(_xll.qlRateHelperPillarDate(S382,Trigger),"--")</f>
        <v>--</v>
      </c>
      <c r="W382" s="133" t="str">
        <f t="shared" si="52"/>
        <v/>
      </c>
      <c r="X382" s="133" t="e">
        <v>#N/A</v>
      </c>
      <c r="Y382" s="133" t="str">
        <f>IFERROR(_xll.qlRateHelperQuoteName(X382,Trigger),"")</f>
        <v/>
      </c>
      <c r="Z382" s="133" t="str">
        <f>IFERROR(_xll.qlRateHelperRate(X382,Trigger),"")</f>
        <v/>
      </c>
      <c r="AA382" s="133" t="str">
        <f>IF(ISERROR(_xll.qlSwapRateHelperSpread($X382)),IF(ISERROR(_xll.qlFuturesRateHelperConvexityAdjustment($X382)),"",_xll.qlFuturesRateHelperConvexityAdjustment($X382)),_xll.qlSwapRateHelperSpread($X382))</f>
        <v/>
      </c>
      <c r="AB382" s="133" t="str">
        <f>IFERROR(_xll.qlRateHelperEarliestDate(X382,Trigger),"")</f>
        <v/>
      </c>
      <c r="AC382" s="133" t="str">
        <f>IFERROR(_xll.qlRateHelperPillarDate(X382,Trigger),"")</f>
        <v/>
      </c>
      <c r="AD382" s="172" t="e">
        <v>#N/A</v>
      </c>
    </row>
    <row r="383" spans="1:30" x14ac:dyDescent="0.2">
      <c r="A383" s="133" t="s">
        <v>148</v>
      </c>
      <c r="B383" s="167" t="s">
        <v>54</v>
      </c>
      <c r="C383" s="121" t="s">
        <v>66</v>
      </c>
      <c r="D383" s="121" t="s">
        <v>8</v>
      </c>
      <c r="E383" s="121" t="s">
        <v>7</v>
      </c>
      <c r="F383" s="121" t="s">
        <v>140</v>
      </c>
      <c r="G383" s="121" t="str">
        <f t="shared" si="57"/>
        <v>Euribor6M</v>
      </c>
      <c r="H383" s="268" t="str">
        <f t="shared" si="58"/>
        <v>EUR30F4Y_Quote</v>
      </c>
      <c r="I383" s="277">
        <v>0</v>
      </c>
      <c r="J383" s="122" t="str">
        <f>IF(P377,_xll.qlSwapRateHelper2(,H383,2,B383,Calendar,+D383,E383,F383,G383,I383,C383,Discounting,PillarDate,,Permanent,Trigger,ObjectOverwrite),"--")</f>
        <v>--</v>
      </c>
      <c r="L383" s="243" t="str">
        <f t="shared" si="53"/>
        <v>FwdSw</v>
      </c>
      <c r="M383" s="244" t="str">
        <f t="shared" si="54"/>
        <v>EUR30F10Y_Quote</v>
      </c>
      <c r="N383" s="214">
        <f>IFERROR(_xll.qlQuoteValue(H389),"--")</f>
        <v>7.4700000000000001E-3</v>
      </c>
      <c r="O383" s="214">
        <f t="shared" si="55"/>
        <v>0</v>
      </c>
      <c r="P383" s="122" t="b">
        <v>0</v>
      </c>
      <c r="Q383" s="122">
        <v>50</v>
      </c>
      <c r="R383" s="122">
        <v>1</v>
      </c>
      <c r="S383" s="121" t="str">
        <f t="shared" si="56"/>
        <v>--</v>
      </c>
      <c r="T383" s="122" t="str">
        <f>IFERROR(_xll.qlRateHelperEarliestDate(S383,Trigger),"--")</f>
        <v>--</v>
      </c>
      <c r="U383" s="122" t="str">
        <f>IFERROR(_xll.qlRateHelperPillarDate(S383,Trigger),"--")</f>
        <v>--</v>
      </c>
      <c r="W383" s="133" t="str">
        <f t="shared" si="52"/>
        <v/>
      </c>
      <c r="X383" s="133" t="e">
        <v>#N/A</v>
      </c>
      <c r="Y383" s="133" t="str">
        <f>IFERROR(_xll.qlRateHelperQuoteName(X383,Trigger),"")</f>
        <v/>
      </c>
      <c r="Z383" s="133" t="str">
        <f>IFERROR(_xll.qlRateHelperRate(X383,Trigger),"")</f>
        <v/>
      </c>
      <c r="AA383" s="133" t="str">
        <f>IF(ISERROR(_xll.qlSwapRateHelperSpread($X383)),IF(ISERROR(_xll.qlFuturesRateHelperConvexityAdjustment($X383)),"",_xll.qlFuturesRateHelperConvexityAdjustment($X383)),_xll.qlSwapRateHelperSpread($X383))</f>
        <v/>
      </c>
      <c r="AB383" s="133" t="str">
        <f>IFERROR(_xll.qlRateHelperEarliestDate(X383,Trigger),"")</f>
        <v/>
      </c>
      <c r="AC383" s="133" t="str">
        <f>IFERROR(_xll.qlRateHelperPillarDate(X383,Trigger),"")</f>
        <v/>
      </c>
      <c r="AD383" s="172" t="e">
        <v>#N/A</v>
      </c>
    </row>
    <row r="384" spans="1:30" x14ac:dyDescent="0.2">
      <c r="A384" s="133" t="s">
        <v>148</v>
      </c>
      <c r="B384" s="167" t="s">
        <v>55</v>
      </c>
      <c r="C384" s="121" t="s">
        <v>66</v>
      </c>
      <c r="D384" s="121" t="s">
        <v>8</v>
      </c>
      <c r="E384" s="121" t="s">
        <v>7</v>
      </c>
      <c r="F384" s="121" t="s">
        <v>140</v>
      </c>
      <c r="G384" s="121" t="str">
        <f t="shared" si="57"/>
        <v>Euribor6M</v>
      </c>
      <c r="H384" s="268" t="str">
        <f t="shared" si="58"/>
        <v>EUR30F5Y_Quote</v>
      </c>
      <c r="I384" s="277">
        <v>0</v>
      </c>
      <c r="J384" s="122" t="str">
        <f>IF(P378,_xll.qlSwapRateHelper2(,H384,2,B384,Calendar,+D384,E384,F384,G384,I384,C384,Discounting,PillarDate,,Permanent,Trigger,ObjectOverwrite),"--")</f>
        <v>--</v>
      </c>
      <c r="L384" s="243" t="str">
        <f t="shared" si="53"/>
        <v>FwdSw</v>
      </c>
      <c r="M384" s="244" t="str">
        <f t="shared" si="54"/>
        <v>EUR30F11Y_Quote</v>
      </c>
      <c r="N384" s="214">
        <f>IFERROR(_xll.qlQuoteValue(H390),"--")</f>
        <v>7.2899999999999996E-3</v>
      </c>
      <c r="O384" s="214">
        <f t="shared" si="55"/>
        <v>0</v>
      </c>
      <c r="P384" s="122" t="b">
        <v>0</v>
      </c>
      <c r="Q384" s="122">
        <v>50</v>
      </c>
      <c r="R384" s="122">
        <v>1</v>
      </c>
      <c r="S384" s="121" t="str">
        <f t="shared" si="56"/>
        <v>--</v>
      </c>
      <c r="T384" s="122" t="str">
        <f>IFERROR(_xll.qlRateHelperEarliestDate(S384,Trigger),"--")</f>
        <v>--</v>
      </c>
      <c r="U384" s="122" t="str">
        <f>IFERROR(_xll.qlRateHelperPillarDate(S384,Trigger),"--")</f>
        <v>--</v>
      </c>
      <c r="W384" s="133" t="str">
        <f t="shared" si="52"/>
        <v/>
      </c>
      <c r="X384" s="133" t="e">
        <v>#N/A</v>
      </c>
      <c r="Y384" s="133" t="str">
        <f>IFERROR(_xll.qlRateHelperQuoteName(X384,Trigger),"")</f>
        <v/>
      </c>
      <c r="Z384" s="133" t="str">
        <f>IFERROR(_xll.qlRateHelperRate(X384,Trigger),"")</f>
        <v/>
      </c>
      <c r="AA384" s="133" t="str">
        <f>IF(ISERROR(_xll.qlSwapRateHelperSpread($X384)),IF(ISERROR(_xll.qlFuturesRateHelperConvexityAdjustment($X384)),"",_xll.qlFuturesRateHelperConvexityAdjustment($X384)),_xll.qlSwapRateHelperSpread($X384))</f>
        <v/>
      </c>
      <c r="AB384" s="133" t="str">
        <f>IFERROR(_xll.qlRateHelperEarliestDate(X384,Trigger),"")</f>
        <v/>
      </c>
      <c r="AC384" s="133" t="str">
        <f>IFERROR(_xll.qlRateHelperPillarDate(X384,Trigger),"")</f>
        <v/>
      </c>
      <c r="AD384" s="172" t="e">
        <v>#N/A</v>
      </c>
    </row>
    <row r="385" spans="1:30" x14ac:dyDescent="0.2">
      <c r="A385" s="133" t="s">
        <v>148</v>
      </c>
      <c r="B385" s="167" t="s">
        <v>56</v>
      </c>
      <c r="C385" s="121" t="s">
        <v>66</v>
      </c>
      <c r="D385" s="121" t="s">
        <v>8</v>
      </c>
      <c r="E385" s="121" t="s">
        <v>7</v>
      </c>
      <c r="F385" s="121" t="s">
        <v>140</v>
      </c>
      <c r="G385" s="121" t="str">
        <f t="shared" si="57"/>
        <v>Euribor6M</v>
      </c>
      <c r="H385" s="268" t="str">
        <f t="shared" si="58"/>
        <v>EUR30F6Y_Quote</v>
      </c>
      <c r="I385" s="277">
        <v>0</v>
      </c>
      <c r="J385" s="122" t="str">
        <f>IF(P379,_xll.qlSwapRateHelper2(,H385,2,B385,Calendar,+D385,E385,F385,G385,I385,C385,Discounting,PillarDate,,Permanent,Trigger,ObjectOverwrite),"--")</f>
        <v>--</v>
      </c>
      <c r="L385" s="243" t="str">
        <f t="shared" si="53"/>
        <v>FwdSw</v>
      </c>
      <c r="M385" s="244" t="str">
        <f t="shared" si="54"/>
        <v>EUR30F12Y_Quote</v>
      </c>
      <c r="N385" s="214">
        <f>IFERROR(_xll.qlQuoteValue(H391),"--")</f>
        <v>7.0899999999999999E-3</v>
      </c>
      <c r="O385" s="214">
        <f t="shared" si="55"/>
        <v>0</v>
      </c>
      <c r="P385" s="122" t="b">
        <v>0</v>
      </c>
      <c r="Q385" s="122">
        <v>50</v>
      </c>
      <c r="R385" s="122">
        <v>1</v>
      </c>
      <c r="S385" s="121" t="str">
        <f t="shared" si="56"/>
        <v>--</v>
      </c>
      <c r="T385" s="122" t="str">
        <f>IFERROR(_xll.qlRateHelperEarliestDate(S385,Trigger),"--")</f>
        <v>--</v>
      </c>
      <c r="U385" s="122" t="str">
        <f>IFERROR(_xll.qlRateHelperPillarDate(S385,Trigger),"--")</f>
        <v>--</v>
      </c>
      <c r="W385" s="133" t="str">
        <f t="shared" si="52"/>
        <v/>
      </c>
      <c r="X385" s="133" t="e">
        <v>#N/A</v>
      </c>
      <c r="Y385" s="133" t="str">
        <f>IFERROR(_xll.qlRateHelperQuoteName(X385,Trigger),"")</f>
        <v/>
      </c>
      <c r="Z385" s="133" t="str">
        <f>IFERROR(_xll.qlRateHelperRate(X385,Trigger),"")</f>
        <v/>
      </c>
      <c r="AA385" s="133" t="str">
        <f>IF(ISERROR(_xll.qlSwapRateHelperSpread($X385)),IF(ISERROR(_xll.qlFuturesRateHelperConvexityAdjustment($X385)),"",_xll.qlFuturesRateHelperConvexityAdjustment($X385)),_xll.qlSwapRateHelperSpread($X385))</f>
        <v/>
      </c>
      <c r="AB385" s="133" t="str">
        <f>IFERROR(_xll.qlRateHelperEarliestDate(X385,Trigger),"")</f>
        <v/>
      </c>
      <c r="AC385" s="133" t="str">
        <f>IFERROR(_xll.qlRateHelperPillarDate(X385,Trigger),"")</f>
        <v/>
      </c>
      <c r="AD385" s="172" t="e">
        <v>#N/A</v>
      </c>
    </row>
    <row r="386" spans="1:30" x14ac:dyDescent="0.2">
      <c r="A386" s="133" t="s">
        <v>148</v>
      </c>
      <c r="B386" s="167" t="s">
        <v>57</v>
      </c>
      <c r="C386" s="121" t="s">
        <v>66</v>
      </c>
      <c r="D386" s="121" t="s">
        <v>8</v>
      </c>
      <c r="E386" s="121" t="s">
        <v>7</v>
      </c>
      <c r="F386" s="121" t="s">
        <v>140</v>
      </c>
      <c r="G386" s="121" t="str">
        <f t="shared" si="57"/>
        <v>Euribor6M</v>
      </c>
      <c r="H386" s="268" t="str">
        <f t="shared" si="58"/>
        <v>EUR30F7Y_Quote</v>
      </c>
      <c r="I386" s="277">
        <v>0</v>
      </c>
      <c r="J386" s="122" t="str">
        <f>IF(P380,_xll.qlSwapRateHelper2(,H386,2,B386,Calendar,+D386,E386,F386,G386,I386,C386,Discounting,PillarDate,,Permanent,Trigger,ObjectOverwrite),"--")</f>
        <v>--</v>
      </c>
      <c r="L386" s="243" t="str">
        <f t="shared" si="53"/>
        <v>FwdSw</v>
      </c>
      <c r="M386" s="244" t="str">
        <f t="shared" si="54"/>
        <v>EUR30F13Y_Quote</v>
      </c>
      <c r="N386" s="214">
        <f>IFERROR(_xll.qlQuoteValue(H392),"--")</f>
        <v>6.8900000000000003E-3</v>
      </c>
      <c r="O386" s="214">
        <f t="shared" si="55"/>
        <v>0</v>
      </c>
      <c r="P386" s="122" t="b">
        <v>0</v>
      </c>
      <c r="Q386" s="122">
        <v>50</v>
      </c>
      <c r="R386" s="122">
        <v>1</v>
      </c>
      <c r="S386" s="121" t="str">
        <f t="shared" si="56"/>
        <v>--</v>
      </c>
      <c r="T386" s="122" t="str">
        <f>IFERROR(_xll.qlRateHelperEarliestDate(S386,Trigger),"--")</f>
        <v>--</v>
      </c>
      <c r="U386" s="122" t="str">
        <f>IFERROR(_xll.qlRateHelperPillarDate(S386,Trigger),"--")</f>
        <v>--</v>
      </c>
      <c r="W386" s="133" t="str">
        <f t="shared" si="52"/>
        <v/>
      </c>
      <c r="X386" s="133" t="e">
        <v>#N/A</v>
      </c>
      <c r="Y386" s="133" t="str">
        <f>IFERROR(_xll.qlRateHelperQuoteName(X386,Trigger),"")</f>
        <v/>
      </c>
      <c r="Z386" s="133" t="str">
        <f>IFERROR(_xll.qlRateHelperRate(X386,Trigger),"")</f>
        <v/>
      </c>
      <c r="AA386" s="133" t="str">
        <f>IF(ISERROR(_xll.qlSwapRateHelperSpread($X386)),IF(ISERROR(_xll.qlFuturesRateHelperConvexityAdjustment($X386)),"",_xll.qlFuturesRateHelperConvexityAdjustment($X386)),_xll.qlSwapRateHelperSpread($X386))</f>
        <v/>
      </c>
      <c r="AB386" s="133" t="str">
        <f>IFERROR(_xll.qlRateHelperEarliestDate(X386,Trigger),"")</f>
        <v/>
      </c>
      <c r="AC386" s="133" t="str">
        <f>IFERROR(_xll.qlRateHelperPillarDate(X386,Trigger),"")</f>
        <v/>
      </c>
      <c r="AD386" s="172" t="e">
        <v>#N/A</v>
      </c>
    </row>
    <row r="387" spans="1:30" x14ac:dyDescent="0.2">
      <c r="A387" s="133" t="s">
        <v>148</v>
      </c>
      <c r="B387" s="167" t="s">
        <v>58</v>
      </c>
      <c r="C387" s="121" t="s">
        <v>66</v>
      </c>
      <c r="D387" s="121" t="s">
        <v>8</v>
      </c>
      <c r="E387" s="121" t="s">
        <v>7</v>
      </c>
      <c r="F387" s="121" t="s">
        <v>140</v>
      </c>
      <c r="G387" s="121" t="str">
        <f t="shared" si="57"/>
        <v>Euribor6M</v>
      </c>
      <c r="H387" s="268" t="str">
        <f t="shared" si="58"/>
        <v>EUR30F8Y_Quote</v>
      </c>
      <c r="I387" s="277">
        <v>0</v>
      </c>
      <c r="J387" s="122" t="str">
        <f>IF(P381,_xll.qlSwapRateHelper2(,H387,2,B387,Calendar,+D387,E387,F387,G387,I387,C387,Discounting,PillarDate,,Permanent,Trigger,ObjectOverwrite),"--")</f>
        <v>--</v>
      </c>
      <c r="L387" s="243" t="str">
        <f t="shared" si="53"/>
        <v>FwdSw</v>
      </c>
      <c r="M387" s="244" t="str">
        <f t="shared" si="54"/>
        <v>EUR30F14Y_Quote</v>
      </c>
      <c r="N387" s="214">
        <f>IFERROR(_xll.qlQuoteValue(H393),"--")</f>
        <v>6.7200000000000003E-3</v>
      </c>
      <c r="O387" s="214">
        <f t="shared" si="55"/>
        <v>0</v>
      </c>
      <c r="P387" s="122" t="b">
        <v>0</v>
      </c>
      <c r="Q387" s="122">
        <v>50</v>
      </c>
      <c r="R387" s="122">
        <v>1</v>
      </c>
      <c r="S387" s="121" t="str">
        <f t="shared" si="56"/>
        <v>--</v>
      </c>
      <c r="T387" s="122" t="str">
        <f>IFERROR(_xll.qlRateHelperEarliestDate(S387,Trigger),"--")</f>
        <v>--</v>
      </c>
      <c r="U387" s="122" t="str">
        <f>IFERROR(_xll.qlRateHelperPillarDate(S387,Trigger),"--")</f>
        <v>--</v>
      </c>
      <c r="W387" s="133" t="str">
        <f t="shared" si="52"/>
        <v/>
      </c>
      <c r="X387" s="133" t="e">
        <v>#N/A</v>
      </c>
      <c r="Y387" s="133" t="str">
        <f>IFERROR(_xll.qlRateHelperQuoteName(X387,Trigger),"")</f>
        <v/>
      </c>
      <c r="Z387" s="133" t="str">
        <f>IFERROR(_xll.qlRateHelperRate(X387,Trigger),"")</f>
        <v/>
      </c>
      <c r="AA387" s="133" t="str">
        <f>IF(ISERROR(_xll.qlSwapRateHelperSpread($X387)),IF(ISERROR(_xll.qlFuturesRateHelperConvexityAdjustment($X387)),"",_xll.qlFuturesRateHelperConvexityAdjustment($X387)),_xll.qlSwapRateHelperSpread($X387))</f>
        <v/>
      </c>
      <c r="AB387" s="133" t="str">
        <f>IFERROR(_xll.qlRateHelperEarliestDate(X387,Trigger),"")</f>
        <v/>
      </c>
      <c r="AC387" s="133" t="str">
        <f>IFERROR(_xll.qlRateHelperPillarDate(X387,Trigger),"")</f>
        <v/>
      </c>
      <c r="AD387" s="172" t="e">
        <v>#N/A</v>
      </c>
    </row>
    <row r="388" spans="1:30" x14ac:dyDescent="0.2">
      <c r="A388" s="133" t="s">
        <v>148</v>
      </c>
      <c r="B388" s="167" t="s">
        <v>59</v>
      </c>
      <c r="C388" s="121" t="s">
        <v>66</v>
      </c>
      <c r="D388" s="121" t="s">
        <v>8</v>
      </c>
      <c r="E388" s="121" t="s">
        <v>7</v>
      </c>
      <c r="F388" s="121" t="s">
        <v>140</v>
      </c>
      <c r="G388" s="121" t="str">
        <f t="shared" si="57"/>
        <v>Euribor6M</v>
      </c>
      <c r="H388" s="268" t="str">
        <f t="shared" si="58"/>
        <v>EUR30F9Y_Quote</v>
      </c>
      <c r="I388" s="277">
        <v>0</v>
      </c>
      <c r="J388" s="122" t="str">
        <f>IF(P382,_xll.qlSwapRateHelper2(,H388,2,B388,Calendar,+D388,E388,F388,G388,I388,C388,Discounting,PillarDate,,Permanent,Trigger,ObjectOverwrite),"--")</f>
        <v>--</v>
      </c>
      <c r="L388" s="243" t="str">
        <f t="shared" si="53"/>
        <v>FwdSw</v>
      </c>
      <c r="M388" s="244" t="str">
        <f t="shared" si="54"/>
        <v>EUR30F15Y_Quote</v>
      </c>
      <c r="N388" s="214">
        <f>IFERROR(_xll.qlQuoteValue(H394),"--")</f>
        <v>6.5799999999999999E-3</v>
      </c>
      <c r="O388" s="214">
        <f t="shared" si="55"/>
        <v>0</v>
      </c>
      <c r="P388" s="122" t="b">
        <v>0</v>
      </c>
      <c r="Q388" s="122">
        <v>50</v>
      </c>
      <c r="R388" s="122">
        <v>1</v>
      </c>
      <c r="S388" s="121" t="str">
        <f t="shared" si="56"/>
        <v>--</v>
      </c>
      <c r="T388" s="122" t="str">
        <f>IFERROR(_xll.qlRateHelperEarliestDate(S388,Trigger),"--")</f>
        <v>--</v>
      </c>
      <c r="U388" s="122" t="str">
        <f>IFERROR(_xll.qlRateHelperPillarDate(S388,Trigger),"--")</f>
        <v>--</v>
      </c>
      <c r="W388" s="133" t="str">
        <f t="shared" ref="W388:W391" si="59">IFERROR(INDEX($L$3:$L$391,MATCH(Y388,$M$3:$M$391,0),1),"")</f>
        <v/>
      </c>
      <c r="X388" s="133" t="e">
        <v>#N/A</v>
      </c>
      <c r="Y388" s="133" t="str">
        <f>IFERROR(_xll.qlRateHelperQuoteName(X388,Trigger),"")</f>
        <v/>
      </c>
      <c r="Z388" s="133" t="str">
        <f>IFERROR(_xll.qlRateHelperRate(X388,Trigger),"")</f>
        <v/>
      </c>
      <c r="AA388" s="133" t="str">
        <f>IF(ISERROR(_xll.qlSwapRateHelperSpread($X388)),IF(ISERROR(_xll.qlFuturesRateHelperConvexityAdjustment($X388)),"",_xll.qlFuturesRateHelperConvexityAdjustment($X388)),_xll.qlSwapRateHelperSpread($X388))</f>
        <v/>
      </c>
      <c r="AB388" s="133" t="str">
        <f>IFERROR(_xll.qlRateHelperEarliestDate(X388,Trigger),"")</f>
        <v/>
      </c>
      <c r="AC388" s="133" t="str">
        <f>IFERROR(_xll.qlRateHelperPillarDate(X388,Trigger),"")</f>
        <v/>
      </c>
      <c r="AD388" s="172" t="e">
        <v>#N/A</v>
      </c>
    </row>
    <row r="389" spans="1:30" x14ac:dyDescent="0.2">
      <c r="A389" s="133" t="s">
        <v>148</v>
      </c>
      <c r="B389" s="167" t="s">
        <v>60</v>
      </c>
      <c r="C389" s="121" t="s">
        <v>66</v>
      </c>
      <c r="D389" s="121" t="s">
        <v>8</v>
      </c>
      <c r="E389" s="121" t="s">
        <v>7</v>
      </c>
      <c r="F389" s="121" t="s">
        <v>140</v>
      </c>
      <c r="G389" s="121" t="str">
        <f t="shared" si="57"/>
        <v>Euribor6M</v>
      </c>
      <c r="H389" s="268" t="str">
        <f t="shared" si="58"/>
        <v>EUR30F10Y_Quote</v>
      </c>
      <c r="I389" s="277">
        <v>0</v>
      </c>
      <c r="J389" s="122" t="str">
        <f>IF(P383,_xll.qlSwapRateHelper2(,H389,2,B389,Calendar,+D389,E389,F389,G389,I389,C389,Discounting,PillarDate,,Permanent,Trigger,ObjectOverwrite),"--")</f>
        <v>--</v>
      </c>
      <c r="L389" s="243" t="str">
        <f>A395</f>
        <v>FwdSw</v>
      </c>
      <c r="M389" s="244" t="str">
        <f t="shared" ref="M389:M391" si="60">H395</f>
        <v>EUR30F20Y_Quote</v>
      </c>
      <c r="N389" s="214">
        <f>IFERROR(_xll.qlQuoteValue(H395),"--")</f>
        <v>6.3899999999999998E-3</v>
      </c>
      <c r="O389" s="214">
        <f t="shared" ref="O389:O391" si="61">I395</f>
        <v>0</v>
      </c>
      <c r="P389" s="122" t="b">
        <v>0</v>
      </c>
      <c r="Q389" s="122">
        <v>50</v>
      </c>
      <c r="R389" s="122">
        <v>1</v>
      </c>
      <c r="S389" s="121" t="str">
        <f t="shared" ref="S389:S391" si="62">J395</f>
        <v>--</v>
      </c>
      <c r="T389" s="122" t="str">
        <f>IFERROR(_xll.qlRateHelperEarliestDate(S389,Trigger),"--")</f>
        <v>--</v>
      </c>
      <c r="U389" s="122" t="str">
        <f>IFERROR(_xll.qlRateHelperPillarDate(S389,Trigger),"--")</f>
        <v>--</v>
      </c>
      <c r="W389" s="133" t="str">
        <f t="shared" si="59"/>
        <v/>
      </c>
      <c r="X389" s="133" t="e">
        <v>#N/A</v>
      </c>
      <c r="Y389" s="133" t="str">
        <f>IFERROR(_xll.qlRateHelperQuoteName(X389,Trigger),"")</f>
        <v/>
      </c>
      <c r="Z389" s="133" t="str">
        <f>IFERROR(_xll.qlRateHelperRate(X389,Trigger),"")</f>
        <v/>
      </c>
      <c r="AA389" s="133" t="str">
        <f>IF(ISERROR(_xll.qlSwapRateHelperSpread($X389)),IF(ISERROR(_xll.qlFuturesRateHelperConvexityAdjustment($X389)),"",_xll.qlFuturesRateHelperConvexityAdjustment($X389)),_xll.qlSwapRateHelperSpread($X389))</f>
        <v/>
      </c>
      <c r="AB389" s="133" t="str">
        <f>IFERROR(_xll.qlRateHelperEarliestDate(X389,Trigger),"")</f>
        <v/>
      </c>
      <c r="AC389" s="133" t="str">
        <f>IFERROR(_xll.qlRateHelperPillarDate(X389,Trigger),"")</f>
        <v/>
      </c>
      <c r="AD389" s="172" t="e">
        <v>#N/A</v>
      </c>
    </row>
    <row r="390" spans="1:30" x14ac:dyDescent="0.2">
      <c r="A390" s="133" t="s">
        <v>148</v>
      </c>
      <c r="B390" s="167" t="s">
        <v>98</v>
      </c>
      <c r="C390" s="121" t="s">
        <v>66</v>
      </c>
      <c r="D390" s="121" t="s">
        <v>8</v>
      </c>
      <c r="E390" s="121" t="s">
        <v>7</v>
      </c>
      <c r="F390" s="121" t="s">
        <v>140</v>
      </c>
      <c r="G390" s="121" t="str">
        <f t="shared" si="57"/>
        <v>Euribor6M</v>
      </c>
      <c r="H390" s="268" t="str">
        <f t="shared" si="58"/>
        <v>EUR30F11Y_Quote</v>
      </c>
      <c r="I390" s="277">
        <v>0</v>
      </c>
      <c r="J390" s="122" t="str">
        <f>IF(P384,_xll.qlSwapRateHelper2(,H390,2,B390,Calendar,+D390,E390,F390,G390,I390,C390,Discounting,PillarDate,,Permanent,Trigger,ObjectOverwrite),"--")</f>
        <v>--</v>
      </c>
      <c r="L390" s="243" t="str">
        <f>A396</f>
        <v>FwdSw</v>
      </c>
      <c r="M390" s="244" t="str">
        <f t="shared" si="60"/>
        <v>EUR30F25Y_Quote</v>
      </c>
      <c r="N390" s="214">
        <f>IFERROR(_xll.qlQuoteValue(H396),"--")</f>
        <v>6.2500000000000003E-3</v>
      </c>
      <c r="O390" s="214">
        <f t="shared" si="61"/>
        <v>0</v>
      </c>
      <c r="P390" s="122" t="b">
        <v>0</v>
      </c>
      <c r="Q390" s="122">
        <v>50</v>
      </c>
      <c r="R390" s="122">
        <v>1</v>
      </c>
      <c r="S390" s="121" t="str">
        <f t="shared" si="62"/>
        <v>--</v>
      </c>
      <c r="T390" s="122" t="str">
        <f>IFERROR(_xll.qlRateHelperEarliestDate(S390,Trigger),"--")</f>
        <v>--</v>
      </c>
      <c r="U390" s="122" t="str">
        <f>IFERROR(_xll.qlRateHelperPillarDate(S390,Trigger),"--")</f>
        <v>--</v>
      </c>
      <c r="W390" s="133" t="str">
        <f t="shared" si="59"/>
        <v/>
      </c>
      <c r="X390" s="133" t="e">
        <v>#N/A</v>
      </c>
      <c r="Y390" s="133" t="str">
        <f>IFERROR(_xll.qlRateHelperQuoteName(X390,Trigger),"")</f>
        <v/>
      </c>
      <c r="Z390" s="133" t="str">
        <f>IFERROR(_xll.qlRateHelperRate(X390,Trigger),"")</f>
        <v/>
      </c>
      <c r="AA390" s="133" t="str">
        <f>IF(ISERROR(_xll.qlSwapRateHelperSpread($X390)),IF(ISERROR(_xll.qlFuturesRateHelperConvexityAdjustment($X390)),"",_xll.qlFuturesRateHelperConvexityAdjustment($X390)),_xll.qlSwapRateHelperSpread($X390))</f>
        <v/>
      </c>
      <c r="AB390" s="133" t="str">
        <f>IFERROR(_xll.qlRateHelperEarliestDate(X390,Trigger),"")</f>
        <v/>
      </c>
      <c r="AC390" s="133" t="str">
        <f>IFERROR(_xll.qlRateHelperPillarDate(X390,Trigger),"")</f>
        <v/>
      </c>
      <c r="AD390" s="172" t="e">
        <v>#N/A</v>
      </c>
    </row>
    <row r="391" spans="1:30" x14ac:dyDescent="0.2">
      <c r="A391" s="133" t="s">
        <v>148</v>
      </c>
      <c r="B391" s="167" t="s">
        <v>61</v>
      </c>
      <c r="C391" s="121" t="s">
        <v>66</v>
      </c>
      <c r="D391" s="121" t="s">
        <v>8</v>
      </c>
      <c r="E391" s="121" t="s">
        <v>7</v>
      </c>
      <c r="F391" s="121" t="s">
        <v>140</v>
      </c>
      <c r="G391" s="121" t="str">
        <f t="shared" si="57"/>
        <v>Euribor6M</v>
      </c>
      <c r="H391" s="268" t="str">
        <f t="shared" si="58"/>
        <v>EUR30F12Y_Quote</v>
      </c>
      <c r="I391" s="277">
        <v>0</v>
      </c>
      <c r="J391" s="122" t="str">
        <f>IF(P385,_xll.qlSwapRateHelper2(,H391,2,B391,Calendar,+D391,E391,F391,G391,I391,C391,Discounting,PillarDate,,Permanent,Trigger,ObjectOverwrite),"--")</f>
        <v>--</v>
      </c>
      <c r="L391" s="245" t="str">
        <f>A397</f>
        <v>FwdSw</v>
      </c>
      <c r="M391" s="246" t="str">
        <f t="shared" si="60"/>
        <v>EUR30F30Y_Quote</v>
      </c>
      <c r="N391" s="218">
        <f>IFERROR(_xll.qlQuoteValue(H397),"--")</f>
        <v>6.1799999999999997E-3</v>
      </c>
      <c r="O391" s="218">
        <f t="shared" si="61"/>
        <v>0</v>
      </c>
      <c r="P391" s="124" t="b">
        <v>0</v>
      </c>
      <c r="Q391" s="124">
        <v>50</v>
      </c>
      <c r="R391" s="124">
        <v>1</v>
      </c>
      <c r="S391" s="169" t="str">
        <f t="shared" si="62"/>
        <v>--</v>
      </c>
      <c r="T391" s="124" t="str">
        <f>IFERROR(_xll.qlRateHelperEarliestDate(S391,Trigger),"--")</f>
        <v>--</v>
      </c>
      <c r="U391" s="124" t="str">
        <f>IFERROR(_xll.qlRateHelperPillarDate(S391,Trigger),"--")</f>
        <v>--</v>
      </c>
      <c r="W391" s="136" t="str">
        <f t="shared" si="59"/>
        <v/>
      </c>
      <c r="X391" s="136" t="e">
        <v>#N/A</v>
      </c>
      <c r="Y391" s="136" t="str">
        <f>IFERROR(_xll.qlRateHelperQuoteName(X391,Trigger),"")</f>
        <v/>
      </c>
      <c r="Z391" s="136" t="str">
        <f>IFERROR(_xll.qlRateHelperRate(X391,Trigger),"")</f>
        <v/>
      </c>
      <c r="AA391" s="136" t="str">
        <f>IF(ISERROR(_xll.qlSwapRateHelperSpread($X391)),IF(ISERROR(_xll.qlFuturesRateHelperConvexityAdjustment($X391)),"",_xll.qlFuturesRateHelperConvexityAdjustment($X391)),_xll.qlSwapRateHelperSpread($X391))</f>
        <v/>
      </c>
      <c r="AB391" s="136" t="str">
        <f>IFERROR(_xll.qlRateHelperEarliestDate(X391,Trigger),"")</f>
        <v/>
      </c>
      <c r="AC391" s="136" t="str">
        <f>IFERROR(_xll.qlRateHelperPillarDate(X391,Trigger),"")</f>
        <v/>
      </c>
      <c r="AD391" s="170" t="e">
        <v>#N/A</v>
      </c>
    </row>
    <row r="392" spans="1:30" x14ac:dyDescent="0.2">
      <c r="A392" s="133" t="s">
        <v>148</v>
      </c>
      <c r="B392" s="167" t="s">
        <v>99</v>
      </c>
      <c r="C392" s="121" t="s">
        <v>66</v>
      </c>
      <c r="D392" s="121" t="s">
        <v>8</v>
      </c>
      <c r="E392" s="121" t="s">
        <v>7</v>
      </c>
      <c r="F392" s="121" t="s">
        <v>140</v>
      </c>
      <c r="G392" s="121" t="str">
        <f t="shared" si="57"/>
        <v>Euribor6M</v>
      </c>
      <c r="H392" s="268" t="str">
        <f t="shared" si="58"/>
        <v>EUR30F13Y_Quote</v>
      </c>
      <c r="I392" s="277">
        <v>0</v>
      </c>
      <c r="J392" s="122" t="str">
        <f>IF(P386,_xll.qlSwapRateHelper2(,H392,2,B392,Calendar,+D392,E392,F392,G392,I392,C392,Discounting,PillarDate,,Permanent,Trigger,ObjectOverwrite),"--")</f>
        <v>--</v>
      </c>
      <c r="Y392" s="255" t="str">
        <f>_xll.ohGroup($W$1&amp;"_instruments",_xll.ohPack(Y3:Y391),Permanent,Trigger,ObjectOverwrite)</f>
        <v>EUR6M_instruments#0001</v>
      </c>
    </row>
    <row r="393" spans="1:30" x14ac:dyDescent="0.2">
      <c r="A393" s="133" t="s">
        <v>148</v>
      </c>
      <c r="B393" s="167" t="s">
        <v>100</v>
      </c>
      <c r="C393" s="121" t="s">
        <v>66</v>
      </c>
      <c r="D393" s="121" t="s">
        <v>8</v>
      </c>
      <c r="E393" s="121" t="s">
        <v>7</v>
      </c>
      <c r="F393" s="121" t="s">
        <v>140</v>
      </c>
      <c r="G393" s="121" t="str">
        <f t="shared" si="57"/>
        <v>Euribor6M</v>
      </c>
      <c r="H393" s="268" t="str">
        <f t="shared" si="58"/>
        <v>EUR30F14Y_Quote</v>
      </c>
      <c r="I393" s="277">
        <v>0</v>
      </c>
      <c r="J393" s="122" t="str">
        <f>IF(P387,_xll.qlSwapRateHelper2(,H393,2,B393,Calendar,+D393,E393,F393,G393,I393,C393,Discounting,PillarDate,,Permanent,Trigger,ObjectOverwrite),"--")</f>
        <v>--</v>
      </c>
    </row>
    <row r="394" spans="1:30" x14ac:dyDescent="0.2">
      <c r="A394" s="133" t="s">
        <v>148</v>
      </c>
      <c r="B394" s="167" t="s">
        <v>62</v>
      </c>
      <c r="C394" s="121" t="s">
        <v>66</v>
      </c>
      <c r="D394" s="121" t="s">
        <v>8</v>
      </c>
      <c r="E394" s="121" t="s">
        <v>7</v>
      </c>
      <c r="F394" s="121" t="s">
        <v>140</v>
      </c>
      <c r="G394" s="121" t="str">
        <f t="shared" si="57"/>
        <v>Euribor6M</v>
      </c>
      <c r="H394" s="268" t="str">
        <f t="shared" si="58"/>
        <v>EUR30F15Y_Quote</v>
      </c>
      <c r="I394" s="277">
        <v>0</v>
      </c>
      <c r="J394" s="122" t="str">
        <f>IF(P388,_xll.qlSwapRateHelper2(,H394,2,B394,Calendar,+D394,E394,F394,G394,I394,C394,Discounting,PillarDate,,Permanent,Trigger,ObjectOverwrite),"--")</f>
        <v>--</v>
      </c>
    </row>
    <row r="395" spans="1:30" x14ac:dyDescent="0.2">
      <c r="A395" s="133" t="s">
        <v>148</v>
      </c>
      <c r="B395" s="167" t="s">
        <v>63</v>
      </c>
      <c r="C395" s="121" t="s">
        <v>66</v>
      </c>
      <c r="D395" s="121" t="s">
        <v>8</v>
      </c>
      <c r="E395" s="121" t="s">
        <v>7</v>
      </c>
      <c r="F395" s="121" t="s">
        <v>140</v>
      </c>
      <c r="G395" s="121" t="str">
        <f t="shared" si="57"/>
        <v>Euribor6M</v>
      </c>
      <c r="H395" s="268" t="str">
        <f t="shared" si="58"/>
        <v>EUR30F20Y_Quote</v>
      </c>
      <c r="I395" s="277">
        <v>0</v>
      </c>
      <c r="J395" s="122" t="str">
        <f>IF(P389,_xll.qlSwapRateHelper2(,H395,2,B395,Calendar,+D395,E395,F395,G395,I395,C395,Discounting,PillarDate,,Permanent,Trigger,ObjectOverwrite),"--")</f>
        <v>--</v>
      </c>
    </row>
    <row r="396" spans="1:30" x14ac:dyDescent="0.2">
      <c r="A396" s="133" t="s">
        <v>148</v>
      </c>
      <c r="B396" s="167" t="s">
        <v>64</v>
      </c>
      <c r="C396" s="121" t="s">
        <v>66</v>
      </c>
      <c r="D396" s="121" t="s">
        <v>8</v>
      </c>
      <c r="E396" s="121" t="s">
        <v>7</v>
      </c>
      <c r="F396" s="121" t="s">
        <v>140</v>
      </c>
      <c r="G396" s="121" t="str">
        <f t="shared" si="57"/>
        <v>Euribor6M</v>
      </c>
      <c r="H396" s="268" t="str">
        <f t="shared" si="58"/>
        <v>EUR30F25Y_Quote</v>
      </c>
      <c r="I396" s="277">
        <v>0</v>
      </c>
      <c r="J396" s="122" t="str">
        <f>IF(P390,_xll.qlSwapRateHelper2(,H396,2,B396,Calendar,+D396,E396,F396,G396,I396,C396,Discounting,PillarDate,,Permanent,Trigger,ObjectOverwrite),"--")</f>
        <v>--</v>
      </c>
    </row>
    <row r="397" spans="1:30" x14ac:dyDescent="0.2">
      <c r="A397" s="136" t="s">
        <v>148</v>
      </c>
      <c r="B397" s="168" t="s">
        <v>66</v>
      </c>
      <c r="C397" s="169" t="s">
        <v>66</v>
      </c>
      <c r="D397" s="169" t="s">
        <v>8</v>
      </c>
      <c r="E397" s="169" t="s">
        <v>7</v>
      </c>
      <c r="F397" s="169" t="s">
        <v>140</v>
      </c>
      <c r="G397" s="169" t="str">
        <f t="shared" si="57"/>
        <v>Euribor6M</v>
      </c>
      <c r="H397" s="269" t="str">
        <f t="shared" si="58"/>
        <v>EUR30F30Y_Quote</v>
      </c>
      <c r="I397" s="278">
        <v>0</v>
      </c>
      <c r="J397" s="124" t="str">
        <f>IF(P391,_xll.qlSwapRateHelper2(,H397,2,B397,Calendar,+D397,E397,F397,G397,I397,C397,Discounting,PillarDate,,Permanent,Trigger,ObjectOverwrite),"--")</f>
        <v>--</v>
      </c>
    </row>
  </sheetData>
  <dataValidations disablePrompts="1" count="5"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391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8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89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24.42578125" style="43" hidden="1" customWidth="1" outlineLevel="1"/>
    <col min="35" max="35" width="7" style="43" hidden="1" customWidth="1" outlineLevel="1"/>
    <col min="36" max="36" width="11" style="43" hidden="1" customWidth="1" outlineLevel="1"/>
    <col min="37" max="37" width="9" style="43" bestFit="1" customWidth="1" collapsed="1"/>
    <col min="38" max="38" width="10" style="43" bestFit="1" customWidth="1"/>
    <col min="39" max="39" width="24.42578125" style="43" bestFit="1" customWidth="1"/>
    <col min="40" max="16384" width="9.140625" style="43"/>
  </cols>
  <sheetData>
    <row r="1" spans="1:39" ht="18" customHeight="1" x14ac:dyDescent="0.2">
      <c r="G1" s="47" t="s">
        <v>2</v>
      </c>
      <c r="H1" s="262" t="str">
        <f>"_SYNTH"&amp;Tenor</f>
        <v>_SYNTH1M</v>
      </c>
      <c r="L1" s="60" t="s">
        <v>153</v>
      </c>
      <c r="M1" s="92"/>
      <c r="N1" s="92"/>
      <c r="O1" s="84"/>
      <c r="P1" s="92" t="s">
        <v>154</v>
      </c>
      <c r="Q1" s="92"/>
      <c r="R1" s="92"/>
      <c r="S1" s="92"/>
      <c r="T1" s="92"/>
      <c r="U1" s="84"/>
      <c r="V1" s="81"/>
      <c r="W1" s="65" t="str">
        <f>Currency&amp;$G$1</f>
        <v>EUR1M</v>
      </c>
      <c r="X1" s="59"/>
      <c r="Y1" s="59"/>
      <c r="Z1" s="61"/>
      <c r="AA1" s="61"/>
      <c r="AB1" s="59"/>
      <c r="AC1" s="59"/>
      <c r="AD1" s="63" t="s">
        <v>145</v>
      </c>
    </row>
    <row r="2" spans="1:39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94">
        <f t="array" ref="AD2:AD92">_xll.qlPiecewiseYieldCurveData(YieldCurve_1M,Trigger)</f>
        <v>-3.6592533955509075E-3</v>
      </c>
      <c r="AE2" s="68"/>
      <c r="AG2" s="191" t="s">
        <v>84</v>
      </c>
      <c r="AH2" s="192"/>
      <c r="AI2" s="192"/>
      <c r="AJ2" s="192"/>
      <c r="AK2" s="193"/>
    </row>
    <row r="3" spans="1:39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obj_0047a#0001</v>
      </c>
      <c r="H3" s="103" t="str">
        <f t="shared" ref="H3:H7" si="0">Currency&amp;$B3&amp;"D"&amp;$H$1&amp;QuoteSuffix</f>
        <v>EURSND_SYNTH1M_Quote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EURSND_SYNTH1M_Quote</v>
      </c>
      <c r="N3" s="222">
        <f>IFERROR(_xll.qlQuoteValue(H3),"--")</f>
        <v>-3.9680000000000002E-3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3" t="str">
        <f t="shared" ref="W3:W34" si="1">IFERROR(INDEX($L$3:$L$92,MATCH(Y3,$M$3:$M$92,0),1),"")</f>
        <v>Dp</v>
      </c>
      <c r="X3" s="133" t="str">
        <f t="array" ref="X3:X92">_xll.qlRateHelperSelection(_xll.ohFilter(RateHelpers,IncludeFlag),_xll.ohFilter(Priority,IncludeFlag),$AK$3,$AK$4,$AK$5,$AK$6,_xll.ohFilter(MinDistance,IncludeFlag),Trigger)</f>
        <v>obj_00481</v>
      </c>
      <c r="Y3" s="133" t="str">
        <f>IFERROR(_xll.qlRateHelperQuoteName(X3,Trigger),"")</f>
        <v>EURSWD_SYNTH1M_Quote</v>
      </c>
      <c r="Z3" s="172">
        <f>IFERROR(_xll.qlRateHelperRate(X3,Trigger),"")</f>
        <v>-3.6089999999999998E-3</v>
      </c>
      <c r="AA3" s="173" t="str">
        <f>IF(ISERROR(_xll.qlSwapRateHelperSpread($X3)),IF(ISERROR(_xll.qlFuturesRateHelperConvexityAdjustment($X3)),"",_xll.qlFuturesRateHelperConvexityAdjustment($X3)),_xll.qlSwapRateHelperSpread($X3))</f>
        <v/>
      </c>
      <c r="AB3" s="134">
        <f>IFERROR(_xll.qlRateHelperEarliestDate(X3,Trigger),"")</f>
        <v>42643</v>
      </c>
      <c r="AC3" s="134">
        <f>IFERROR(_xll.qlRateHelperPillarDate(X3,Trigger),"")</f>
        <v>42650</v>
      </c>
      <c r="AD3" s="172">
        <v>-3.6592533955509075E-3</v>
      </c>
      <c r="AE3" s="68"/>
      <c r="AG3" s="189" t="s">
        <v>85</v>
      </c>
      <c r="AK3" s="190">
        <v>0</v>
      </c>
    </row>
    <row r="4" spans="1:39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si="0"/>
        <v>EURSWD_SYNTH1M_Quote</v>
      </c>
      <c r="I4" s="113"/>
      <c r="J4" s="211" t="str">
        <f>IF(P4,_xll.qlDepositRateHelper(,H4,G4,Permanent,Trigger,ObjectOverwrite),"--")</f>
        <v>obj_00481#0001</v>
      </c>
      <c r="K4" s="45"/>
      <c r="L4" s="212" t="str">
        <f t="shared" ref="L4:L7" si="2">A4</f>
        <v>Dp</v>
      </c>
      <c r="M4" s="213" t="str">
        <f t="shared" ref="M4:M7" si="3">H4</f>
        <v>EURSWD_SYNTH1M_Quote</v>
      </c>
      <c r="N4" s="214">
        <f>IFERROR(_xll.qlQuoteValue(H4),"--")</f>
        <v>-3.6470000000000001E-3</v>
      </c>
      <c r="O4" s="215"/>
      <c r="P4" s="85" t="b">
        <v>1</v>
      </c>
      <c r="Q4" s="82">
        <v>10</v>
      </c>
      <c r="R4" s="82">
        <v>1</v>
      </c>
      <c r="S4" s="82" t="str">
        <f t="shared" ref="S4:S7" si="4">J4</f>
        <v>obj_00481#0001</v>
      </c>
      <c r="T4" s="86">
        <f>IFERROR(_xll.qlRateHelperEarliestDate(S4,Trigger),"--")</f>
        <v>42643</v>
      </c>
      <c r="U4" s="86">
        <f>IFERROR(_xll.qlRateHelperPillarDate(S4,Trigger),"--")</f>
        <v>42650</v>
      </c>
      <c r="W4" s="133" t="str">
        <f t="shared" si="1"/>
        <v>Dp</v>
      </c>
      <c r="X4" s="133" t="str">
        <v>obj_0047f</v>
      </c>
      <c r="Y4" s="133" t="str">
        <f>IFERROR(_xll.qlRateHelperQuoteName(X4,Trigger),"")</f>
        <v>EUR2WD_SYNTH1M_Quote</v>
      </c>
      <c r="Z4" s="172">
        <f>IFERROR(_xll.qlRateHelperRate(X4,Trigger),"")</f>
        <v>-3.669E-3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42643</v>
      </c>
      <c r="AC4" s="134">
        <f>IFERROR(_xll.qlRateHelperPillarDate(X4,Trigger),"")</f>
        <v>42657</v>
      </c>
      <c r="AD4" s="172">
        <v>-3.7202237466094626E-3</v>
      </c>
      <c r="AE4" s="68"/>
      <c r="AG4" s="93" t="s">
        <v>86</v>
      </c>
      <c r="AK4" s="94">
        <v>0</v>
      </c>
    </row>
    <row r="5" spans="1:39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0"/>
        <v>EUR2WD_SYNTH1M_Quote</v>
      </c>
      <c r="I5" s="107"/>
      <c r="J5" s="209" t="str">
        <f>IF(P5,_xll.qlDepositRateHelper(,H5,G5,Permanent,Trigger,ObjectOverwrite),"--")</f>
        <v>obj_0047f#0001</v>
      </c>
      <c r="K5" s="45"/>
      <c r="L5" s="212" t="str">
        <f t="shared" si="2"/>
        <v>Dp</v>
      </c>
      <c r="M5" s="213" t="str">
        <f t="shared" si="3"/>
        <v>EUR2WD_SYNTH1M_Quote</v>
      </c>
      <c r="N5" s="214">
        <f>IFERROR(_xll.qlQuoteValue(H5),"--")</f>
        <v>-3.643E-3</v>
      </c>
      <c r="O5" s="215"/>
      <c r="P5" s="85" t="b">
        <v>1</v>
      </c>
      <c r="Q5" s="82">
        <v>10</v>
      </c>
      <c r="R5" s="82">
        <v>1</v>
      </c>
      <c r="S5" s="82" t="str">
        <f t="shared" si="4"/>
        <v>obj_0047f#0001</v>
      </c>
      <c r="T5" s="86">
        <f>IFERROR(_xll.qlRateHelperEarliestDate(S5,Trigger),"--")</f>
        <v>42643</v>
      </c>
      <c r="U5" s="86">
        <f>IFERROR(_xll.qlRateHelperPillarDate(S5,Trigger),"--")</f>
        <v>42657</v>
      </c>
      <c r="W5" s="133" t="str">
        <f t="shared" si="1"/>
        <v>Dp</v>
      </c>
      <c r="X5" s="133" t="str">
        <v>obj_00482</v>
      </c>
      <c r="Y5" s="133" t="str">
        <f>IFERROR(_xll.qlRateHelperQuoteName(X5,Trigger),"")</f>
        <v>EUR3WD_SYNTH1M_Quote</v>
      </c>
      <c r="Z5" s="172">
        <f>IFERROR(_xll.qlRateHelperRate(X5,Trigger),"")</f>
        <v>-3.6909999999999998E-3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42643</v>
      </c>
      <c r="AC5" s="134">
        <f>IFERROR(_xll.qlRateHelperPillarDate(X5,Trigger),"")</f>
        <v>42664</v>
      </c>
      <c r="AD5" s="172">
        <v>-3.7426668169446967E-3</v>
      </c>
      <c r="AE5" s="68"/>
      <c r="AF5" s="68"/>
      <c r="AG5" s="93" t="s">
        <v>87</v>
      </c>
      <c r="AK5" s="94">
        <v>0</v>
      </c>
    </row>
    <row r="6" spans="1:39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obj_00476#0001</v>
      </c>
      <c r="H6" s="155" t="str">
        <f t="shared" si="0"/>
        <v>EUR3WD_SYNTH1M_Quote</v>
      </c>
      <c r="I6" s="153"/>
      <c r="J6" s="236" t="str">
        <f>IF(P6,_xll.qlDepositRateHelper(,H6,G6,Permanent,Trigger,ObjectOverwrite),"--")</f>
        <v>obj_00482#0001</v>
      </c>
      <c r="K6" s="45"/>
      <c r="L6" s="212" t="str">
        <f t="shared" si="2"/>
        <v>Dp</v>
      </c>
      <c r="M6" s="213" t="str">
        <f t="shared" si="3"/>
        <v>EUR3WD_SYNTH1M_Quote</v>
      </c>
      <c r="N6" s="214">
        <f>IFERROR(_xll.qlQuoteValue(H6),"--")</f>
        <v>-3.6289999999999998E-3</v>
      </c>
      <c r="O6" s="215"/>
      <c r="P6" s="85" t="b">
        <v>1</v>
      </c>
      <c r="Q6" s="82">
        <v>10</v>
      </c>
      <c r="R6" s="82">
        <v>1</v>
      </c>
      <c r="S6" s="82" t="str">
        <f t="shared" si="4"/>
        <v>obj_00482#0001</v>
      </c>
      <c r="T6" s="86">
        <f>IFERROR(_xll.qlRateHelperEarliestDate(S6,Trigger),"--")</f>
        <v>42643</v>
      </c>
      <c r="U6" s="86">
        <f>IFERROR(_xll.qlRateHelperPillarDate(S6,Trigger),"--")</f>
        <v>42664</v>
      </c>
      <c r="W6" s="133" t="str">
        <f t="shared" si="1"/>
        <v>Dp</v>
      </c>
      <c r="X6" s="133" t="str">
        <v>obj_0047e</v>
      </c>
      <c r="Y6" s="133" t="str">
        <f>IFERROR(_xll.qlRateHelperQuoteName(X6,Trigger),"")</f>
        <v>EUR1MD_SYNTH1M_Quote</v>
      </c>
      <c r="Z6" s="172">
        <f>IFERROR(_xll.qlRateHelperRate(X6,Trigger),"")</f>
        <v>-3.7100000000000002E-3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42643</v>
      </c>
      <c r="AC6" s="134">
        <f>IFERROR(_xll.qlRateHelperPillarDate(X6,Trigger),"")</f>
        <v>42674</v>
      </c>
      <c r="AD6" s="172">
        <v>-3.7621287574830589E-3</v>
      </c>
      <c r="AE6" s="68"/>
      <c r="AG6" s="93" t="s">
        <v>88</v>
      </c>
      <c r="AK6" s="95" t="s">
        <v>89</v>
      </c>
    </row>
    <row r="7" spans="1:39" ht="11.25" customHeight="1" x14ac:dyDescent="0.2">
      <c r="A7" s="1" t="s">
        <v>27</v>
      </c>
      <c r="B7" s="6" t="s">
        <v>2</v>
      </c>
      <c r="C7" s="108"/>
      <c r="D7" s="108"/>
      <c r="E7" s="108"/>
      <c r="F7" s="108"/>
      <c r="G7" s="5" t="str">
        <f>PROPER(Currency)&amp;FamilyName&amp;B7</f>
        <v>Euribor1M</v>
      </c>
      <c r="H7" s="105" t="str">
        <f t="shared" si="0"/>
        <v>EUR1MD_SYNTH1M_Quote</v>
      </c>
      <c r="I7" s="108"/>
      <c r="J7" s="210" t="str">
        <f>IF(P7,_xll.qlDepositRateHelper(,H7,G7,Permanent,Trigger,ObjectOverwrite),"--")</f>
        <v>obj_0047e#0001</v>
      </c>
      <c r="K7" s="45"/>
      <c r="L7" s="212" t="str">
        <f t="shared" si="2"/>
        <v>Dp</v>
      </c>
      <c r="M7" s="213" t="str">
        <f t="shared" si="3"/>
        <v>EUR1MD_SYNTH1M_Quote</v>
      </c>
      <c r="N7" s="214">
        <f>IFERROR(_xll.qlQuoteValue(H7),"--")</f>
        <v>-3.64E-3</v>
      </c>
      <c r="O7" s="215"/>
      <c r="P7" s="85" t="b">
        <v>1</v>
      </c>
      <c r="Q7" s="82">
        <v>10</v>
      </c>
      <c r="R7" s="82">
        <v>1</v>
      </c>
      <c r="S7" s="82" t="str">
        <f t="shared" si="4"/>
        <v>obj_0047e#0001</v>
      </c>
      <c r="T7" s="86">
        <f>IFERROR(_xll.qlRateHelperEarliestDate(S7,Trigger),"--")</f>
        <v>42643</v>
      </c>
      <c r="U7" s="86">
        <f>IFERROR(_xll.qlRateHelperPillarDate(S7,Trigger),"--")</f>
        <v>42674</v>
      </c>
      <c r="W7" s="133" t="str">
        <f t="shared" si="1"/>
        <v>Sw</v>
      </c>
      <c r="X7" s="133" t="str">
        <v>obj_004ee</v>
      </c>
      <c r="Y7" s="133" t="str">
        <f>IFERROR(_xll.qlRateHelperQuoteName(X7,Trigger),"")</f>
        <v>EURAM1E2M_Quote</v>
      </c>
      <c r="Z7" s="172">
        <f>IFERROR(_xll.qlRateHelperRate(X7,Trigger),"")</f>
        <v>-3.7299999999999998E-3</v>
      </c>
      <c r="AA7" s="173">
        <f>IF(ISERROR(_xll.qlSwapRateHelperSpread($X7)),IF(ISERROR(_xll.qlFuturesRateHelperConvexityAdjustment($X7)),"",_xll.qlFuturesRateHelperConvexityAdjustment($X7)),_xll.qlSwapRateHelperSpread($X7))</f>
        <v>0</v>
      </c>
      <c r="AB7" s="134">
        <f>IFERROR(_xll.qlRateHelperEarliestDate(X7,Trigger),"")</f>
        <v>42643</v>
      </c>
      <c r="AC7" s="134">
        <f>IFERROR(_xll.qlRateHelperPillarDate(X7,Trigger),"")</f>
        <v>42704</v>
      </c>
      <c r="AD7" s="172">
        <v>-3.7829629991017293E-3</v>
      </c>
      <c r="AE7" s="68"/>
    </row>
    <row r="8" spans="1:39" ht="11.25" customHeight="1" x14ac:dyDescent="0.2">
      <c r="B8" s="43"/>
      <c r="C8" s="43"/>
      <c r="D8" s="43"/>
      <c r="E8" s="43"/>
      <c r="G8" s="43" t="s">
        <v>149</v>
      </c>
      <c r="H8" s="259" t="s">
        <v>158</v>
      </c>
      <c r="K8" s="45"/>
      <c r="L8" s="220" t="str">
        <f>A10</f>
        <v>Sw</v>
      </c>
      <c r="M8" s="251" t="str">
        <f>H10</f>
        <v>EURAM1E2M_Quote</v>
      </c>
      <c r="N8" s="222">
        <f>IFERROR(_xll.qlQuoteValue(H10),"--")</f>
        <v>-3.7299999999999998E-3</v>
      </c>
      <c r="O8" s="222">
        <f>I10</f>
        <v>0</v>
      </c>
      <c r="P8" s="119" t="b">
        <v>1</v>
      </c>
      <c r="Q8" s="115">
        <v>40</v>
      </c>
      <c r="R8" s="115">
        <v>1</v>
      </c>
      <c r="S8" s="115" t="str">
        <f>J10</f>
        <v>obj_004ee#0003</v>
      </c>
      <c r="T8" s="117">
        <f>IFERROR(_xll.qlRateHelperEarliestDate(S8,Trigger),"--")</f>
        <v>42643</v>
      </c>
      <c r="U8" s="117">
        <f>IFERROR(_xll.qlRateHelperPillarDate(S8,Trigger),"--")</f>
        <v>42704</v>
      </c>
      <c r="W8" s="133" t="str">
        <f t="shared" si="1"/>
        <v>Sw</v>
      </c>
      <c r="X8" s="133" t="str">
        <v>obj_00507</v>
      </c>
      <c r="Y8" s="133" t="str">
        <f>IFERROR(_xll.qlRateHelperQuoteName(X8,Trigger),"")</f>
        <v>EURAM1E3M_Quote</v>
      </c>
      <c r="Z8" s="172">
        <f>IFERROR(_xll.qlRateHelperRate(X8,Trigger),"")</f>
        <v>-3.7599999999999999E-3</v>
      </c>
      <c r="AA8" s="173">
        <f>IF(ISERROR(_xll.qlSwapRateHelperSpread($X8)),IF(ISERROR(_xll.qlFuturesRateHelperConvexityAdjustment($X8)),"",_xll.qlFuturesRateHelperConvexityAdjustment($X8)),_xll.qlSwapRateHelperSpread($X8))</f>
        <v>0</v>
      </c>
      <c r="AB8" s="134">
        <f>IFERROR(_xll.qlRateHelperEarliestDate(X8,Trigger),"")</f>
        <v>42643</v>
      </c>
      <c r="AC8" s="134">
        <f>IFERROR(_xll.qlRateHelperPillarDate(X8,Trigger),"")</f>
        <v>42734</v>
      </c>
      <c r="AD8" s="172">
        <v>-3.8139556275385506E-3</v>
      </c>
      <c r="AE8" s="68"/>
    </row>
    <row r="9" spans="1:39" ht="11.25" customHeight="1" x14ac:dyDescent="0.2">
      <c r="A9" s="58" t="s">
        <v>9</v>
      </c>
      <c r="B9" s="58" t="s">
        <v>30</v>
      </c>
      <c r="C9" s="58" t="s">
        <v>146</v>
      </c>
      <c r="D9" s="58" t="s">
        <v>5</v>
      </c>
      <c r="E9" s="58" t="s">
        <v>34</v>
      </c>
      <c r="F9" s="58" t="s">
        <v>114</v>
      </c>
      <c r="G9" s="58" t="s">
        <v>4</v>
      </c>
      <c r="H9" s="260" t="s">
        <v>1</v>
      </c>
      <c r="I9" s="58" t="s">
        <v>113</v>
      </c>
      <c r="J9" s="58" t="s">
        <v>25</v>
      </c>
      <c r="K9" s="45"/>
      <c r="L9" s="212" t="str">
        <f t="shared" ref="L9:L18" si="5">A11</f>
        <v>Sw</v>
      </c>
      <c r="M9" s="213" t="str">
        <f t="shared" ref="M9:M18" si="6">H11</f>
        <v>EURAM1E3M_Quote</v>
      </c>
      <c r="N9" s="214">
        <f>IFERROR(_xll.qlQuoteValue(H11),"--")</f>
        <v>-3.7599999999999999E-3</v>
      </c>
      <c r="O9" s="214">
        <f t="shared" ref="O9:O18" si="7">I11</f>
        <v>0</v>
      </c>
      <c r="P9" s="122" t="b">
        <v>1</v>
      </c>
      <c r="Q9" s="82">
        <v>40</v>
      </c>
      <c r="R9" s="82">
        <v>1</v>
      </c>
      <c r="S9" s="82" t="str">
        <f t="shared" ref="S9:S18" si="8">J11</f>
        <v>obj_00507#0002</v>
      </c>
      <c r="T9" s="86">
        <f>IFERROR(_xll.qlRateHelperEarliestDate(S9,Trigger),"--")</f>
        <v>42643</v>
      </c>
      <c r="U9" s="86">
        <f>IFERROR(_xll.qlRateHelperPillarDate(S9,Trigger),"--")</f>
        <v>42734</v>
      </c>
      <c r="W9" s="133" t="str">
        <f t="shared" si="1"/>
        <v>Sw</v>
      </c>
      <c r="X9" s="133" t="str">
        <v>obj_004f8</v>
      </c>
      <c r="Y9" s="133" t="str">
        <f>IFERROR(_xll.qlRateHelperQuoteName(X9,Trigger),"")</f>
        <v>EURAM1E4M_Quote</v>
      </c>
      <c r="Z9" s="172">
        <f>IFERROR(_xll.qlRateHelperRate(X9,Trigger),"")</f>
        <v>-3.79E-3</v>
      </c>
      <c r="AA9" s="173">
        <f>IF(ISERROR(_xll.qlSwapRateHelperSpread($X9)),IF(ISERROR(_xll.qlFuturesRateHelperConvexityAdjustment($X9)),"",_xll.qlFuturesRateHelperConvexityAdjustment($X9)),_xll.qlSwapRateHelperSpread($X9))</f>
        <v>0</v>
      </c>
      <c r="AB9" s="134">
        <f>IFERROR(_xll.qlRateHelperEarliestDate(X9,Trigger),"")</f>
        <v>42643</v>
      </c>
      <c r="AC9" s="134">
        <f>IFERROR(_xll.qlRateHelperPillarDate(X9,Trigger),"")</f>
        <v>42765</v>
      </c>
      <c r="AD9" s="172">
        <v>-3.8450255317617464E-3</v>
      </c>
      <c r="AE9" s="68"/>
      <c r="AH9" s="43" t="s">
        <v>135</v>
      </c>
    </row>
    <row r="10" spans="1:39" ht="11.25" customHeight="1" x14ac:dyDescent="0.2">
      <c r="A10" s="50" t="s">
        <v>26</v>
      </c>
      <c r="B10" s="51" t="s">
        <v>41</v>
      </c>
      <c r="C10" s="52" t="s">
        <v>6</v>
      </c>
      <c r="D10" s="52" t="s">
        <v>8</v>
      </c>
      <c r="E10" s="52" t="s">
        <v>7</v>
      </c>
      <c r="F10" s="52" t="s">
        <v>28</v>
      </c>
      <c r="G10" s="52" t="str">
        <f t="shared" ref="G10:G20" si="9">PROPER(Currency)&amp;FamilyName&amp;Tenor</f>
        <v>Euribor1M</v>
      </c>
      <c r="H10" s="264" t="str">
        <f>Currency&amp;$H$8&amp;B10&amp;QuoteSuffix</f>
        <v>EURAM1E2M_Quote</v>
      </c>
      <c r="I10" s="110">
        <v>0</v>
      </c>
      <c r="J10" s="209" t="str">
        <f>IF(P8,_xll.qlSwapRateHelper2(,H10,2,B10,Calendar,D10,E10,F10,G10,I10,C10,Discounting,PillarDate,,Permanent,Trigger,ObjectOverwrite),"--")</f>
        <v>obj_004ee#0003</v>
      </c>
      <c r="K10" s="45"/>
      <c r="L10" s="212" t="str">
        <f t="shared" si="5"/>
        <v>Sw</v>
      </c>
      <c r="M10" s="213" t="str">
        <f t="shared" si="6"/>
        <v>EURAM1E4M_Quote</v>
      </c>
      <c r="N10" s="214">
        <f>IFERROR(_xll.qlQuoteValue(H12),"--")</f>
        <v>-3.79E-3</v>
      </c>
      <c r="O10" s="214">
        <f t="shared" si="7"/>
        <v>0</v>
      </c>
      <c r="P10" s="122" t="b">
        <v>1</v>
      </c>
      <c r="Q10" s="82">
        <v>40</v>
      </c>
      <c r="R10" s="82">
        <v>1</v>
      </c>
      <c r="S10" s="82" t="str">
        <f t="shared" si="8"/>
        <v>obj_004f8#0002</v>
      </c>
      <c r="T10" s="86">
        <f>IFERROR(_xll.qlRateHelperEarliestDate(S10,Trigger),"--")</f>
        <v>42643</v>
      </c>
      <c r="U10" s="86">
        <f>IFERROR(_xll.qlRateHelperPillarDate(S10,Trigger),"--")</f>
        <v>42765</v>
      </c>
      <c r="W10" s="133" t="str">
        <f t="shared" si="1"/>
        <v>Sw</v>
      </c>
      <c r="X10" s="133" t="str">
        <v>obj_004c8</v>
      </c>
      <c r="Y10" s="133" t="str">
        <f>IFERROR(_xll.qlRateHelperQuoteName(X10,Trigger),"")</f>
        <v>EURAM1E5M_Quote</v>
      </c>
      <c r="Z10" s="172">
        <f>IFERROR(_xll.qlRateHelperRate(X10,Trigger),"")</f>
        <v>-3.82E-3</v>
      </c>
      <c r="AA10" s="173">
        <f>IF(ISERROR(_xll.qlSwapRateHelperSpread($X10)),IF(ISERROR(_xll.qlFuturesRateHelperConvexityAdjustment($X10)),"",_xll.qlFuturesRateHelperConvexityAdjustment($X10)),_xll.qlSwapRateHelperSpread($X10))</f>
        <v>0</v>
      </c>
      <c r="AB10" s="134">
        <f>IFERROR(_xll.qlRateHelperEarliestDate(X10,Trigger),"")</f>
        <v>42643</v>
      </c>
      <c r="AC10" s="134">
        <f>IFERROR(_xll.qlRateHelperPillarDate(X10,Trigger),"")</f>
        <v>42794</v>
      </c>
      <c r="AD10" s="172">
        <v>-3.8760602692228751E-3</v>
      </c>
      <c r="AE10" s="68"/>
      <c r="AF10" s="64" t="s">
        <v>129</v>
      </c>
      <c r="AG10" s="64" t="s">
        <v>130</v>
      </c>
      <c r="AH10" s="64" t="s">
        <v>131</v>
      </c>
      <c r="AI10" s="64" t="s">
        <v>151</v>
      </c>
      <c r="AJ10" s="64" t="s">
        <v>132</v>
      </c>
      <c r="AK10" s="64" t="s">
        <v>152</v>
      </c>
      <c r="AL10" s="64" t="s">
        <v>133</v>
      </c>
      <c r="AM10" s="64" t="s">
        <v>134</v>
      </c>
    </row>
    <row r="11" spans="1:39" ht="11.25" customHeight="1" x14ac:dyDescent="0.2">
      <c r="A11" s="54" t="s">
        <v>26</v>
      </c>
      <c r="B11" s="55" t="s">
        <v>0</v>
      </c>
      <c r="C11" s="56" t="s">
        <v>6</v>
      </c>
      <c r="D11" s="56" t="s">
        <v>8</v>
      </c>
      <c r="E11" s="56" t="s">
        <v>7</v>
      </c>
      <c r="F11" s="56" t="s">
        <v>28</v>
      </c>
      <c r="G11" s="56" t="str">
        <f t="shared" si="9"/>
        <v>Euribor1M</v>
      </c>
      <c r="H11" s="265" t="str">
        <f>Currency&amp;$H$8&amp;B11&amp;QuoteSuffix</f>
        <v>EURAM1E3M_Quote</v>
      </c>
      <c r="I11" s="111">
        <v>0</v>
      </c>
      <c r="J11" s="209" t="str">
        <f>IF(P9,_xll.qlSwapRateHelper2(,H11,2,B11,Calendar,D11,E11,F11,G11,I11,C11,Discounting,PillarDate,,Permanent,Trigger,ObjectOverwrite),"--")</f>
        <v>obj_00507#0002</v>
      </c>
      <c r="K11" s="45"/>
      <c r="L11" s="212" t="str">
        <f t="shared" si="5"/>
        <v>Sw</v>
      </c>
      <c r="M11" s="213" t="str">
        <f t="shared" si="6"/>
        <v>EURAM1E5M_Quote</v>
      </c>
      <c r="N11" s="214">
        <f>IFERROR(_xll.qlQuoteValue(H13),"--")</f>
        <v>-3.82E-3</v>
      </c>
      <c r="O11" s="214">
        <f t="shared" si="7"/>
        <v>0</v>
      </c>
      <c r="P11" s="122" t="b">
        <v>1</v>
      </c>
      <c r="Q11" s="82">
        <v>40</v>
      </c>
      <c r="R11" s="82">
        <v>1</v>
      </c>
      <c r="S11" s="82" t="str">
        <f t="shared" si="8"/>
        <v>obj_004c8#0002</v>
      </c>
      <c r="T11" s="86">
        <f>IFERROR(_xll.qlRateHelperEarliestDate(S11,Trigger),"--")</f>
        <v>42643</v>
      </c>
      <c r="U11" s="86">
        <f>IFERROR(_xll.qlRateHelperPillarDate(S11,Trigger),"--")</f>
        <v>42794</v>
      </c>
      <c r="W11" s="133" t="str">
        <f t="shared" si="1"/>
        <v>Sw</v>
      </c>
      <c r="X11" s="133" t="str">
        <v>obj_004e1</v>
      </c>
      <c r="Y11" s="133" t="str">
        <f>IFERROR(_xll.qlRateHelperQuoteName(X11,Trigger),"")</f>
        <v>EURAM1E6M_Quote</v>
      </c>
      <c r="Z11" s="172">
        <f>IFERROR(_xll.qlRateHelperRate(X11,Trigger),"")</f>
        <v>-3.8600000000000001E-3</v>
      </c>
      <c r="AA11" s="173">
        <f>IF(ISERROR(_xll.qlSwapRateHelperSpread($X11)),IF(ISERROR(_xll.qlFuturesRateHelperConvexityAdjustment($X11)),"",_xll.qlFuturesRateHelperConvexityAdjustment($X11)),_xll.qlSwapRateHelperSpread($X11))</f>
        <v>0</v>
      </c>
      <c r="AB11" s="134">
        <f>IFERROR(_xll.qlRateHelperEarliestDate(X11,Trigger),"")</f>
        <v>42643</v>
      </c>
      <c r="AC11" s="134">
        <f>IFERROR(_xll.qlRateHelperPillarDate(X11,Trigger),"")</f>
        <v>42824</v>
      </c>
      <c r="AD11" s="172">
        <v>-3.9173100097803131E-3</v>
      </c>
      <c r="AE11" s="68"/>
      <c r="AF11" s="130">
        <v>1</v>
      </c>
      <c r="AG11" s="131">
        <f>_xll.qlCalendarEndOfMonth(Calendar,Settlementdate,Trigger)</f>
        <v>42643</v>
      </c>
      <c r="AH11" s="130" t="str">
        <f t="shared" ref="AH11:AH23" si="10">Currency&amp;$AH$9&amp;AF11&amp;JumpSuffix&amp;QuoteSuffix</f>
        <v>EURJump1_SYNTHON_Quote</v>
      </c>
      <c r="AI11" s="176">
        <f>_xll.qlDayCounterYearFraction("actual/360",AG11,_xll.qlCalendarAdvance(Calendar,AG11,"1D",,,Trigger))</f>
        <v>8.3333333333333332E-3</v>
      </c>
      <c r="AJ11" s="132">
        <f>IF(_xll.qlQuoteIsValid(AH11,Trigger),_xll.qlQuoteValue(AH11,Trigger),1)</f>
        <v>0.99999769999999999</v>
      </c>
      <c r="AK11" s="179">
        <f>-LN(AJ11)/AI11</f>
        <v>2.7600031740176192E-4</v>
      </c>
      <c r="AL11" s="182">
        <v>0</v>
      </c>
      <c r="AM11" s="132">
        <f>IF(ISBLANK(AL11),AH11,EXP(-AL11*AI11))</f>
        <v>1</v>
      </c>
    </row>
    <row r="12" spans="1:39" ht="11.25" customHeight="1" x14ac:dyDescent="0.2">
      <c r="A12" s="54" t="s">
        <v>26</v>
      </c>
      <c r="B12" s="55" t="s">
        <v>42</v>
      </c>
      <c r="C12" s="56" t="s">
        <v>6</v>
      </c>
      <c r="D12" s="56" t="s">
        <v>8</v>
      </c>
      <c r="E12" s="56" t="s">
        <v>7</v>
      </c>
      <c r="F12" s="56" t="s">
        <v>28</v>
      </c>
      <c r="G12" s="56" t="str">
        <f t="shared" si="9"/>
        <v>Euribor1M</v>
      </c>
      <c r="H12" s="265" t="str">
        <f>Currency&amp;$H$8&amp;B12&amp;QuoteSuffix</f>
        <v>EURAM1E4M_Quote</v>
      </c>
      <c r="I12" s="111">
        <v>0</v>
      </c>
      <c r="J12" s="209" t="str">
        <f>IF(P10,_xll.qlSwapRateHelper2(,H12,2,B12,Calendar,D12,E12,F12,G12,I12,C12,Discounting,PillarDate,,Permanent,Trigger,ObjectOverwrite),"--")</f>
        <v>obj_004f8#0002</v>
      </c>
      <c r="K12" s="45" t="s">
        <v>36</v>
      </c>
      <c r="L12" s="212" t="str">
        <f t="shared" si="5"/>
        <v>Sw</v>
      </c>
      <c r="M12" s="213" t="str">
        <f t="shared" si="6"/>
        <v>EURAM1E6M_Quote</v>
      </c>
      <c r="N12" s="214">
        <f>IFERROR(_xll.qlQuoteValue(H14),"--")</f>
        <v>-3.8600000000000001E-3</v>
      </c>
      <c r="O12" s="214">
        <f t="shared" si="7"/>
        <v>0</v>
      </c>
      <c r="P12" s="122" t="b">
        <v>1</v>
      </c>
      <c r="Q12" s="82">
        <v>40</v>
      </c>
      <c r="R12" s="82">
        <v>1</v>
      </c>
      <c r="S12" s="82" t="str">
        <f t="shared" si="8"/>
        <v>obj_004e1#0002</v>
      </c>
      <c r="T12" s="86">
        <f>IFERROR(_xll.qlRateHelperEarliestDate(S12,Trigger),"--")</f>
        <v>42643</v>
      </c>
      <c r="U12" s="86">
        <f>IFERROR(_xll.qlRateHelperPillarDate(S12,Trigger),"--")</f>
        <v>42824</v>
      </c>
      <c r="W12" s="133" t="str">
        <f t="shared" si="1"/>
        <v>Sw</v>
      </c>
      <c r="X12" s="133" t="str">
        <v>obj_004d9</v>
      </c>
      <c r="Y12" s="133" t="str">
        <f>IFERROR(_xll.qlRateHelperQuoteName(X12,Trigger),"")</f>
        <v>EURAM1E7M_Quote</v>
      </c>
      <c r="Z12" s="172">
        <f>IFERROR(_xll.qlRateHelperRate(X12,Trigger),"")</f>
        <v>-3.9000000000000003E-3</v>
      </c>
      <c r="AA12" s="173">
        <f>IF(ISERROR(_xll.qlSwapRateHelperSpread($X12)),IF(ISERROR(_xll.qlFuturesRateHelperConvexityAdjustment($X12)),"",_xll.qlFuturesRateHelperConvexityAdjustment($X12)),_xll.qlSwapRateHelperSpread($X12))</f>
        <v>0</v>
      </c>
      <c r="AB12" s="134">
        <f>IFERROR(_xll.qlRateHelperEarliestDate(X12,Trigger),"")</f>
        <v>42643</v>
      </c>
      <c r="AC12" s="134">
        <f>IFERROR(_xll.qlRateHelperPillarDate(X12,Trigger),"")</f>
        <v>42853</v>
      </c>
      <c r="AD12" s="172">
        <v>-3.9585574632099666E-3</v>
      </c>
      <c r="AE12" s="68"/>
      <c r="AF12" s="133">
        <v>2</v>
      </c>
      <c r="AG12" s="134">
        <f>_xll.qlCalendarEndOfMonth(Calendar,_xll.qlCalendarAdvance(Calendar,AG11,"1m","mf",TRUE),Trigger)</f>
        <v>42674</v>
      </c>
      <c r="AH12" s="133" t="str">
        <f t="shared" si="10"/>
        <v>EURJump2_SYNTHON_Quote</v>
      </c>
      <c r="AI12" s="177">
        <f>_xll.qlDayCounterYearFraction("actual/360",AG12,_xll.qlCalendarAdvance(Calendar,AG12,"1D",,,Trigger))</f>
        <v>2.7777777777777779E-3</v>
      </c>
      <c r="AJ12" s="135">
        <f>IF(_xll.qlQuoteIsValid(AH12,Trigger),_xll.qlQuoteValue(AH12,Trigger),1)</f>
        <v>1</v>
      </c>
      <c r="AK12" s="180">
        <f t="shared" ref="AK12:AK23" si="11">-LN(AJ12)/AI12</f>
        <v>0</v>
      </c>
      <c r="AL12" s="183">
        <v>0</v>
      </c>
      <c r="AM12" s="135">
        <f t="shared" ref="AM12:AM23" si="12">IF(ISBLANK(AL12),AH12,EXP(-AL12*AI12))</f>
        <v>1</v>
      </c>
    </row>
    <row r="13" spans="1:39" ht="11.25" customHeight="1" x14ac:dyDescent="0.2">
      <c r="A13" s="54" t="s">
        <v>26</v>
      </c>
      <c r="B13" s="55" t="s">
        <v>43</v>
      </c>
      <c r="C13" s="56" t="s">
        <v>6</v>
      </c>
      <c r="D13" s="56" t="s">
        <v>8</v>
      </c>
      <c r="E13" s="56" t="s">
        <v>7</v>
      </c>
      <c r="F13" s="56" t="s">
        <v>28</v>
      </c>
      <c r="G13" s="56" t="str">
        <f t="shared" si="9"/>
        <v>Euribor1M</v>
      </c>
      <c r="H13" s="265" t="str">
        <f>Currency&amp;$H$8&amp;B13&amp;QuoteSuffix</f>
        <v>EURAM1E5M_Quote</v>
      </c>
      <c r="I13" s="111">
        <v>0</v>
      </c>
      <c r="J13" s="209" t="str">
        <f>IF(P11,_xll.qlSwapRateHelper2(,H13,2,B13,Calendar,D13,E13,F13,G13,I13,C13,Discounting,PillarDate,,Permanent,Trigger,ObjectOverwrite),"--")</f>
        <v>obj_004c8#0002</v>
      </c>
      <c r="K13" s="45"/>
      <c r="L13" s="212" t="str">
        <f t="shared" si="5"/>
        <v>Sw</v>
      </c>
      <c r="M13" s="213" t="str">
        <f t="shared" si="6"/>
        <v>EURAM1E7M_Quote</v>
      </c>
      <c r="N13" s="214">
        <f>IFERROR(_xll.qlQuoteValue(H15),"--")</f>
        <v>-3.9000000000000003E-3</v>
      </c>
      <c r="O13" s="214">
        <f t="shared" si="7"/>
        <v>0</v>
      </c>
      <c r="P13" s="122" t="b">
        <v>1</v>
      </c>
      <c r="Q13" s="82">
        <v>40</v>
      </c>
      <c r="R13" s="82">
        <v>1</v>
      </c>
      <c r="S13" s="82" t="str">
        <f t="shared" si="8"/>
        <v>obj_004d9#0002</v>
      </c>
      <c r="T13" s="86">
        <f>IFERROR(_xll.qlRateHelperEarliestDate(S13,Trigger),"--")</f>
        <v>42643</v>
      </c>
      <c r="U13" s="86">
        <f>IFERROR(_xll.qlRateHelperPillarDate(S13,Trigger),"--")</f>
        <v>42853</v>
      </c>
      <c r="W13" s="133" t="str">
        <f t="shared" si="1"/>
        <v>Sw</v>
      </c>
      <c r="X13" s="133" t="str">
        <v>obj_00504</v>
      </c>
      <c r="Y13" s="133" t="str">
        <f>IFERROR(_xll.qlRateHelperQuoteName(X13,Trigger),"")</f>
        <v>EURAM1E8M_Quote</v>
      </c>
      <c r="Z13" s="172">
        <f>IFERROR(_xll.qlRateHelperRate(X13,Trigger),"")</f>
        <v>-3.9500000000000004E-3</v>
      </c>
      <c r="AA13" s="173">
        <f>IF(ISERROR(_xll.qlSwapRateHelperSpread($X13)),IF(ISERROR(_xll.qlFuturesRateHelperConvexityAdjustment($X13)),"",_xll.qlFuturesRateHelperConvexityAdjustment($X13)),_xll.qlSwapRateHelperSpread($X13))</f>
        <v>0</v>
      </c>
      <c r="AB13" s="134">
        <f>IFERROR(_xll.qlRateHelperEarliestDate(X13,Trigger),"")</f>
        <v>42643</v>
      </c>
      <c r="AC13" s="134">
        <f>IFERROR(_xll.qlRateHelperPillarDate(X13,Trigger),"")</f>
        <v>42885</v>
      </c>
      <c r="AD13" s="172">
        <v>-4.0100478593637547E-3</v>
      </c>
      <c r="AE13" s="68"/>
      <c r="AF13" s="133">
        <v>3</v>
      </c>
      <c r="AG13" s="134">
        <f>_xll.qlCalendarEndOfMonth(Calendar,_xll.qlCalendarAdvance(Calendar,AG12,"1m","mf",TRUE),Trigger)</f>
        <v>42704</v>
      </c>
      <c r="AH13" s="133" t="str">
        <f t="shared" si="10"/>
        <v>EURJump3_SYNTHON_Quote</v>
      </c>
      <c r="AI13" s="177">
        <f>_xll.qlDayCounterYearFraction("actual/360",AG13,_xll.qlCalendarAdvance(Calendar,AG13,"1D",,,Trigger))</f>
        <v>2.7777777777777779E-3</v>
      </c>
      <c r="AJ13" s="135">
        <f>IF(_xll.qlQuoteIsValid(AH13,Trigger),_xll.qlQuoteValue(AH13,Trigger),1)</f>
        <v>1</v>
      </c>
      <c r="AK13" s="180">
        <f t="shared" si="11"/>
        <v>0</v>
      </c>
      <c r="AL13" s="183">
        <v>0</v>
      </c>
      <c r="AM13" s="135">
        <f t="shared" si="12"/>
        <v>1</v>
      </c>
    </row>
    <row r="14" spans="1:39" ht="11.25" customHeight="1" x14ac:dyDescent="0.2">
      <c r="A14" s="54" t="s">
        <v>26</v>
      </c>
      <c r="B14" s="55" t="s">
        <v>3</v>
      </c>
      <c r="C14" s="56" t="s">
        <v>6</v>
      </c>
      <c r="D14" s="56" t="s">
        <v>8</v>
      </c>
      <c r="E14" s="56" t="s">
        <v>7</v>
      </c>
      <c r="F14" s="56" t="s">
        <v>28</v>
      </c>
      <c r="G14" s="56" t="str">
        <f t="shared" si="9"/>
        <v>Euribor1M</v>
      </c>
      <c r="H14" s="265" t="str">
        <f>Currency&amp;$H$8&amp;B14&amp;QuoteSuffix</f>
        <v>EURAM1E6M_Quote</v>
      </c>
      <c r="I14" s="111">
        <v>0</v>
      </c>
      <c r="J14" s="209" t="str">
        <f>IF(P12,_xll.qlSwapRateHelper2(,H14,2,B14,Calendar,D14,E14,F14,G14,I14,C14,Discounting,PillarDate,,Permanent,Trigger,ObjectOverwrite),"--")</f>
        <v>obj_004e1#0002</v>
      </c>
      <c r="K14" s="45"/>
      <c r="L14" s="212" t="str">
        <f t="shared" si="5"/>
        <v>Sw</v>
      </c>
      <c r="M14" s="213" t="str">
        <f t="shared" si="6"/>
        <v>EURAM1E8M_Quote</v>
      </c>
      <c r="N14" s="214">
        <f>IFERROR(_xll.qlQuoteValue(H16),"--")</f>
        <v>-3.9500000000000004E-3</v>
      </c>
      <c r="O14" s="214">
        <f t="shared" si="7"/>
        <v>0</v>
      </c>
      <c r="P14" s="122" t="b">
        <v>1</v>
      </c>
      <c r="Q14" s="82">
        <v>40</v>
      </c>
      <c r="R14" s="82">
        <v>1</v>
      </c>
      <c r="S14" s="82" t="str">
        <f t="shared" si="8"/>
        <v>obj_00504#0002</v>
      </c>
      <c r="T14" s="86">
        <f>IFERROR(_xll.qlRateHelperEarliestDate(S14,Trigger),"--")</f>
        <v>42643</v>
      </c>
      <c r="U14" s="86">
        <f>IFERROR(_xll.qlRateHelperPillarDate(S14,Trigger),"--")</f>
        <v>42885</v>
      </c>
      <c r="W14" s="133" t="str">
        <f t="shared" si="1"/>
        <v>Sw</v>
      </c>
      <c r="X14" s="133" t="str">
        <v>obj_004cf</v>
      </c>
      <c r="Y14" s="133" t="str">
        <f>IFERROR(_xll.qlRateHelperQuoteName(X14,Trigger),"")</f>
        <v>EURAM1E9M_Quote</v>
      </c>
      <c r="Z14" s="172">
        <f>IFERROR(_xll.qlRateHelperRate(X14,Trigger),"")</f>
        <v>-4.0000000000000001E-3</v>
      </c>
      <c r="AA14" s="173">
        <f>IF(ISERROR(_xll.qlSwapRateHelperSpread($X14)),IF(ISERROR(_xll.qlFuturesRateHelperConvexityAdjustment($X14)),"",_xll.qlFuturesRateHelperConvexityAdjustment($X14)),_xll.qlSwapRateHelperSpread($X14))</f>
        <v>0</v>
      </c>
      <c r="AB14" s="134">
        <f>IFERROR(_xll.qlRateHelperEarliestDate(X14,Trigger),"")</f>
        <v>42643</v>
      </c>
      <c r="AC14" s="134">
        <f>IFERROR(_xll.qlRateHelperPillarDate(X14,Trigger),"")</f>
        <v>42916</v>
      </c>
      <c r="AD14" s="172">
        <v>-4.0615455754801095E-3</v>
      </c>
      <c r="AE14" s="68"/>
      <c r="AF14" s="133">
        <v>4</v>
      </c>
      <c r="AG14" s="134">
        <f>_xll.qlCalendarEndOfMonth(Calendar,_xll.qlCalendarAdvance(Calendar,AG13,"1m","mf",TRUE),Trigger)</f>
        <v>42734</v>
      </c>
      <c r="AH14" s="133" t="str">
        <f t="shared" si="10"/>
        <v>EURJump4_SYNTHON_Quote</v>
      </c>
      <c r="AI14" s="177">
        <f>_xll.qlDayCounterYearFraction("actual/360",AG14,_xll.qlCalendarAdvance(Calendar,AG14,"1D",,,Trigger))</f>
        <v>8.3333333333333332E-3</v>
      </c>
      <c r="AJ14" s="135">
        <f>IF(_xll.qlQuoteIsValid(AH14,Trigger),_xll.qlQuoteValue(AH14,Trigger),1)</f>
        <v>1</v>
      </c>
      <c r="AK14" s="180">
        <f t="shared" si="11"/>
        <v>0</v>
      </c>
      <c r="AL14" s="183">
        <v>0</v>
      </c>
      <c r="AM14" s="135">
        <f t="shared" si="12"/>
        <v>1</v>
      </c>
    </row>
    <row r="15" spans="1:39" ht="11.25" customHeight="1" x14ac:dyDescent="0.2">
      <c r="A15" s="54" t="s">
        <v>26</v>
      </c>
      <c r="B15" s="55" t="s">
        <v>44</v>
      </c>
      <c r="C15" s="56" t="s">
        <v>6</v>
      </c>
      <c r="D15" s="56" t="s">
        <v>8</v>
      </c>
      <c r="E15" s="56" t="s">
        <v>7</v>
      </c>
      <c r="F15" s="56" t="s">
        <v>28</v>
      </c>
      <c r="G15" s="56" t="str">
        <f t="shared" si="9"/>
        <v>Euribor1M</v>
      </c>
      <c r="H15" s="265" t="str">
        <f>Currency&amp;$H$8&amp;B15&amp;QuoteSuffix</f>
        <v>EURAM1E7M_Quote</v>
      </c>
      <c r="I15" s="111">
        <v>0</v>
      </c>
      <c r="J15" s="209" t="str">
        <f>IF(P13,_xll.qlSwapRateHelper2(,H15,2,B15,Calendar,D15,E15,F15,G15,I15,C15,Discounting,PillarDate,,Permanent,Trigger,ObjectOverwrite),"--")</f>
        <v>obj_004d9#0002</v>
      </c>
      <c r="K15" s="45"/>
      <c r="L15" s="212" t="str">
        <f t="shared" si="5"/>
        <v>Sw</v>
      </c>
      <c r="M15" s="213" t="str">
        <f t="shared" si="6"/>
        <v>EURAM1E9M_Quote</v>
      </c>
      <c r="N15" s="214">
        <f>IFERROR(_xll.qlQuoteValue(H17),"--")</f>
        <v>-4.0000000000000001E-3</v>
      </c>
      <c r="O15" s="214">
        <f t="shared" si="7"/>
        <v>0</v>
      </c>
      <c r="P15" s="122" t="b">
        <v>1</v>
      </c>
      <c r="Q15" s="82">
        <v>40</v>
      </c>
      <c r="R15" s="82">
        <v>1</v>
      </c>
      <c r="S15" s="82" t="str">
        <f t="shared" si="8"/>
        <v>obj_004cf#0002</v>
      </c>
      <c r="T15" s="86">
        <f>IFERROR(_xll.qlRateHelperEarliestDate(S15,Trigger),"--")</f>
        <v>42643</v>
      </c>
      <c r="U15" s="86">
        <f>IFERROR(_xll.qlRateHelperPillarDate(S15,Trigger),"--")</f>
        <v>42916</v>
      </c>
      <c r="W15" s="133" t="str">
        <f t="shared" si="1"/>
        <v>Sw</v>
      </c>
      <c r="X15" s="133" t="str">
        <v>obj_004ea</v>
      </c>
      <c r="Y15" s="133" t="str">
        <f>IFERROR(_xll.qlRateHelperQuoteName(X15,Trigger),"")</f>
        <v>EURAM1E10M_Quote</v>
      </c>
      <c r="Z15" s="172">
        <f>IFERROR(_xll.qlRateHelperRate(X15,Trigger),"")</f>
        <v>-4.0400000000000002E-3</v>
      </c>
      <c r="AA15" s="173">
        <f>IF(ISERROR(_xll.qlSwapRateHelperSpread($X15)),IF(ISERROR(_xll.qlFuturesRateHelperConvexityAdjustment($X15)),"",_xll.qlFuturesRateHelperConvexityAdjustment($X15)),_xll.qlSwapRateHelperSpread($X15))</f>
        <v>0</v>
      </c>
      <c r="AB15" s="134">
        <f>IFERROR(_xll.qlRateHelperEarliestDate(X15,Trigger),"")</f>
        <v>42643</v>
      </c>
      <c r="AC15" s="134">
        <f>IFERROR(_xll.qlRateHelperPillarDate(X15,Trigger),"")</f>
        <v>42947</v>
      </c>
      <c r="AD15" s="172">
        <v>-4.1029394718079728E-3</v>
      </c>
      <c r="AE15" s="68"/>
      <c r="AF15" s="133">
        <v>5</v>
      </c>
      <c r="AG15" s="134">
        <f>_xll.qlCalendarEndOfMonth(Calendar,_xll.qlCalendarAdvance(Calendar,AG14,"1m","mf",TRUE),Trigger)</f>
        <v>42766</v>
      </c>
      <c r="AH15" s="133" t="str">
        <f t="shared" si="10"/>
        <v>EURJump5_SYNTHON_Quote</v>
      </c>
      <c r="AI15" s="177">
        <f>_xll.qlDayCounterYearFraction("actual/360",AG15,_xll.qlCalendarAdvance(Calendar,AG15,"1D",,,Trigger))</f>
        <v>2.7777777777777779E-3</v>
      </c>
      <c r="AJ15" s="135">
        <f>IF(_xll.qlQuoteIsValid(AH15,Trigger),_xll.qlQuoteValue(AH15,Trigger),1)</f>
        <v>1</v>
      </c>
      <c r="AK15" s="180">
        <f t="shared" si="11"/>
        <v>0</v>
      </c>
      <c r="AL15" s="183">
        <v>0</v>
      </c>
      <c r="AM15" s="135">
        <f t="shared" si="12"/>
        <v>1</v>
      </c>
    </row>
    <row r="16" spans="1:39" ht="11.25" customHeight="1" x14ac:dyDescent="0.2">
      <c r="A16" s="54" t="s">
        <v>26</v>
      </c>
      <c r="B16" s="55" t="s">
        <v>45</v>
      </c>
      <c r="C16" s="56" t="s">
        <v>6</v>
      </c>
      <c r="D16" s="56" t="s">
        <v>8</v>
      </c>
      <c r="E16" s="56" t="s">
        <v>7</v>
      </c>
      <c r="F16" s="56" t="s">
        <v>28</v>
      </c>
      <c r="G16" s="56" t="str">
        <f t="shared" si="9"/>
        <v>Euribor1M</v>
      </c>
      <c r="H16" s="265" t="str">
        <f>Currency&amp;$H$8&amp;B16&amp;QuoteSuffix</f>
        <v>EURAM1E8M_Quote</v>
      </c>
      <c r="I16" s="111">
        <v>0</v>
      </c>
      <c r="J16" s="209" t="str">
        <f>IF(P14,_xll.qlSwapRateHelper2(,H16,2,B16,Calendar,D16,E16,F16,G16,I16,C16,Discounting,PillarDate,,Permanent,Trigger,ObjectOverwrite),"--")</f>
        <v>obj_00504#0002</v>
      </c>
      <c r="K16" s="45"/>
      <c r="L16" s="212" t="str">
        <f t="shared" si="5"/>
        <v>Sw</v>
      </c>
      <c r="M16" s="213" t="str">
        <f t="shared" si="6"/>
        <v>EURAM1E10M_Quote</v>
      </c>
      <c r="N16" s="214">
        <f>IFERROR(_xll.qlQuoteValue(H18),"--")</f>
        <v>-4.0400000000000002E-3</v>
      </c>
      <c r="O16" s="214">
        <f t="shared" si="7"/>
        <v>0</v>
      </c>
      <c r="P16" s="122" t="b">
        <v>1</v>
      </c>
      <c r="Q16" s="82">
        <v>40</v>
      </c>
      <c r="R16" s="82">
        <v>1</v>
      </c>
      <c r="S16" s="82" t="str">
        <f t="shared" si="8"/>
        <v>obj_004ea#0002</v>
      </c>
      <c r="T16" s="86">
        <f>IFERROR(_xll.qlRateHelperEarliestDate(S16,Trigger),"--")</f>
        <v>42643</v>
      </c>
      <c r="U16" s="86">
        <f>IFERROR(_xll.qlRateHelperPillarDate(S16,Trigger),"--")</f>
        <v>42947</v>
      </c>
      <c r="W16" s="133" t="str">
        <f t="shared" si="1"/>
        <v>Sw</v>
      </c>
      <c r="X16" s="133" t="str">
        <v>obj_004c9</v>
      </c>
      <c r="Y16" s="133" t="str">
        <f>IFERROR(_xll.qlRateHelperQuoteName(X16,Trigger),"")</f>
        <v>EURAM1E11M_Quote</v>
      </c>
      <c r="Z16" s="172">
        <f>IFERROR(_xll.qlRateHelperRate(X16,Trigger),"")</f>
        <v>-4.0899999999999999E-3</v>
      </c>
      <c r="AA16" s="173">
        <f>IF(ISERROR(_xll.qlSwapRateHelperSpread($X16)),IF(ISERROR(_xll.qlFuturesRateHelperConvexityAdjustment($X16)),"",_xll.qlFuturesRateHelperConvexityAdjustment($X16)),_xll.qlSwapRateHelperSpread($X16))</f>
        <v>0</v>
      </c>
      <c r="AB16" s="134">
        <f>IFERROR(_xll.qlRateHelperEarliestDate(X16,Trigger),"")</f>
        <v>42643</v>
      </c>
      <c r="AC16" s="134">
        <f>IFERROR(_xll.qlRateHelperPillarDate(X16,Trigger),"")</f>
        <v>42977</v>
      </c>
      <c r="AD16" s="172">
        <v>-4.1544709306883029E-3</v>
      </c>
      <c r="AE16" s="68"/>
      <c r="AF16" s="133">
        <v>6</v>
      </c>
      <c r="AG16" s="134">
        <f>_xll.qlCalendarEndOfMonth(Calendar,_xll.qlCalendarAdvance(Calendar,AG15,"1m","mf",TRUE),Trigger)</f>
        <v>42794</v>
      </c>
      <c r="AH16" s="133" t="str">
        <f t="shared" si="10"/>
        <v>EURJump6_SYNTHON_Quote</v>
      </c>
      <c r="AI16" s="177">
        <f>_xll.qlDayCounterYearFraction("actual/360",AG16,_xll.qlCalendarAdvance(Calendar,AG16,"1D",,,Trigger))</f>
        <v>2.7777777777777779E-3</v>
      </c>
      <c r="AJ16" s="135">
        <f>IF(_xll.qlQuoteIsValid(AH16,Trigger),_xll.qlQuoteValue(AH16,Trigger),1)</f>
        <v>1</v>
      </c>
      <c r="AK16" s="180">
        <f t="shared" si="11"/>
        <v>0</v>
      </c>
      <c r="AL16" s="183">
        <v>0</v>
      </c>
      <c r="AM16" s="135">
        <f t="shared" si="12"/>
        <v>1</v>
      </c>
    </row>
    <row r="17" spans="1:39" ht="11.25" customHeight="1" x14ac:dyDescent="0.2">
      <c r="A17" s="54" t="s">
        <v>26</v>
      </c>
      <c r="B17" s="55" t="s">
        <v>46</v>
      </c>
      <c r="C17" s="56" t="s">
        <v>6</v>
      </c>
      <c r="D17" s="56" t="s">
        <v>8</v>
      </c>
      <c r="E17" s="56" t="s">
        <v>7</v>
      </c>
      <c r="F17" s="56" t="s">
        <v>28</v>
      </c>
      <c r="G17" s="56" t="str">
        <f t="shared" si="9"/>
        <v>Euribor1M</v>
      </c>
      <c r="H17" s="265" t="str">
        <f>Currency&amp;$H$8&amp;B17&amp;QuoteSuffix</f>
        <v>EURAM1E9M_Quote</v>
      </c>
      <c r="I17" s="111">
        <v>0</v>
      </c>
      <c r="J17" s="209" t="str">
        <f>IF(P15,_xll.qlSwapRateHelper2(,H17,2,B17,Calendar,D17,E17,F17,G17,I17,C17,Discounting,PillarDate,,Permanent,Trigger,ObjectOverwrite),"--")</f>
        <v>obj_004cf#0002</v>
      </c>
      <c r="K17" s="45"/>
      <c r="L17" s="212" t="str">
        <f t="shared" si="5"/>
        <v>Sw</v>
      </c>
      <c r="M17" s="213" t="str">
        <f t="shared" si="6"/>
        <v>EURAM1E11M_Quote</v>
      </c>
      <c r="N17" s="214">
        <f>IFERROR(_xll.qlQuoteValue(H19),"--")</f>
        <v>-4.0899999999999999E-3</v>
      </c>
      <c r="O17" s="214">
        <f t="shared" si="7"/>
        <v>0</v>
      </c>
      <c r="P17" s="122" t="b">
        <v>1</v>
      </c>
      <c r="Q17" s="82">
        <v>40</v>
      </c>
      <c r="R17" s="82">
        <v>1</v>
      </c>
      <c r="S17" s="82" t="str">
        <f t="shared" si="8"/>
        <v>obj_004c9#0003</v>
      </c>
      <c r="T17" s="86">
        <f>IFERROR(_xll.qlRateHelperEarliestDate(S17,Trigger),"--")</f>
        <v>42643</v>
      </c>
      <c r="U17" s="86">
        <f>IFERROR(_xll.qlRateHelperPillarDate(S17,Trigger),"--")</f>
        <v>42977</v>
      </c>
      <c r="W17" s="133" t="str">
        <f t="shared" si="1"/>
        <v>Sw</v>
      </c>
      <c r="X17" s="133" t="str">
        <v>obj_004c2</v>
      </c>
      <c r="Y17" s="133" t="str">
        <f>IFERROR(_xll.qlRateHelperQuoteName(X17,Trigger),"")</f>
        <v>EURAM1E1Y_Quote</v>
      </c>
      <c r="Z17" s="172">
        <f>IFERROR(_xll.qlRateHelperRate(X17,Trigger),"")</f>
        <v>-4.13E-3</v>
      </c>
      <c r="AA17" s="173">
        <f>IF(ISERROR(_xll.qlSwapRateHelperSpread($X17)),IF(ISERROR(_xll.qlFuturesRateHelperConvexityAdjustment($X17)),"",_xll.qlFuturesRateHelperConvexityAdjustment($X17)),_xll.qlSwapRateHelperSpread($X17))</f>
        <v>0</v>
      </c>
      <c r="AB17" s="134">
        <f>IFERROR(_xll.qlRateHelperEarliestDate(X17,Trigger),"")</f>
        <v>42643</v>
      </c>
      <c r="AC17" s="134">
        <f>IFERROR(_xll.qlRateHelperPillarDate(X17,Trigger),"")</f>
        <v>43007</v>
      </c>
      <c r="AD17" s="172">
        <v>-4.1958839493471123E-3</v>
      </c>
      <c r="AE17" s="68"/>
      <c r="AF17" s="133">
        <v>7</v>
      </c>
      <c r="AG17" s="134">
        <f>_xll.qlCalendarEndOfMonth(Calendar,_xll.qlCalendarAdvance(Calendar,AG16,"1m","mf",TRUE),Trigger)</f>
        <v>42825</v>
      </c>
      <c r="AH17" s="133" t="str">
        <f t="shared" si="10"/>
        <v>EURJump7_SYNTHON_Quote</v>
      </c>
      <c r="AI17" s="177">
        <f>_xll.qlDayCounterYearFraction("actual/360",AG17,_xll.qlCalendarAdvance(Calendar,AG17,"1D",,,Trigger))</f>
        <v>8.3333333333333332E-3</v>
      </c>
      <c r="AJ17" s="135">
        <f>IF(_xll.qlQuoteIsValid(AH17,Trigger),_xll.qlQuoteValue(AH17,Trigger),1)</f>
        <v>0.99999329999999997</v>
      </c>
      <c r="AK17" s="180">
        <f t="shared" si="11"/>
        <v>8.0400269341516617E-4</v>
      </c>
      <c r="AL17" s="183">
        <v>0</v>
      </c>
      <c r="AM17" s="135">
        <f t="shared" si="12"/>
        <v>1</v>
      </c>
    </row>
    <row r="18" spans="1:39" ht="11.25" customHeight="1" x14ac:dyDescent="0.2">
      <c r="A18" s="54" t="s">
        <v>26</v>
      </c>
      <c r="B18" s="55" t="s">
        <v>47</v>
      </c>
      <c r="C18" s="56" t="s">
        <v>6</v>
      </c>
      <c r="D18" s="56" t="s">
        <v>8</v>
      </c>
      <c r="E18" s="56" t="s">
        <v>7</v>
      </c>
      <c r="F18" s="56" t="s">
        <v>28</v>
      </c>
      <c r="G18" s="56" t="str">
        <f t="shared" si="9"/>
        <v>Euribor1M</v>
      </c>
      <c r="H18" s="265" t="str">
        <f>Currency&amp;$H$8&amp;B18&amp;QuoteSuffix</f>
        <v>EURAM1E10M_Quote</v>
      </c>
      <c r="I18" s="111">
        <v>0</v>
      </c>
      <c r="J18" s="209" t="str">
        <f>IF(P16,_xll.qlSwapRateHelper2(,H18,2,B18,Calendar,D18,E18,F18,G18,I18,C18,Discounting,PillarDate,,Permanent,Trigger,ObjectOverwrite),"--")</f>
        <v>obj_004ea#0002</v>
      </c>
      <c r="K18" s="45"/>
      <c r="L18" s="216" t="str">
        <f t="shared" si="5"/>
        <v>Sw</v>
      </c>
      <c r="M18" s="217" t="str">
        <f t="shared" si="6"/>
        <v>EURAM1E1Y_Quote</v>
      </c>
      <c r="N18" s="218">
        <f>IFERROR(_xll.qlQuoteValue(H20),"--")</f>
        <v>-4.13E-3</v>
      </c>
      <c r="O18" s="218">
        <f t="shared" si="7"/>
        <v>0</v>
      </c>
      <c r="P18" s="124" t="b">
        <v>1</v>
      </c>
      <c r="Q18" s="83">
        <v>40</v>
      </c>
      <c r="R18" s="83">
        <v>1</v>
      </c>
      <c r="S18" s="83" t="str">
        <f t="shared" si="8"/>
        <v>obj_004c2#0002</v>
      </c>
      <c r="T18" s="88">
        <f>IFERROR(_xll.qlRateHelperEarliestDate(S18,Trigger),"--")</f>
        <v>42643</v>
      </c>
      <c r="U18" s="88">
        <f>IFERROR(_xll.qlRateHelperPillarDate(S18,Trigger),"--")</f>
        <v>43007</v>
      </c>
      <c r="W18" s="133" t="str">
        <f t="shared" si="1"/>
        <v>Sw</v>
      </c>
      <c r="X18" s="133" t="str">
        <v>obj_004fb</v>
      </c>
      <c r="Y18" s="133" t="str">
        <f>IFERROR(_xll.qlRateHelperQuoteName(X18,Trigger),"")</f>
        <v>EURAB1E2Y_Quote</v>
      </c>
      <c r="Z18" s="172">
        <f>IFERROR(_xll.qlRateHelperRate(X18,Trigger),"")</f>
        <v>-4.62E-3</v>
      </c>
      <c r="AA18" s="173">
        <f>IF(ISERROR(_xll.qlSwapRateHelperSpread($X18)),IF(ISERROR(_xll.qlFuturesRateHelperConvexityAdjustment($X18)),"",_xll.qlFuturesRateHelperConvexityAdjustment($X18)),_xll.qlSwapRateHelperSpread($X18))</f>
        <v>0</v>
      </c>
      <c r="AB18" s="134">
        <f>IFERROR(_xll.qlRateHelperEarliestDate(X18,Trigger),"")</f>
        <v>42643</v>
      </c>
      <c r="AC18" s="134">
        <f>IFERROR(_xll.qlRateHelperPillarDate(X18,Trigger),"")</f>
        <v>43371</v>
      </c>
      <c r="AD18" s="172">
        <v>-4.629199386495632E-3</v>
      </c>
      <c r="AE18" s="68"/>
      <c r="AF18" s="133">
        <v>8</v>
      </c>
      <c r="AG18" s="134">
        <f>_xll.qlCalendarEndOfMonth(Calendar,_xll.qlCalendarAdvance(Calendar,AG17,"1m","mf",TRUE),Trigger)</f>
        <v>42853</v>
      </c>
      <c r="AH18" s="133" t="str">
        <f t="shared" si="10"/>
        <v>EURJump8_SYNTHON_Quote</v>
      </c>
      <c r="AI18" s="177">
        <f>_xll.qlDayCounterYearFraction("actual/360",AG18,_xll.qlCalendarAdvance(Calendar,AG18,"1D",,,Trigger))</f>
        <v>1.1111111111111112E-2</v>
      </c>
      <c r="AJ18" s="135">
        <f>IF(_xll.qlQuoteIsValid(AH18,Trigger),_xll.qlQuoteValue(AH18,Trigger),1)</f>
        <v>1</v>
      </c>
      <c r="AK18" s="180">
        <f t="shared" si="11"/>
        <v>0</v>
      </c>
      <c r="AL18" s="183">
        <v>0</v>
      </c>
      <c r="AM18" s="135">
        <f t="shared" si="12"/>
        <v>1</v>
      </c>
    </row>
    <row r="19" spans="1:39" ht="11.25" customHeight="1" x14ac:dyDescent="0.2">
      <c r="A19" s="54" t="s">
        <v>26</v>
      </c>
      <c r="B19" s="55" t="s">
        <v>48</v>
      </c>
      <c r="C19" s="56" t="s">
        <v>6</v>
      </c>
      <c r="D19" s="56" t="s">
        <v>8</v>
      </c>
      <c r="E19" s="56" t="s">
        <v>7</v>
      </c>
      <c r="F19" s="56" t="s">
        <v>28</v>
      </c>
      <c r="G19" s="56" t="str">
        <f t="shared" si="9"/>
        <v>Euribor1M</v>
      </c>
      <c r="H19" s="265" t="str">
        <f>Currency&amp;$H$8&amp;B19&amp;QuoteSuffix</f>
        <v>EURAM1E11M_Quote</v>
      </c>
      <c r="I19" s="111">
        <v>0</v>
      </c>
      <c r="J19" s="209" t="str">
        <f>IF(P17,_xll.qlSwapRateHelper2(,H19,2,B19,Calendar,D19,E19,F19,G19,I19,C19,Discounting,PillarDate,,Permanent,Trigger,ObjectOverwrite),"--")</f>
        <v>obj_004c9#0003</v>
      </c>
      <c r="K19" s="45"/>
      <c r="L19" s="220" t="str">
        <f>A23</f>
        <v>Sw</v>
      </c>
      <c r="M19" s="251" t="str">
        <f>H23</f>
        <v>EURAB1E1Y_Quote</v>
      </c>
      <c r="N19" s="222">
        <f>IFERROR(_xll.qlQuoteValue(H23),"--")</f>
        <v>-4.45E-3</v>
      </c>
      <c r="O19" s="222">
        <f>I23</f>
        <v>0</v>
      </c>
      <c r="P19" s="116" t="b">
        <v>0</v>
      </c>
      <c r="Q19" s="115">
        <v>50</v>
      </c>
      <c r="R19" s="115">
        <v>1</v>
      </c>
      <c r="S19" s="115" t="str">
        <f>J23</f>
        <v>--</v>
      </c>
      <c r="T19" s="117" t="str">
        <f>IFERROR(_xll.qlRateHelperEarliestDate(S19,Trigger),"--")</f>
        <v>--</v>
      </c>
      <c r="U19" s="117" t="str">
        <f>IFERROR(_xll.qlRateHelperPillarDate(S19,Trigger),"--")</f>
        <v>--</v>
      </c>
      <c r="W19" s="133" t="str">
        <f t="shared" si="1"/>
        <v>Sw</v>
      </c>
      <c r="X19" s="133" t="str">
        <v>obj_00509</v>
      </c>
      <c r="Y19" s="133" t="str">
        <f>IFERROR(_xll.qlRateHelperQuoteName(X19,Trigger),"")</f>
        <v>EURAB1E3Y_Quote</v>
      </c>
      <c r="Z19" s="172">
        <f>IFERROR(_xll.qlRateHelperRate(X19,Trigger),"")</f>
        <v>-4.7599999999999995E-3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42643</v>
      </c>
      <c r="AC19" s="134">
        <f>IFERROR(_xll.qlRateHelperPillarDate(X19,Trigger),"")</f>
        <v>43738</v>
      </c>
      <c r="AD19" s="172">
        <v>-4.7697793480053988E-3</v>
      </c>
      <c r="AE19" s="68"/>
      <c r="AF19" s="133">
        <v>9</v>
      </c>
      <c r="AG19" s="134">
        <f>_xll.qlCalendarEndOfMonth(Calendar,_xll.qlCalendarAdvance(Calendar,AG18,"1m","mf",TRUE),Trigger)</f>
        <v>42886</v>
      </c>
      <c r="AH19" s="133" t="str">
        <f t="shared" si="10"/>
        <v>EURJump9_SYNTHON_Quote</v>
      </c>
      <c r="AI19" s="177">
        <f>_xll.qlDayCounterYearFraction("actual/360",AG19,_xll.qlCalendarAdvance(Calendar,AG19,"1D",,,Trigger))</f>
        <v>2.7777777777777779E-3</v>
      </c>
      <c r="AJ19" s="135">
        <f>IF(_xll.qlQuoteIsValid(AH19,Trigger),_xll.qlQuoteValue(AH19,Trigger),1)</f>
        <v>1</v>
      </c>
      <c r="AK19" s="180">
        <f t="shared" si="11"/>
        <v>0</v>
      </c>
      <c r="AL19" s="183">
        <v>0</v>
      </c>
      <c r="AM19" s="135">
        <f t="shared" si="12"/>
        <v>1</v>
      </c>
    </row>
    <row r="20" spans="1:39" ht="11.25" customHeight="1" x14ac:dyDescent="0.2">
      <c r="A20" s="1" t="s">
        <v>26</v>
      </c>
      <c r="B20" s="6" t="s">
        <v>29</v>
      </c>
      <c r="C20" s="5" t="s">
        <v>6</v>
      </c>
      <c r="D20" s="5" t="s">
        <v>8</v>
      </c>
      <c r="E20" s="5" t="s">
        <v>7</v>
      </c>
      <c r="F20" s="5" t="s">
        <v>28</v>
      </c>
      <c r="G20" s="5" t="str">
        <f t="shared" si="9"/>
        <v>Euribor1M</v>
      </c>
      <c r="H20" s="266" t="str">
        <f>Currency&amp;$H$8&amp;B20&amp;QuoteSuffix</f>
        <v>EURAM1E1Y_Quote</v>
      </c>
      <c r="I20" s="114">
        <v>0</v>
      </c>
      <c r="J20" s="210" t="str">
        <f>IF(P18,_xll.qlSwapRateHelper2(,H20,2,B20,Calendar,D20,E20,F20,G20,I20,C20,Discounting,PillarDate,,Permanent,Trigger,ObjectOverwrite),"--")</f>
        <v>obj_004c2#0002</v>
      </c>
      <c r="K20" s="45"/>
      <c r="L20" s="212" t="str">
        <f t="shared" ref="L20:L55" si="13">A24</f>
        <v>Sw</v>
      </c>
      <c r="M20" s="213" t="str">
        <f t="shared" ref="M20:M55" si="14">H24</f>
        <v>EURAB1E15M_Quote</v>
      </c>
      <c r="N20" s="214" t="str">
        <f>IFERROR(_xll.qlQuoteValue(H24),"--")</f>
        <v>--</v>
      </c>
      <c r="O20" s="214">
        <f t="shared" ref="O20:O55" si="15">I24</f>
        <v>0</v>
      </c>
      <c r="P20" s="85" t="b">
        <v>0</v>
      </c>
      <c r="Q20" s="82">
        <v>50</v>
      </c>
      <c r="R20" s="82">
        <v>1</v>
      </c>
      <c r="S20" s="82" t="str">
        <f t="shared" ref="S20:S55" si="16">J24</f>
        <v>--</v>
      </c>
      <c r="T20" s="86" t="str">
        <f>IFERROR(_xll.qlRateHelperEarliestDate(S20,Trigger),"--")</f>
        <v>--</v>
      </c>
      <c r="U20" s="86" t="str">
        <f>IFERROR(_xll.qlRateHelperPillarDate(S20,Trigger),"--")</f>
        <v>--</v>
      </c>
      <c r="W20" s="133" t="str">
        <f t="shared" si="1"/>
        <v>Sw</v>
      </c>
      <c r="X20" s="133" t="str">
        <v>obj_004c4</v>
      </c>
      <c r="Y20" s="133" t="str">
        <f>IFERROR(_xll.qlRateHelperQuoteName(X20,Trigger),"")</f>
        <v>EURAB1E4Y_Quote</v>
      </c>
      <c r="Z20" s="172">
        <f>IFERROR(_xll.qlRateHelperRate(X20,Trigger),"")</f>
        <v>-4.6800000000000001E-3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42643</v>
      </c>
      <c r="AC20" s="134">
        <f>IFERROR(_xll.qlRateHelperPillarDate(X20,Trigger),"")</f>
        <v>44104</v>
      </c>
      <c r="AD20" s="172">
        <v>-4.6871045054839161E-3</v>
      </c>
      <c r="AE20" s="68"/>
      <c r="AF20" s="133">
        <v>10</v>
      </c>
      <c r="AG20" s="134">
        <f>_xll.qlCalendarEndOfMonth(Calendar,_xll.qlCalendarAdvance(Calendar,AG19,"1m","mf",TRUE),Trigger)</f>
        <v>42916</v>
      </c>
      <c r="AH20" s="133" t="str">
        <f t="shared" si="10"/>
        <v>EURJump10_SYNTHON_Quote</v>
      </c>
      <c r="AI20" s="177">
        <f>_xll.qlDayCounterYearFraction("actual/360",AG20,_xll.qlCalendarAdvance(Calendar,AG20,"1D",,,Trigger))</f>
        <v>8.3333333333333332E-3</v>
      </c>
      <c r="AJ20" s="135">
        <f>IF(_xll.qlQuoteIsValid(AH20,Trigger),_xll.qlQuoteValue(AH20,Trigger),1)</f>
        <v>1</v>
      </c>
      <c r="AK20" s="180">
        <f t="shared" si="11"/>
        <v>0</v>
      </c>
      <c r="AL20" s="183">
        <v>0</v>
      </c>
      <c r="AM20" s="135">
        <f t="shared" si="12"/>
        <v>1</v>
      </c>
    </row>
    <row r="21" spans="1:39" ht="11.25" customHeight="1" x14ac:dyDescent="0.2">
      <c r="G21" s="47" t="s">
        <v>141</v>
      </c>
      <c r="H21" s="262" t="str">
        <f>G21&amp;SUBSTITUTE(Tenor,"M","E")</f>
        <v>AB1E</v>
      </c>
      <c r="K21" s="45"/>
      <c r="L21" s="212" t="str">
        <f t="shared" si="13"/>
        <v>Sw</v>
      </c>
      <c r="M21" s="213" t="str">
        <f t="shared" si="14"/>
        <v>EURAB1E18M_Quote</v>
      </c>
      <c r="N21" s="214" t="str">
        <f>IFERROR(_xll.qlQuoteValue(H25),"--")</f>
        <v>--</v>
      </c>
      <c r="O21" s="214">
        <f t="shared" si="15"/>
        <v>0</v>
      </c>
      <c r="P21" s="85" t="b">
        <v>0</v>
      </c>
      <c r="Q21" s="82">
        <v>50</v>
      </c>
      <c r="R21" s="82">
        <v>1</v>
      </c>
      <c r="S21" s="82" t="str">
        <f t="shared" si="16"/>
        <v>--</v>
      </c>
      <c r="T21" s="86" t="str">
        <f>IFERROR(_xll.qlRateHelperEarliestDate(S21,Trigger),"--")</f>
        <v>--</v>
      </c>
      <c r="U21" s="86" t="str">
        <f>IFERROR(_xll.qlRateHelperPillarDate(S21,Trigger),"--")</f>
        <v>--</v>
      </c>
      <c r="W21" s="133" t="str">
        <f t="shared" si="1"/>
        <v>Sw</v>
      </c>
      <c r="X21" s="133" t="str">
        <v>obj_004d2</v>
      </c>
      <c r="Y21" s="133" t="str">
        <f>IFERROR(_xll.qlRateHelperQuoteName(X21,Trigger),"")</f>
        <v>EURAB1E5Y_Quote</v>
      </c>
      <c r="Z21" s="172">
        <f>IFERROR(_xll.qlRateHelperRate(X21,Trigger),"")</f>
        <v>-4.3100000000000005E-3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42643</v>
      </c>
      <c r="AC21" s="134">
        <f>IFERROR(_xll.qlRateHelperPillarDate(X21,Trigger),"")</f>
        <v>44469</v>
      </c>
      <c r="AD21" s="172">
        <v>-4.3195884089531345E-3</v>
      </c>
      <c r="AE21" s="68"/>
      <c r="AF21" s="133">
        <v>11</v>
      </c>
      <c r="AG21" s="134">
        <f>_xll.qlCalendarEndOfMonth(Calendar,_xll.qlCalendarAdvance(Calendar,AG20,"1m","mf",TRUE),Trigger)</f>
        <v>42947</v>
      </c>
      <c r="AH21" s="133" t="str">
        <f t="shared" si="10"/>
        <v>EURJump11_SYNTHON_Quote</v>
      </c>
      <c r="AI21" s="177">
        <f>_xll.qlDayCounterYearFraction("actual/360",AG21,_xll.qlCalendarAdvance(Calendar,AG21,"1D",,,Trigger))</f>
        <v>2.7777777777777779E-3</v>
      </c>
      <c r="AJ21" s="135">
        <f>IF(_xll.qlQuoteIsValid(AH21,Trigger),_xll.qlQuoteValue(AH21,Trigger),1)</f>
        <v>1</v>
      </c>
      <c r="AK21" s="180">
        <f t="shared" si="11"/>
        <v>0</v>
      </c>
      <c r="AL21" s="183">
        <v>0</v>
      </c>
      <c r="AM21" s="135">
        <f t="shared" si="12"/>
        <v>1</v>
      </c>
    </row>
    <row r="22" spans="1:39" ht="11.25" customHeight="1" x14ac:dyDescent="0.2">
      <c r="A22" s="58" t="s">
        <v>9</v>
      </c>
      <c r="B22" s="58" t="s">
        <v>30</v>
      </c>
      <c r="C22" s="58" t="s">
        <v>146</v>
      </c>
      <c r="D22" s="58" t="s">
        <v>5</v>
      </c>
      <c r="E22" s="58" t="s">
        <v>34</v>
      </c>
      <c r="F22" s="58" t="s">
        <v>114</v>
      </c>
      <c r="G22" s="58" t="s">
        <v>4</v>
      </c>
      <c r="H22" s="260" t="s">
        <v>1</v>
      </c>
      <c r="I22" s="58" t="s">
        <v>113</v>
      </c>
      <c r="J22" s="58" t="s">
        <v>25</v>
      </c>
      <c r="K22" s="45"/>
      <c r="L22" s="212" t="str">
        <f t="shared" si="13"/>
        <v>Sw</v>
      </c>
      <c r="M22" s="213" t="str">
        <f t="shared" si="14"/>
        <v>EURAB1E21M_Quote</v>
      </c>
      <c r="N22" s="214" t="str">
        <f>IFERROR(_xll.qlQuoteValue(H26),"--")</f>
        <v>--</v>
      </c>
      <c r="O22" s="214">
        <f t="shared" si="15"/>
        <v>0</v>
      </c>
      <c r="P22" s="85" t="b">
        <v>0</v>
      </c>
      <c r="Q22" s="82">
        <v>50</v>
      </c>
      <c r="R22" s="82">
        <v>1</v>
      </c>
      <c r="S22" s="82" t="str">
        <f t="shared" si="16"/>
        <v>--</v>
      </c>
      <c r="T22" s="86" t="str">
        <f>IFERROR(_xll.qlRateHelperEarliestDate(S22,Trigger),"--")</f>
        <v>--</v>
      </c>
      <c r="U22" s="86" t="str">
        <f>IFERROR(_xll.qlRateHelperPillarDate(S22,Trigger),"--")</f>
        <v>--</v>
      </c>
      <c r="W22" s="133" t="str">
        <f t="shared" si="1"/>
        <v>Sw</v>
      </c>
      <c r="X22" s="133" t="str">
        <v>obj_004dd</v>
      </c>
      <c r="Y22" s="133" t="str">
        <f>IFERROR(_xll.qlRateHelperQuoteName(X22,Trigger),"")</f>
        <v>EURAB1E6Y_Quote</v>
      </c>
      <c r="Z22" s="172">
        <f>IFERROR(_xll.qlRateHelperRate(X22,Trigger),"")</f>
        <v>-3.6800000000000001E-3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42643</v>
      </c>
      <c r="AC22" s="134">
        <f>IFERROR(_xll.qlRateHelperPillarDate(X22,Trigger),"")</f>
        <v>44834</v>
      </c>
      <c r="AD22" s="172">
        <v>-3.692705547286432E-3</v>
      </c>
      <c r="AE22" s="68"/>
      <c r="AF22" s="133">
        <v>12</v>
      </c>
      <c r="AG22" s="134">
        <f>_xll.qlCalendarEndOfMonth(Calendar,_xll.qlCalendarAdvance(Calendar,AG21,"1m","mf",TRUE),Trigger)</f>
        <v>42978</v>
      </c>
      <c r="AH22" s="133" t="str">
        <f t="shared" si="10"/>
        <v>EURJump12_SYNTHON_Quote</v>
      </c>
      <c r="AI22" s="177">
        <f>_xll.qlDayCounterYearFraction("actual/360",AG22,_xll.qlCalendarAdvance(Calendar,AG22,"1D",,,Trigger))</f>
        <v>2.7777777777777779E-3</v>
      </c>
      <c r="AJ22" s="135">
        <f>IF(_xll.qlQuoteIsValid(AH22,Trigger),_xll.qlQuoteValue(AH22,Trigger),1)</f>
        <v>1</v>
      </c>
      <c r="AK22" s="180">
        <f t="shared" si="11"/>
        <v>0</v>
      </c>
      <c r="AL22" s="183">
        <v>0</v>
      </c>
      <c r="AM22" s="135">
        <f t="shared" si="12"/>
        <v>1</v>
      </c>
    </row>
    <row r="23" spans="1:39" ht="11.25" customHeight="1" x14ac:dyDescent="0.2">
      <c r="A23" s="54" t="s">
        <v>26</v>
      </c>
      <c r="B23" s="55" t="s">
        <v>29</v>
      </c>
      <c r="C23" s="56" t="s">
        <v>6</v>
      </c>
      <c r="D23" s="56" t="s">
        <v>8</v>
      </c>
      <c r="E23" s="56" t="s">
        <v>7</v>
      </c>
      <c r="F23" s="56" t="s">
        <v>140</v>
      </c>
      <c r="G23" s="56" t="str">
        <f t="shared" ref="G23:G59" si="17">PROPER(Currency)&amp;FamilyName&amp;Tenor</f>
        <v>Euribor1M</v>
      </c>
      <c r="H23" s="265" t="str">
        <f t="shared" ref="H23:H59" si="18">Currency&amp;$H$21&amp;B23&amp;QuoteSuffix</f>
        <v>EURAB1E1Y_Quote</v>
      </c>
      <c r="I23" s="111">
        <v>0</v>
      </c>
      <c r="J23" s="209" t="str">
        <f>IF(P19,_xll.qlSwapRateHelper2(,H23,2,B23,Calendar,+D23,E23,F23,G23,I23,C23,Discounting,PillarDate,,Permanent,Trigger,ObjectOverwrite),"--")</f>
        <v>--</v>
      </c>
      <c r="K23" s="45"/>
      <c r="L23" s="212" t="str">
        <f t="shared" si="13"/>
        <v>Sw</v>
      </c>
      <c r="M23" s="213" t="str">
        <f t="shared" si="14"/>
        <v>EURAB1E2Y_Quote</v>
      </c>
      <c r="N23" s="214">
        <f>IFERROR(_xll.qlQuoteValue(H27),"--")</f>
        <v>-4.8799999999999998E-3</v>
      </c>
      <c r="O23" s="214">
        <f t="shared" si="15"/>
        <v>0</v>
      </c>
      <c r="P23" s="85" t="b">
        <v>1</v>
      </c>
      <c r="Q23" s="82">
        <v>50</v>
      </c>
      <c r="R23" s="82">
        <v>1</v>
      </c>
      <c r="S23" s="82" t="str">
        <f t="shared" si="16"/>
        <v>obj_004fb#0001</v>
      </c>
      <c r="T23" s="86">
        <f>IFERROR(_xll.qlRateHelperEarliestDate(S23,Trigger),"--")</f>
        <v>42643</v>
      </c>
      <c r="U23" s="86">
        <f>IFERROR(_xll.qlRateHelperPillarDate(S23,Trigger),"--")</f>
        <v>43371</v>
      </c>
      <c r="W23" s="133" t="str">
        <f t="shared" si="1"/>
        <v>Sw</v>
      </c>
      <c r="X23" s="133" t="str">
        <v>obj_004fe</v>
      </c>
      <c r="Y23" s="133" t="str">
        <f>IFERROR(_xll.qlRateHelperQuoteName(X23,Trigger),"")</f>
        <v>EURAB1E7Y_Quote</v>
      </c>
      <c r="Z23" s="172">
        <f>IFERROR(_xll.qlRateHelperRate(X23,Trigger),"")</f>
        <v>-2.8400000000000005E-3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42643</v>
      </c>
      <c r="AC23" s="134">
        <f>IFERROR(_xll.qlRateHelperPillarDate(X23,Trigger),"")</f>
        <v>45198</v>
      </c>
      <c r="AD23" s="172">
        <v>-2.8550048513209642E-3</v>
      </c>
      <c r="AE23" s="68"/>
      <c r="AF23" s="136">
        <v>13</v>
      </c>
      <c r="AG23" s="137">
        <f>_xll.qlCalendarAdjust(Calendar,DATE(YEAR(AG11)+1,12,31),"preceding",Trigger)</f>
        <v>43098</v>
      </c>
      <c r="AH23" s="136" t="str">
        <f t="shared" si="10"/>
        <v>EURJump13_SYNTHON_Quote</v>
      </c>
      <c r="AI23" s="178">
        <f>_xll.qlDayCounterYearFraction("actual/360",AG23,_xll.qlCalendarAdvance(Calendar,AG23,"1D",,,Trigger))</f>
        <v>1.1111111111111112E-2</v>
      </c>
      <c r="AJ23" s="138">
        <f>IF(_xll.qlQuoteIsValid(AH23,Trigger),_xll.qlQuoteValue(AH23,Trigger),1)</f>
        <v>1</v>
      </c>
      <c r="AK23" s="181">
        <f t="shared" si="11"/>
        <v>0</v>
      </c>
      <c r="AL23" s="184">
        <v>0</v>
      </c>
      <c r="AM23" s="138">
        <f t="shared" si="12"/>
        <v>1</v>
      </c>
    </row>
    <row r="24" spans="1:39" ht="11.25" customHeight="1" x14ac:dyDescent="0.2">
      <c r="A24" s="54" t="s">
        <v>26</v>
      </c>
      <c r="B24" s="55" t="s">
        <v>49</v>
      </c>
      <c r="C24" s="56" t="s">
        <v>6</v>
      </c>
      <c r="D24" s="56" t="s">
        <v>8</v>
      </c>
      <c r="E24" s="56" t="s">
        <v>7</v>
      </c>
      <c r="F24" s="56" t="s">
        <v>140</v>
      </c>
      <c r="G24" s="56" t="str">
        <f t="shared" si="17"/>
        <v>Euribor1M</v>
      </c>
      <c r="H24" s="265" t="str">
        <f t="shared" si="18"/>
        <v>EURAB1E15M_Quote</v>
      </c>
      <c r="I24" s="111">
        <v>0</v>
      </c>
      <c r="J24" s="209" t="str">
        <f>IF(P20,_xll.qlSwapRateHelper2(,H24,2,B24,Calendar,+D24,E24,F24,G24,I24,C24,Discounting,PillarDate,,Permanent,Trigger,ObjectOverwrite),"--")</f>
        <v>--</v>
      </c>
      <c r="K24" s="45"/>
      <c r="L24" s="212" t="str">
        <f t="shared" si="13"/>
        <v>Sw</v>
      </c>
      <c r="M24" s="213" t="str">
        <f t="shared" si="14"/>
        <v>EURAB1E3Y_Quote</v>
      </c>
      <c r="N24" s="214">
        <f>IFERROR(_xll.qlQuoteValue(H28),"--")</f>
        <v>-5.0099999999999997E-3</v>
      </c>
      <c r="O24" s="214">
        <f t="shared" si="15"/>
        <v>0</v>
      </c>
      <c r="P24" s="85" t="b">
        <v>1</v>
      </c>
      <c r="Q24" s="82">
        <v>50</v>
      </c>
      <c r="R24" s="82">
        <v>1</v>
      </c>
      <c r="S24" s="82" t="str">
        <f t="shared" si="16"/>
        <v>obj_00509#0001</v>
      </c>
      <c r="T24" s="86">
        <f>IFERROR(_xll.qlRateHelperEarliestDate(S24,Trigger),"--")</f>
        <v>42643</v>
      </c>
      <c r="U24" s="86">
        <f>IFERROR(_xll.qlRateHelperPillarDate(S24,Trigger),"--")</f>
        <v>43738</v>
      </c>
      <c r="W24" s="133" t="str">
        <f t="shared" si="1"/>
        <v>Sw</v>
      </c>
      <c r="X24" s="133" t="str">
        <v>obj_004d7</v>
      </c>
      <c r="Y24" s="133" t="str">
        <f>IFERROR(_xll.qlRateHelperQuoteName(X24,Trigger),"")</f>
        <v>EURAB1E8Y_Quote</v>
      </c>
      <c r="Z24" s="172">
        <f>IFERROR(_xll.qlRateHelperRate(X24,Trigger),"")</f>
        <v>-1.9E-3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42643</v>
      </c>
      <c r="AC24" s="134">
        <f>IFERROR(_xll.qlRateHelperPillarDate(X24,Trigger),"")</f>
        <v>45565</v>
      </c>
      <c r="AD24" s="172">
        <v>-1.9137105854172176E-3</v>
      </c>
      <c r="AE24" s="68"/>
    </row>
    <row r="25" spans="1:39" ht="11.25" customHeight="1" x14ac:dyDescent="0.2">
      <c r="A25" s="54" t="s">
        <v>26</v>
      </c>
      <c r="B25" s="55" t="s">
        <v>50</v>
      </c>
      <c r="C25" s="56" t="s">
        <v>6</v>
      </c>
      <c r="D25" s="56" t="s">
        <v>8</v>
      </c>
      <c r="E25" s="56" t="s">
        <v>7</v>
      </c>
      <c r="F25" s="56" t="s">
        <v>140</v>
      </c>
      <c r="G25" s="56" t="str">
        <f t="shared" si="17"/>
        <v>Euribor1M</v>
      </c>
      <c r="H25" s="265" t="str">
        <f t="shared" si="18"/>
        <v>EURAB1E18M_Quote</v>
      </c>
      <c r="I25" s="111">
        <v>0</v>
      </c>
      <c r="J25" s="209" t="str">
        <f>IF(P21,_xll.qlSwapRateHelper2(,H25,2,B25,Calendar,+D25,E25,F25,G25,I25,C25,Discounting,PillarDate,,Permanent,Trigger,ObjectOverwrite),"--")</f>
        <v>--</v>
      </c>
      <c r="K25" s="45"/>
      <c r="L25" s="212" t="str">
        <f t="shared" si="13"/>
        <v>Sw</v>
      </c>
      <c r="M25" s="213" t="str">
        <f t="shared" si="14"/>
        <v>EURAB1E4Y_Quote</v>
      </c>
      <c r="N25" s="214">
        <f>IFERROR(_xll.qlQuoteValue(H29),"--")</f>
        <v>-4.81E-3</v>
      </c>
      <c r="O25" s="214">
        <f t="shared" si="15"/>
        <v>0</v>
      </c>
      <c r="P25" s="85" t="b">
        <v>1</v>
      </c>
      <c r="Q25" s="82">
        <v>50</v>
      </c>
      <c r="R25" s="82">
        <v>1</v>
      </c>
      <c r="S25" s="82" t="str">
        <f t="shared" si="16"/>
        <v>obj_004c4#0001</v>
      </c>
      <c r="T25" s="86">
        <f>IFERROR(_xll.qlRateHelperEarliestDate(S25,Trigger),"--")</f>
        <v>42643</v>
      </c>
      <c r="U25" s="86">
        <f>IFERROR(_xll.qlRateHelperPillarDate(S25,Trigger),"--")</f>
        <v>44104</v>
      </c>
      <c r="W25" s="133" t="str">
        <f t="shared" si="1"/>
        <v>Sw</v>
      </c>
      <c r="X25" s="133" t="str">
        <v>obj_00502</v>
      </c>
      <c r="Y25" s="133" t="str">
        <f>IFERROR(_xll.qlRateHelperQuoteName(X25,Trigger),"")</f>
        <v>EURAB1E9Y_Quote</v>
      </c>
      <c r="Z25" s="172">
        <f>IFERROR(_xll.qlRateHelperRate(X25,Trigger),"")</f>
        <v>-9.1E-4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42643</v>
      </c>
      <c r="AC25" s="134">
        <f>IFERROR(_xll.qlRateHelperPillarDate(X25,Trigger),"")</f>
        <v>45930</v>
      </c>
      <c r="AD25" s="172">
        <v>-9.1890168217786993E-4</v>
      </c>
      <c r="AE25" s="68"/>
    </row>
    <row r="26" spans="1:39" ht="11.25" customHeight="1" x14ac:dyDescent="0.2">
      <c r="A26" s="54" t="s">
        <v>26</v>
      </c>
      <c r="B26" s="55" t="s">
        <v>51</v>
      </c>
      <c r="C26" s="56" t="s">
        <v>6</v>
      </c>
      <c r="D26" s="56" t="s">
        <v>8</v>
      </c>
      <c r="E26" s="56" t="s">
        <v>7</v>
      </c>
      <c r="F26" s="56" t="s">
        <v>140</v>
      </c>
      <c r="G26" s="56" t="str">
        <f t="shared" si="17"/>
        <v>Euribor1M</v>
      </c>
      <c r="H26" s="265" t="str">
        <f t="shared" si="18"/>
        <v>EURAB1E21M_Quote</v>
      </c>
      <c r="I26" s="111">
        <v>0</v>
      </c>
      <c r="J26" s="209" t="str">
        <f>IF(P22,_xll.qlSwapRateHelper2(,H26,2,B26,Calendar,+D26,E26,F26,G26,I26,C26,Discounting,PillarDate,,Permanent,Trigger,ObjectOverwrite),"--")</f>
        <v>--</v>
      </c>
      <c r="K26" s="45"/>
      <c r="L26" s="212" t="str">
        <f t="shared" si="13"/>
        <v>Sw</v>
      </c>
      <c r="M26" s="213" t="str">
        <f t="shared" si="14"/>
        <v>EURAB1E5Y_Quote</v>
      </c>
      <c r="N26" s="214">
        <f>IFERROR(_xll.qlQuoteValue(H30),"--")</f>
        <v>-4.2600000000000008E-3</v>
      </c>
      <c r="O26" s="214">
        <f t="shared" si="15"/>
        <v>0</v>
      </c>
      <c r="P26" s="85" t="b">
        <v>1</v>
      </c>
      <c r="Q26" s="82">
        <v>50</v>
      </c>
      <c r="R26" s="82">
        <v>1</v>
      </c>
      <c r="S26" s="82" t="str">
        <f t="shared" si="16"/>
        <v>obj_004d2#0001</v>
      </c>
      <c r="T26" s="86">
        <f>IFERROR(_xll.qlRateHelperEarliestDate(S26,Trigger),"--")</f>
        <v>42643</v>
      </c>
      <c r="U26" s="86">
        <f>IFERROR(_xll.qlRateHelperPillarDate(S26,Trigger),"--")</f>
        <v>44469</v>
      </c>
      <c r="W26" s="133" t="str">
        <f t="shared" si="1"/>
        <v>Sw</v>
      </c>
      <c r="X26" s="133" t="str">
        <v>obj_004e3</v>
      </c>
      <c r="Y26" s="133" t="str">
        <f>IFERROR(_xll.qlRateHelperQuoteName(X26,Trigger),"")</f>
        <v>EURAB1E10Y_Quote</v>
      </c>
      <c r="Z26" s="172">
        <f>IFERROR(_xll.qlRateHelperRate(X26,Trigger),"")</f>
        <v>4.0000000000000003E-5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42643</v>
      </c>
      <c r="AC26" s="134">
        <f>IFERROR(_xll.qlRateHelperPillarDate(X26,Trigger),"")</f>
        <v>46295</v>
      </c>
      <c r="AD26" s="172">
        <v>4.0986482225129494E-5</v>
      </c>
      <c r="AE26" s="68"/>
    </row>
    <row r="27" spans="1:39" ht="11.25" customHeight="1" x14ac:dyDescent="0.2">
      <c r="A27" s="54" t="s">
        <v>26</v>
      </c>
      <c r="B27" s="55" t="s">
        <v>52</v>
      </c>
      <c r="C27" s="56" t="s">
        <v>6</v>
      </c>
      <c r="D27" s="56" t="s">
        <v>8</v>
      </c>
      <c r="E27" s="56" t="s">
        <v>7</v>
      </c>
      <c r="F27" s="56" t="s">
        <v>140</v>
      </c>
      <c r="G27" s="56" t="str">
        <f t="shared" si="17"/>
        <v>Euribor1M</v>
      </c>
      <c r="H27" s="265" t="str">
        <f t="shared" si="18"/>
        <v>EURAB1E2Y_Quote</v>
      </c>
      <c r="I27" s="111">
        <v>0</v>
      </c>
      <c r="J27" s="209" t="str">
        <f>IF(P23,_xll.qlSwapRateHelper2(,H27,2,B27,Calendar,+D27,E27,F27,G27,I27,C27,Discounting,PillarDate,,Permanent,Trigger,ObjectOverwrite),"--")</f>
        <v>obj_004fb#0001</v>
      </c>
      <c r="K27" s="45"/>
      <c r="L27" s="212" t="str">
        <f t="shared" si="13"/>
        <v>Sw</v>
      </c>
      <c r="M27" s="213" t="str">
        <f t="shared" si="14"/>
        <v>EURAB1E6Y_Quote</v>
      </c>
      <c r="N27" s="214">
        <f>IFERROR(_xll.qlQuoteValue(H31),"--")</f>
        <v>-3.4599999999999995E-3</v>
      </c>
      <c r="O27" s="214">
        <f t="shared" si="15"/>
        <v>0</v>
      </c>
      <c r="P27" s="85" t="b">
        <v>1</v>
      </c>
      <c r="Q27" s="82">
        <v>50</v>
      </c>
      <c r="R27" s="82">
        <v>1</v>
      </c>
      <c r="S27" s="82" t="str">
        <f t="shared" si="16"/>
        <v>obj_004dd#0001</v>
      </c>
      <c r="T27" s="86">
        <f>IFERROR(_xll.qlRateHelperEarliestDate(S27,Trigger),"--")</f>
        <v>42643</v>
      </c>
      <c r="U27" s="86">
        <f>IFERROR(_xll.qlRateHelperPillarDate(S27,Trigger),"--")</f>
        <v>44834</v>
      </c>
      <c r="W27" s="133" t="str">
        <f t="shared" si="1"/>
        <v>Sw</v>
      </c>
      <c r="X27" s="133" t="str">
        <v>obj_004e5</v>
      </c>
      <c r="Y27" s="133" t="str">
        <f>IFERROR(_xll.qlRateHelperQuoteName(X27,Trigger),"")</f>
        <v>EURAB1E12Y_Quote</v>
      </c>
      <c r="Z27" s="172">
        <f>IFERROR(_xll.qlRateHelperRate(X27,Trigger),"")</f>
        <v>1.7399999999999998E-3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42643</v>
      </c>
      <c r="AC27" s="134">
        <f>IFERROR(_xll.qlRateHelperPillarDate(X27,Trigger),"")</f>
        <v>47025</v>
      </c>
      <c r="AD27" s="172">
        <v>1.7731248402140906E-3</v>
      </c>
      <c r="AE27" s="68"/>
    </row>
    <row r="28" spans="1:39" ht="11.25" customHeight="1" x14ac:dyDescent="0.2">
      <c r="A28" s="54" t="s">
        <v>26</v>
      </c>
      <c r="B28" s="55" t="s">
        <v>53</v>
      </c>
      <c r="C28" s="56" t="s">
        <v>6</v>
      </c>
      <c r="D28" s="56" t="s">
        <v>8</v>
      </c>
      <c r="E28" s="56" t="s">
        <v>7</v>
      </c>
      <c r="F28" s="56" t="s">
        <v>140</v>
      </c>
      <c r="G28" s="56" t="str">
        <f t="shared" si="17"/>
        <v>Euribor1M</v>
      </c>
      <c r="H28" s="265" t="str">
        <f t="shared" si="18"/>
        <v>EURAB1E3Y_Quote</v>
      </c>
      <c r="I28" s="111">
        <v>0</v>
      </c>
      <c r="J28" s="209" t="str">
        <f>IF(P24,_xll.qlSwapRateHelper2(,H28,2,B28,Calendar,+D28,E28,F28,G28,I28,C28,Discounting,PillarDate,,Permanent,Trigger,ObjectOverwrite),"--")</f>
        <v>obj_00509#0001</v>
      </c>
      <c r="K28" s="45"/>
      <c r="L28" s="212" t="str">
        <f t="shared" si="13"/>
        <v>Sw</v>
      </c>
      <c r="M28" s="213" t="str">
        <f t="shared" si="14"/>
        <v>EURAB1E7Y_Quote</v>
      </c>
      <c r="N28" s="214">
        <f>IFERROR(_xll.qlQuoteValue(H32),"--")</f>
        <v>-2.4399999999999999E-3</v>
      </c>
      <c r="O28" s="214">
        <f t="shared" si="15"/>
        <v>0</v>
      </c>
      <c r="P28" s="85" t="b">
        <v>1</v>
      </c>
      <c r="Q28" s="82">
        <v>50</v>
      </c>
      <c r="R28" s="82">
        <v>1</v>
      </c>
      <c r="S28" s="82" t="str">
        <f t="shared" si="16"/>
        <v>obj_004fe#0001</v>
      </c>
      <c r="T28" s="86">
        <f>IFERROR(_xll.qlRateHelperEarliestDate(S28,Trigger),"--")</f>
        <v>42643</v>
      </c>
      <c r="U28" s="86">
        <f>IFERROR(_xll.qlRateHelperPillarDate(S28,Trigger),"--")</f>
        <v>45198</v>
      </c>
      <c r="W28" s="133" t="str">
        <f t="shared" si="1"/>
        <v>Sw</v>
      </c>
      <c r="X28" s="133" t="str">
        <v>obj_00500</v>
      </c>
      <c r="Y28" s="133" t="str">
        <f>IFERROR(_xll.qlRateHelperQuoteName(X28,Trigger),"")</f>
        <v>EURAB1E15Y_Quote</v>
      </c>
      <c r="Z28" s="172">
        <f>IFERROR(_xll.qlRateHelperRate(X28,Trigger),"")</f>
        <v>3.64E-3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42643</v>
      </c>
      <c r="AC28" s="134">
        <f>IFERROR(_xll.qlRateHelperPillarDate(X28,Trigger),"")</f>
        <v>48121</v>
      </c>
      <c r="AD28" s="172">
        <v>3.7348100263033981E-3</v>
      </c>
      <c r="AE28" s="68"/>
    </row>
    <row r="29" spans="1:39" ht="11.25" customHeight="1" x14ac:dyDescent="0.2">
      <c r="A29" s="54" t="s">
        <v>26</v>
      </c>
      <c r="B29" s="55" t="s">
        <v>54</v>
      </c>
      <c r="C29" s="56" t="s">
        <v>6</v>
      </c>
      <c r="D29" s="56" t="s">
        <v>8</v>
      </c>
      <c r="E29" s="56" t="s">
        <v>7</v>
      </c>
      <c r="F29" s="56" t="s">
        <v>140</v>
      </c>
      <c r="G29" s="56" t="str">
        <f t="shared" si="17"/>
        <v>Euribor1M</v>
      </c>
      <c r="H29" s="265" t="str">
        <f t="shared" si="18"/>
        <v>EURAB1E4Y_Quote</v>
      </c>
      <c r="I29" s="111">
        <v>0</v>
      </c>
      <c r="J29" s="209" t="str">
        <f>IF(P25,_xll.qlSwapRateHelper2(,H29,2,B29,Calendar,+D29,E29,F29,G29,I29,C29,Discounting,PillarDate,,Permanent,Trigger,ObjectOverwrite),"--")</f>
        <v>obj_004c4#0001</v>
      </c>
      <c r="K29" s="45"/>
      <c r="L29" s="212" t="str">
        <f t="shared" si="13"/>
        <v>Sw</v>
      </c>
      <c r="M29" s="213" t="str">
        <f t="shared" si="14"/>
        <v>EURAB1E8Y_Quote</v>
      </c>
      <c r="N29" s="214">
        <f>IFERROR(_xll.qlQuoteValue(H33),"--")</f>
        <v>-1.3600000000000001E-3</v>
      </c>
      <c r="O29" s="214">
        <f t="shared" si="15"/>
        <v>0</v>
      </c>
      <c r="P29" s="85" t="b">
        <v>1</v>
      </c>
      <c r="Q29" s="82">
        <v>50</v>
      </c>
      <c r="R29" s="82">
        <v>1</v>
      </c>
      <c r="S29" s="82" t="str">
        <f t="shared" si="16"/>
        <v>obj_004d7#0001</v>
      </c>
      <c r="T29" s="86">
        <f>IFERROR(_xll.qlRateHelperEarliestDate(S29,Trigger),"--")</f>
        <v>42643</v>
      </c>
      <c r="U29" s="86">
        <f>IFERROR(_xll.qlRateHelperPillarDate(S29,Trigger),"--")</f>
        <v>45565</v>
      </c>
      <c r="W29" s="133" t="str">
        <f t="shared" si="1"/>
        <v>Sw</v>
      </c>
      <c r="X29" s="133" t="str">
        <v>obj_004ec</v>
      </c>
      <c r="Y29" s="133" t="str">
        <f>IFERROR(_xll.qlRateHelperQuoteName(X29,Trigger),"")</f>
        <v>EURAB1E20Y_Quote</v>
      </c>
      <c r="Z29" s="172">
        <f>IFERROR(_xll.qlRateHelperRate(X29,Trigger),"")</f>
        <v>5.2700000000000004E-3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42643</v>
      </c>
      <c r="AC29" s="134">
        <f>IFERROR(_xll.qlRateHelperPillarDate(X29,Trigger),"")</f>
        <v>49948</v>
      </c>
      <c r="AD29" s="172">
        <v>5.4336341260672761E-3</v>
      </c>
      <c r="AE29" s="68"/>
    </row>
    <row r="30" spans="1:39" ht="11.25" customHeight="1" x14ac:dyDescent="0.2">
      <c r="A30" s="54" t="s">
        <v>26</v>
      </c>
      <c r="B30" s="55" t="s">
        <v>55</v>
      </c>
      <c r="C30" s="56" t="s">
        <v>6</v>
      </c>
      <c r="D30" s="56" t="s">
        <v>8</v>
      </c>
      <c r="E30" s="56" t="s">
        <v>7</v>
      </c>
      <c r="F30" s="56" t="s">
        <v>140</v>
      </c>
      <c r="G30" s="56" t="str">
        <f t="shared" si="17"/>
        <v>Euribor1M</v>
      </c>
      <c r="H30" s="265" t="str">
        <f t="shared" si="18"/>
        <v>EURAB1E5Y_Quote</v>
      </c>
      <c r="I30" s="111">
        <v>0</v>
      </c>
      <c r="J30" s="209" t="str">
        <f>IF(P26,_xll.qlSwapRateHelper2(,H30,2,B30,Calendar,+D30,E30,F30,G30,I30,C30,Discounting,PillarDate,,Permanent,Trigger,ObjectOverwrite),"--")</f>
        <v>obj_004d2#0001</v>
      </c>
      <c r="K30" s="45"/>
      <c r="L30" s="212" t="str">
        <f t="shared" si="13"/>
        <v>Sw</v>
      </c>
      <c r="M30" s="213" t="str">
        <f t="shared" si="14"/>
        <v>EURAB1E9Y_Quote</v>
      </c>
      <c r="N30" s="214">
        <f>IFERROR(_xll.qlQuoteValue(H34),"--")</f>
        <v>-2.7E-4</v>
      </c>
      <c r="O30" s="214">
        <f t="shared" si="15"/>
        <v>0</v>
      </c>
      <c r="P30" s="85" t="b">
        <v>1</v>
      </c>
      <c r="Q30" s="82">
        <v>50</v>
      </c>
      <c r="R30" s="82">
        <v>1</v>
      </c>
      <c r="S30" s="82" t="str">
        <f t="shared" si="16"/>
        <v>obj_00502#0001</v>
      </c>
      <c r="T30" s="86">
        <f>IFERROR(_xll.qlRateHelperEarliestDate(S30,Trigger),"--")</f>
        <v>42643</v>
      </c>
      <c r="U30" s="86">
        <f>IFERROR(_xll.qlRateHelperPillarDate(S30,Trigger),"--")</f>
        <v>45930</v>
      </c>
      <c r="W30" s="133" t="str">
        <f t="shared" si="1"/>
        <v>Sw</v>
      </c>
      <c r="X30" s="133" t="str">
        <v>obj_0050b</v>
      </c>
      <c r="Y30" s="133" t="str">
        <f>IFERROR(_xll.qlRateHelperQuoteName(X30,Trigger),"")</f>
        <v>EURAB1E25Y_Quote</v>
      </c>
      <c r="Z30" s="172">
        <f>IFERROR(_xll.qlRateHelperRate(X30,Trigger),"")</f>
        <v>5.8499999999999993E-3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42643</v>
      </c>
      <c r="AC30" s="134">
        <f>IFERROR(_xll.qlRateHelperPillarDate(X30,Trigger),"")</f>
        <v>51774</v>
      </c>
      <c r="AD30" s="172">
        <v>6.0267439605963761E-3</v>
      </c>
      <c r="AE30" s="68"/>
    </row>
    <row r="31" spans="1:39" ht="11.25" customHeight="1" x14ac:dyDescent="0.2">
      <c r="A31" s="54" t="s">
        <v>26</v>
      </c>
      <c r="B31" s="55" t="s">
        <v>56</v>
      </c>
      <c r="C31" s="56" t="s">
        <v>6</v>
      </c>
      <c r="D31" s="56" t="s">
        <v>8</v>
      </c>
      <c r="E31" s="56" t="s">
        <v>7</v>
      </c>
      <c r="F31" s="56" t="s">
        <v>140</v>
      </c>
      <c r="G31" s="56" t="str">
        <f t="shared" si="17"/>
        <v>Euribor1M</v>
      </c>
      <c r="H31" s="265" t="str">
        <f t="shared" si="18"/>
        <v>EURAB1E6Y_Quote</v>
      </c>
      <c r="I31" s="111">
        <v>0</v>
      </c>
      <c r="J31" s="209" t="str">
        <f>IF(P27,_xll.qlSwapRateHelper2(,H31,2,B31,Calendar,+D31,E31,F31,G31,I31,C31,Discounting,PillarDate,,Permanent,Trigger,ObjectOverwrite),"--")</f>
        <v>obj_004dd#0001</v>
      </c>
      <c r="K31" s="45"/>
      <c r="L31" s="212" t="str">
        <f t="shared" si="13"/>
        <v>Sw</v>
      </c>
      <c r="M31" s="213" t="str">
        <f t="shared" si="14"/>
        <v>EURAB1E10Y_Quote</v>
      </c>
      <c r="N31" s="214">
        <f>IFERROR(_xll.qlQuoteValue(H35),"--")</f>
        <v>7.3999999999999999E-4</v>
      </c>
      <c r="O31" s="214">
        <f t="shared" si="15"/>
        <v>0</v>
      </c>
      <c r="P31" s="85" t="b">
        <v>1</v>
      </c>
      <c r="Q31" s="82">
        <v>50</v>
      </c>
      <c r="R31" s="82">
        <v>1</v>
      </c>
      <c r="S31" s="82" t="str">
        <f t="shared" si="16"/>
        <v>obj_004e3#0001</v>
      </c>
      <c r="T31" s="86">
        <f>IFERROR(_xll.qlRateHelperEarliestDate(S31,Trigger),"--")</f>
        <v>42643</v>
      </c>
      <c r="U31" s="86">
        <f>IFERROR(_xll.qlRateHelperPillarDate(S31,Trigger),"--")</f>
        <v>46295</v>
      </c>
      <c r="W31" s="133" t="str">
        <f t="shared" si="1"/>
        <v>Sw</v>
      </c>
      <c r="X31" s="133" t="str">
        <v>obj_004eb</v>
      </c>
      <c r="Y31" s="133" t="str">
        <f>IFERROR(_xll.qlRateHelperQuoteName(X31,Trigger),"")</f>
        <v>EURAB1E30Y_Quote</v>
      </c>
      <c r="Z31" s="172">
        <f>IFERROR(_xll.qlRateHelperRate(X31,Trigger),"")</f>
        <v>6.0800000000000012E-3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42643</v>
      </c>
      <c r="AC31" s="134">
        <f>IFERROR(_xll.qlRateHelperPillarDate(X31,Trigger),"")</f>
        <v>53598</v>
      </c>
      <c r="AD31" s="172">
        <v>6.2481790191792645E-3</v>
      </c>
      <c r="AE31" s="68"/>
    </row>
    <row r="32" spans="1:39" ht="11.25" customHeight="1" x14ac:dyDescent="0.2">
      <c r="A32" s="54" t="s">
        <v>26</v>
      </c>
      <c r="B32" s="55" t="s">
        <v>57</v>
      </c>
      <c r="C32" s="56" t="s">
        <v>6</v>
      </c>
      <c r="D32" s="56" t="s">
        <v>8</v>
      </c>
      <c r="E32" s="56" t="s">
        <v>7</v>
      </c>
      <c r="F32" s="56" t="s">
        <v>140</v>
      </c>
      <c r="G32" s="56" t="str">
        <f t="shared" si="17"/>
        <v>Euribor1M</v>
      </c>
      <c r="H32" s="265" t="str">
        <f t="shared" si="18"/>
        <v>EURAB1E7Y_Quote</v>
      </c>
      <c r="I32" s="111">
        <v>0</v>
      </c>
      <c r="J32" s="209" t="str">
        <f>IF(P28,_xll.qlSwapRateHelper2(,H32,2,B32,Calendar,+D32,E32,F32,G32,I32,C32,Discounting,PillarDate,,Permanent,Trigger,ObjectOverwrite),"--")</f>
        <v>obj_004fe#0001</v>
      </c>
      <c r="K32" s="45"/>
      <c r="L32" s="212" t="str">
        <f t="shared" si="13"/>
        <v>Sw</v>
      </c>
      <c r="M32" s="213" t="str">
        <f t="shared" si="14"/>
        <v>EURAB1E11Y_Quote</v>
      </c>
      <c r="N32" s="214">
        <f>IFERROR(_xll.qlQuoteValue(H36),"--")</f>
        <v>1.67E-3</v>
      </c>
      <c r="O32" s="214">
        <f t="shared" si="15"/>
        <v>0</v>
      </c>
      <c r="P32" s="85" t="b">
        <v>0</v>
      </c>
      <c r="Q32" s="82">
        <v>50</v>
      </c>
      <c r="R32" s="82">
        <v>1</v>
      </c>
      <c r="S32" s="82" t="str">
        <f t="shared" si="16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Sw</v>
      </c>
      <c r="X32" s="133" t="str">
        <v>obj_004db</v>
      </c>
      <c r="Y32" s="133" t="str">
        <f>IFERROR(_xll.qlRateHelperQuoteName(X32,Trigger),"")</f>
        <v>EURAB1E40Y_Quote</v>
      </c>
      <c r="Z32" s="172">
        <f>IFERROR(_xll.qlRateHelperRate(X32,Trigger),"")</f>
        <v>6.0899999999999999E-3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42643</v>
      </c>
      <c r="AC32" s="134">
        <f>IFERROR(_xll.qlRateHelperPillarDate(X32,Trigger),"")</f>
        <v>57252</v>
      </c>
      <c r="AD32" s="172">
        <v>6.2088378440260938E-3</v>
      </c>
      <c r="AE32" s="68"/>
    </row>
    <row r="33" spans="1:31" ht="11.25" customHeight="1" x14ac:dyDescent="0.2">
      <c r="A33" s="54" t="s">
        <v>26</v>
      </c>
      <c r="B33" s="55" t="s">
        <v>58</v>
      </c>
      <c r="C33" s="56" t="s">
        <v>6</v>
      </c>
      <c r="D33" s="56" t="s">
        <v>8</v>
      </c>
      <c r="E33" s="56" t="s">
        <v>7</v>
      </c>
      <c r="F33" s="56" t="s">
        <v>140</v>
      </c>
      <c r="G33" s="56" t="str">
        <f t="shared" si="17"/>
        <v>Euribor1M</v>
      </c>
      <c r="H33" s="265" t="str">
        <f t="shared" si="18"/>
        <v>EURAB1E8Y_Quote</v>
      </c>
      <c r="I33" s="111">
        <v>0</v>
      </c>
      <c r="J33" s="209" t="str">
        <f>IF(P29,_xll.qlSwapRateHelper2(,H33,2,B33,Calendar,+D33,E33,F33,G33,I33,C33,Discounting,PillarDate,,Permanent,Trigger,ObjectOverwrite),"--")</f>
        <v>obj_004d7#0001</v>
      </c>
      <c r="K33" s="45"/>
      <c r="L33" s="212" t="str">
        <f t="shared" si="13"/>
        <v>Sw</v>
      </c>
      <c r="M33" s="213" t="str">
        <f t="shared" si="14"/>
        <v>EURAB1E12Y_Quote</v>
      </c>
      <c r="N33" s="214">
        <f>IFERROR(_xll.qlQuoteValue(H37),"--")</f>
        <v>2.5000000000000001E-3</v>
      </c>
      <c r="O33" s="214">
        <f t="shared" si="15"/>
        <v>0</v>
      </c>
      <c r="P33" s="85" t="b">
        <v>1</v>
      </c>
      <c r="Q33" s="82">
        <v>50</v>
      </c>
      <c r="R33" s="82">
        <v>1</v>
      </c>
      <c r="S33" s="82" t="str">
        <f t="shared" si="16"/>
        <v>obj_004e5#0001</v>
      </c>
      <c r="T33" s="86">
        <f>IFERROR(_xll.qlRateHelperEarliestDate(S33,Trigger),"--")</f>
        <v>42643</v>
      </c>
      <c r="U33" s="86">
        <f>IFERROR(_xll.qlRateHelperPillarDate(S33,Trigger),"--")</f>
        <v>47025</v>
      </c>
      <c r="W33" s="133" t="str">
        <f t="shared" si="1"/>
        <v>Sw</v>
      </c>
      <c r="X33" s="133" t="str">
        <v>obj_004cb</v>
      </c>
      <c r="Y33" s="133" t="str">
        <f>IFERROR(_xll.qlRateHelperQuoteName(X33,Trigger),"")</f>
        <v>EURAB1E50Y_Quote</v>
      </c>
      <c r="Z33" s="172">
        <f>IFERROR(_xll.qlRateHelperRate(X33,Trigger),"")</f>
        <v>5.7099999999999998E-3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42643</v>
      </c>
      <c r="AC33" s="134">
        <f>IFERROR(_xll.qlRateHelperPillarDate(X33,Trigger),"")</f>
        <v>60905</v>
      </c>
      <c r="AD33" s="172">
        <v>5.7463869644452867E-3</v>
      </c>
      <c r="AE33" s="68"/>
    </row>
    <row r="34" spans="1:31" ht="11.25" customHeight="1" x14ac:dyDescent="0.2">
      <c r="A34" s="54" t="s">
        <v>26</v>
      </c>
      <c r="B34" s="55" t="s">
        <v>59</v>
      </c>
      <c r="C34" s="56" t="s">
        <v>6</v>
      </c>
      <c r="D34" s="56" t="s">
        <v>8</v>
      </c>
      <c r="E34" s="56" t="s">
        <v>7</v>
      </c>
      <c r="F34" s="56" t="s">
        <v>140</v>
      </c>
      <c r="G34" s="56" t="str">
        <f t="shared" si="17"/>
        <v>Euribor1M</v>
      </c>
      <c r="H34" s="265" t="str">
        <f t="shared" si="18"/>
        <v>EURAB1E9Y_Quote</v>
      </c>
      <c r="I34" s="111">
        <v>0</v>
      </c>
      <c r="J34" s="209" t="str">
        <f>IF(P30,_xll.qlSwapRateHelper2(,H34,2,B34,Calendar,+D34,E34,F34,G34,I34,C34,Discounting,PillarDate,,Permanent,Trigger,ObjectOverwrite),"--")</f>
        <v>obj_00502#0001</v>
      </c>
      <c r="K34" s="45"/>
      <c r="L34" s="212" t="str">
        <f t="shared" si="13"/>
        <v>Sw</v>
      </c>
      <c r="M34" s="213" t="str">
        <f t="shared" si="14"/>
        <v>EURAB1E13Y_Quote</v>
      </c>
      <c r="N34" s="214" t="str">
        <f>IFERROR(_xll.qlQuoteValue(H38),"--")</f>
        <v>--</v>
      </c>
      <c r="O34" s="214">
        <f t="shared" si="15"/>
        <v>0</v>
      </c>
      <c r="P34" s="85" t="b">
        <v>0</v>
      </c>
      <c r="Q34" s="82">
        <v>50</v>
      </c>
      <c r="R34" s="82">
        <v>1</v>
      </c>
      <c r="S34" s="82" t="str">
        <f t="shared" si="16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Sw</v>
      </c>
      <c r="X34" s="133" t="str">
        <v>obj_004e4</v>
      </c>
      <c r="Y34" s="133" t="str">
        <f>IFERROR(_xll.qlRateHelperQuoteName(X34,Trigger),"")</f>
        <v>EURAB1E60Y_Quote</v>
      </c>
      <c r="Z34" s="172">
        <f>IFERROR(_xll.qlRateHelperRate(X34,Trigger),"")</f>
        <v>5.4699999999999992E-3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42643</v>
      </c>
      <c r="AC34" s="134">
        <f>IFERROR(_xll.qlRateHelperPillarDate(X34,Trigger),"")</f>
        <v>64558</v>
      </c>
      <c r="AD34" s="172">
        <v>5.4601722914168925E-3</v>
      </c>
      <c r="AE34" s="68"/>
    </row>
    <row r="35" spans="1:31" ht="11.25" customHeight="1" x14ac:dyDescent="0.2">
      <c r="A35" s="54" t="s">
        <v>26</v>
      </c>
      <c r="B35" s="55" t="s">
        <v>60</v>
      </c>
      <c r="C35" s="56" t="s">
        <v>6</v>
      </c>
      <c r="D35" s="56" t="s">
        <v>8</v>
      </c>
      <c r="E35" s="56" t="s">
        <v>7</v>
      </c>
      <c r="F35" s="56" t="s">
        <v>140</v>
      </c>
      <c r="G35" s="56" t="str">
        <f t="shared" si="17"/>
        <v>Euribor1M</v>
      </c>
      <c r="H35" s="265" t="str">
        <f t="shared" si="18"/>
        <v>EURAB1E10Y_Quote</v>
      </c>
      <c r="I35" s="111">
        <v>0</v>
      </c>
      <c r="J35" s="209" t="str">
        <f>IF(P31,_xll.qlSwapRateHelper2(,H35,2,B35,Calendar,+D35,E35,F35,G35,I35,C35,Discounting,PillarDate,,Permanent,Trigger,ObjectOverwrite),"--")</f>
        <v>obj_004e3#0001</v>
      </c>
      <c r="K35" s="45"/>
      <c r="L35" s="212" t="str">
        <f t="shared" si="13"/>
        <v>Sw</v>
      </c>
      <c r="M35" s="213" t="str">
        <f t="shared" si="14"/>
        <v>EURAB1E14Y_Quote</v>
      </c>
      <c r="N35" s="214" t="str">
        <f>IFERROR(_xll.qlQuoteValue(H39),"--")</f>
        <v>--</v>
      </c>
      <c r="O35" s="214">
        <f t="shared" si="15"/>
        <v>0</v>
      </c>
      <c r="P35" s="85" t="b">
        <v>0</v>
      </c>
      <c r="Q35" s="82">
        <v>50</v>
      </c>
      <c r="R35" s="82">
        <v>1</v>
      </c>
      <c r="S35" s="82" t="str">
        <f t="shared" si="16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9">IFERROR(INDEX($L$3:$L$92,MATCH(Y35,$M$3:$M$92,0),1),"")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1" ht="11.25" customHeight="1" x14ac:dyDescent="0.2">
      <c r="A36" s="54" t="s">
        <v>26</v>
      </c>
      <c r="B36" s="55" t="s">
        <v>98</v>
      </c>
      <c r="C36" s="56" t="s">
        <v>6</v>
      </c>
      <c r="D36" s="56" t="s">
        <v>8</v>
      </c>
      <c r="E36" s="56" t="s">
        <v>7</v>
      </c>
      <c r="F36" s="56" t="s">
        <v>140</v>
      </c>
      <c r="G36" s="56" t="str">
        <f t="shared" si="17"/>
        <v>Euribor1M</v>
      </c>
      <c r="H36" s="265" t="str">
        <f t="shared" si="18"/>
        <v>EURAB1E11Y_Quote</v>
      </c>
      <c r="I36" s="111">
        <v>0</v>
      </c>
      <c r="J36" s="209" t="str">
        <f>IF(P32,_xll.qlSwapRateHelper2(,H36,2,B36,Calendar,+D36,E36,F36,G36,I36,C36,Discounting,PillarDate,,Permanent,Trigger,ObjectOverwrite),"--")</f>
        <v>--</v>
      </c>
      <c r="K36" s="45"/>
      <c r="L36" s="212" t="str">
        <f t="shared" si="13"/>
        <v>Sw</v>
      </c>
      <c r="M36" s="213" t="str">
        <f t="shared" si="14"/>
        <v>EURAB1E15Y_Quote</v>
      </c>
      <c r="N36" s="214">
        <f>IFERROR(_xll.qlQuoteValue(H40),"--")</f>
        <v>4.3500000000000006E-3</v>
      </c>
      <c r="O36" s="214">
        <f t="shared" si="15"/>
        <v>0</v>
      </c>
      <c r="P36" s="85" t="b">
        <v>1</v>
      </c>
      <c r="Q36" s="82">
        <v>50</v>
      </c>
      <c r="R36" s="82">
        <v>1</v>
      </c>
      <c r="S36" s="82" t="str">
        <f t="shared" si="16"/>
        <v>obj_00500#0001</v>
      </c>
      <c r="T36" s="86">
        <f>IFERROR(_xll.qlRateHelperEarliestDate(S36,Trigger),"--")</f>
        <v>42643</v>
      </c>
      <c r="U36" s="86">
        <f>IFERROR(_xll.qlRateHelperPillarDate(S36,Trigger),"--")</f>
        <v>48121</v>
      </c>
      <c r="W36" s="133" t="str">
        <f t="shared" si="19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1" ht="11.25" customHeight="1" x14ac:dyDescent="0.2">
      <c r="A37" s="54" t="s">
        <v>26</v>
      </c>
      <c r="B37" s="55" t="s">
        <v>61</v>
      </c>
      <c r="C37" s="56" t="s">
        <v>6</v>
      </c>
      <c r="D37" s="56" t="s">
        <v>8</v>
      </c>
      <c r="E37" s="56" t="s">
        <v>7</v>
      </c>
      <c r="F37" s="56" t="s">
        <v>140</v>
      </c>
      <c r="G37" s="56" t="str">
        <f t="shared" si="17"/>
        <v>Euribor1M</v>
      </c>
      <c r="H37" s="265" t="str">
        <f t="shared" si="18"/>
        <v>EURAB1E12Y_Quote</v>
      </c>
      <c r="I37" s="111">
        <v>0</v>
      </c>
      <c r="J37" s="209" t="str">
        <f>IF(P33,_xll.qlSwapRateHelper2(,H37,2,B37,Calendar,+D37,E37,F37,G37,I37,C37,Discounting,PillarDate,,Permanent,Trigger,ObjectOverwrite),"--")</f>
        <v>obj_004e5#0001</v>
      </c>
      <c r="K37" s="45"/>
      <c r="L37" s="212" t="str">
        <f t="shared" si="13"/>
        <v>Sw</v>
      </c>
      <c r="M37" s="213" t="str">
        <f t="shared" si="14"/>
        <v>EURAB1E16Y_Quote</v>
      </c>
      <c r="N37" s="214" t="str">
        <f>IFERROR(_xll.qlQuoteValue(H41),"--")</f>
        <v>--</v>
      </c>
      <c r="O37" s="214">
        <f t="shared" si="15"/>
        <v>0</v>
      </c>
      <c r="P37" s="85" t="b">
        <v>0</v>
      </c>
      <c r="Q37" s="82">
        <v>50</v>
      </c>
      <c r="R37" s="82">
        <v>1</v>
      </c>
      <c r="S37" s="82" t="str">
        <f t="shared" si="16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9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1" ht="11.25" customHeight="1" x14ac:dyDescent="0.2">
      <c r="A38" s="54" t="s">
        <v>26</v>
      </c>
      <c r="B38" s="55" t="s">
        <v>99</v>
      </c>
      <c r="C38" s="56" t="s">
        <v>6</v>
      </c>
      <c r="D38" s="56" t="s">
        <v>8</v>
      </c>
      <c r="E38" s="56" t="s">
        <v>7</v>
      </c>
      <c r="F38" s="56" t="s">
        <v>140</v>
      </c>
      <c r="G38" s="56" t="str">
        <f t="shared" si="17"/>
        <v>Euribor1M</v>
      </c>
      <c r="H38" s="265" t="str">
        <f t="shared" si="18"/>
        <v>EURAB1E13Y_Quote</v>
      </c>
      <c r="I38" s="111">
        <v>0</v>
      </c>
      <c r="J38" s="209" t="str">
        <f>IF(P34,_xll.qlSwapRateHelper2(,H38,2,B38,Calendar,+D38,E38,F38,G38,I38,C38,Discounting,PillarDate,,Permanent,Trigger,ObjectOverwrite),"--")</f>
        <v>--</v>
      </c>
      <c r="K38" s="45"/>
      <c r="L38" s="212" t="str">
        <f t="shared" si="13"/>
        <v>Sw</v>
      </c>
      <c r="M38" s="213" t="str">
        <f t="shared" si="14"/>
        <v>EURAB1E17Y_Quote</v>
      </c>
      <c r="N38" s="214" t="str">
        <f>IFERROR(_xll.qlQuoteValue(H42),"--")</f>
        <v>--</v>
      </c>
      <c r="O38" s="214">
        <f t="shared" si="15"/>
        <v>0</v>
      </c>
      <c r="P38" s="85" t="b">
        <v>0</v>
      </c>
      <c r="Q38" s="82">
        <v>50</v>
      </c>
      <c r="R38" s="82">
        <v>1</v>
      </c>
      <c r="S38" s="82" t="str">
        <f t="shared" si="16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9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1" ht="11.25" customHeight="1" x14ac:dyDescent="0.2">
      <c r="A39" s="54" t="s">
        <v>26</v>
      </c>
      <c r="B39" s="55" t="s">
        <v>100</v>
      </c>
      <c r="C39" s="56" t="s">
        <v>6</v>
      </c>
      <c r="D39" s="56" t="s">
        <v>8</v>
      </c>
      <c r="E39" s="56" t="s">
        <v>7</v>
      </c>
      <c r="F39" s="56" t="s">
        <v>140</v>
      </c>
      <c r="G39" s="56" t="str">
        <f t="shared" si="17"/>
        <v>Euribor1M</v>
      </c>
      <c r="H39" s="265" t="str">
        <f t="shared" si="18"/>
        <v>EURAB1E14Y_Quote</v>
      </c>
      <c r="I39" s="111">
        <v>0</v>
      </c>
      <c r="J39" s="209" t="str">
        <f>IF(P35,_xll.qlSwapRateHelper2(,H39,2,B39,Calendar,+D39,E39,F39,G39,I39,C39,Discounting,PillarDate,,Permanent,Trigger,ObjectOverwrite),"--")</f>
        <v>--</v>
      </c>
      <c r="K39" s="45"/>
      <c r="L39" s="212" t="str">
        <f t="shared" si="13"/>
        <v>Sw</v>
      </c>
      <c r="M39" s="213" t="str">
        <f t="shared" si="14"/>
        <v>EURAB1E18Y_Quote</v>
      </c>
      <c r="N39" s="214" t="str">
        <f>IFERROR(_xll.qlQuoteValue(H43),"--")</f>
        <v>--</v>
      </c>
      <c r="O39" s="214">
        <f t="shared" si="15"/>
        <v>0</v>
      </c>
      <c r="P39" s="85" t="b">
        <v>0</v>
      </c>
      <c r="Q39" s="82">
        <v>50</v>
      </c>
      <c r="R39" s="82">
        <v>1</v>
      </c>
      <c r="S39" s="82" t="str">
        <f t="shared" si="16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9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1" ht="11.25" customHeight="1" x14ac:dyDescent="0.2">
      <c r="A40" s="54" t="s">
        <v>26</v>
      </c>
      <c r="B40" s="55" t="s">
        <v>62</v>
      </c>
      <c r="C40" s="56" t="s">
        <v>6</v>
      </c>
      <c r="D40" s="56" t="s">
        <v>8</v>
      </c>
      <c r="E40" s="56" t="s">
        <v>7</v>
      </c>
      <c r="F40" s="56" t="s">
        <v>140</v>
      </c>
      <c r="G40" s="56" t="str">
        <f t="shared" si="17"/>
        <v>Euribor1M</v>
      </c>
      <c r="H40" s="265" t="str">
        <f t="shared" si="18"/>
        <v>EURAB1E15Y_Quote</v>
      </c>
      <c r="I40" s="111">
        <v>0</v>
      </c>
      <c r="J40" s="209" t="str">
        <f>IF(P36,_xll.qlSwapRateHelper2(,H40,2,B40,Calendar,+D40,E40,F40,G40,I40,C40,Discounting,PillarDate,,Permanent,Trigger,ObjectOverwrite),"--")</f>
        <v>obj_00500#0001</v>
      </c>
      <c r="K40" s="45"/>
      <c r="L40" s="212" t="str">
        <f t="shared" si="13"/>
        <v>Sw</v>
      </c>
      <c r="M40" s="213" t="str">
        <f t="shared" si="14"/>
        <v>EURAB1E19Y_Quote</v>
      </c>
      <c r="N40" s="214" t="str">
        <f>IFERROR(_xll.qlQuoteValue(H44),"--")</f>
        <v>--</v>
      </c>
      <c r="O40" s="214">
        <f t="shared" si="15"/>
        <v>0</v>
      </c>
      <c r="P40" s="85" t="b">
        <v>0</v>
      </c>
      <c r="Q40" s="82">
        <v>50</v>
      </c>
      <c r="R40" s="82">
        <v>1</v>
      </c>
      <c r="S40" s="82" t="str">
        <f t="shared" si="16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9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1" ht="11.25" customHeight="1" x14ac:dyDescent="0.2">
      <c r="A41" s="54" t="s">
        <v>26</v>
      </c>
      <c r="B41" s="55" t="s">
        <v>101</v>
      </c>
      <c r="C41" s="56" t="s">
        <v>6</v>
      </c>
      <c r="D41" s="56" t="s">
        <v>8</v>
      </c>
      <c r="E41" s="56" t="s">
        <v>7</v>
      </c>
      <c r="F41" s="56" t="s">
        <v>140</v>
      </c>
      <c r="G41" s="56" t="str">
        <f t="shared" si="17"/>
        <v>Euribor1M</v>
      </c>
      <c r="H41" s="265" t="str">
        <f t="shared" si="18"/>
        <v>EURAB1E16Y_Quote</v>
      </c>
      <c r="I41" s="111">
        <v>0</v>
      </c>
      <c r="J41" s="209" t="str">
        <f>IF(P37,_xll.qlSwapRateHelper2(,H41,2,B41,Calendar,+D41,E41,F41,G41,I41,C41,Discounting,PillarDate,,Permanent,Trigger,ObjectOverwrite),"--")</f>
        <v>--</v>
      </c>
      <c r="L41" s="212" t="str">
        <f t="shared" si="13"/>
        <v>Sw</v>
      </c>
      <c r="M41" s="213" t="str">
        <f t="shared" si="14"/>
        <v>EURAB1E20Y_Quote</v>
      </c>
      <c r="N41" s="214">
        <f>IFERROR(_xll.qlQuoteValue(H45),"--")</f>
        <v>5.8699999999999994E-3</v>
      </c>
      <c r="O41" s="214">
        <f t="shared" si="15"/>
        <v>0</v>
      </c>
      <c r="P41" s="85" t="b">
        <v>1</v>
      </c>
      <c r="Q41" s="82">
        <v>50</v>
      </c>
      <c r="R41" s="82">
        <v>1</v>
      </c>
      <c r="S41" s="82" t="str">
        <f t="shared" si="16"/>
        <v>obj_004ec#0001</v>
      </c>
      <c r="T41" s="86">
        <f>IFERROR(_xll.qlRateHelperEarliestDate(S41,Trigger),"--")</f>
        <v>42643</v>
      </c>
      <c r="U41" s="86">
        <f>IFERROR(_xll.qlRateHelperPillarDate(S41,Trigger),"--")</f>
        <v>49948</v>
      </c>
      <c r="W41" s="133" t="str">
        <f t="shared" si="19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1" ht="11.25" customHeight="1" x14ac:dyDescent="0.2">
      <c r="A42" s="54" t="s">
        <v>26</v>
      </c>
      <c r="B42" s="55" t="s">
        <v>102</v>
      </c>
      <c r="C42" s="56" t="s">
        <v>6</v>
      </c>
      <c r="D42" s="56" t="s">
        <v>8</v>
      </c>
      <c r="E42" s="56" t="s">
        <v>7</v>
      </c>
      <c r="F42" s="56" t="s">
        <v>140</v>
      </c>
      <c r="G42" s="56" t="str">
        <f t="shared" si="17"/>
        <v>Euribor1M</v>
      </c>
      <c r="H42" s="265" t="str">
        <f t="shared" si="18"/>
        <v>EURAB1E17Y_Quote</v>
      </c>
      <c r="I42" s="111">
        <v>0</v>
      </c>
      <c r="J42" s="209" t="str">
        <f>IF(P38,_xll.qlSwapRateHelper2(,H42,2,B42,Calendar,+D42,E42,F42,G42,I42,C42,Discounting,PillarDate,,Permanent,Trigger,ObjectOverwrite),"--")</f>
        <v>--</v>
      </c>
      <c r="L42" s="212" t="str">
        <f t="shared" si="13"/>
        <v>Sw</v>
      </c>
      <c r="M42" s="213" t="str">
        <f t="shared" si="14"/>
        <v>EURAB1E21Y_Quote</v>
      </c>
      <c r="N42" s="214" t="str">
        <f>IFERROR(_xll.qlQuoteValue(H46),"--")</f>
        <v>--</v>
      </c>
      <c r="O42" s="214">
        <f t="shared" si="15"/>
        <v>0</v>
      </c>
      <c r="P42" s="85" t="b">
        <v>0</v>
      </c>
      <c r="Q42" s="82">
        <v>50</v>
      </c>
      <c r="R42" s="82">
        <v>1</v>
      </c>
      <c r="S42" s="82" t="str">
        <f t="shared" si="16"/>
        <v>--</v>
      </c>
      <c r="T42" s="86" t="str">
        <f>IFERROR(_xll.qlRateHelperEarliestDate(S42,Trigger),"--")</f>
        <v>--</v>
      </c>
      <c r="U42" s="86" t="str">
        <f>IFERROR(_xll.qlRateHelperPillarDate(S42,Trigger),"--")</f>
        <v>--</v>
      </c>
      <c r="W42" s="133" t="str">
        <f t="shared" si="19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1" ht="11.25" customHeight="1" x14ac:dyDescent="0.2">
      <c r="A43" s="54" t="s">
        <v>26</v>
      </c>
      <c r="B43" s="55" t="s">
        <v>103</v>
      </c>
      <c r="C43" s="56" t="s">
        <v>6</v>
      </c>
      <c r="D43" s="56" t="s">
        <v>8</v>
      </c>
      <c r="E43" s="56" t="s">
        <v>7</v>
      </c>
      <c r="F43" s="56" t="s">
        <v>140</v>
      </c>
      <c r="G43" s="56" t="str">
        <f t="shared" si="17"/>
        <v>Euribor1M</v>
      </c>
      <c r="H43" s="265" t="str">
        <f t="shared" si="18"/>
        <v>EURAB1E18Y_Quote</v>
      </c>
      <c r="I43" s="111">
        <v>0</v>
      </c>
      <c r="J43" s="209" t="str">
        <f>IF(P39,_xll.qlSwapRateHelper2(,H43,2,B43,Calendar,+D43,E43,F43,G43,I43,C43,Discounting,PillarDate,,Permanent,Trigger,ObjectOverwrite),"--")</f>
        <v>--</v>
      </c>
      <c r="L43" s="212" t="str">
        <f t="shared" si="13"/>
        <v>Sw</v>
      </c>
      <c r="M43" s="213" t="str">
        <f t="shared" si="14"/>
        <v>EURAB1E22Y_Quote</v>
      </c>
      <c r="N43" s="214" t="str">
        <f>IFERROR(_xll.qlQuoteValue(H47),"--")</f>
        <v>--</v>
      </c>
      <c r="O43" s="214">
        <f t="shared" si="15"/>
        <v>0</v>
      </c>
      <c r="P43" s="85" t="b">
        <v>0</v>
      </c>
      <c r="Q43" s="82">
        <v>50</v>
      </c>
      <c r="R43" s="82">
        <v>1</v>
      </c>
      <c r="S43" s="82" t="str">
        <f t="shared" si="16"/>
        <v>--</v>
      </c>
      <c r="T43" s="86" t="str">
        <f>IFERROR(_xll.qlRateHelperEarliestDate(S43,Trigger),"--")</f>
        <v>--</v>
      </c>
      <c r="U43" s="86" t="str">
        <f>IFERROR(_xll.qlRateHelperPillarDate(S43,Trigger),"--")</f>
        <v>--</v>
      </c>
      <c r="W43" s="133" t="str">
        <f t="shared" si="19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1" ht="11.25" customHeight="1" x14ac:dyDescent="0.2">
      <c r="A44" s="54" t="s">
        <v>26</v>
      </c>
      <c r="B44" s="55" t="s">
        <v>104</v>
      </c>
      <c r="C44" s="56" t="s">
        <v>6</v>
      </c>
      <c r="D44" s="56" t="s">
        <v>8</v>
      </c>
      <c r="E44" s="56" t="s">
        <v>7</v>
      </c>
      <c r="F44" s="56" t="s">
        <v>140</v>
      </c>
      <c r="G44" s="56" t="str">
        <f t="shared" si="17"/>
        <v>Euribor1M</v>
      </c>
      <c r="H44" s="265" t="str">
        <f t="shared" si="18"/>
        <v>EURAB1E19Y_Quote</v>
      </c>
      <c r="I44" s="111">
        <v>0</v>
      </c>
      <c r="J44" s="209" t="str">
        <f>IF(P40,_xll.qlSwapRateHelper2(,H44,2,B44,Calendar,+D44,E44,F44,G44,I44,C44,Discounting,PillarDate,,Permanent,Trigger,ObjectOverwrite),"--")</f>
        <v>--</v>
      </c>
      <c r="L44" s="212" t="str">
        <f t="shared" si="13"/>
        <v>Sw</v>
      </c>
      <c r="M44" s="213" t="str">
        <f t="shared" si="14"/>
        <v>EURAB1E23Y_Quote</v>
      </c>
      <c r="N44" s="214" t="str">
        <f>IFERROR(_xll.qlQuoteValue(H48),"--")</f>
        <v>--</v>
      </c>
      <c r="O44" s="214">
        <f t="shared" si="15"/>
        <v>0</v>
      </c>
      <c r="P44" s="85" t="b">
        <v>0</v>
      </c>
      <c r="Q44" s="82">
        <v>50</v>
      </c>
      <c r="R44" s="82">
        <v>1</v>
      </c>
      <c r="S44" s="82" t="str">
        <f t="shared" si="16"/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9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1" ht="11.25" customHeight="1" x14ac:dyDescent="0.2">
      <c r="A45" s="54" t="s">
        <v>26</v>
      </c>
      <c r="B45" s="55" t="s">
        <v>63</v>
      </c>
      <c r="C45" s="56" t="s">
        <v>6</v>
      </c>
      <c r="D45" s="56" t="s">
        <v>8</v>
      </c>
      <c r="E45" s="56" t="s">
        <v>7</v>
      </c>
      <c r="F45" s="56" t="s">
        <v>140</v>
      </c>
      <c r="G45" s="56" t="str">
        <f t="shared" si="17"/>
        <v>Euribor1M</v>
      </c>
      <c r="H45" s="265" t="str">
        <f t="shared" si="18"/>
        <v>EURAB1E20Y_Quote</v>
      </c>
      <c r="I45" s="111">
        <v>0</v>
      </c>
      <c r="J45" s="209" t="str">
        <f>IF(P41,_xll.qlSwapRateHelper2(,H45,2,B45,Calendar,+D45,E45,F45,G45,I45,C45,Discounting,PillarDate,,Permanent,Trigger,ObjectOverwrite),"--")</f>
        <v>obj_004ec#0001</v>
      </c>
      <c r="L45" s="212" t="str">
        <f t="shared" si="13"/>
        <v>Sw</v>
      </c>
      <c r="M45" s="213" t="str">
        <f t="shared" si="14"/>
        <v>EURAB1E24Y_Quote</v>
      </c>
      <c r="N45" s="214" t="str">
        <f>IFERROR(_xll.qlQuoteValue(H49),"--")</f>
        <v>--</v>
      </c>
      <c r="O45" s="214">
        <f t="shared" si="15"/>
        <v>0</v>
      </c>
      <c r="P45" s="85" t="b">
        <v>0</v>
      </c>
      <c r="Q45" s="82">
        <v>50</v>
      </c>
      <c r="R45" s="82">
        <v>1</v>
      </c>
      <c r="S45" s="82" t="str">
        <f t="shared" si="16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9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1" ht="11.25" customHeight="1" x14ac:dyDescent="0.2">
      <c r="A46" s="54" t="s">
        <v>26</v>
      </c>
      <c r="B46" s="55" t="s">
        <v>105</v>
      </c>
      <c r="C46" s="56" t="s">
        <v>6</v>
      </c>
      <c r="D46" s="56" t="s">
        <v>8</v>
      </c>
      <c r="E46" s="56" t="s">
        <v>7</v>
      </c>
      <c r="F46" s="56" t="s">
        <v>140</v>
      </c>
      <c r="G46" s="56" t="str">
        <f t="shared" si="17"/>
        <v>Euribor1M</v>
      </c>
      <c r="H46" s="265" t="str">
        <f t="shared" si="18"/>
        <v>EURAB1E21Y_Quote</v>
      </c>
      <c r="I46" s="111">
        <v>0</v>
      </c>
      <c r="J46" s="209" t="str">
        <f>IF(P42,_xll.qlSwapRateHelper2(,H46,2,B46,Calendar,+D46,E46,F46,G46,I46,C46,Discounting,PillarDate,,Permanent,Trigger,ObjectOverwrite),"--")</f>
        <v>--</v>
      </c>
      <c r="L46" s="212" t="str">
        <f t="shared" si="13"/>
        <v>Sw</v>
      </c>
      <c r="M46" s="213" t="str">
        <f t="shared" si="14"/>
        <v>EURAB1E25Y_Quote</v>
      </c>
      <c r="N46" s="214">
        <f>IFERROR(_xll.qlQuoteValue(H50),"--")</f>
        <v>6.4200000000000004E-3</v>
      </c>
      <c r="O46" s="214">
        <f t="shared" si="15"/>
        <v>0</v>
      </c>
      <c r="P46" s="85" t="b">
        <v>1</v>
      </c>
      <c r="Q46" s="82">
        <v>50</v>
      </c>
      <c r="R46" s="82">
        <v>1</v>
      </c>
      <c r="S46" s="82" t="str">
        <f t="shared" si="16"/>
        <v>obj_0050b#0001</v>
      </c>
      <c r="T46" s="86">
        <f>IFERROR(_xll.qlRateHelperEarliestDate(S46,Trigger),"--")</f>
        <v>42643</v>
      </c>
      <c r="U46" s="86">
        <f>IFERROR(_xll.qlRateHelperPillarDate(S46,Trigger),"--")</f>
        <v>51774</v>
      </c>
      <c r="W46" s="133" t="str">
        <f t="shared" si="19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1" ht="11.25" customHeight="1" x14ac:dyDescent="0.2">
      <c r="A47" s="54" t="s">
        <v>26</v>
      </c>
      <c r="B47" s="55" t="s">
        <v>106</v>
      </c>
      <c r="C47" s="56" t="s">
        <v>6</v>
      </c>
      <c r="D47" s="56" t="s">
        <v>8</v>
      </c>
      <c r="E47" s="56" t="s">
        <v>7</v>
      </c>
      <c r="F47" s="56" t="s">
        <v>140</v>
      </c>
      <c r="G47" s="56" t="str">
        <f t="shared" si="17"/>
        <v>Euribor1M</v>
      </c>
      <c r="H47" s="265" t="str">
        <f t="shared" si="18"/>
        <v>EURAB1E22Y_Quote</v>
      </c>
      <c r="I47" s="111">
        <v>0</v>
      </c>
      <c r="J47" s="209" t="str">
        <f>IF(P43,_xll.qlSwapRateHelper2(,H47,2,B47,Calendar,+D47,E47,F47,G47,I47,C47,Discounting,PillarDate,,Permanent,Trigger,ObjectOverwrite),"--")</f>
        <v>--</v>
      </c>
      <c r="L47" s="212" t="str">
        <f t="shared" si="13"/>
        <v>Sw</v>
      </c>
      <c r="M47" s="213" t="str">
        <f t="shared" si="14"/>
        <v>EURAB1E26Y_Quote</v>
      </c>
      <c r="N47" s="214" t="str">
        <f>IFERROR(_xll.qlQuoteValue(H51),"--")</f>
        <v>--</v>
      </c>
      <c r="O47" s="214">
        <f t="shared" si="15"/>
        <v>0</v>
      </c>
      <c r="P47" s="85" t="b">
        <v>0</v>
      </c>
      <c r="Q47" s="82">
        <v>50</v>
      </c>
      <c r="R47" s="82">
        <v>1</v>
      </c>
      <c r="S47" s="82" t="str">
        <f t="shared" si="16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9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1" ht="11.25" customHeight="1" x14ac:dyDescent="0.2">
      <c r="A48" s="54" t="s">
        <v>26</v>
      </c>
      <c r="B48" s="55" t="s">
        <v>107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7"/>
        <v>Euribor1M</v>
      </c>
      <c r="H48" s="265" t="str">
        <f t="shared" si="18"/>
        <v>EURAB1E23Y_Quote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3"/>
        <v>Sw</v>
      </c>
      <c r="M48" s="213" t="str">
        <f t="shared" si="14"/>
        <v>EURAB1E27Y_Quote</v>
      </c>
      <c r="N48" s="214" t="str">
        <f>IFERROR(_xll.qlQuoteValue(H52),"--")</f>
        <v>--</v>
      </c>
      <c r="O48" s="214">
        <f t="shared" si="15"/>
        <v>0</v>
      </c>
      <c r="P48" s="85" t="b">
        <v>0</v>
      </c>
      <c r="Q48" s="82">
        <v>50</v>
      </c>
      <c r="R48" s="82">
        <v>1</v>
      </c>
      <c r="S48" s="82" t="str">
        <f t="shared" si="16"/>
        <v>--</v>
      </c>
      <c r="T48" s="86" t="str">
        <f>IFERROR(_xll.qlRateHelperEarliestDate(S48,Trigger),"--")</f>
        <v>--</v>
      </c>
      <c r="U48" s="86" t="str">
        <f>IFERROR(_xll.qlRateHelperPillarDate(S48,Trigger),"--")</f>
        <v>--</v>
      </c>
      <c r="W48" s="133" t="str">
        <f t="shared" si="19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26</v>
      </c>
      <c r="B49" s="55" t="s">
        <v>108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7"/>
        <v>Euribor1M</v>
      </c>
      <c r="H49" s="265" t="str">
        <f t="shared" si="18"/>
        <v>EURAB1E24Y_Quote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3"/>
        <v>Sw</v>
      </c>
      <c r="M49" s="213" t="str">
        <f t="shared" si="14"/>
        <v>EURAB1E28Y_Quote</v>
      </c>
      <c r="N49" s="214" t="str">
        <f>IFERROR(_xll.qlQuoteValue(H53),"--")</f>
        <v>--</v>
      </c>
      <c r="O49" s="214">
        <f t="shared" si="15"/>
        <v>0</v>
      </c>
      <c r="P49" s="85" t="b">
        <v>0</v>
      </c>
      <c r="Q49" s="82">
        <v>50</v>
      </c>
      <c r="R49" s="82">
        <v>1</v>
      </c>
      <c r="S49" s="82" t="str">
        <f t="shared" si="16"/>
        <v>--</v>
      </c>
      <c r="T49" s="86" t="str">
        <f>IFERROR(_xll.qlRateHelperEarliestDate(S49,Trigger),"--")</f>
        <v>--</v>
      </c>
      <c r="U49" s="86" t="str">
        <f>IFERROR(_xll.qlRateHelperPillarDate(S49,Trigger),"--")</f>
        <v>--</v>
      </c>
      <c r="W49" s="133" t="str">
        <f t="shared" si="19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26</v>
      </c>
      <c r="B50" s="55" t="s">
        <v>64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7"/>
        <v>Euribor1M</v>
      </c>
      <c r="H50" s="265" t="str">
        <f t="shared" si="18"/>
        <v>EURAB1E25Y_Quote</v>
      </c>
      <c r="I50" s="111">
        <v>0</v>
      </c>
      <c r="J50" s="209" t="str">
        <f>IF(P46,_xll.qlSwapRateHelper2(,H50,2,B50,Calendar,+D50,E50,F50,G50,I50,C50,Discounting,PillarDate,,Permanent,Trigger,ObjectOverwrite),"--")</f>
        <v>obj_0050b#0001</v>
      </c>
      <c r="L50" s="212" t="str">
        <f t="shared" si="13"/>
        <v>Sw</v>
      </c>
      <c r="M50" s="213" t="str">
        <f t="shared" si="14"/>
        <v>EURAB1E29Y_Quote</v>
      </c>
      <c r="N50" s="214" t="str">
        <f>IFERROR(_xll.qlQuoteValue(H54),"--")</f>
        <v>--</v>
      </c>
      <c r="O50" s="214">
        <f t="shared" si="15"/>
        <v>0</v>
      </c>
      <c r="P50" s="85" t="b">
        <v>0</v>
      </c>
      <c r="Q50" s="82">
        <v>50</v>
      </c>
      <c r="R50" s="82">
        <v>1</v>
      </c>
      <c r="S50" s="82" t="str">
        <f t="shared" si="16"/>
        <v>--</v>
      </c>
      <c r="T50" s="86" t="str">
        <f>IFERROR(_xll.qlRateHelperEarliestDate(S50,Trigger),"--")</f>
        <v>--</v>
      </c>
      <c r="U50" s="86" t="str">
        <f>IFERROR(_xll.qlRateHelperPillarDate(S50,Trigger),"--")</f>
        <v>--</v>
      </c>
      <c r="W50" s="133" t="str">
        <f t="shared" si="19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26</v>
      </c>
      <c r="B51" s="55" t="s">
        <v>109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7"/>
        <v>Euribor1M</v>
      </c>
      <c r="H51" s="265" t="str">
        <f t="shared" si="18"/>
        <v>EURAB1E26Y_Quote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3"/>
        <v>Sw</v>
      </c>
      <c r="M51" s="213" t="str">
        <f t="shared" si="14"/>
        <v>EURAB1E30Y_Quote</v>
      </c>
      <c r="N51" s="214">
        <f>IFERROR(_xll.qlQuoteValue(H55),"--")</f>
        <v>6.62E-3</v>
      </c>
      <c r="O51" s="214">
        <f t="shared" si="15"/>
        <v>0</v>
      </c>
      <c r="P51" s="85" t="b">
        <v>1</v>
      </c>
      <c r="Q51" s="82">
        <v>50</v>
      </c>
      <c r="R51" s="82">
        <v>1</v>
      </c>
      <c r="S51" s="82" t="str">
        <f t="shared" si="16"/>
        <v>obj_004eb#0001</v>
      </c>
      <c r="T51" s="86">
        <f>IFERROR(_xll.qlRateHelperEarliestDate(S51,Trigger),"--")</f>
        <v>42643</v>
      </c>
      <c r="U51" s="86">
        <f>IFERROR(_xll.qlRateHelperPillarDate(S51,Trigger),"--")</f>
        <v>53598</v>
      </c>
      <c r="W51" s="133" t="str">
        <f t="shared" si="19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26</v>
      </c>
      <c r="B52" s="55" t="s">
        <v>65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7"/>
        <v>Euribor1M</v>
      </c>
      <c r="H52" s="265" t="str">
        <f t="shared" si="18"/>
        <v>EURAB1E27Y_Quote</v>
      </c>
      <c r="I52" s="111">
        <v>0</v>
      </c>
      <c r="J52" s="209" t="str">
        <f>IF(P48,_xll.qlSwapRateHelper2(,H52,2,B52,Calendar,+D52,E52,F52,G52,I52,C52,Discounting,PillarDate,,Permanent,Trigger,ObjectOverwrite),"--")</f>
        <v>--</v>
      </c>
      <c r="L52" s="212" t="str">
        <f t="shared" si="13"/>
        <v>Sw</v>
      </c>
      <c r="M52" s="213" t="str">
        <f t="shared" si="14"/>
        <v>EURAB1E35Y_Quote</v>
      </c>
      <c r="N52" s="214" t="str">
        <f>IFERROR(_xll.qlQuoteValue(H56),"--")</f>
        <v>--</v>
      </c>
      <c r="O52" s="214">
        <f t="shared" si="15"/>
        <v>0</v>
      </c>
      <c r="P52" s="122" t="b">
        <v>0</v>
      </c>
      <c r="Q52" s="82">
        <v>50</v>
      </c>
      <c r="R52" s="82">
        <v>1</v>
      </c>
      <c r="S52" s="82" t="str">
        <f t="shared" si="16"/>
        <v>--</v>
      </c>
      <c r="T52" s="86" t="str">
        <f>IFERROR(_xll.qlRateHelperEarliestDate(S52,Trigger),"--")</f>
        <v>--</v>
      </c>
      <c r="U52" s="86" t="str">
        <f>IFERROR(_xll.qlRateHelperPillarDate(S52,Trigger),"--")</f>
        <v>--</v>
      </c>
      <c r="W52" s="133" t="str">
        <f t="shared" si="19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26</v>
      </c>
      <c r="B53" s="55" t="s">
        <v>110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7"/>
        <v>Euribor1M</v>
      </c>
      <c r="H53" s="265" t="str">
        <f t="shared" si="18"/>
        <v>EURAB1E28Y_Quote</v>
      </c>
      <c r="I53" s="111">
        <v>0</v>
      </c>
      <c r="J53" s="209" t="str">
        <f>IF(P49,_xll.qlSwapRateHelper2(,H53,2,B53,Calendar,+D53,E53,F53,G53,I53,C53,Discounting,PillarDate,,Permanent,Trigger,ObjectOverwrite),"--")</f>
        <v>--</v>
      </c>
      <c r="L53" s="212" t="str">
        <f t="shared" si="13"/>
        <v>Sw</v>
      </c>
      <c r="M53" s="213" t="str">
        <f t="shared" si="14"/>
        <v>EURAB1E40Y_Quote</v>
      </c>
      <c r="N53" s="214">
        <f>IFERROR(_xll.qlQuoteValue(H57),"--")</f>
        <v>6.7500000000000008E-3</v>
      </c>
      <c r="O53" s="214">
        <f t="shared" si="15"/>
        <v>0</v>
      </c>
      <c r="P53" s="122" t="b">
        <v>1</v>
      </c>
      <c r="Q53" s="82">
        <v>50</v>
      </c>
      <c r="R53" s="82">
        <v>1</v>
      </c>
      <c r="S53" s="82" t="str">
        <f t="shared" si="16"/>
        <v>obj_004db#0001</v>
      </c>
      <c r="T53" s="86">
        <f>IFERROR(_xll.qlRateHelperEarliestDate(S53,Trigger),"--")</f>
        <v>42643</v>
      </c>
      <c r="U53" s="86">
        <f>IFERROR(_xll.qlRateHelperPillarDate(S53,Trigger),"--")</f>
        <v>57252</v>
      </c>
      <c r="W53" s="133" t="str">
        <f t="shared" si="19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26</v>
      </c>
      <c r="B54" s="55" t="s">
        <v>111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7"/>
        <v>Euribor1M</v>
      </c>
      <c r="H54" s="265" t="str">
        <f t="shared" si="18"/>
        <v>EURAB1E29Y_Quote</v>
      </c>
      <c r="I54" s="111">
        <v>0</v>
      </c>
      <c r="J54" s="209" t="str">
        <f>IF(P50,_xll.qlSwapRateHelper2(,H54,2,B54,Calendar,+D54,E54,F54,G54,I54,C54,Discounting,PillarDate,,Permanent,Trigger,ObjectOverwrite),"--")</f>
        <v>--</v>
      </c>
      <c r="L54" s="212" t="str">
        <f t="shared" si="13"/>
        <v>Sw</v>
      </c>
      <c r="M54" s="213" t="str">
        <f t="shared" si="14"/>
        <v>EURAB1E50Y_Quote</v>
      </c>
      <c r="N54" s="214">
        <f>IFERROR(_xll.qlQuoteValue(H58),"--")</f>
        <v>6.4400000000000004E-3</v>
      </c>
      <c r="O54" s="214">
        <f t="shared" si="15"/>
        <v>0</v>
      </c>
      <c r="P54" s="122" t="b">
        <v>1</v>
      </c>
      <c r="Q54" s="82">
        <v>50</v>
      </c>
      <c r="R54" s="82">
        <v>1</v>
      </c>
      <c r="S54" s="82" t="str">
        <f t="shared" si="16"/>
        <v>obj_004cb#0001</v>
      </c>
      <c r="T54" s="86">
        <f>IFERROR(_xll.qlRateHelperEarliestDate(S54,Trigger),"--")</f>
        <v>42643</v>
      </c>
      <c r="U54" s="86">
        <f>IFERROR(_xll.qlRateHelperPillarDate(S54,Trigger),"--")</f>
        <v>60905</v>
      </c>
      <c r="W54" s="133" t="str">
        <f t="shared" si="19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26</v>
      </c>
      <c r="B55" s="55" t="s">
        <v>66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7"/>
        <v>Euribor1M</v>
      </c>
      <c r="H55" s="265" t="str">
        <f t="shared" si="18"/>
        <v>EURAB1E30Y_Quote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obj_004eb#0001</v>
      </c>
      <c r="L55" s="216" t="str">
        <f t="shared" si="13"/>
        <v>Sw</v>
      </c>
      <c r="M55" s="217" t="str">
        <f t="shared" si="14"/>
        <v>EURAB1E60Y_Quote</v>
      </c>
      <c r="N55" s="218">
        <f>IFERROR(_xll.qlQuoteValue(H59),"--")</f>
        <v>6.3E-3</v>
      </c>
      <c r="O55" s="218">
        <f t="shared" si="15"/>
        <v>0</v>
      </c>
      <c r="P55" s="124" t="b">
        <v>1</v>
      </c>
      <c r="Q55" s="83">
        <v>50</v>
      </c>
      <c r="R55" s="83">
        <v>1</v>
      </c>
      <c r="S55" s="83" t="str">
        <f t="shared" si="16"/>
        <v>obj_004e4#0001</v>
      </c>
      <c r="T55" s="88">
        <f>IFERROR(_xll.qlRateHelperEarliestDate(S55,Trigger),"--")</f>
        <v>42643</v>
      </c>
      <c r="U55" s="88">
        <f>IFERROR(_xll.qlRateHelperPillarDate(S55,Trigger),"--")</f>
        <v>64558</v>
      </c>
      <c r="W55" s="133" t="str">
        <f t="shared" si="19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26</v>
      </c>
      <c r="B56" s="55" t="s">
        <v>67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7"/>
        <v>Euribor1M</v>
      </c>
      <c r="H56" s="265" t="str">
        <f t="shared" si="18"/>
        <v>EURAB1E35Y_Quote</v>
      </c>
      <c r="I56" s="111">
        <v>0</v>
      </c>
      <c r="J56" s="209" t="str">
        <f>IF(P52,_xll.qlSwapRateHelper2(,H56,2,B56,Calendar,+D56,E56,F56,G56,I56,C56,Discounting,PillarDate,,Permanent,Trigger,ObjectOverwrite),"--")</f>
        <v>--</v>
      </c>
      <c r="L56" s="241" t="str">
        <f>A62</f>
        <v>BasSw</v>
      </c>
      <c r="M56" s="230" t="str">
        <f>H62</f>
        <v>EURAB1EBASIS1Y_Quote</v>
      </c>
      <c r="N56" s="214">
        <f>IFERROR(_xll.qlQuoteValue(H62),"--")</f>
        <v>-4.45E-3</v>
      </c>
      <c r="O56" s="214">
        <f>I62</f>
        <v>0</v>
      </c>
      <c r="P56" s="119" t="b">
        <v>0</v>
      </c>
      <c r="Q56" s="119">
        <v>40</v>
      </c>
      <c r="R56" s="119">
        <v>1</v>
      </c>
      <c r="S56" s="115" t="str">
        <f>J62</f>
        <v>--</v>
      </c>
      <c r="T56" s="117" t="str">
        <f>IFERROR(_xll.qlRateHelperEarliestDate(S56,Trigger),"--")</f>
        <v>--</v>
      </c>
      <c r="U56" s="117" t="str">
        <f>IFERROR(_xll.qlRateHelperPillarDate(S56,Trigger),"--")</f>
        <v>--</v>
      </c>
      <c r="W56" s="133" t="str">
        <f t="shared" si="19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26</v>
      </c>
      <c r="B57" s="55" t="s">
        <v>68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7"/>
        <v>Euribor1M</v>
      </c>
      <c r="H57" s="265" t="str">
        <f t="shared" si="18"/>
        <v>EURAB1E40Y_Quote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obj_004db#0001</v>
      </c>
      <c r="L57" s="243" t="str">
        <f t="shared" ref="L57:L92" si="20">A63</f>
        <v>BasSw</v>
      </c>
      <c r="M57" s="231" t="str">
        <f t="shared" ref="M57:M92" si="21">H63</f>
        <v>EURAB1EBASIS15M_Quote</v>
      </c>
      <c r="N57" s="214" t="str">
        <f>IFERROR(_xll.qlQuoteValue(H63),"--")</f>
        <v>--</v>
      </c>
      <c r="O57" s="214">
        <f t="shared" ref="O57:O92" si="22">I63</f>
        <v>0</v>
      </c>
      <c r="P57" s="122" t="b">
        <v>0</v>
      </c>
      <c r="Q57" s="122">
        <v>40</v>
      </c>
      <c r="R57" s="122">
        <v>1</v>
      </c>
      <c r="S57" s="122" t="str">
        <f t="shared" ref="S57:S92" si="23">J63</f>
        <v>--</v>
      </c>
      <c r="T57" s="86" t="str">
        <f>IFERROR(_xll.qlRateHelperEarliestDate(S57,Trigger),"--")</f>
        <v>--</v>
      </c>
      <c r="U57" s="86" t="str">
        <f>IFERROR(_xll.qlRateHelperPillarDate(S57,Trigger),"--")</f>
        <v>--</v>
      </c>
      <c r="W57" s="133" t="str">
        <f t="shared" si="19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26</v>
      </c>
      <c r="B58" s="55" t="s">
        <v>69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7"/>
        <v>Euribor1M</v>
      </c>
      <c r="H58" s="265" t="str">
        <f t="shared" si="18"/>
        <v>EURAB1E50Y_Quote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obj_004cb#0001</v>
      </c>
      <c r="L58" s="243" t="str">
        <f t="shared" si="20"/>
        <v>BasSw</v>
      </c>
      <c r="M58" s="231" t="str">
        <f t="shared" si="21"/>
        <v>EURAB1EBASIS18M_Quote</v>
      </c>
      <c r="N58" s="214" t="str">
        <f>IFERROR(_xll.qlQuoteValue(H64),"--")</f>
        <v>--</v>
      </c>
      <c r="O58" s="214">
        <f t="shared" si="22"/>
        <v>0</v>
      </c>
      <c r="P58" s="122" t="b">
        <v>0</v>
      </c>
      <c r="Q58" s="122">
        <v>40</v>
      </c>
      <c r="R58" s="122">
        <v>1</v>
      </c>
      <c r="S58" s="122" t="str">
        <f t="shared" si="23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9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1" t="s">
        <v>26</v>
      </c>
      <c r="B59" s="6" t="s">
        <v>112</v>
      </c>
      <c r="C59" s="5" t="s">
        <v>6</v>
      </c>
      <c r="D59" s="5" t="s">
        <v>8</v>
      </c>
      <c r="E59" s="5" t="s">
        <v>7</v>
      </c>
      <c r="F59" s="5" t="s">
        <v>140</v>
      </c>
      <c r="G59" s="5" t="str">
        <f t="shared" si="17"/>
        <v>Euribor1M</v>
      </c>
      <c r="H59" s="266" t="str">
        <f t="shared" si="18"/>
        <v>EURAB1E60Y_Quote</v>
      </c>
      <c r="I59" s="114">
        <v>0</v>
      </c>
      <c r="J59" s="210" t="str">
        <f>IF(P55,_xll.qlSwapRateHelper2(,H59,2,B59,Calendar,+D59,E59,F59,G59,I59,C59,Discounting,PillarDate,,Permanent,Trigger,ObjectOverwrite),"--")</f>
        <v>obj_004e4#0001</v>
      </c>
      <c r="L59" s="243" t="str">
        <f t="shared" si="20"/>
        <v>BasSw</v>
      </c>
      <c r="M59" s="231" t="str">
        <f t="shared" si="21"/>
        <v>EURAB1EBASIS21M_Quote</v>
      </c>
      <c r="N59" s="214" t="str">
        <f>IFERROR(_xll.qlQuoteValue(H65),"--")</f>
        <v>--</v>
      </c>
      <c r="O59" s="214">
        <f t="shared" si="22"/>
        <v>0</v>
      </c>
      <c r="P59" s="122" t="b">
        <v>0</v>
      </c>
      <c r="Q59" s="122">
        <v>40</v>
      </c>
      <c r="R59" s="122">
        <v>1</v>
      </c>
      <c r="S59" s="122" t="str">
        <f t="shared" si="23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9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F60" s="47" t="s">
        <v>141</v>
      </c>
      <c r="G60" s="47" t="str">
        <f>F60&amp;SUBSTITUTE(Tenor,"M", "E")&amp;"BASIS"</f>
        <v>AB1EBASIS</v>
      </c>
      <c r="L60" s="243" t="str">
        <f t="shared" si="20"/>
        <v>BasSw</v>
      </c>
      <c r="M60" s="231" t="str">
        <f t="shared" si="21"/>
        <v>EURAB1EBASIS2Y_Quote</v>
      </c>
      <c r="N60" s="214">
        <f>IFERROR(_xll.qlQuoteValue(H66),"--")</f>
        <v>-4.8800000000000007E-3</v>
      </c>
      <c r="O60" s="214">
        <f t="shared" si="22"/>
        <v>0</v>
      </c>
      <c r="P60" s="122" t="b">
        <v>0</v>
      </c>
      <c r="Q60" s="122">
        <v>40</v>
      </c>
      <c r="R60" s="122">
        <v>1</v>
      </c>
      <c r="S60" s="122" t="str">
        <f t="shared" si="23"/>
        <v>--</v>
      </c>
      <c r="T60" s="86" t="str">
        <f>IFERROR(_xll.qlRateHelperEarliestDate(S60,Trigger),"--")</f>
        <v>--</v>
      </c>
      <c r="U60" s="86" t="str">
        <f>IFERROR(_xll.qlRateHelperPillarDate(S60,Trigger),"--")</f>
        <v>--</v>
      </c>
      <c r="W60" s="133" t="str">
        <f t="shared" si="19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8" t="s">
        <v>9</v>
      </c>
      <c r="B61" s="58" t="s">
        <v>30</v>
      </c>
      <c r="C61" s="58" t="s">
        <v>146</v>
      </c>
      <c r="D61" s="58" t="s">
        <v>5</v>
      </c>
      <c r="E61" s="58" t="s">
        <v>34</v>
      </c>
      <c r="F61" s="58" t="s">
        <v>114</v>
      </c>
      <c r="G61" s="58" t="s">
        <v>4</v>
      </c>
      <c r="H61" s="260" t="s">
        <v>1</v>
      </c>
      <c r="I61" s="58" t="s">
        <v>113</v>
      </c>
      <c r="J61" s="58" t="s">
        <v>25</v>
      </c>
      <c r="L61" s="243" t="str">
        <f t="shared" si="20"/>
        <v>BasSw</v>
      </c>
      <c r="M61" s="231" t="str">
        <f t="shared" si="21"/>
        <v>EURAB1EBASIS3Y_Quote</v>
      </c>
      <c r="N61" s="214">
        <f>IFERROR(_xll.qlQuoteValue(H67),"--")</f>
        <v>-5.0100000000000006E-3</v>
      </c>
      <c r="O61" s="214">
        <f t="shared" si="22"/>
        <v>0</v>
      </c>
      <c r="P61" s="122" t="b">
        <v>0</v>
      </c>
      <c r="Q61" s="122">
        <v>40</v>
      </c>
      <c r="R61" s="122">
        <v>1</v>
      </c>
      <c r="S61" s="122" t="str">
        <f t="shared" si="23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9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130" t="s">
        <v>116</v>
      </c>
      <c r="B62" s="166" t="s">
        <v>29</v>
      </c>
      <c r="C62" s="118" t="s">
        <v>6</v>
      </c>
      <c r="D62" s="118" t="s">
        <v>8</v>
      </c>
      <c r="E62" s="118" t="s">
        <v>7</v>
      </c>
      <c r="F62" s="118" t="s">
        <v>28</v>
      </c>
      <c r="G62" s="118" t="str">
        <f t="shared" ref="G62:G98" si="24">PROPER(Currency)&amp;FamilyName&amp;Tenor</f>
        <v>Euribor1M</v>
      </c>
      <c r="H62" s="267" t="str">
        <f t="shared" ref="H62:H98" si="25">Currency&amp;$G$60&amp;B62&amp;QuoteSuffix</f>
        <v>EURAB1EBASIS1Y_Quote</v>
      </c>
      <c r="I62" s="273">
        <v>0</v>
      </c>
      <c r="J62" s="119" t="str">
        <f>IF(P56,_xll.qlSwapRateHelper2(,H62,2,B62,Calendar,D62,E62,F62,G62,I62,C62,Discounting,PillarDate,,Permanent,Trigger,ObjectOverwrite),"--")</f>
        <v>--</v>
      </c>
      <c r="K62" s="43" t="s">
        <v>36</v>
      </c>
      <c r="L62" s="243" t="str">
        <f t="shared" si="20"/>
        <v>BasSw</v>
      </c>
      <c r="M62" s="231" t="str">
        <f t="shared" si="21"/>
        <v>EURAB1EBASIS4Y_Quote</v>
      </c>
      <c r="N62" s="214">
        <f>IFERROR(_xll.qlQuoteValue(H68),"--")</f>
        <v>-4.8199999999999996E-3</v>
      </c>
      <c r="O62" s="214">
        <f t="shared" si="22"/>
        <v>0</v>
      </c>
      <c r="P62" s="122" t="b">
        <v>0</v>
      </c>
      <c r="Q62" s="122">
        <v>40</v>
      </c>
      <c r="R62" s="122">
        <v>1</v>
      </c>
      <c r="S62" s="122" t="str">
        <f t="shared" si="23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9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133" t="s">
        <v>116</v>
      </c>
      <c r="B63" s="167" t="s">
        <v>49</v>
      </c>
      <c r="C63" s="121" t="s">
        <v>6</v>
      </c>
      <c r="D63" s="121" t="s">
        <v>8</v>
      </c>
      <c r="E63" s="121" t="s">
        <v>7</v>
      </c>
      <c r="F63" s="121" t="s">
        <v>28</v>
      </c>
      <c r="G63" s="121" t="str">
        <f t="shared" si="24"/>
        <v>Euribor1M</v>
      </c>
      <c r="H63" s="268" t="str">
        <f t="shared" si="25"/>
        <v>EURAB1EBASIS15M_Quote</v>
      </c>
      <c r="I63" s="274">
        <v>0</v>
      </c>
      <c r="J63" s="122" t="str">
        <f>IF(P57,_xll.qlSwapRateHelper2(,H63,2,B63,Calendar,D63,E63,F63,G63,I63,C63,Discounting,PillarDate,,Permanent,Trigger,ObjectOverwrite),"--")</f>
        <v>--</v>
      </c>
      <c r="L63" s="243" t="str">
        <f t="shared" si="20"/>
        <v>BasSw</v>
      </c>
      <c r="M63" s="231" t="str">
        <f t="shared" si="21"/>
        <v>EURAB1EBASIS5Y_Quote</v>
      </c>
      <c r="N63" s="214">
        <f>IFERROR(_xll.qlQuoteValue(H69),"--")</f>
        <v>-4.2599999999999999E-3</v>
      </c>
      <c r="O63" s="214">
        <f t="shared" si="22"/>
        <v>0</v>
      </c>
      <c r="P63" s="122" t="b">
        <v>0</v>
      </c>
      <c r="Q63" s="122">
        <v>40</v>
      </c>
      <c r="R63" s="122">
        <v>1</v>
      </c>
      <c r="S63" s="122" t="str">
        <f t="shared" si="23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9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133" t="s">
        <v>116</v>
      </c>
      <c r="B64" s="167" t="s">
        <v>50</v>
      </c>
      <c r="C64" s="121" t="s">
        <v>6</v>
      </c>
      <c r="D64" s="121" t="s">
        <v>8</v>
      </c>
      <c r="E64" s="121" t="s">
        <v>7</v>
      </c>
      <c r="F64" s="121" t="s">
        <v>28</v>
      </c>
      <c r="G64" s="121" t="str">
        <f t="shared" si="24"/>
        <v>Euribor1M</v>
      </c>
      <c r="H64" s="268" t="str">
        <f t="shared" si="25"/>
        <v>EURAB1EBASIS18M_Quote</v>
      </c>
      <c r="I64" s="274">
        <v>0</v>
      </c>
      <c r="J64" s="122" t="str">
        <f>IF(P58,_xll.qlSwapRateHelper2(,H64,2,B64,Calendar,D64,E64,F64,G64,I64,C64,Discounting,PillarDate,,Permanent,Trigger,ObjectOverwrite),"--")</f>
        <v>--</v>
      </c>
      <c r="L64" s="243" t="str">
        <f t="shared" si="20"/>
        <v>BasSw</v>
      </c>
      <c r="M64" s="231" t="str">
        <f t="shared" si="21"/>
        <v>EURAB1EBASIS6Y_Quote</v>
      </c>
      <c r="N64" s="214">
        <f>IFERROR(_xll.qlQuoteValue(H70),"--")</f>
        <v>-3.46E-3</v>
      </c>
      <c r="O64" s="214">
        <f t="shared" si="22"/>
        <v>0</v>
      </c>
      <c r="P64" s="122" t="b">
        <v>0</v>
      </c>
      <c r="Q64" s="122">
        <v>40</v>
      </c>
      <c r="R64" s="122">
        <v>1</v>
      </c>
      <c r="S64" s="122" t="str">
        <f t="shared" si="23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9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133" t="s">
        <v>116</v>
      </c>
      <c r="B65" s="167" t="s">
        <v>51</v>
      </c>
      <c r="C65" s="121" t="s">
        <v>6</v>
      </c>
      <c r="D65" s="121" t="s">
        <v>8</v>
      </c>
      <c r="E65" s="121" t="s">
        <v>7</v>
      </c>
      <c r="F65" s="121" t="s">
        <v>28</v>
      </c>
      <c r="G65" s="121" t="str">
        <f t="shared" si="24"/>
        <v>Euribor1M</v>
      </c>
      <c r="H65" s="268" t="str">
        <f t="shared" si="25"/>
        <v>EURAB1EBASIS21M_Quote</v>
      </c>
      <c r="I65" s="274">
        <v>0</v>
      </c>
      <c r="J65" s="122" t="str">
        <f>IF(P59,_xll.qlSwapRateHelper2(,H65,2,B65,Calendar,D65,E65,F65,G65,I65,C65,Discounting,PillarDate,,Permanent,Trigger,ObjectOverwrite),"--")</f>
        <v>--</v>
      </c>
      <c r="L65" s="243" t="str">
        <f t="shared" si="20"/>
        <v>BasSw</v>
      </c>
      <c r="M65" s="231" t="str">
        <f t="shared" si="21"/>
        <v>EURAB1EBASIS7Y_Quote</v>
      </c>
      <c r="N65" s="214">
        <f>IFERROR(_xll.qlQuoteValue(H71),"--")</f>
        <v>-2.4399999999999999E-3</v>
      </c>
      <c r="O65" s="214">
        <f t="shared" si="22"/>
        <v>0</v>
      </c>
      <c r="P65" s="122" t="b">
        <v>0</v>
      </c>
      <c r="Q65" s="122">
        <v>40</v>
      </c>
      <c r="R65" s="122">
        <v>1</v>
      </c>
      <c r="S65" s="122" t="str">
        <f t="shared" si="23"/>
        <v>--</v>
      </c>
      <c r="T65" s="86" t="str">
        <f>IFERROR(_xll.qlRateHelperEarliestDate(S65,Trigger),"--")</f>
        <v>--</v>
      </c>
      <c r="U65" s="86" t="str">
        <f>IFERROR(_xll.qlRateHelperPillarDate(S65,Trigger),"--")</f>
        <v>--</v>
      </c>
      <c r="W65" s="133" t="str">
        <f t="shared" si="19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133" t="s">
        <v>116</v>
      </c>
      <c r="B66" s="167" t="s">
        <v>52</v>
      </c>
      <c r="C66" s="121" t="s">
        <v>6</v>
      </c>
      <c r="D66" s="121" t="s">
        <v>8</v>
      </c>
      <c r="E66" s="121" t="s">
        <v>7</v>
      </c>
      <c r="F66" s="121" t="s">
        <v>28</v>
      </c>
      <c r="G66" s="121" t="str">
        <f t="shared" si="24"/>
        <v>Euribor1M</v>
      </c>
      <c r="H66" s="268" t="str">
        <f t="shared" si="25"/>
        <v>EURAB1EBASIS2Y_Quote</v>
      </c>
      <c r="I66" s="274">
        <v>0</v>
      </c>
      <c r="J66" s="122" t="str">
        <f>IF(P60,_xll.qlSwapRateHelper2(,H66,2,B66,Calendar,D66,E66,F66,G66,I66,C66,Discounting,PillarDate,,Permanent,Trigger,ObjectOverwrite),"--")</f>
        <v>--</v>
      </c>
      <c r="L66" s="243" t="str">
        <f t="shared" si="20"/>
        <v>BasSw</v>
      </c>
      <c r="M66" s="231" t="str">
        <f t="shared" si="21"/>
        <v>EURAB1EBASIS8Y_Quote</v>
      </c>
      <c r="N66" s="214">
        <f>IFERROR(_xll.qlQuoteValue(H72),"--")</f>
        <v>-1.3599999999999999E-3</v>
      </c>
      <c r="O66" s="214">
        <f t="shared" si="22"/>
        <v>0</v>
      </c>
      <c r="P66" s="122" t="b">
        <v>0</v>
      </c>
      <c r="Q66" s="122">
        <v>40</v>
      </c>
      <c r="R66" s="122">
        <v>1</v>
      </c>
      <c r="S66" s="122" t="str">
        <f t="shared" si="23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9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133" t="s">
        <v>116</v>
      </c>
      <c r="B67" s="167" t="s">
        <v>53</v>
      </c>
      <c r="C67" s="121" t="s">
        <v>6</v>
      </c>
      <c r="D67" s="121" t="s">
        <v>8</v>
      </c>
      <c r="E67" s="121" t="s">
        <v>7</v>
      </c>
      <c r="F67" s="121" t="s">
        <v>28</v>
      </c>
      <c r="G67" s="121" t="str">
        <f t="shared" si="24"/>
        <v>Euribor1M</v>
      </c>
      <c r="H67" s="268" t="str">
        <f t="shared" si="25"/>
        <v>EURAB1EBASIS3Y_Quote</v>
      </c>
      <c r="I67" s="274">
        <v>0</v>
      </c>
      <c r="J67" s="122" t="str">
        <f>IF(P61,_xll.qlSwapRateHelper2(,H67,2,B67,Calendar,D67,E67,F67,G67,I67,C67,Discounting,PillarDate,,Permanent,Trigger,ObjectOverwrite),"--")</f>
        <v>--</v>
      </c>
      <c r="L67" s="243" t="str">
        <f t="shared" si="20"/>
        <v>BasSw</v>
      </c>
      <c r="M67" s="231" t="str">
        <f t="shared" si="21"/>
        <v>EURAB1EBASIS9Y_Quote</v>
      </c>
      <c r="N67" s="214">
        <f>IFERROR(_xll.qlQuoteValue(H73),"--")</f>
        <v>-2.7000000000000027E-4</v>
      </c>
      <c r="O67" s="214">
        <f t="shared" si="22"/>
        <v>0</v>
      </c>
      <c r="P67" s="122" t="b">
        <v>0</v>
      </c>
      <c r="Q67" s="122">
        <v>40</v>
      </c>
      <c r="R67" s="122">
        <v>1</v>
      </c>
      <c r="S67" s="122" t="str">
        <f t="shared" si="23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92" si="26">IFERROR(INDEX($L$3:$L$92,MATCH(Y67,$M$3:$M$92,0),1),"")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133" t="s">
        <v>116</v>
      </c>
      <c r="B68" s="167" t="s">
        <v>54</v>
      </c>
      <c r="C68" s="121" t="s">
        <v>6</v>
      </c>
      <c r="D68" s="121" t="s">
        <v>8</v>
      </c>
      <c r="E68" s="121" t="s">
        <v>7</v>
      </c>
      <c r="F68" s="121" t="s">
        <v>28</v>
      </c>
      <c r="G68" s="121" t="str">
        <f t="shared" si="24"/>
        <v>Euribor1M</v>
      </c>
      <c r="H68" s="268" t="str">
        <f t="shared" si="25"/>
        <v>EURAB1EBASIS4Y_Quote</v>
      </c>
      <c r="I68" s="274">
        <v>0</v>
      </c>
      <c r="J68" s="122" t="str">
        <f>IF(P62,_xll.qlSwapRateHelper2(,H68,2,B68,Calendar,D68,E68,F68,G68,I68,C68,Discounting,PillarDate,,Permanent,Trigger,ObjectOverwrite),"--")</f>
        <v>--</v>
      </c>
      <c r="L68" s="243" t="str">
        <f t="shared" si="20"/>
        <v>BasSw</v>
      </c>
      <c r="M68" s="231" t="str">
        <f t="shared" si="21"/>
        <v>EURAB1EBASIS10Y_Quote</v>
      </c>
      <c r="N68" s="214">
        <f>IFERROR(_xll.qlQuoteValue(H74),"--")</f>
        <v>7.499999999999998E-4</v>
      </c>
      <c r="O68" s="214">
        <f t="shared" si="22"/>
        <v>0</v>
      </c>
      <c r="P68" s="122" t="b">
        <v>0</v>
      </c>
      <c r="Q68" s="122">
        <v>40</v>
      </c>
      <c r="R68" s="122">
        <v>1</v>
      </c>
      <c r="S68" s="122" t="str">
        <f t="shared" si="23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6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133" t="s">
        <v>116</v>
      </c>
      <c r="B69" s="167" t="s">
        <v>55</v>
      </c>
      <c r="C69" s="121" t="s">
        <v>6</v>
      </c>
      <c r="D69" s="121" t="s">
        <v>8</v>
      </c>
      <c r="E69" s="121" t="s">
        <v>7</v>
      </c>
      <c r="F69" s="121" t="s">
        <v>28</v>
      </c>
      <c r="G69" s="121" t="str">
        <f t="shared" si="24"/>
        <v>Euribor1M</v>
      </c>
      <c r="H69" s="268" t="str">
        <f t="shared" si="25"/>
        <v>EURAB1EBASIS5Y_Quote</v>
      </c>
      <c r="I69" s="274">
        <v>0</v>
      </c>
      <c r="J69" s="122" t="str">
        <f>IF(P63,_xll.qlSwapRateHelper2(,H69,2,B69,Calendar,D69,E69,F69,G69,I69,C69,Discounting,PillarDate,,Permanent,Trigger,ObjectOverwrite),"--")</f>
        <v>--</v>
      </c>
      <c r="L69" s="243" t="str">
        <f t="shared" si="20"/>
        <v>BasSw</v>
      </c>
      <c r="M69" s="231" t="str">
        <f t="shared" si="21"/>
        <v>EURAB1EBASIS11Y_Quote</v>
      </c>
      <c r="N69" s="214">
        <f>IFERROR(_xll.qlQuoteValue(H75),"--")</f>
        <v>1.6800000000000001E-3</v>
      </c>
      <c r="O69" s="214">
        <f t="shared" si="22"/>
        <v>0</v>
      </c>
      <c r="P69" s="122" t="b">
        <v>0</v>
      </c>
      <c r="Q69" s="122">
        <v>40</v>
      </c>
      <c r="R69" s="122">
        <v>1</v>
      </c>
      <c r="S69" s="122" t="str">
        <f t="shared" si="23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6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133" t="s">
        <v>116</v>
      </c>
      <c r="B70" s="167" t="s">
        <v>56</v>
      </c>
      <c r="C70" s="121" t="s">
        <v>6</v>
      </c>
      <c r="D70" s="121" t="s">
        <v>8</v>
      </c>
      <c r="E70" s="121" t="s">
        <v>7</v>
      </c>
      <c r="F70" s="121" t="s">
        <v>28</v>
      </c>
      <c r="G70" s="121" t="str">
        <f t="shared" si="24"/>
        <v>Euribor1M</v>
      </c>
      <c r="H70" s="268" t="str">
        <f t="shared" si="25"/>
        <v>EURAB1EBASIS6Y_Quote</v>
      </c>
      <c r="I70" s="274">
        <v>0</v>
      </c>
      <c r="J70" s="122" t="str">
        <f>IF(P64,_xll.qlSwapRateHelper2(,H70,2,B70,Calendar,D70,E70,F70,G70,I70,C70,Discounting,PillarDate,,Permanent,Trigger,ObjectOverwrite),"--")</f>
        <v>--</v>
      </c>
      <c r="L70" s="243" t="str">
        <f t="shared" si="20"/>
        <v>BasSw</v>
      </c>
      <c r="M70" s="231" t="str">
        <f t="shared" si="21"/>
        <v>EURAB1EBASIS12Y_Quote</v>
      </c>
      <c r="N70" s="214">
        <f>IFERROR(_xll.qlQuoteValue(H76),"--")</f>
        <v>2.5100000000000001E-3</v>
      </c>
      <c r="O70" s="214">
        <f t="shared" si="22"/>
        <v>0</v>
      </c>
      <c r="P70" s="122" t="b">
        <v>0</v>
      </c>
      <c r="Q70" s="122">
        <v>40</v>
      </c>
      <c r="R70" s="122">
        <v>1</v>
      </c>
      <c r="S70" s="122" t="str">
        <f t="shared" si="23"/>
        <v>--</v>
      </c>
      <c r="T70" s="86" t="str">
        <f>IFERROR(_xll.qlRateHelperEarliestDate(S70,Trigger),"--")</f>
        <v>--</v>
      </c>
      <c r="U70" s="86" t="str">
        <f>IFERROR(_xll.qlRateHelperPillarDate(S70,Trigger),"--")</f>
        <v>--</v>
      </c>
      <c r="W70" s="133" t="str">
        <f t="shared" si="26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133" t="s">
        <v>116</v>
      </c>
      <c r="B71" s="167" t="s">
        <v>57</v>
      </c>
      <c r="C71" s="121" t="s">
        <v>6</v>
      </c>
      <c r="D71" s="121" t="s">
        <v>8</v>
      </c>
      <c r="E71" s="121" t="s">
        <v>7</v>
      </c>
      <c r="F71" s="121" t="s">
        <v>28</v>
      </c>
      <c r="G71" s="121" t="str">
        <f t="shared" si="24"/>
        <v>Euribor1M</v>
      </c>
      <c r="H71" s="268" t="str">
        <f t="shared" si="25"/>
        <v>EURAB1EBASIS7Y_Quote</v>
      </c>
      <c r="I71" s="274">
        <v>0</v>
      </c>
      <c r="J71" s="122" t="str">
        <f>IF(P65,_xll.qlSwapRateHelper2(,H71,2,B71,Calendar,D71,E71,F71,G71,I71,C71,Discounting,PillarDate,,Permanent,Trigger,ObjectOverwrite),"--")</f>
        <v>--</v>
      </c>
      <c r="L71" s="243" t="str">
        <f t="shared" si="20"/>
        <v>BasSw</v>
      </c>
      <c r="M71" s="231" t="str">
        <f t="shared" si="21"/>
        <v>EURAB1EBASIS13Y_Quote</v>
      </c>
      <c r="N71" s="214" t="str">
        <f>IFERROR(_xll.qlQuoteValue(H77),"--")</f>
        <v>--</v>
      </c>
      <c r="O71" s="214">
        <f t="shared" si="22"/>
        <v>0</v>
      </c>
      <c r="P71" s="122" t="b">
        <v>0</v>
      </c>
      <c r="Q71" s="122">
        <v>40</v>
      </c>
      <c r="R71" s="122">
        <v>1</v>
      </c>
      <c r="S71" s="122" t="str">
        <f t="shared" si="23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6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133" t="s">
        <v>116</v>
      </c>
      <c r="B72" s="167" t="s">
        <v>58</v>
      </c>
      <c r="C72" s="121" t="s">
        <v>6</v>
      </c>
      <c r="D72" s="121" t="s">
        <v>8</v>
      </c>
      <c r="E72" s="121" t="s">
        <v>7</v>
      </c>
      <c r="F72" s="121" t="s">
        <v>28</v>
      </c>
      <c r="G72" s="121" t="str">
        <f t="shared" si="24"/>
        <v>Euribor1M</v>
      </c>
      <c r="H72" s="268" t="str">
        <f t="shared" si="25"/>
        <v>EURAB1EBASIS8Y_Quote</v>
      </c>
      <c r="I72" s="274">
        <v>0</v>
      </c>
      <c r="J72" s="122" t="str">
        <f>IF(P66,_xll.qlSwapRateHelper2(,H72,2,B72,Calendar,D72,E72,F72,G72,I72,C72,Discounting,PillarDate,,Permanent,Trigger,ObjectOverwrite),"--")</f>
        <v>--</v>
      </c>
      <c r="L72" s="243" t="str">
        <f t="shared" si="20"/>
        <v>BasSw</v>
      </c>
      <c r="M72" s="231" t="str">
        <f t="shared" si="21"/>
        <v>EURAB1EBASIS14Y_Quote</v>
      </c>
      <c r="N72" s="214" t="str">
        <f>IFERROR(_xll.qlQuoteValue(H78),"--")</f>
        <v>--</v>
      </c>
      <c r="O72" s="214">
        <f t="shared" si="22"/>
        <v>0</v>
      </c>
      <c r="P72" s="122" t="b">
        <v>0</v>
      </c>
      <c r="Q72" s="122">
        <v>40</v>
      </c>
      <c r="R72" s="122">
        <v>1</v>
      </c>
      <c r="S72" s="122" t="str">
        <f t="shared" si="23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6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133" t="s">
        <v>116</v>
      </c>
      <c r="B73" s="167" t="s">
        <v>59</v>
      </c>
      <c r="C73" s="121" t="s">
        <v>6</v>
      </c>
      <c r="D73" s="121" t="s">
        <v>8</v>
      </c>
      <c r="E73" s="121" t="s">
        <v>7</v>
      </c>
      <c r="F73" s="121" t="s">
        <v>28</v>
      </c>
      <c r="G73" s="121" t="str">
        <f t="shared" si="24"/>
        <v>Euribor1M</v>
      </c>
      <c r="H73" s="268" t="str">
        <f t="shared" si="25"/>
        <v>EURAB1EBASIS9Y_Quote</v>
      </c>
      <c r="I73" s="274">
        <v>0</v>
      </c>
      <c r="J73" s="122" t="str">
        <f>IF(P67,_xll.qlSwapRateHelper2(,H73,2,B73,Calendar,D73,E73,F73,G73,I73,C73,Discounting,PillarDate,,Permanent,Trigger,ObjectOverwrite),"--")</f>
        <v>--</v>
      </c>
      <c r="L73" s="243" t="str">
        <f t="shared" si="20"/>
        <v>BasSw</v>
      </c>
      <c r="M73" s="231" t="str">
        <f t="shared" si="21"/>
        <v>EURAB1EBASIS15Y_Quote</v>
      </c>
      <c r="N73" s="214">
        <f>IFERROR(_xll.qlQuoteValue(H79),"--")</f>
        <v>4.360000000000001E-3</v>
      </c>
      <c r="O73" s="214">
        <f t="shared" si="22"/>
        <v>0</v>
      </c>
      <c r="P73" s="122" t="b">
        <v>0</v>
      </c>
      <c r="Q73" s="122">
        <v>40</v>
      </c>
      <c r="R73" s="122">
        <v>1</v>
      </c>
      <c r="S73" s="122" t="str">
        <f t="shared" si="23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6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133" t="s">
        <v>116</v>
      </c>
      <c r="B74" s="167" t="s">
        <v>60</v>
      </c>
      <c r="C74" s="121" t="s">
        <v>6</v>
      </c>
      <c r="D74" s="121" t="s">
        <v>8</v>
      </c>
      <c r="E74" s="121" t="s">
        <v>7</v>
      </c>
      <c r="F74" s="121" t="s">
        <v>28</v>
      </c>
      <c r="G74" s="121" t="str">
        <f t="shared" si="24"/>
        <v>Euribor1M</v>
      </c>
      <c r="H74" s="268" t="str">
        <f t="shared" si="25"/>
        <v>EURAB1EBASIS10Y_Quote</v>
      </c>
      <c r="I74" s="274">
        <v>0</v>
      </c>
      <c r="J74" s="122" t="str">
        <f>IF(P68,_xll.qlSwapRateHelper2(,H74,2,B74,Calendar,D74,E74,F74,G74,I74,C74,Discounting,PillarDate,,Permanent,Trigger,ObjectOverwrite),"--")</f>
        <v>--</v>
      </c>
      <c r="L74" s="243" t="str">
        <f t="shared" si="20"/>
        <v>BasSw</v>
      </c>
      <c r="M74" s="231" t="str">
        <f t="shared" si="21"/>
        <v>EURAB1EBASIS16Y_Quote</v>
      </c>
      <c r="N74" s="214" t="str">
        <f>IFERROR(_xll.qlQuoteValue(H80),"--")</f>
        <v>--</v>
      </c>
      <c r="O74" s="214">
        <f t="shared" si="22"/>
        <v>0</v>
      </c>
      <c r="P74" s="122" t="b">
        <v>0</v>
      </c>
      <c r="Q74" s="122">
        <v>40</v>
      </c>
      <c r="R74" s="122">
        <v>1</v>
      </c>
      <c r="S74" s="122" t="str">
        <f t="shared" si="23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6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133" t="s">
        <v>116</v>
      </c>
      <c r="B75" s="167" t="s">
        <v>98</v>
      </c>
      <c r="C75" s="121" t="s">
        <v>6</v>
      </c>
      <c r="D75" s="121" t="s">
        <v>8</v>
      </c>
      <c r="E75" s="121" t="s">
        <v>7</v>
      </c>
      <c r="F75" s="121" t="s">
        <v>28</v>
      </c>
      <c r="G75" s="121" t="str">
        <f t="shared" si="24"/>
        <v>Euribor1M</v>
      </c>
      <c r="H75" s="268" t="str">
        <f t="shared" si="25"/>
        <v>EURAB1EBASIS11Y_Quote</v>
      </c>
      <c r="I75" s="274">
        <v>0</v>
      </c>
      <c r="J75" s="122" t="str">
        <f>IF(P69,_xll.qlSwapRateHelper2(,H75,2,B75,Calendar,D75,E75,F75,G75,I75,C75,Discounting,PillarDate,,Permanent,Trigger,ObjectOverwrite),"--")</f>
        <v>--</v>
      </c>
      <c r="L75" s="243" t="str">
        <f t="shared" si="20"/>
        <v>BasSw</v>
      </c>
      <c r="M75" s="231" t="str">
        <f t="shared" si="21"/>
        <v>EURAB1EBASIS17Y_Quote</v>
      </c>
      <c r="N75" s="214" t="str">
        <f>IFERROR(_xll.qlQuoteValue(H81),"--")</f>
        <v>--</v>
      </c>
      <c r="O75" s="214">
        <f t="shared" si="22"/>
        <v>0</v>
      </c>
      <c r="P75" s="122" t="b">
        <v>0</v>
      </c>
      <c r="Q75" s="122">
        <v>40</v>
      </c>
      <c r="R75" s="122">
        <v>1</v>
      </c>
      <c r="S75" s="122" t="str">
        <f t="shared" si="23"/>
        <v>--</v>
      </c>
      <c r="T75" s="86" t="str">
        <f>IFERROR(_xll.qlRateHelperEarliestDate(S75,Trigger),"--")</f>
        <v>--</v>
      </c>
      <c r="U75" s="86" t="str">
        <f>IFERROR(_xll.qlRateHelperPillarDate(S75,Trigger),"--")</f>
        <v>--</v>
      </c>
      <c r="W75" s="133" t="str">
        <f t="shared" si="26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133" t="s">
        <v>116</v>
      </c>
      <c r="B76" s="167" t="s">
        <v>61</v>
      </c>
      <c r="C76" s="121" t="s">
        <v>6</v>
      </c>
      <c r="D76" s="121" t="s">
        <v>8</v>
      </c>
      <c r="E76" s="121" t="s">
        <v>7</v>
      </c>
      <c r="F76" s="121" t="s">
        <v>28</v>
      </c>
      <c r="G76" s="121" t="str">
        <f t="shared" si="24"/>
        <v>Euribor1M</v>
      </c>
      <c r="H76" s="268" t="str">
        <f t="shared" si="25"/>
        <v>EURAB1EBASIS12Y_Quote</v>
      </c>
      <c r="I76" s="274">
        <v>0</v>
      </c>
      <c r="J76" s="122" t="str">
        <f>IF(P70,_xll.qlSwapRateHelper2(,H76,2,B76,Calendar,D76,E76,F76,G76,I76,C76,Discounting,PillarDate,,Permanent,Trigger,ObjectOverwrite),"--")</f>
        <v>--</v>
      </c>
      <c r="L76" s="243" t="str">
        <f t="shared" si="20"/>
        <v>BasSw</v>
      </c>
      <c r="M76" s="231" t="str">
        <f t="shared" si="21"/>
        <v>EURAB1EBASIS18Y_Quote</v>
      </c>
      <c r="N76" s="214" t="str">
        <f>IFERROR(_xll.qlQuoteValue(H82),"--")</f>
        <v>--</v>
      </c>
      <c r="O76" s="214">
        <f t="shared" si="22"/>
        <v>0</v>
      </c>
      <c r="P76" s="122" t="b">
        <v>0</v>
      </c>
      <c r="Q76" s="122">
        <v>40</v>
      </c>
      <c r="R76" s="122">
        <v>1</v>
      </c>
      <c r="S76" s="122" t="str">
        <f t="shared" si="23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6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133" t="s">
        <v>116</v>
      </c>
      <c r="B77" s="167" t="s">
        <v>99</v>
      </c>
      <c r="C77" s="121" t="s">
        <v>6</v>
      </c>
      <c r="D77" s="121" t="s">
        <v>8</v>
      </c>
      <c r="E77" s="121" t="s">
        <v>7</v>
      </c>
      <c r="F77" s="121" t="s">
        <v>28</v>
      </c>
      <c r="G77" s="121" t="str">
        <f t="shared" si="24"/>
        <v>Euribor1M</v>
      </c>
      <c r="H77" s="268" t="str">
        <f t="shared" si="25"/>
        <v>EURAB1EBASIS13Y_Quote</v>
      </c>
      <c r="I77" s="274">
        <v>0</v>
      </c>
      <c r="J77" s="122" t="str">
        <f>IF(P71,_xll.qlSwapRateHelper2(,H77,2,B77,Calendar,D77,E77,F77,G77,I77,C77,Discounting,PillarDate,,Permanent,Trigger,ObjectOverwrite),"--")</f>
        <v>--</v>
      </c>
      <c r="L77" s="243" t="str">
        <f t="shared" si="20"/>
        <v>BasSw</v>
      </c>
      <c r="M77" s="231" t="str">
        <f t="shared" si="21"/>
        <v>EURAB1EBASIS19Y_Quote</v>
      </c>
      <c r="N77" s="214" t="str">
        <f>IFERROR(_xll.qlQuoteValue(H83),"--")</f>
        <v>--</v>
      </c>
      <c r="O77" s="214">
        <f t="shared" si="22"/>
        <v>0</v>
      </c>
      <c r="P77" s="122" t="b">
        <v>0</v>
      </c>
      <c r="Q77" s="122">
        <v>40</v>
      </c>
      <c r="R77" s="122">
        <v>1</v>
      </c>
      <c r="S77" s="122" t="str">
        <f t="shared" si="23"/>
        <v>--</v>
      </c>
      <c r="T77" s="86" t="str">
        <f>IFERROR(_xll.qlRateHelperEarliestDate(S77,Trigger),"--")</f>
        <v>--</v>
      </c>
      <c r="U77" s="86" t="str">
        <f>IFERROR(_xll.qlRateHelperPillarDate(S77,Trigger),"--")</f>
        <v>--</v>
      </c>
      <c r="W77" s="133" t="str">
        <f t="shared" si="26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133" t="s">
        <v>116</v>
      </c>
      <c r="B78" s="167" t="s">
        <v>100</v>
      </c>
      <c r="C78" s="121" t="s">
        <v>6</v>
      </c>
      <c r="D78" s="121" t="s">
        <v>8</v>
      </c>
      <c r="E78" s="121" t="s">
        <v>7</v>
      </c>
      <c r="F78" s="121" t="s">
        <v>28</v>
      </c>
      <c r="G78" s="121" t="str">
        <f t="shared" si="24"/>
        <v>Euribor1M</v>
      </c>
      <c r="H78" s="268" t="str">
        <f t="shared" si="25"/>
        <v>EURAB1EBASIS14Y_Quote</v>
      </c>
      <c r="I78" s="274">
        <v>0</v>
      </c>
      <c r="J78" s="122" t="str">
        <f>IF(P72,_xll.qlSwapRateHelper2(,H78,2,B78,Calendar,D78,E78,F78,G78,I78,C78,Discounting,PillarDate,,Permanent,Trigger,ObjectOverwrite),"--")</f>
        <v>--</v>
      </c>
      <c r="L78" s="243" t="str">
        <f t="shared" si="20"/>
        <v>BasSw</v>
      </c>
      <c r="M78" s="231" t="str">
        <f t="shared" si="21"/>
        <v>EURAB1EBASIS20Y_Quote</v>
      </c>
      <c r="N78" s="214">
        <f>IFERROR(_xll.qlQuoteValue(H84),"--")</f>
        <v>5.8700000000000002E-3</v>
      </c>
      <c r="O78" s="214">
        <f t="shared" si="22"/>
        <v>0</v>
      </c>
      <c r="P78" s="122" t="b">
        <v>0</v>
      </c>
      <c r="Q78" s="122">
        <v>40</v>
      </c>
      <c r="R78" s="122">
        <v>1</v>
      </c>
      <c r="S78" s="122" t="str">
        <f t="shared" si="23"/>
        <v>--</v>
      </c>
      <c r="T78" s="86" t="str">
        <f>IFERROR(_xll.qlRateHelperEarliestDate(S78,Trigger),"--")</f>
        <v>--</v>
      </c>
      <c r="U78" s="86" t="str">
        <f>IFERROR(_xll.qlRateHelperPillarDate(S78,Trigger),"--")</f>
        <v>--</v>
      </c>
      <c r="W78" s="133" t="str">
        <f t="shared" si="26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133" t="s">
        <v>116</v>
      </c>
      <c r="B79" s="167" t="s">
        <v>62</v>
      </c>
      <c r="C79" s="121" t="s">
        <v>6</v>
      </c>
      <c r="D79" s="121" t="s">
        <v>8</v>
      </c>
      <c r="E79" s="121" t="s">
        <v>7</v>
      </c>
      <c r="F79" s="121" t="s">
        <v>28</v>
      </c>
      <c r="G79" s="121" t="str">
        <f t="shared" si="24"/>
        <v>Euribor1M</v>
      </c>
      <c r="H79" s="268" t="str">
        <f t="shared" si="25"/>
        <v>EURAB1EBASIS15Y_Quote</v>
      </c>
      <c r="I79" s="274">
        <v>0</v>
      </c>
      <c r="J79" s="122" t="str">
        <f>IF(P73,_xll.qlSwapRateHelper2(,H79,2,B79,Calendar,D79,E79,F79,G79,I79,C79,Discounting,PillarDate,,Permanent,Trigger,ObjectOverwrite),"--")</f>
        <v>--</v>
      </c>
      <c r="L79" s="243" t="str">
        <f t="shared" si="20"/>
        <v>BasSw</v>
      </c>
      <c r="M79" s="231" t="str">
        <f t="shared" si="21"/>
        <v>EURAB1EBASIS21Y_Quote</v>
      </c>
      <c r="N79" s="214" t="str">
        <f>IFERROR(_xll.qlQuoteValue(H85),"--")</f>
        <v>--</v>
      </c>
      <c r="O79" s="214">
        <f t="shared" si="22"/>
        <v>0</v>
      </c>
      <c r="P79" s="122" t="b">
        <v>0</v>
      </c>
      <c r="Q79" s="122">
        <v>40</v>
      </c>
      <c r="R79" s="122">
        <v>1</v>
      </c>
      <c r="S79" s="122" t="str">
        <f t="shared" si="23"/>
        <v>--</v>
      </c>
      <c r="T79" s="86" t="str">
        <f>IFERROR(_xll.qlRateHelperEarliestDate(S79,Trigger),"--")</f>
        <v>--</v>
      </c>
      <c r="U79" s="86" t="str">
        <f>IFERROR(_xll.qlRateHelperPillarDate(S79,Trigger),"--")</f>
        <v>--</v>
      </c>
      <c r="W79" s="133" t="str">
        <f t="shared" si="26"/>
        <v/>
      </c>
      <c r="X79" s="133" t="e">
        <v>#N/A</v>
      </c>
      <c r="Y79" s="133" t="str">
        <f>IFERROR(_xll.qlRateHelperQuoteName(X79,Trigger),"")</f>
        <v/>
      </c>
      <c r="Z79" s="172" t="str">
        <f>IFERROR(_xll.qlRateHelperRate(X79,Trigger),"")</f>
        <v/>
      </c>
      <c r="AA79" s="173" t="str">
        <f>IF(ISERROR(_xll.qlSwapRateHelperSpread($X79)),IF(ISERROR(_xll.qlFuturesRateHelperConvexityAdjustment($X79)),"",_xll.qlFuturesRateHelperConvexityAdjustment($X79)),_xll.qlSwapRateHelperSpread($X79))</f>
        <v/>
      </c>
      <c r="AB79" s="134" t="str">
        <f>IFERROR(_xll.qlRateHelperEarliestDate(X79,Trigger),"")</f>
        <v/>
      </c>
      <c r="AC79" s="134" t="str">
        <f>IFERROR(_xll.qlRateHelperPillarDate(X79,Trigger),"")</f>
        <v/>
      </c>
      <c r="AD79" s="172" t="e">
        <v>#N/A</v>
      </c>
    </row>
    <row r="80" spans="1:30" ht="11.25" customHeight="1" x14ac:dyDescent="0.2">
      <c r="A80" s="133" t="s">
        <v>116</v>
      </c>
      <c r="B80" s="167" t="s">
        <v>101</v>
      </c>
      <c r="C80" s="121" t="s">
        <v>6</v>
      </c>
      <c r="D80" s="121" t="s">
        <v>8</v>
      </c>
      <c r="E80" s="121" t="s">
        <v>7</v>
      </c>
      <c r="F80" s="121" t="s">
        <v>28</v>
      </c>
      <c r="G80" s="121" t="str">
        <f t="shared" si="24"/>
        <v>Euribor1M</v>
      </c>
      <c r="H80" s="268" t="str">
        <f t="shared" si="25"/>
        <v>EURAB1EBASIS16Y_Quote</v>
      </c>
      <c r="I80" s="274">
        <v>0</v>
      </c>
      <c r="J80" s="122" t="str">
        <f>IF(P74,_xll.qlSwapRateHelper2(,H80,2,B80,Calendar,D80,E80,F80,G80,I80,C80,Discounting,PillarDate,,Permanent,Trigger,ObjectOverwrite),"--")</f>
        <v>--</v>
      </c>
      <c r="L80" s="243" t="str">
        <f t="shared" si="20"/>
        <v>BasSw</v>
      </c>
      <c r="M80" s="231" t="str">
        <f t="shared" si="21"/>
        <v>EURAB1EBASIS22Y_Quote</v>
      </c>
      <c r="N80" s="214" t="str">
        <f>IFERROR(_xll.qlQuoteValue(H86),"--")</f>
        <v>--</v>
      </c>
      <c r="O80" s="214">
        <f t="shared" si="22"/>
        <v>0</v>
      </c>
      <c r="P80" s="122" t="b">
        <v>0</v>
      </c>
      <c r="Q80" s="122">
        <v>40</v>
      </c>
      <c r="R80" s="122">
        <v>1</v>
      </c>
      <c r="S80" s="122" t="str">
        <f t="shared" si="23"/>
        <v>--</v>
      </c>
      <c r="T80" s="86" t="str">
        <f>IFERROR(_xll.qlRateHelperEarliestDate(S80,Trigger),"--")</f>
        <v>--</v>
      </c>
      <c r="U80" s="86" t="str">
        <f>IFERROR(_xll.qlRateHelperPillarDate(S80,Trigger),"--")</f>
        <v>--</v>
      </c>
      <c r="W80" s="133" t="str">
        <f t="shared" si="26"/>
        <v/>
      </c>
      <c r="X80" s="133" t="e">
        <v>#N/A</v>
      </c>
      <c r="Y80" s="133" t="str">
        <f>IFERROR(_xll.qlRateHelperQuoteName(X80,Trigger),"")</f>
        <v/>
      </c>
      <c r="Z80" s="172" t="str">
        <f>IFERROR(_xll.qlRateHelperRate(X80,Trigger),"")</f>
        <v/>
      </c>
      <c r="AA80" s="173" t="str">
        <f>IF(ISERROR(_xll.qlSwapRateHelperSpread($X80)),IF(ISERROR(_xll.qlFuturesRateHelperConvexityAdjustment($X80)),"",_xll.qlFuturesRateHelperConvexityAdjustment($X80)),_xll.qlSwapRateHelperSpread($X80))</f>
        <v/>
      </c>
      <c r="AB80" s="134" t="str">
        <f>IFERROR(_xll.qlRateHelperEarliestDate(X80,Trigger),"")</f>
        <v/>
      </c>
      <c r="AC80" s="134" t="str">
        <f>IFERROR(_xll.qlRateHelperPillarDate(X80,Trigger),"")</f>
        <v/>
      </c>
      <c r="AD80" s="172" t="e">
        <v>#N/A</v>
      </c>
    </row>
    <row r="81" spans="1:30" x14ac:dyDescent="0.2">
      <c r="A81" s="133" t="s">
        <v>116</v>
      </c>
      <c r="B81" s="167" t="s">
        <v>102</v>
      </c>
      <c r="C81" s="121" t="s">
        <v>6</v>
      </c>
      <c r="D81" s="121" t="s">
        <v>8</v>
      </c>
      <c r="E81" s="121" t="s">
        <v>7</v>
      </c>
      <c r="F81" s="121" t="s">
        <v>28</v>
      </c>
      <c r="G81" s="121" t="str">
        <f t="shared" si="24"/>
        <v>Euribor1M</v>
      </c>
      <c r="H81" s="268" t="str">
        <f t="shared" si="25"/>
        <v>EURAB1EBASIS17Y_Quote</v>
      </c>
      <c r="I81" s="274">
        <v>0</v>
      </c>
      <c r="J81" s="122" t="str">
        <f>IF(P75,_xll.qlSwapRateHelper2(,H81,2,B81,Calendar,D81,E81,F81,G81,I81,C81,Discounting,PillarDate,,Permanent,Trigger,ObjectOverwrite),"--")</f>
        <v>--</v>
      </c>
      <c r="L81" s="243" t="str">
        <f t="shared" si="20"/>
        <v>BasSw</v>
      </c>
      <c r="M81" s="231" t="str">
        <f t="shared" si="21"/>
        <v>EURAB1EBASIS23Y_Quote</v>
      </c>
      <c r="N81" s="214" t="str">
        <f>IFERROR(_xll.qlQuoteValue(H87),"--")</f>
        <v>--</v>
      </c>
      <c r="O81" s="214">
        <f t="shared" si="22"/>
        <v>0</v>
      </c>
      <c r="P81" s="122" t="b">
        <v>0</v>
      </c>
      <c r="Q81" s="122">
        <v>40</v>
      </c>
      <c r="R81" s="122">
        <v>1</v>
      </c>
      <c r="S81" s="122" t="str">
        <f t="shared" si="23"/>
        <v>--</v>
      </c>
      <c r="T81" s="86" t="str">
        <f>IFERROR(_xll.qlRateHelperEarliestDate(S81,Trigger),"--")</f>
        <v>--</v>
      </c>
      <c r="U81" s="86" t="str">
        <f>IFERROR(_xll.qlRateHelperPillarDate(S81,Trigger),"--")</f>
        <v>--</v>
      </c>
      <c r="W81" s="133" t="str">
        <f t="shared" si="26"/>
        <v/>
      </c>
      <c r="X81" s="133" t="e">
        <v>#N/A</v>
      </c>
      <c r="Y81" s="133" t="str">
        <f>IFERROR(_xll.qlRateHelperQuoteName(X81,Trigger),"")</f>
        <v/>
      </c>
      <c r="Z81" s="172" t="str">
        <f>IFERROR(_xll.qlRateHelperRate(X81,Trigger),"")</f>
        <v/>
      </c>
      <c r="AA81" s="173" t="str">
        <f>IF(ISERROR(_xll.qlSwapRateHelperSpread($X81)),IF(ISERROR(_xll.qlFuturesRateHelperConvexityAdjustment($X81)),"",_xll.qlFuturesRateHelperConvexityAdjustment($X81)),_xll.qlSwapRateHelperSpread($X81))</f>
        <v/>
      </c>
      <c r="AB81" s="134" t="str">
        <f>IFERROR(_xll.qlRateHelperEarliestDate(X81,Trigger),"")</f>
        <v/>
      </c>
      <c r="AC81" s="134" t="str">
        <f>IFERROR(_xll.qlRateHelperPillarDate(X81,Trigger),"")</f>
        <v/>
      </c>
      <c r="AD81" s="172" t="e">
        <v>#N/A</v>
      </c>
    </row>
    <row r="82" spans="1:30" x14ac:dyDescent="0.2">
      <c r="A82" s="133" t="s">
        <v>116</v>
      </c>
      <c r="B82" s="167" t="s">
        <v>103</v>
      </c>
      <c r="C82" s="121" t="s">
        <v>6</v>
      </c>
      <c r="D82" s="121" t="s">
        <v>8</v>
      </c>
      <c r="E82" s="121" t="s">
        <v>7</v>
      </c>
      <c r="F82" s="121" t="s">
        <v>28</v>
      </c>
      <c r="G82" s="121" t="str">
        <f t="shared" si="24"/>
        <v>Euribor1M</v>
      </c>
      <c r="H82" s="268" t="str">
        <f t="shared" si="25"/>
        <v>EURAB1EBASIS18Y_Quote</v>
      </c>
      <c r="I82" s="274">
        <v>0</v>
      </c>
      <c r="J82" s="122" t="str">
        <f>IF(P76,_xll.qlSwapRateHelper2(,H82,2,B82,Calendar,D82,E82,F82,G82,I82,C82,Discounting,PillarDate,,Permanent,Trigger,ObjectOverwrite),"--")</f>
        <v>--</v>
      </c>
      <c r="L82" s="243" t="str">
        <f t="shared" si="20"/>
        <v>BasSw</v>
      </c>
      <c r="M82" s="231" t="str">
        <f t="shared" si="21"/>
        <v>EURAB1EBASIS24Y_Quote</v>
      </c>
      <c r="N82" s="214" t="str">
        <f>IFERROR(_xll.qlQuoteValue(H88),"--")</f>
        <v>--</v>
      </c>
      <c r="O82" s="214">
        <f t="shared" si="22"/>
        <v>0</v>
      </c>
      <c r="P82" s="122" t="b">
        <v>0</v>
      </c>
      <c r="Q82" s="122">
        <v>40</v>
      </c>
      <c r="R82" s="122">
        <v>1</v>
      </c>
      <c r="S82" s="122" t="str">
        <f t="shared" si="23"/>
        <v>--</v>
      </c>
      <c r="T82" s="86" t="str">
        <f>IFERROR(_xll.qlRateHelperEarliestDate(S82,Trigger),"--")</f>
        <v>--</v>
      </c>
      <c r="U82" s="86" t="str">
        <f>IFERROR(_xll.qlRateHelperPillarDate(S82,Trigger),"--")</f>
        <v>--</v>
      </c>
      <c r="W82" s="133" t="str">
        <f t="shared" si="26"/>
        <v/>
      </c>
      <c r="X82" s="133" t="e">
        <v>#N/A</v>
      </c>
      <c r="Y82" s="133" t="str">
        <f>IFERROR(_xll.qlRateHelperQuoteName(X82,Trigger),"")</f>
        <v/>
      </c>
      <c r="Z82" s="172" t="str">
        <f>IFERROR(_xll.qlRateHelperRate(X82,Trigger),"")</f>
        <v/>
      </c>
      <c r="AA82" s="173" t="str">
        <f>IF(ISERROR(_xll.qlSwapRateHelperSpread($X82)),IF(ISERROR(_xll.qlFuturesRateHelperConvexityAdjustment($X82)),"",_xll.qlFuturesRateHelperConvexityAdjustment($X82)),_xll.qlSwapRateHelperSpread($X82))</f>
        <v/>
      </c>
      <c r="AB82" s="134" t="str">
        <f>IFERROR(_xll.qlRateHelperEarliestDate(X82,Trigger),"")</f>
        <v/>
      </c>
      <c r="AC82" s="134" t="str">
        <f>IFERROR(_xll.qlRateHelperPillarDate(X82,Trigger),"")</f>
        <v/>
      </c>
      <c r="AD82" s="172" t="e">
        <v>#N/A</v>
      </c>
    </row>
    <row r="83" spans="1:30" x14ac:dyDescent="0.2">
      <c r="A83" s="133" t="s">
        <v>116</v>
      </c>
      <c r="B83" s="167" t="s">
        <v>104</v>
      </c>
      <c r="C83" s="121" t="s">
        <v>6</v>
      </c>
      <c r="D83" s="121" t="s">
        <v>8</v>
      </c>
      <c r="E83" s="121" t="s">
        <v>7</v>
      </c>
      <c r="F83" s="121" t="s">
        <v>28</v>
      </c>
      <c r="G83" s="121" t="str">
        <f t="shared" si="24"/>
        <v>Euribor1M</v>
      </c>
      <c r="H83" s="268" t="str">
        <f t="shared" si="25"/>
        <v>EURAB1EBASIS19Y_Quote</v>
      </c>
      <c r="I83" s="274">
        <v>0</v>
      </c>
      <c r="J83" s="122" t="str">
        <f>IF(P77,_xll.qlSwapRateHelper2(,H83,2,B83,Calendar,D83,E83,F83,G83,I83,C83,Discounting,PillarDate,,Permanent,Trigger,ObjectOverwrite),"--")</f>
        <v>--</v>
      </c>
      <c r="L83" s="243" t="str">
        <f t="shared" si="20"/>
        <v>BasSw</v>
      </c>
      <c r="M83" s="231" t="str">
        <f t="shared" si="21"/>
        <v>EURAB1EBASIS25Y_Quote</v>
      </c>
      <c r="N83" s="214">
        <f>IFERROR(_xll.qlQuoteValue(H89),"--")</f>
        <v>6.4300000000000017E-3</v>
      </c>
      <c r="O83" s="214">
        <f t="shared" si="22"/>
        <v>0</v>
      </c>
      <c r="P83" s="122" t="b">
        <v>0</v>
      </c>
      <c r="Q83" s="122">
        <v>40</v>
      </c>
      <c r="R83" s="122">
        <v>1</v>
      </c>
      <c r="S83" s="122" t="str">
        <f t="shared" si="23"/>
        <v>--</v>
      </c>
      <c r="T83" s="86" t="str">
        <f>IFERROR(_xll.qlRateHelperEarliestDate(S83,Trigger),"--")</f>
        <v>--</v>
      </c>
      <c r="U83" s="86" t="str">
        <f>IFERROR(_xll.qlRateHelperPillarDate(S83,Trigger),"--")</f>
        <v>--</v>
      </c>
      <c r="W83" s="133" t="str">
        <f t="shared" si="26"/>
        <v/>
      </c>
      <c r="X83" s="133" t="e">
        <v>#N/A</v>
      </c>
      <c r="Y83" s="133" t="str">
        <f>IFERROR(_xll.qlRateHelperQuoteName(X83,Trigger),"")</f>
        <v/>
      </c>
      <c r="Z83" s="172" t="str">
        <f>IFERROR(_xll.qlRateHelperRate(X83,Trigger),"")</f>
        <v/>
      </c>
      <c r="AA83" s="173" t="str">
        <f>IF(ISERROR(_xll.qlSwapRateHelperSpread($X83)),IF(ISERROR(_xll.qlFuturesRateHelperConvexityAdjustment($X83)),"",_xll.qlFuturesRateHelperConvexityAdjustment($X83)),_xll.qlSwapRateHelperSpread($X83))</f>
        <v/>
      </c>
      <c r="AB83" s="134" t="str">
        <f>IFERROR(_xll.qlRateHelperEarliestDate(X83,Trigger),"")</f>
        <v/>
      </c>
      <c r="AC83" s="134" t="str">
        <f>IFERROR(_xll.qlRateHelperPillarDate(X83,Trigger),"")</f>
        <v/>
      </c>
      <c r="AD83" s="172" t="e">
        <v>#N/A</v>
      </c>
    </row>
    <row r="84" spans="1:30" x14ac:dyDescent="0.2">
      <c r="A84" s="133" t="s">
        <v>116</v>
      </c>
      <c r="B84" s="167" t="s">
        <v>63</v>
      </c>
      <c r="C84" s="121" t="s">
        <v>6</v>
      </c>
      <c r="D84" s="121" t="s">
        <v>8</v>
      </c>
      <c r="E84" s="121" t="s">
        <v>7</v>
      </c>
      <c r="F84" s="121" t="s">
        <v>28</v>
      </c>
      <c r="G84" s="121" t="str">
        <f t="shared" si="24"/>
        <v>Euribor1M</v>
      </c>
      <c r="H84" s="268" t="str">
        <f t="shared" si="25"/>
        <v>EURAB1EBASIS20Y_Quote</v>
      </c>
      <c r="I84" s="274">
        <v>0</v>
      </c>
      <c r="J84" s="122" t="str">
        <f>IF(P78,_xll.qlSwapRateHelper2(,H84,2,B84,Calendar,D84,E84,F84,G84,I84,C84,Discounting,PillarDate,,Permanent,Trigger,ObjectOverwrite),"--")</f>
        <v>--</v>
      </c>
      <c r="L84" s="243" t="str">
        <f t="shared" si="20"/>
        <v>BasSw</v>
      </c>
      <c r="M84" s="231" t="str">
        <f t="shared" si="21"/>
        <v>EURAB1EBASIS26Y_Quote</v>
      </c>
      <c r="N84" s="214" t="str">
        <f>IFERROR(_xll.qlQuoteValue(H90),"--")</f>
        <v>--</v>
      </c>
      <c r="O84" s="214">
        <f t="shared" si="22"/>
        <v>0</v>
      </c>
      <c r="P84" s="122" t="b">
        <v>0</v>
      </c>
      <c r="Q84" s="122">
        <v>40</v>
      </c>
      <c r="R84" s="122">
        <v>1</v>
      </c>
      <c r="S84" s="122" t="str">
        <f t="shared" si="23"/>
        <v>--</v>
      </c>
      <c r="T84" s="86" t="str">
        <f>IFERROR(_xll.qlRateHelperEarliestDate(S84,Trigger),"--")</f>
        <v>--</v>
      </c>
      <c r="U84" s="86" t="str">
        <f>IFERROR(_xll.qlRateHelperPillarDate(S84,Trigger),"--")</f>
        <v>--</v>
      </c>
      <c r="W84" s="133" t="str">
        <f t="shared" si="26"/>
        <v/>
      </c>
      <c r="X84" s="133" t="e">
        <v>#N/A</v>
      </c>
      <c r="Y84" s="133" t="str">
        <f>IFERROR(_xll.qlRateHelperQuoteName(X84,Trigger),"")</f>
        <v/>
      </c>
      <c r="Z84" s="172" t="str">
        <f>IFERROR(_xll.qlRateHelperRate(X84,Trigger),"")</f>
        <v/>
      </c>
      <c r="AA84" s="173" t="str">
        <f>IF(ISERROR(_xll.qlSwapRateHelperSpread($X84)),IF(ISERROR(_xll.qlFuturesRateHelperConvexityAdjustment($X84)),"",_xll.qlFuturesRateHelperConvexityAdjustment($X84)),_xll.qlSwapRateHelperSpread($X84))</f>
        <v/>
      </c>
      <c r="AB84" s="134" t="str">
        <f>IFERROR(_xll.qlRateHelperEarliestDate(X84,Trigger),"")</f>
        <v/>
      </c>
      <c r="AC84" s="134" t="str">
        <f>IFERROR(_xll.qlRateHelperPillarDate(X84,Trigger),"")</f>
        <v/>
      </c>
      <c r="AD84" s="172" t="e">
        <v>#N/A</v>
      </c>
    </row>
    <row r="85" spans="1:30" x14ac:dyDescent="0.2">
      <c r="A85" s="133" t="s">
        <v>116</v>
      </c>
      <c r="B85" s="167" t="s">
        <v>105</v>
      </c>
      <c r="C85" s="121" t="s">
        <v>6</v>
      </c>
      <c r="D85" s="121" t="s">
        <v>8</v>
      </c>
      <c r="E85" s="121" t="s">
        <v>7</v>
      </c>
      <c r="F85" s="121" t="s">
        <v>28</v>
      </c>
      <c r="G85" s="121" t="str">
        <f t="shared" si="24"/>
        <v>Euribor1M</v>
      </c>
      <c r="H85" s="268" t="str">
        <f t="shared" si="25"/>
        <v>EURAB1EBASIS21Y_Quote</v>
      </c>
      <c r="I85" s="274">
        <v>0</v>
      </c>
      <c r="J85" s="122" t="str">
        <f>IF(P79,_xll.qlSwapRateHelper2(,H85,2,B85,Calendar,D85,E85,F85,G85,I85,C85,Discounting,PillarDate,,Permanent,Trigger,ObjectOverwrite),"--")</f>
        <v>--</v>
      </c>
      <c r="L85" s="243" t="str">
        <f t="shared" si="20"/>
        <v>BasSw</v>
      </c>
      <c r="M85" s="231" t="str">
        <f t="shared" si="21"/>
        <v>EURAB1EBASIS27Y_Quote</v>
      </c>
      <c r="N85" s="214" t="str">
        <f>IFERROR(_xll.qlQuoteValue(H91),"--")</f>
        <v>--</v>
      </c>
      <c r="O85" s="214">
        <f t="shared" si="22"/>
        <v>0</v>
      </c>
      <c r="P85" s="122" t="b">
        <v>0</v>
      </c>
      <c r="Q85" s="122">
        <v>40</v>
      </c>
      <c r="R85" s="122">
        <v>1</v>
      </c>
      <c r="S85" s="122" t="str">
        <f t="shared" si="23"/>
        <v>--</v>
      </c>
      <c r="T85" s="86" t="str">
        <f>IFERROR(_xll.qlRateHelperEarliestDate(S85,Trigger),"--")</f>
        <v>--</v>
      </c>
      <c r="U85" s="86" t="str">
        <f>IFERROR(_xll.qlRateHelperPillarDate(S85,Trigger),"--")</f>
        <v>--</v>
      </c>
      <c r="W85" s="133" t="str">
        <f t="shared" si="26"/>
        <v/>
      </c>
      <c r="X85" s="133" t="e">
        <v>#N/A</v>
      </c>
      <c r="Y85" s="133" t="str">
        <f>IFERROR(_xll.qlRateHelperQuoteName(X85,Trigger),"")</f>
        <v/>
      </c>
      <c r="Z85" s="172" t="str">
        <f>IFERROR(_xll.qlRateHelperRate(X85,Trigger),"")</f>
        <v/>
      </c>
      <c r="AA85" s="173" t="str">
        <f>IF(ISERROR(_xll.qlSwapRateHelperSpread($X85)),IF(ISERROR(_xll.qlFuturesRateHelperConvexityAdjustment($X85)),"",_xll.qlFuturesRateHelperConvexityAdjustment($X85)),_xll.qlSwapRateHelperSpread($X85))</f>
        <v/>
      </c>
      <c r="AB85" s="134" t="str">
        <f>IFERROR(_xll.qlRateHelperEarliestDate(X85,Trigger),"")</f>
        <v/>
      </c>
      <c r="AC85" s="134" t="str">
        <f>IFERROR(_xll.qlRateHelperPillarDate(X85,Trigger),"")</f>
        <v/>
      </c>
      <c r="AD85" s="172" t="e">
        <v>#N/A</v>
      </c>
    </row>
    <row r="86" spans="1:30" x14ac:dyDescent="0.2">
      <c r="A86" s="133" t="s">
        <v>116</v>
      </c>
      <c r="B86" s="167" t="s">
        <v>106</v>
      </c>
      <c r="C86" s="121" t="s">
        <v>6</v>
      </c>
      <c r="D86" s="121" t="s">
        <v>8</v>
      </c>
      <c r="E86" s="121" t="s">
        <v>7</v>
      </c>
      <c r="F86" s="121" t="s">
        <v>28</v>
      </c>
      <c r="G86" s="121" t="str">
        <f t="shared" si="24"/>
        <v>Euribor1M</v>
      </c>
      <c r="H86" s="268" t="str">
        <f t="shared" si="25"/>
        <v>EURAB1EBASIS22Y_Quote</v>
      </c>
      <c r="I86" s="274">
        <v>0</v>
      </c>
      <c r="J86" s="122" t="str">
        <f>IF(P80,_xll.qlSwapRateHelper2(,H86,2,B86,Calendar,D86,E86,F86,G86,I86,C86,Discounting,PillarDate,,Permanent,Trigger,ObjectOverwrite),"--")</f>
        <v>--</v>
      </c>
      <c r="L86" s="243" t="str">
        <f t="shared" si="20"/>
        <v>BasSw</v>
      </c>
      <c r="M86" s="231" t="str">
        <f t="shared" si="21"/>
        <v>EURAB1EBASIS28Y_Quote</v>
      </c>
      <c r="N86" s="214" t="str">
        <f>IFERROR(_xll.qlQuoteValue(H92),"--")</f>
        <v>--</v>
      </c>
      <c r="O86" s="214">
        <f t="shared" si="22"/>
        <v>0</v>
      </c>
      <c r="P86" s="122" t="b">
        <v>0</v>
      </c>
      <c r="Q86" s="122">
        <v>40</v>
      </c>
      <c r="R86" s="122">
        <v>1</v>
      </c>
      <c r="S86" s="122" t="str">
        <f t="shared" si="23"/>
        <v>--</v>
      </c>
      <c r="T86" s="86" t="str">
        <f>IFERROR(_xll.qlRateHelperEarliestDate(S86,Trigger),"--")</f>
        <v>--</v>
      </c>
      <c r="U86" s="86" t="str">
        <f>IFERROR(_xll.qlRateHelperPillarDate(S86,Trigger),"--")</f>
        <v>--</v>
      </c>
      <c r="W86" s="133" t="str">
        <f t="shared" si="26"/>
        <v/>
      </c>
      <c r="X86" s="133" t="e">
        <v>#N/A</v>
      </c>
      <c r="Y86" s="133" t="str">
        <f>IFERROR(_xll.qlRateHelperQuoteName(X86,Trigger),"")</f>
        <v/>
      </c>
      <c r="Z86" s="172" t="str">
        <f>IFERROR(_xll.qlRateHelperRate(X86,Trigger),"")</f>
        <v/>
      </c>
      <c r="AA86" s="173" t="str">
        <f>IF(ISERROR(_xll.qlSwapRateHelperSpread($X86)),IF(ISERROR(_xll.qlFuturesRateHelperConvexityAdjustment($X86)),"",_xll.qlFuturesRateHelperConvexityAdjustment($X86)),_xll.qlSwapRateHelperSpread($X86))</f>
        <v/>
      </c>
      <c r="AB86" s="134" t="str">
        <f>IFERROR(_xll.qlRateHelperEarliestDate(X86,Trigger),"")</f>
        <v/>
      </c>
      <c r="AC86" s="134" t="str">
        <f>IFERROR(_xll.qlRateHelperPillarDate(X86,Trigger),"")</f>
        <v/>
      </c>
      <c r="AD86" s="172" t="e">
        <v>#N/A</v>
      </c>
    </row>
    <row r="87" spans="1:30" x14ac:dyDescent="0.2">
      <c r="A87" s="133" t="s">
        <v>116</v>
      </c>
      <c r="B87" s="167" t="s">
        <v>107</v>
      </c>
      <c r="C87" s="121" t="s">
        <v>6</v>
      </c>
      <c r="D87" s="121" t="s">
        <v>8</v>
      </c>
      <c r="E87" s="121" t="s">
        <v>7</v>
      </c>
      <c r="F87" s="121" t="s">
        <v>28</v>
      </c>
      <c r="G87" s="121" t="str">
        <f t="shared" si="24"/>
        <v>Euribor1M</v>
      </c>
      <c r="H87" s="268" t="str">
        <f t="shared" si="25"/>
        <v>EURAB1EBASIS23Y_Quote</v>
      </c>
      <c r="I87" s="274">
        <v>0</v>
      </c>
      <c r="J87" s="122" t="str">
        <f>IF(P81,_xll.qlSwapRateHelper2(,H87,2,B87,Calendar,D87,E87,F87,G87,I87,C87,Discounting,PillarDate,,Permanent,Trigger,ObjectOverwrite),"--")</f>
        <v>--</v>
      </c>
      <c r="L87" s="243" t="str">
        <f t="shared" si="20"/>
        <v>BasSw</v>
      </c>
      <c r="M87" s="231" t="str">
        <f t="shared" si="21"/>
        <v>EURAB1EBASIS29Y_Quote</v>
      </c>
      <c r="N87" s="214" t="str">
        <f>IFERROR(_xll.qlQuoteValue(H93),"--")</f>
        <v>--</v>
      </c>
      <c r="O87" s="214">
        <f t="shared" si="22"/>
        <v>0</v>
      </c>
      <c r="P87" s="122" t="b">
        <v>0</v>
      </c>
      <c r="Q87" s="122">
        <v>40</v>
      </c>
      <c r="R87" s="122">
        <v>1</v>
      </c>
      <c r="S87" s="122" t="str">
        <f t="shared" si="23"/>
        <v>--</v>
      </c>
      <c r="T87" s="86" t="str">
        <f>IFERROR(_xll.qlRateHelperEarliestDate(S87,Trigger),"--")</f>
        <v>--</v>
      </c>
      <c r="U87" s="86" t="str">
        <f>IFERROR(_xll.qlRateHelperPillarDate(S87,Trigger),"--")</f>
        <v>--</v>
      </c>
      <c r="W87" s="133" t="str">
        <f t="shared" si="26"/>
        <v/>
      </c>
      <c r="X87" s="133" t="e">
        <v>#N/A</v>
      </c>
      <c r="Y87" s="133" t="str">
        <f>IFERROR(_xll.qlRateHelperQuoteName(X87,Trigger),"")</f>
        <v/>
      </c>
      <c r="Z87" s="172" t="str">
        <f>IFERROR(_xll.qlRateHelperRate(X87,Trigger),"")</f>
        <v/>
      </c>
      <c r="AA87" s="173" t="str">
        <f>IF(ISERROR(_xll.qlSwapRateHelperSpread($X87)),IF(ISERROR(_xll.qlFuturesRateHelperConvexityAdjustment($X87)),"",_xll.qlFuturesRateHelperConvexityAdjustment($X87)),_xll.qlSwapRateHelperSpread($X87))</f>
        <v/>
      </c>
      <c r="AB87" s="134" t="str">
        <f>IFERROR(_xll.qlRateHelperEarliestDate(X87,Trigger),"")</f>
        <v/>
      </c>
      <c r="AC87" s="134" t="str">
        <f>IFERROR(_xll.qlRateHelperPillarDate(X87,Trigger),"")</f>
        <v/>
      </c>
      <c r="AD87" s="172" t="e">
        <v>#N/A</v>
      </c>
    </row>
    <row r="88" spans="1:30" x14ac:dyDescent="0.2">
      <c r="A88" s="133" t="s">
        <v>116</v>
      </c>
      <c r="B88" s="167" t="s">
        <v>108</v>
      </c>
      <c r="C88" s="121" t="s">
        <v>6</v>
      </c>
      <c r="D88" s="121" t="s">
        <v>8</v>
      </c>
      <c r="E88" s="121" t="s">
        <v>7</v>
      </c>
      <c r="F88" s="121" t="s">
        <v>28</v>
      </c>
      <c r="G88" s="121" t="str">
        <f t="shared" si="24"/>
        <v>Euribor1M</v>
      </c>
      <c r="H88" s="268" t="str">
        <f t="shared" si="25"/>
        <v>EURAB1EBASIS24Y_Quote</v>
      </c>
      <c r="I88" s="274">
        <v>0</v>
      </c>
      <c r="J88" s="122" t="str">
        <f>IF(P82,_xll.qlSwapRateHelper2(,H88,2,B88,Calendar,D88,E88,F88,G88,I88,C88,Discounting,PillarDate,,Permanent,Trigger,ObjectOverwrite),"--")</f>
        <v>--</v>
      </c>
      <c r="L88" s="243" t="str">
        <f t="shared" si="20"/>
        <v>BasSw</v>
      </c>
      <c r="M88" s="231" t="str">
        <f t="shared" si="21"/>
        <v>EURAB1EBASIS30Y_Quote</v>
      </c>
      <c r="N88" s="214">
        <f>IFERROR(_xll.qlQuoteValue(H94),"--")</f>
        <v>6.6300000000000013E-3</v>
      </c>
      <c r="O88" s="214">
        <f t="shared" si="22"/>
        <v>0</v>
      </c>
      <c r="P88" s="122" t="b">
        <v>0</v>
      </c>
      <c r="Q88" s="122">
        <v>40</v>
      </c>
      <c r="R88" s="122">
        <v>1</v>
      </c>
      <c r="S88" s="122" t="str">
        <f t="shared" si="23"/>
        <v>--</v>
      </c>
      <c r="T88" s="86" t="str">
        <f>IFERROR(_xll.qlRateHelperEarliestDate(S88,Trigger),"--")</f>
        <v>--</v>
      </c>
      <c r="U88" s="86" t="str">
        <f>IFERROR(_xll.qlRateHelperPillarDate(S88,Trigger),"--")</f>
        <v>--</v>
      </c>
      <c r="W88" s="133" t="str">
        <f t="shared" si="26"/>
        <v/>
      </c>
      <c r="X88" s="133" t="e">
        <v>#N/A</v>
      </c>
      <c r="Y88" s="133" t="str">
        <f>IFERROR(_xll.qlRateHelperQuoteName(X88,Trigger),"")</f>
        <v/>
      </c>
      <c r="Z88" s="172" t="str">
        <f>IFERROR(_xll.qlRateHelperRate(X88,Trigger),"")</f>
        <v/>
      </c>
      <c r="AA88" s="173" t="str">
        <f>IF(ISERROR(_xll.qlSwapRateHelperSpread($X88)),IF(ISERROR(_xll.qlFuturesRateHelperConvexityAdjustment($X88)),"",_xll.qlFuturesRateHelperConvexityAdjustment($X88)),_xll.qlSwapRateHelperSpread($X88))</f>
        <v/>
      </c>
      <c r="AB88" s="134" t="str">
        <f>IFERROR(_xll.qlRateHelperEarliestDate(X88,Trigger),"")</f>
        <v/>
      </c>
      <c r="AC88" s="134" t="str">
        <f>IFERROR(_xll.qlRateHelperPillarDate(X88,Trigger),"")</f>
        <v/>
      </c>
      <c r="AD88" s="172" t="e">
        <v>#N/A</v>
      </c>
    </row>
    <row r="89" spans="1:30" x14ac:dyDescent="0.2">
      <c r="A89" s="133" t="s">
        <v>116</v>
      </c>
      <c r="B89" s="167" t="s">
        <v>64</v>
      </c>
      <c r="C89" s="121" t="s">
        <v>6</v>
      </c>
      <c r="D89" s="121" t="s">
        <v>8</v>
      </c>
      <c r="E89" s="121" t="s">
        <v>7</v>
      </c>
      <c r="F89" s="121" t="s">
        <v>28</v>
      </c>
      <c r="G89" s="121" t="str">
        <f t="shared" si="24"/>
        <v>Euribor1M</v>
      </c>
      <c r="H89" s="268" t="str">
        <f t="shared" si="25"/>
        <v>EURAB1EBASIS25Y_Quote</v>
      </c>
      <c r="I89" s="274">
        <v>0</v>
      </c>
      <c r="J89" s="122" t="str">
        <f>IF(P83,_xll.qlSwapRateHelper2(,H89,2,B89,Calendar,D89,E89,F89,G89,I89,C89,Discounting,PillarDate,,Permanent,Trigger,ObjectOverwrite),"--")</f>
        <v>--</v>
      </c>
      <c r="L89" s="243" t="str">
        <f t="shared" si="20"/>
        <v>BasSw</v>
      </c>
      <c r="M89" s="231" t="str">
        <f t="shared" si="21"/>
        <v>EURAB1EBASIS35Y_Quote</v>
      </c>
      <c r="N89" s="214" t="str">
        <f>IFERROR(_xll.qlQuoteValue(H95),"--")</f>
        <v>--</v>
      </c>
      <c r="O89" s="214">
        <f t="shared" si="22"/>
        <v>0</v>
      </c>
      <c r="P89" s="122" t="b">
        <v>0</v>
      </c>
      <c r="Q89" s="122">
        <v>40</v>
      </c>
      <c r="R89" s="122">
        <v>1</v>
      </c>
      <c r="S89" s="122" t="str">
        <f t="shared" si="23"/>
        <v>--</v>
      </c>
      <c r="T89" s="86" t="str">
        <f>IFERROR(_xll.qlRateHelperEarliestDate(S89,Trigger),"--")</f>
        <v>--</v>
      </c>
      <c r="U89" s="86" t="str">
        <f>IFERROR(_xll.qlRateHelperPillarDate(S89,Trigger),"--")</f>
        <v>--</v>
      </c>
      <c r="W89" s="133" t="str">
        <f t="shared" si="26"/>
        <v/>
      </c>
      <c r="X89" s="133" t="e">
        <v>#N/A</v>
      </c>
      <c r="Y89" s="133" t="str">
        <f>IFERROR(_xll.qlRateHelperQuoteName(X89,Trigger),"")</f>
        <v/>
      </c>
      <c r="Z89" s="172" t="str">
        <f>IFERROR(_xll.qlRateHelperRate(X89,Trigger),"")</f>
        <v/>
      </c>
      <c r="AA89" s="173" t="str">
        <f>IF(ISERROR(_xll.qlSwapRateHelperSpread($X89)),IF(ISERROR(_xll.qlFuturesRateHelperConvexityAdjustment($X89)),"",_xll.qlFuturesRateHelperConvexityAdjustment($X89)),_xll.qlSwapRateHelperSpread($X89))</f>
        <v/>
      </c>
      <c r="AB89" s="134" t="str">
        <f>IFERROR(_xll.qlRateHelperEarliestDate(X89,Trigger),"")</f>
        <v/>
      </c>
      <c r="AC89" s="134" t="str">
        <f>IFERROR(_xll.qlRateHelperPillarDate(X89,Trigger),"")</f>
        <v/>
      </c>
      <c r="AD89" s="172" t="e">
        <v>#N/A</v>
      </c>
    </row>
    <row r="90" spans="1:30" x14ac:dyDescent="0.2">
      <c r="A90" s="133" t="s">
        <v>116</v>
      </c>
      <c r="B90" s="167" t="s">
        <v>109</v>
      </c>
      <c r="C90" s="121" t="s">
        <v>6</v>
      </c>
      <c r="D90" s="121" t="s">
        <v>8</v>
      </c>
      <c r="E90" s="121" t="s">
        <v>7</v>
      </c>
      <c r="F90" s="121" t="s">
        <v>28</v>
      </c>
      <c r="G90" s="121" t="str">
        <f t="shared" si="24"/>
        <v>Euribor1M</v>
      </c>
      <c r="H90" s="268" t="str">
        <f t="shared" si="25"/>
        <v>EURAB1EBASIS26Y_Quote</v>
      </c>
      <c r="I90" s="274">
        <v>0</v>
      </c>
      <c r="J90" s="122" t="str">
        <f>IF(P84,_xll.qlSwapRateHelper2(,H90,2,B90,Calendar,D90,E90,F90,G90,I90,C90,Discounting,PillarDate,,Permanent,Trigger,ObjectOverwrite),"--")</f>
        <v>--</v>
      </c>
      <c r="K90" s="43" t="s">
        <v>36</v>
      </c>
      <c r="L90" s="243" t="str">
        <f t="shared" si="20"/>
        <v>BasSw</v>
      </c>
      <c r="M90" s="231" t="str">
        <f t="shared" si="21"/>
        <v>EURAB1EBASIS40Y_Quote</v>
      </c>
      <c r="N90" s="214">
        <f>IFERROR(_xll.qlQuoteValue(H96),"--")</f>
        <v>6.7499999999999999E-3</v>
      </c>
      <c r="O90" s="214">
        <f t="shared" si="22"/>
        <v>0</v>
      </c>
      <c r="P90" s="122" t="b">
        <v>0</v>
      </c>
      <c r="Q90" s="122">
        <v>40</v>
      </c>
      <c r="R90" s="122">
        <v>1</v>
      </c>
      <c r="S90" s="122" t="str">
        <f t="shared" si="23"/>
        <v>--</v>
      </c>
      <c r="T90" s="86" t="str">
        <f>IFERROR(_xll.qlRateHelperEarliestDate(S90,Trigger),"--")</f>
        <v>--</v>
      </c>
      <c r="U90" s="86" t="str">
        <f>IFERROR(_xll.qlRateHelperPillarDate(S90,Trigger),"--")</f>
        <v>--</v>
      </c>
      <c r="W90" s="133" t="str">
        <f t="shared" si="26"/>
        <v/>
      </c>
      <c r="X90" s="133" t="e">
        <v>#N/A</v>
      </c>
      <c r="Y90" s="133" t="str">
        <f>IFERROR(_xll.qlRateHelperQuoteName(X90,Trigger),"")</f>
        <v/>
      </c>
      <c r="Z90" s="172" t="str">
        <f>IFERROR(_xll.qlRateHelperRate(X90,Trigger),"")</f>
        <v/>
      </c>
      <c r="AA90" s="173" t="str">
        <f>IF(ISERROR(_xll.qlSwapRateHelperSpread($X90)),IF(ISERROR(_xll.qlFuturesRateHelperConvexityAdjustment($X90)),"",_xll.qlFuturesRateHelperConvexityAdjustment($X90)),_xll.qlSwapRateHelperSpread($X90))</f>
        <v/>
      </c>
      <c r="AB90" s="134" t="str">
        <f>IFERROR(_xll.qlRateHelperEarliestDate(X90,Trigger),"")</f>
        <v/>
      </c>
      <c r="AC90" s="134" t="str">
        <f>IFERROR(_xll.qlRateHelperPillarDate(X90,Trigger),"")</f>
        <v/>
      </c>
      <c r="AD90" s="172" t="e">
        <v>#N/A</v>
      </c>
    </row>
    <row r="91" spans="1:30" x14ac:dyDescent="0.2">
      <c r="A91" s="133" t="s">
        <v>116</v>
      </c>
      <c r="B91" s="167" t="s">
        <v>65</v>
      </c>
      <c r="C91" s="121" t="s">
        <v>6</v>
      </c>
      <c r="D91" s="121" t="s">
        <v>8</v>
      </c>
      <c r="E91" s="121" t="s">
        <v>7</v>
      </c>
      <c r="F91" s="121" t="s">
        <v>28</v>
      </c>
      <c r="G91" s="121" t="str">
        <f t="shared" si="24"/>
        <v>Euribor1M</v>
      </c>
      <c r="H91" s="268" t="str">
        <f t="shared" si="25"/>
        <v>EURAB1EBASIS27Y_Quote</v>
      </c>
      <c r="I91" s="274">
        <v>0</v>
      </c>
      <c r="J91" s="122" t="str">
        <f>IF(P85,_xll.qlSwapRateHelper2(,H91,2,B91,Calendar,D91,E91,F91,G91,I91,C91,Discounting,PillarDate,,Permanent,Trigger,ObjectOverwrite),"--")</f>
        <v>--</v>
      </c>
      <c r="L91" s="243" t="str">
        <f t="shared" si="20"/>
        <v>BasSw</v>
      </c>
      <c r="M91" s="231" t="str">
        <f t="shared" si="21"/>
        <v>EURAB1EBASIS50Y_Quote</v>
      </c>
      <c r="N91" s="214">
        <f>IFERROR(_xll.qlQuoteValue(H97),"--")</f>
        <v>6.45E-3</v>
      </c>
      <c r="O91" s="214">
        <f t="shared" si="22"/>
        <v>0</v>
      </c>
      <c r="P91" s="122" t="b">
        <v>0</v>
      </c>
      <c r="Q91" s="122">
        <v>40</v>
      </c>
      <c r="R91" s="122">
        <v>1</v>
      </c>
      <c r="S91" s="122" t="str">
        <f t="shared" si="23"/>
        <v>--</v>
      </c>
      <c r="T91" s="86" t="str">
        <f>IFERROR(_xll.qlRateHelperEarliestDate(S91,Trigger),"--")</f>
        <v>--</v>
      </c>
      <c r="U91" s="86" t="str">
        <f>IFERROR(_xll.qlRateHelperPillarDate(S91,Trigger),"--")</f>
        <v>--</v>
      </c>
      <c r="W91" s="133" t="str">
        <f t="shared" si="26"/>
        <v/>
      </c>
      <c r="X91" s="133" t="e">
        <v>#N/A</v>
      </c>
      <c r="Y91" s="133" t="str">
        <f>IFERROR(_xll.qlRateHelperQuoteName(X91,Trigger),"")</f>
        <v/>
      </c>
      <c r="Z91" s="172" t="str">
        <f>IFERROR(_xll.qlRateHelperRate(X91,Trigger),"")</f>
        <v/>
      </c>
      <c r="AA91" s="173" t="str">
        <f>IF(ISERROR(_xll.qlSwapRateHelperSpread($X91)),IF(ISERROR(_xll.qlFuturesRateHelperConvexityAdjustment($X91)),"",_xll.qlFuturesRateHelperConvexityAdjustment($X91)),_xll.qlSwapRateHelperSpread($X91))</f>
        <v/>
      </c>
      <c r="AB91" s="134" t="str">
        <f>IFERROR(_xll.qlRateHelperEarliestDate(X91,Trigger),"")</f>
        <v/>
      </c>
      <c r="AC91" s="134" t="str">
        <f>IFERROR(_xll.qlRateHelperPillarDate(X91,Trigger),"")</f>
        <v/>
      </c>
      <c r="AD91" s="172" t="e">
        <v>#N/A</v>
      </c>
    </row>
    <row r="92" spans="1:30" x14ac:dyDescent="0.2">
      <c r="A92" s="133" t="s">
        <v>116</v>
      </c>
      <c r="B92" s="167" t="s">
        <v>110</v>
      </c>
      <c r="C92" s="121" t="s">
        <v>6</v>
      </c>
      <c r="D92" s="121" t="s">
        <v>8</v>
      </c>
      <c r="E92" s="121" t="s">
        <v>7</v>
      </c>
      <c r="F92" s="121" t="s">
        <v>28</v>
      </c>
      <c r="G92" s="121" t="str">
        <f t="shared" si="24"/>
        <v>Euribor1M</v>
      </c>
      <c r="H92" s="268" t="str">
        <f t="shared" si="25"/>
        <v>EURAB1EBASIS28Y_Quote</v>
      </c>
      <c r="I92" s="274">
        <v>0</v>
      </c>
      <c r="J92" s="122" t="str">
        <f>IF(P86,_xll.qlSwapRateHelper2(,H92,2,B92,Calendar,D92,E92,F92,G92,I92,C92,Discounting,PillarDate,,Permanent,Trigger,ObjectOverwrite),"--")</f>
        <v>--</v>
      </c>
      <c r="L92" s="245" t="str">
        <f t="shared" si="20"/>
        <v>BasSw</v>
      </c>
      <c r="M92" s="247" t="str">
        <f t="shared" si="21"/>
        <v>EURAB1EBASIS60Y_Quote</v>
      </c>
      <c r="N92" s="218">
        <f>IFERROR(_xll.qlQuoteValue(H98),"--")</f>
        <v>6.3099999999999996E-3</v>
      </c>
      <c r="O92" s="218">
        <f t="shared" si="22"/>
        <v>0</v>
      </c>
      <c r="P92" s="124" t="b">
        <v>0</v>
      </c>
      <c r="Q92" s="124">
        <v>40</v>
      </c>
      <c r="R92" s="124">
        <v>1</v>
      </c>
      <c r="S92" s="124" t="str">
        <f t="shared" si="23"/>
        <v>--</v>
      </c>
      <c r="T92" s="88" t="str">
        <f>IFERROR(_xll.qlRateHelperEarliestDate(S92,Trigger),"--")</f>
        <v>--</v>
      </c>
      <c r="U92" s="88" t="str">
        <f>IFERROR(_xll.qlRateHelperPillarDate(S92,Trigger),"--")</f>
        <v>--</v>
      </c>
      <c r="W92" s="136" t="str">
        <f t="shared" si="26"/>
        <v/>
      </c>
      <c r="X92" s="136" t="e">
        <v>#N/A</v>
      </c>
      <c r="Y92" s="136" t="str">
        <f>IFERROR(_xll.qlRateHelperQuoteName(X92,Trigger),"")</f>
        <v/>
      </c>
      <c r="Z92" s="170" t="str">
        <f>IFERROR(_xll.qlRateHelperRate(X92,Trigger),"")</f>
        <v/>
      </c>
      <c r="AA92" s="171" t="str">
        <f>IF(ISERROR(_xll.qlSwapRateHelperSpread($X92)),IF(ISERROR(_xll.qlFuturesRateHelperConvexityAdjustment($X92)),"",_xll.qlFuturesRateHelperConvexityAdjustment($X92)),_xll.qlSwapRateHelperSpread($X92))</f>
        <v/>
      </c>
      <c r="AB92" s="137" t="str">
        <f>IFERROR(_xll.qlRateHelperEarliestDate(X92,Trigger),"")</f>
        <v/>
      </c>
      <c r="AC92" s="137" t="str">
        <f>IFERROR(_xll.qlRateHelperPillarDate(X92,Trigger),"")</f>
        <v/>
      </c>
      <c r="AD92" s="170" t="e">
        <v>#N/A</v>
      </c>
    </row>
    <row r="93" spans="1:30" x14ac:dyDescent="0.2">
      <c r="A93" s="133" t="s">
        <v>116</v>
      </c>
      <c r="B93" s="167" t="s">
        <v>111</v>
      </c>
      <c r="C93" s="121" t="s">
        <v>6</v>
      </c>
      <c r="D93" s="121" t="s">
        <v>8</v>
      </c>
      <c r="E93" s="121" t="s">
        <v>7</v>
      </c>
      <c r="F93" s="121" t="s">
        <v>28</v>
      </c>
      <c r="G93" s="121" t="str">
        <f t="shared" si="24"/>
        <v>Euribor1M</v>
      </c>
      <c r="H93" s="268" t="str">
        <f t="shared" si="25"/>
        <v>EURAB1EBASIS29Y_Quote</v>
      </c>
      <c r="I93" s="274">
        <v>0</v>
      </c>
      <c r="J93" s="122" t="str">
        <f>IF(P87,_xll.qlSwapRateHelper2(,H93,2,B93,Calendar,D93,E93,F93,G93,I93,C93,Discounting,PillarDate,,Permanent,Trigger,ObjectOverwrite),"--")</f>
        <v>--</v>
      </c>
      <c r="Y93" s="255" t="str">
        <f>_xll.ohGroup($W$1&amp;"_instruments",_xll.ohPack(Y3:Y92),Permanent,Trigger,ObjectOverwrite)</f>
        <v>EUR1M_instruments#0007</v>
      </c>
    </row>
    <row r="94" spans="1:30" x14ac:dyDescent="0.2">
      <c r="A94" s="133" t="s">
        <v>116</v>
      </c>
      <c r="B94" s="167" t="s">
        <v>66</v>
      </c>
      <c r="C94" s="121" t="s">
        <v>6</v>
      </c>
      <c r="D94" s="121" t="s">
        <v>8</v>
      </c>
      <c r="E94" s="121" t="s">
        <v>7</v>
      </c>
      <c r="F94" s="121" t="s">
        <v>28</v>
      </c>
      <c r="G94" s="121" t="str">
        <f t="shared" si="24"/>
        <v>Euribor1M</v>
      </c>
      <c r="H94" s="268" t="str">
        <f t="shared" si="25"/>
        <v>EURAB1EBASIS30Y_Quote</v>
      </c>
      <c r="I94" s="274">
        <v>0</v>
      </c>
      <c r="J94" s="122" t="str">
        <f>IF(P88,_xll.qlSwapRateHelper2(,H94,2,B94,Calendar,D94,E94,F94,G94,I94,C94,Discounting,PillarDate,,Permanent,Trigger,ObjectOverwrite),"--")</f>
        <v>--</v>
      </c>
    </row>
    <row r="95" spans="1:30" x14ac:dyDescent="0.2">
      <c r="A95" s="133" t="s">
        <v>116</v>
      </c>
      <c r="B95" s="167" t="s">
        <v>67</v>
      </c>
      <c r="C95" s="121" t="s">
        <v>6</v>
      </c>
      <c r="D95" s="121" t="s">
        <v>8</v>
      </c>
      <c r="E95" s="121" t="s">
        <v>7</v>
      </c>
      <c r="F95" s="121" t="s">
        <v>28</v>
      </c>
      <c r="G95" s="121" t="str">
        <f t="shared" si="24"/>
        <v>Euribor1M</v>
      </c>
      <c r="H95" s="268" t="str">
        <f t="shared" si="25"/>
        <v>EURAB1EBASIS35Y_Quote</v>
      </c>
      <c r="I95" s="274">
        <v>0</v>
      </c>
      <c r="J95" s="122" t="str">
        <f>IF(P89,_xll.qlSwapRateHelper2(,H95,2,B95,Calendar,D95,E95,F95,G95,I95,C95,Discounting,PillarDate,,Permanent,Trigger,ObjectOverwrite),"--")</f>
        <v>--</v>
      </c>
    </row>
    <row r="96" spans="1:30" x14ac:dyDescent="0.2">
      <c r="A96" s="133" t="s">
        <v>116</v>
      </c>
      <c r="B96" s="167" t="s">
        <v>68</v>
      </c>
      <c r="C96" s="121" t="s">
        <v>6</v>
      </c>
      <c r="D96" s="121" t="s">
        <v>8</v>
      </c>
      <c r="E96" s="121" t="s">
        <v>7</v>
      </c>
      <c r="F96" s="121" t="s">
        <v>28</v>
      </c>
      <c r="G96" s="121" t="str">
        <f t="shared" si="24"/>
        <v>Euribor1M</v>
      </c>
      <c r="H96" s="268" t="str">
        <f t="shared" si="25"/>
        <v>EURAB1EBASIS40Y_Quote</v>
      </c>
      <c r="I96" s="274">
        <v>0</v>
      </c>
      <c r="J96" s="122" t="str">
        <f>IF(P90,_xll.qlSwapRateHelper2(,H96,2,B96,Calendar,D96,E96,F96,G96,I96,C96,Discounting,PillarDate,,Permanent,Trigger,ObjectOverwrite),"--")</f>
        <v>--</v>
      </c>
    </row>
    <row r="97" spans="1:10" x14ac:dyDescent="0.2">
      <c r="A97" s="133" t="s">
        <v>116</v>
      </c>
      <c r="B97" s="167" t="s">
        <v>69</v>
      </c>
      <c r="C97" s="121" t="s">
        <v>6</v>
      </c>
      <c r="D97" s="121" t="s">
        <v>8</v>
      </c>
      <c r="E97" s="121" t="s">
        <v>7</v>
      </c>
      <c r="F97" s="121" t="s">
        <v>28</v>
      </c>
      <c r="G97" s="121" t="str">
        <f t="shared" si="24"/>
        <v>Euribor1M</v>
      </c>
      <c r="H97" s="268" t="str">
        <f t="shared" si="25"/>
        <v>EURAB1EBASIS50Y_Quote</v>
      </c>
      <c r="I97" s="274">
        <v>0</v>
      </c>
      <c r="J97" s="122" t="str">
        <f>IF(P91,_xll.qlSwapRateHelper2(,H97,2,B97,Calendar,D97,E97,F97,G97,I97,C97,Discounting,PillarDate,,Permanent,Trigger,ObjectOverwrite),"--")</f>
        <v>--</v>
      </c>
    </row>
    <row r="98" spans="1:10" x14ac:dyDescent="0.2">
      <c r="A98" s="136" t="s">
        <v>116</v>
      </c>
      <c r="B98" s="168" t="s">
        <v>112</v>
      </c>
      <c r="C98" s="169" t="s">
        <v>6</v>
      </c>
      <c r="D98" s="169" t="s">
        <v>8</v>
      </c>
      <c r="E98" s="169" t="s">
        <v>7</v>
      </c>
      <c r="F98" s="169" t="s">
        <v>28</v>
      </c>
      <c r="G98" s="169" t="str">
        <f t="shared" si="24"/>
        <v>Euribor1M</v>
      </c>
      <c r="H98" s="269" t="str">
        <f t="shared" si="25"/>
        <v>EURAB1EBASIS60Y_Quote</v>
      </c>
      <c r="I98" s="275">
        <v>0</v>
      </c>
      <c r="J98" s="124" t="str">
        <f>IF(P92,_xll.qlSwapRateHelper2(,H98,2,B98,Calendar,D98,E98,F98,G98,I98,C98,Discounting,PillarDate,,Permanent,Trigger,ObjectOverwrite),"--")</f>
        <v>--</v>
      </c>
    </row>
  </sheetData>
  <dataValidations count="5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I6 AK6">
      <formula1>"AllDepos,DeposBeforeFirstFuturesStartDate,DeposBeforeFirstFuturesStartDatePlusOne,DeposBeforeFirstFuturesExpiryDate"</formula1>
    </dataValidation>
    <dataValidation type="list" allowBlank="1" showInputMessage="1" showErrorMessage="1" sqref="P3:P92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3" hidden="1" customWidth="1" outlineLevel="1"/>
    <col min="2" max="2" width="5.7109375" style="48" hidden="1" customWidth="1" outlineLevel="1"/>
    <col min="3" max="4" width="10.7109375" style="47" hidden="1" customWidth="1" outlineLevel="1"/>
    <col min="5" max="6" width="20.7109375" style="47" hidden="1" customWidth="1" outlineLevel="1"/>
    <col min="7" max="7" width="15.7109375" style="47" hidden="1" customWidth="1" outlineLevel="1"/>
    <col min="8" max="8" width="20.7109375" style="259" hidden="1" customWidth="1" outlineLevel="1"/>
    <col min="9" max="10" width="20.7109375" style="89" hidden="1" customWidth="1" outlineLevel="1"/>
    <col min="11" max="11" width="2.7109375" style="43" customWidth="1" collapsed="1"/>
    <col min="12" max="12" width="5.7109375" style="43" hidden="1" customWidth="1" outlineLevel="1"/>
    <col min="13" max="13" width="20.7109375" style="252" hidden="1" customWidth="1" outlineLevel="1"/>
    <col min="14" max="18" width="8.7109375" style="89" hidden="1" customWidth="1" outlineLevel="1"/>
    <col min="19" max="19" width="15.7109375" style="89" hidden="1" customWidth="1" outlineLevel="1"/>
    <col min="20" max="21" width="10.7109375" style="89" hidden="1" customWidth="1" outlineLevel="1"/>
    <col min="22" max="22" width="2.7109375" style="45" hidden="1" customWidth="1" outlineLevel="1"/>
    <col min="23" max="23" width="6" style="43" bestFit="1" customWidth="1" collapsed="1"/>
    <col min="24" max="24" width="10.140625" style="43" hidden="1" customWidth="1" outlineLevel="1"/>
    <col min="25" max="25" width="24.7109375" style="43" customWidth="1" collapsed="1"/>
    <col min="26" max="27" width="9.7109375" style="43" customWidth="1"/>
    <col min="28" max="29" width="17.28515625" style="43" bestFit="1" customWidth="1"/>
    <col min="30" max="30" width="10" style="43" bestFit="1" customWidth="1"/>
    <col min="31" max="31" width="2.7109375" style="43" customWidth="1"/>
    <col min="32" max="32" width="3" style="43" customWidth="1"/>
    <col min="33" max="33" width="24.42578125" style="43" bestFit="1" customWidth="1"/>
    <col min="34" max="34" width="9" style="43" bestFit="1" customWidth="1"/>
    <col min="35" max="16384" width="9.140625" style="43"/>
  </cols>
  <sheetData>
    <row r="1" spans="1:34" ht="18" customHeight="1" x14ac:dyDescent="0.2">
      <c r="G1" s="47" t="s">
        <v>29</v>
      </c>
      <c r="H1" s="262" t="str">
        <f>"_SYNTH"&amp;Tenor</f>
        <v>_SYNTH1Y</v>
      </c>
      <c r="L1" s="60" t="s">
        <v>153</v>
      </c>
      <c r="M1" s="92"/>
      <c r="N1" s="92"/>
      <c r="O1" s="84"/>
      <c r="P1" s="92" t="s">
        <v>154</v>
      </c>
      <c r="Q1" s="92"/>
      <c r="R1" s="92"/>
      <c r="S1" s="92"/>
      <c r="T1" s="92"/>
      <c r="U1" s="84"/>
      <c r="V1" s="81"/>
      <c r="W1" s="65" t="str">
        <f>Currency&amp;$G$1</f>
        <v>EUR1Y</v>
      </c>
      <c r="X1" s="59"/>
      <c r="Y1" s="59"/>
      <c r="Z1" s="61"/>
      <c r="AA1" s="61"/>
      <c r="AB1" s="59"/>
      <c r="AC1" s="59"/>
      <c r="AD1" s="63" t="s">
        <v>145</v>
      </c>
    </row>
    <row r="2" spans="1:34" ht="21.75" customHeight="1" x14ac:dyDescent="0.2">
      <c r="A2" s="58" t="s">
        <v>9</v>
      </c>
      <c r="B2" s="58" t="s">
        <v>30</v>
      </c>
      <c r="C2" s="58" t="s">
        <v>77</v>
      </c>
      <c r="D2" s="58" t="s">
        <v>138</v>
      </c>
      <c r="E2" s="58" t="s">
        <v>156</v>
      </c>
      <c r="F2" s="58" t="s">
        <v>114</v>
      </c>
      <c r="G2" s="58" t="s">
        <v>4</v>
      </c>
      <c r="H2" s="260" t="s">
        <v>1</v>
      </c>
      <c r="I2" s="58"/>
      <c r="J2" s="58" t="s">
        <v>25</v>
      </c>
      <c r="L2" s="64" t="s">
        <v>9</v>
      </c>
      <c r="M2" s="64" t="s">
        <v>78</v>
      </c>
      <c r="N2" s="64" t="s">
        <v>81</v>
      </c>
      <c r="O2" s="64" t="s">
        <v>83</v>
      </c>
      <c r="P2" s="64" t="s">
        <v>79</v>
      </c>
      <c r="Q2" s="64" t="s">
        <v>80</v>
      </c>
      <c r="R2" s="64" t="s">
        <v>82</v>
      </c>
      <c r="S2" s="64" t="s">
        <v>25</v>
      </c>
      <c r="T2" s="64" t="s">
        <v>23</v>
      </c>
      <c r="U2" s="64" t="s">
        <v>75</v>
      </c>
      <c r="V2" s="81"/>
      <c r="W2" s="64" t="s">
        <v>9</v>
      </c>
      <c r="X2" s="64" t="s">
        <v>25</v>
      </c>
      <c r="Y2" s="64" t="s">
        <v>78</v>
      </c>
      <c r="Z2" s="66" t="s">
        <v>24</v>
      </c>
      <c r="AA2" s="66" t="s">
        <v>83</v>
      </c>
      <c r="AB2" s="64" t="s">
        <v>23</v>
      </c>
      <c r="AC2" s="64" t="s">
        <v>75</v>
      </c>
      <c r="AD2" s="174">
        <f t="array" ref="AD2:AD79">_xll.qlPiecewiseYieldCurveData(YieldCurve_1Y,Trigger)</f>
        <v>-3.5791874666064345E-4</v>
      </c>
      <c r="AG2" s="292" t="s">
        <v>84</v>
      </c>
      <c r="AH2" s="293"/>
    </row>
    <row r="3" spans="1:34" ht="11.25" customHeight="1" x14ac:dyDescent="0.2">
      <c r="A3" s="96" t="s">
        <v>27</v>
      </c>
      <c r="B3" s="97" t="s">
        <v>74</v>
      </c>
      <c r="C3" s="99">
        <v>2</v>
      </c>
      <c r="D3" s="98" t="b">
        <v>0</v>
      </c>
      <c r="E3" s="99" t="s">
        <v>139</v>
      </c>
      <c r="F3" s="98" t="s">
        <v>28</v>
      </c>
      <c r="G3" s="99" t="str">
        <f>_xll.qlIborIndex(,,"1D",C3,Currency,Calendar,E3,D3,F3,,Permanent,Trigger,ObjectOverwrite)</f>
        <v>obj_00474#0001</v>
      </c>
      <c r="H3" s="103" t="str">
        <f t="shared" ref="H3" si="0">Currency&amp;$B3&amp;"D"&amp;$H$1&amp;QuoteSuffix</f>
        <v>EURSND_SYNTH1Y_Quote</v>
      </c>
      <c r="I3" s="106"/>
      <c r="J3" s="232" t="str">
        <f>IF(P3,_xll.qlDepositRateHelper(,H3,G3,Permanent,Trigger,ObjectOverwrite),"--")</f>
        <v>--</v>
      </c>
      <c r="K3" s="46"/>
      <c r="L3" s="220" t="str">
        <f>A3</f>
        <v>Dp</v>
      </c>
      <c r="M3" s="239" t="str">
        <f>H3</f>
        <v>EURSND_SYNTH1Y_Quote</v>
      </c>
      <c r="N3" s="222">
        <f>IFERROR(_xll.qlQuoteValue(H3),"--")</f>
        <v>-7.3899999999999997E-4</v>
      </c>
      <c r="O3" s="223"/>
      <c r="P3" s="116" t="b">
        <v>0</v>
      </c>
      <c r="Q3" s="115">
        <v>10</v>
      </c>
      <c r="R3" s="115">
        <v>1</v>
      </c>
      <c r="S3" s="115" t="str">
        <f>J3</f>
        <v>--</v>
      </c>
      <c r="T3" s="117" t="str">
        <f>IFERROR(_xll.qlRateHelperEarliestDate(S3,Trigger),"--")</f>
        <v>--</v>
      </c>
      <c r="U3" s="117" t="str">
        <f>IFERROR(_xll.qlRateHelperPillarDate(S3,Trigger),"--")</f>
        <v>--</v>
      </c>
      <c r="W3" s="130" t="str">
        <f t="shared" ref="W3:W34" si="1">IFERROR(INDEX($L$3:$L$79,MATCH(Y3,$M$3:$M$79,0),1),"")</f>
        <v>Dp</v>
      </c>
      <c r="X3" s="130" t="str">
        <f t="array" ref="X3:X79">_xll.qlRateHelperSelection(_xll.ohFilter(RateHelpers,IncludeFlag),_xll.ohFilter(Priority,IncludeFlag),$AH$3,$AH$4,$AH$5,$AH$6,_xll.ohFilter(MinDistance,IncludeFlag),Trigger)</f>
        <v>obj_004b9</v>
      </c>
      <c r="Y3" s="130" t="str">
        <f>IFERROR(_xll.qlRateHelperQuoteName(X3,Trigger),"")</f>
        <v>EUR3MD_SYNTH1Y_Quote</v>
      </c>
      <c r="Z3" s="174">
        <f>IFERROR(_xll.qlRateHelperRate(X3,Trigger),"")</f>
        <v>-3.5300000000000002E-4</v>
      </c>
      <c r="AA3" s="175" t="str">
        <f>IF(ISERROR(_xll.qlSwapRateHelperSpread($X3)),IF(ISERROR(_xll.qlFuturesRateHelperConvexityAdjustment($X3)),"",_xll.qlFuturesRateHelperConvexityAdjustment($X3)),_xll.qlSwapRateHelperSpread($X3))</f>
        <v/>
      </c>
      <c r="AB3" s="131">
        <f>IFERROR(_xll.qlRateHelperEarliestDate(X3,Trigger),"")</f>
        <v>42643</v>
      </c>
      <c r="AC3" s="131">
        <f>IFERROR(_xll.qlRateHelperPillarDate(X3,Trigger),"")</f>
        <v>42734</v>
      </c>
      <c r="AD3" s="172">
        <v>-3.5791874666064345E-4</v>
      </c>
      <c r="AG3" s="93" t="s">
        <v>85</v>
      </c>
      <c r="AH3" s="94">
        <v>0</v>
      </c>
    </row>
    <row r="4" spans="1:34" ht="11.25" customHeight="1" x14ac:dyDescent="0.2">
      <c r="A4" s="50" t="s">
        <v>27</v>
      </c>
      <c r="B4" s="51" t="s">
        <v>90</v>
      </c>
      <c r="C4" s="113"/>
      <c r="D4" s="113"/>
      <c r="E4" s="113"/>
      <c r="F4" s="113"/>
      <c r="G4" s="52" t="str">
        <f>PROPER(Currency)&amp;FamilyName&amp;B4</f>
        <v>EuriborSW</v>
      </c>
      <c r="H4" s="126" t="str">
        <f t="shared" ref="H4:H18" si="2">Currency&amp;$B4&amp;"D"&amp;$H$1&amp;QuoteSuffix</f>
        <v>EURSWD_SYNTH1Y_Quote</v>
      </c>
      <c r="I4" s="113"/>
      <c r="J4" s="211" t="str">
        <f>IF(P4,_xll.qlDepositRateHelper(,H4,G4,Permanent,Trigger,ObjectOverwrite),"--")</f>
        <v>--</v>
      </c>
      <c r="K4" s="45"/>
      <c r="L4" s="212" t="str">
        <f t="shared" ref="L4:L18" si="3">A4</f>
        <v>Dp</v>
      </c>
      <c r="M4" s="213" t="str">
        <f t="shared" ref="M4:M18" si="4">H4</f>
        <v>EURSWD_SYNTH1Y_Quote</v>
      </c>
      <c r="N4" s="214">
        <f>IFERROR(_xll.qlQuoteValue(H4),"--")</f>
        <v>-4.17E-4</v>
      </c>
      <c r="O4" s="215"/>
      <c r="P4" s="85" t="b">
        <v>0</v>
      </c>
      <c r="Q4" s="82">
        <v>10</v>
      </c>
      <c r="R4" s="82">
        <v>1</v>
      </c>
      <c r="S4" s="82" t="str">
        <f t="shared" ref="S4:S18" si="5">J4</f>
        <v>--</v>
      </c>
      <c r="T4" s="86" t="str">
        <f>IFERROR(_xll.qlRateHelperEarliestDate(S4,Trigger),"--")</f>
        <v>--</v>
      </c>
      <c r="U4" s="86" t="str">
        <f>IFERROR(_xll.qlRateHelperPillarDate(S4,Trigger),"--")</f>
        <v>--</v>
      </c>
      <c r="W4" s="133" t="str">
        <f t="shared" si="1"/>
        <v>Dp</v>
      </c>
      <c r="X4" s="133" t="str">
        <v>obj_00491</v>
      </c>
      <c r="Y4" s="133" t="str">
        <f>IFERROR(_xll.qlRateHelperQuoteName(X4,Trigger),"")</f>
        <v>EUR6MD_SYNTH1Y_Quote</v>
      </c>
      <c r="Z4" s="172">
        <f>IFERROR(_xll.qlRateHelperRate(X4,Trigger),"")</f>
        <v>-4.46E-4</v>
      </c>
      <c r="AA4" s="173" t="str">
        <f>IF(ISERROR(_xll.qlSwapRateHelperSpread($X4)),IF(ISERROR(_xll.qlFuturesRateHelperConvexityAdjustment($X4)),"",_xll.qlFuturesRateHelperConvexityAdjustment($X4)),_xll.qlSwapRateHelperSpread($X4))</f>
        <v/>
      </c>
      <c r="AB4" s="134">
        <f>IFERROR(_xll.qlRateHelperEarliestDate(X4,Trigger),"")</f>
        <v>42643</v>
      </c>
      <c r="AC4" s="134">
        <f>IFERROR(_xll.qlRateHelperPillarDate(X4,Trigger),"")</f>
        <v>42825</v>
      </c>
      <c r="AD4" s="172">
        <v>-4.522454320078867E-4</v>
      </c>
      <c r="AG4" s="93" t="s">
        <v>86</v>
      </c>
      <c r="AH4" s="94">
        <v>0</v>
      </c>
    </row>
    <row r="5" spans="1:34" ht="11.25" customHeight="1" x14ac:dyDescent="0.2">
      <c r="A5" s="54" t="s">
        <v>27</v>
      </c>
      <c r="B5" s="55" t="s">
        <v>39</v>
      </c>
      <c r="C5" s="107"/>
      <c r="D5" s="107"/>
      <c r="E5" s="107"/>
      <c r="F5" s="107"/>
      <c r="G5" s="56" t="str">
        <f>PROPER(Currency)&amp;FamilyName&amp;B5</f>
        <v>Euribor2W</v>
      </c>
      <c r="H5" s="104" t="str">
        <f t="shared" si="2"/>
        <v>EUR2WD_SYNTH1Y_Quote</v>
      </c>
      <c r="I5" s="107"/>
      <c r="J5" s="209" t="str">
        <f>IF(P5,_xll.qlDepositRateHelper(,H5,G5,Permanent,Trigger,ObjectOverwrite),"--")</f>
        <v>--</v>
      </c>
      <c r="K5" s="45"/>
      <c r="L5" s="212" t="str">
        <f t="shared" si="3"/>
        <v>Dp</v>
      </c>
      <c r="M5" s="213" t="str">
        <f t="shared" si="4"/>
        <v>EUR2WD_SYNTH1Y_Quote</v>
      </c>
      <c r="N5" s="214">
        <f>IFERROR(_xll.qlQuoteValue(H5),"--")</f>
        <v>-4.0999999999999999E-4</v>
      </c>
      <c r="O5" s="215"/>
      <c r="P5" s="85" t="b">
        <v>0</v>
      </c>
      <c r="Q5" s="82">
        <v>10</v>
      </c>
      <c r="R5" s="82">
        <v>1</v>
      </c>
      <c r="S5" s="82" t="str">
        <f t="shared" si="5"/>
        <v>--</v>
      </c>
      <c r="T5" s="86" t="str">
        <f>IFERROR(_xll.qlRateHelperEarliestDate(S5,Trigger),"--")</f>
        <v>--</v>
      </c>
      <c r="U5" s="86" t="str">
        <f>IFERROR(_xll.qlRateHelperPillarDate(S5,Trigger),"--")</f>
        <v>--</v>
      </c>
      <c r="W5" s="133" t="str">
        <f t="shared" si="1"/>
        <v>Dp</v>
      </c>
      <c r="X5" s="133" t="str">
        <v>obj_004b5</v>
      </c>
      <c r="Y5" s="133" t="str">
        <f>IFERROR(_xll.qlRateHelperQuoteName(X5,Trigger),"")</f>
        <v>EUR9MD_SYNTH1Y_Quote</v>
      </c>
      <c r="Z5" s="172">
        <f>IFERROR(_xll.qlRateHelperRate(X5,Trigger),"")</f>
        <v>-5.1500000000000005E-4</v>
      </c>
      <c r="AA5" s="173" t="str">
        <f>IF(ISERROR(_xll.qlSwapRateHelperSpread($X5)),IF(ISERROR(_xll.qlFuturesRateHelperConvexityAdjustment($X5)),"",_xll.qlFuturesRateHelperConvexityAdjustment($X5)),_xll.qlSwapRateHelperSpread($X5))</f>
        <v/>
      </c>
      <c r="AB5" s="134">
        <f>IFERROR(_xll.qlRateHelperEarliestDate(X5,Trigger),"")</f>
        <v>42643</v>
      </c>
      <c r="AC5" s="134">
        <f>IFERROR(_xll.qlRateHelperPillarDate(X5,Trigger),"")</f>
        <v>42916</v>
      </c>
      <c r="AD5" s="172">
        <v>-5.2225476554039593E-4</v>
      </c>
      <c r="AE5" s="68"/>
      <c r="AF5" s="68"/>
      <c r="AG5" s="93" t="s">
        <v>87</v>
      </c>
      <c r="AH5" s="94">
        <v>0</v>
      </c>
    </row>
    <row r="6" spans="1:34" ht="11.25" customHeight="1" x14ac:dyDescent="0.2">
      <c r="A6" s="151" t="s">
        <v>27</v>
      </c>
      <c r="B6" s="152" t="s">
        <v>40</v>
      </c>
      <c r="C6" s="153"/>
      <c r="D6" s="153"/>
      <c r="E6" s="153"/>
      <c r="F6" s="153"/>
      <c r="G6" s="154" t="str">
        <f>_xll.qlEuribor(,B6,,Permanent,Trigger,ObjectOverwrite)</f>
        <v>obj_00472#0001</v>
      </c>
      <c r="H6" s="155" t="str">
        <f t="shared" si="2"/>
        <v>EUR3WD_SYNTH1Y_Quote</v>
      </c>
      <c r="I6" s="153"/>
      <c r="J6" s="236" t="str">
        <f>IF(P6,_xll.qlDepositRateHelper(,H6,G6,Permanent,Trigger,ObjectOverwrite),"--")</f>
        <v>--</v>
      </c>
      <c r="K6" s="45"/>
      <c r="L6" s="212" t="str">
        <f t="shared" si="3"/>
        <v>Dp</v>
      </c>
      <c r="M6" s="213" t="str">
        <f t="shared" si="4"/>
        <v>EUR3WD_SYNTH1Y_Quote</v>
      </c>
      <c r="N6" s="214">
        <f>IFERROR(_xll.qlQuoteValue(H6),"--")</f>
        <v>-3.9399999999999998E-4</v>
      </c>
      <c r="O6" s="215"/>
      <c r="P6" s="85" t="b">
        <v>0</v>
      </c>
      <c r="Q6" s="82">
        <v>10</v>
      </c>
      <c r="R6" s="82">
        <v>1</v>
      </c>
      <c r="S6" s="82" t="str">
        <f t="shared" si="5"/>
        <v>--</v>
      </c>
      <c r="T6" s="86" t="str">
        <f>IFERROR(_xll.qlRateHelperEarliestDate(S6,Trigger),"--")</f>
        <v>--</v>
      </c>
      <c r="U6" s="86" t="str">
        <f>IFERROR(_xll.qlRateHelperPillarDate(S6,Trigger),"--")</f>
        <v>--</v>
      </c>
      <c r="W6" s="133" t="str">
        <f t="shared" si="1"/>
        <v>Dp</v>
      </c>
      <c r="X6" s="133" t="str">
        <v>obj_004b7</v>
      </c>
      <c r="Y6" s="133" t="str">
        <f>IFERROR(_xll.qlRateHelperQuoteName(X6,Trigger),"")</f>
        <v>EUR1YD_SYNTH1Y_Quote</v>
      </c>
      <c r="Z6" s="172">
        <f>IFERROR(_xll.qlRateHelperRate(X6,Trigger),"")</f>
        <v>-5.6700000000000001E-4</v>
      </c>
      <c r="AA6" s="173" t="str">
        <f>IF(ISERROR(_xll.qlSwapRateHelperSpread($X6)),IF(ISERROR(_xll.qlFuturesRateHelperConvexityAdjustment($X6)),"",_xll.qlFuturesRateHelperConvexityAdjustment($X6)),_xll.qlSwapRateHelperSpread($X6))</f>
        <v/>
      </c>
      <c r="AB6" s="134">
        <f>IFERROR(_xll.qlRateHelperEarliestDate(X6,Trigger),"")</f>
        <v>42643</v>
      </c>
      <c r="AC6" s="134">
        <f>IFERROR(_xll.qlRateHelperPillarDate(X6,Trigger),"")</f>
        <v>43007</v>
      </c>
      <c r="AD6" s="172">
        <v>-5.7503985092789819E-4</v>
      </c>
      <c r="AG6" s="93" t="s">
        <v>88</v>
      </c>
      <c r="AH6" s="95" t="s">
        <v>89</v>
      </c>
    </row>
    <row r="7" spans="1:34" ht="11.25" customHeight="1" x14ac:dyDescent="0.2">
      <c r="A7" s="54" t="s">
        <v>27</v>
      </c>
      <c r="B7" s="55" t="s">
        <v>2</v>
      </c>
      <c r="C7" s="107"/>
      <c r="D7" s="107"/>
      <c r="E7" s="107"/>
      <c r="F7" s="107"/>
      <c r="G7" s="56" t="str">
        <f>PROPER(Currency)&amp;FamilyName&amp;B7</f>
        <v>Euribor1M</v>
      </c>
      <c r="H7" s="104" t="str">
        <f t="shared" si="2"/>
        <v>EUR1MD_SYNTH1Y_Quote</v>
      </c>
      <c r="I7" s="107"/>
      <c r="J7" s="209" t="str">
        <f>IF(P7,_xll.qlDepositRateHelper(,H7,G7,Permanent,Trigger,ObjectOverwrite),"--")</f>
        <v>--</v>
      </c>
      <c r="K7" s="45"/>
      <c r="L7" s="212" t="str">
        <f t="shared" si="3"/>
        <v>Dp</v>
      </c>
      <c r="M7" s="213" t="str">
        <f t="shared" si="4"/>
        <v>EUR1MD_SYNTH1Y_Quote</v>
      </c>
      <c r="N7" s="214">
        <f>IFERROR(_xll.qlQuoteValue(H7),"--")</f>
        <v>-4.0000000000000002E-4</v>
      </c>
      <c r="O7" s="215"/>
      <c r="P7" s="85" t="b">
        <v>0</v>
      </c>
      <c r="Q7" s="82">
        <v>10</v>
      </c>
      <c r="R7" s="82">
        <v>1</v>
      </c>
      <c r="S7" s="82" t="str">
        <f t="shared" si="5"/>
        <v>--</v>
      </c>
      <c r="T7" s="86" t="str">
        <f>IFERROR(_xll.qlRateHelperEarliestDate(S7,Trigger),"--")</f>
        <v>--</v>
      </c>
      <c r="U7" s="86" t="str">
        <f>IFERROR(_xll.qlRateHelperPillarDate(S7,Trigger),"--")</f>
        <v>--</v>
      </c>
      <c r="W7" s="133" t="str">
        <f t="shared" si="1"/>
        <v>FRA</v>
      </c>
      <c r="X7" s="133" t="str">
        <v>obj_0048a</v>
      </c>
      <c r="Y7" s="133" t="str">
        <f>IFERROR(_xll.qlRateHelperQuoteName(X7,Trigger),"")</f>
        <v>EUR1x13F_Quote</v>
      </c>
      <c r="Z7" s="172">
        <f>IFERROR(_xll.qlRateHelperRate(X7,Trigger),"")</f>
        <v>-6.0000000000000006E-4</v>
      </c>
      <c r="AA7" s="173" t="str">
        <f>IF(ISERROR(_xll.qlSwapRateHelperSpread($X7)),IF(ISERROR(_xll.qlFuturesRateHelperConvexityAdjustment($X7)),"",_xll.qlFuturesRateHelperConvexityAdjustment($X7)),_xll.qlSwapRateHelperSpread($X7))</f>
        <v/>
      </c>
      <c r="AB7" s="134">
        <f>IFERROR(_xll.qlRateHelperEarliestDate(X7,Trigger),"")</f>
        <v>42674</v>
      </c>
      <c r="AC7" s="134">
        <f>IFERROR(_xll.qlRateHelperPillarDate(X7,Trigger),"")</f>
        <v>43039</v>
      </c>
      <c r="AD7" s="172">
        <v>-5.8890079012521878E-4</v>
      </c>
    </row>
    <row r="8" spans="1:34" ht="11.25" customHeight="1" x14ac:dyDescent="0.2">
      <c r="A8" s="54" t="s">
        <v>27</v>
      </c>
      <c r="B8" s="55" t="s">
        <v>41</v>
      </c>
      <c r="C8" s="107"/>
      <c r="D8" s="107"/>
      <c r="E8" s="107"/>
      <c r="F8" s="107"/>
      <c r="G8" s="56" t="str">
        <f>PROPER(Currency)&amp;FamilyName&amp;B8</f>
        <v>Euribor2M</v>
      </c>
      <c r="H8" s="104" t="str">
        <f t="shared" si="2"/>
        <v>EUR2MD_SYNTH1Y_Quote</v>
      </c>
      <c r="I8" s="107"/>
      <c r="J8" s="209" t="str">
        <f>IF(P8,_xll.qlDepositRateHelper(,H8,G8,Permanent,Trigger,ObjectOverwrite),"--")</f>
        <v>--</v>
      </c>
      <c r="K8" s="45"/>
      <c r="L8" s="212" t="str">
        <f t="shared" si="3"/>
        <v>Dp</v>
      </c>
      <c r="M8" s="213" t="str">
        <f t="shared" si="4"/>
        <v>EUR2MD_SYNTH1Y_Quote</v>
      </c>
      <c r="N8" s="214">
        <f>IFERROR(_xll.qlQuoteValue(H8),"--")</f>
        <v>-4.1599999999999997E-4</v>
      </c>
      <c r="O8" s="215"/>
      <c r="P8" s="85" t="b">
        <v>0</v>
      </c>
      <c r="Q8" s="82">
        <v>10</v>
      </c>
      <c r="R8" s="82">
        <v>1</v>
      </c>
      <c r="S8" s="82" t="str">
        <f t="shared" si="5"/>
        <v>--</v>
      </c>
      <c r="T8" s="86" t="str">
        <f>IFERROR(_xll.qlRateHelperEarliestDate(S8,Trigger),"--")</f>
        <v>--</v>
      </c>
      <c r="U8" s="86" t="str">
        <f>IFERROR(_xll.qlRateHelperPillarDate(S8,Trigger),"--")</f>
        <v>--</v>
      </c>
      <c r="W8" s="133" t="str">
        <f t="shared" si="1"/>
        <v>FRA</v>
      </c>
      <c r="X8" s="133" t="str">
        <v>obj_004a3</v>
      </c>
      <c r="Y8" s="133" t="str">
        <f>IFERROR(_xll.qlRateHelperQuoteName(X8,Trigger),"")</f>
        <v>EUR2x14F_Quote</v>
      </c>
      <c r="Z8" s="172">
        <f>IFERROR(_xll.qlRateHelperRate(X8,Trigger),"")</f>
        <v>-6.3000000000000003E-4</v>
      </c>
      <c r="AA8" s="173" t="str">
        <f>IF(ISERROR(_xll.qlSwapRateHelperSpread($X8)),IF(ISERROR(_xll.qlFuturesRateHelperConvexityAdjustment($X8)),"",_xll.qlFuturesRateHelperConvexityAdjustment($X8)),_xll.qlSwapRateHelperSpread($X8))</f>
        <v/>
      </c>
      <c r="AB8" s="134">
        <f>IFERROR(_xll.qlRateHelperEarliestDate(X8,Trigger),"")</f>
        <v>42704</v>
      </c>
      <c r="AC8" s="134">
        <f>IFERROR(_xll.qlRateHelperPillarDate(X8,Trigger),"")</f>
        <v>43069</v>
      </c>
      <c r="AD8" s="172">
        <v>-5.9871193792089463E-4</v>
      </c>
    </row>
    <row r="9" spans="1:34" ht="11.25" customHeight="1" x14ac:dyDescent="0.2">
      <c r="A9" s="54" t="s">
        <v>27</v>
      </c>
      <c r="B9" s="55" t="s">
        <v>0</v>
      </c>
      <c r="C9" s="107"/>
      <c r="D9" s="107"/>
      <c r="E9" s="107"/>
      <c r="F9" s="107"/>
      <c r="G9" s="56" t="str">
        <f>PROPER(Currency)&amp;FamilyName&amp;B9</f>
        <v>Euribor3M</v>
      </c>
      <c r="H9" s="104" t="str">
        <f t="shared" si="2"/>
        <v>EUR3MD_SYNTH1Y_Quote</v>
      </c>
      <c r="I9" s="107"/>
      <c r="J9" s="209" t="str">
        <f>IF(P9,_xll.qlDepositRateHelper(,H9,G9,Permanent,Trigger,ObjectOverwrite),"--")</f>
        <v>obj_004b9#0001</v>
      </c>
      <c r="K9" s="45"/>
      <c r="L9" s="212" t="str">
        <f t="shared" si="3"/>
        <v>Dp</v>
      </c>
      <c r="M9" s="213" t="str">
        <f t="shared" si="4"/>
        <v>EUR3MD_SYNTH1Y_Quote</v>
      </c>
      <c r="N9" s="214">
        <f>IFERROR(_xll.qlQuoteValue(H9),"--")</f>
        <v>-4.4099999999999999E-4</v>
      </c>
      <c r="O9" s="215"/>
      <c r="P9" s="85" t="b">
        <v>1</v>
      </c>
      <c r="Q9" s="82">
        <v>10</v>
      </c>
      <c r="R9" s="82">
        <v>1</v>
      </c>
      <c r="S9" s="82" t="str">
        <f t="shared" si="5"/>
        <v>obj_004b9#0001</v>
      </c>
      <c r="T9" s="86">
        <f>IFERROR(_xll.qlRateHelperEarliestDate(S9,Trigger),"--")</f>
        <v>42643</v>
      </c>
      <c r="U9" s="86">
        <f>IFERROR(_xll.qlRateHelperPillarDate(S9,Trigger),"--")</f>
        <v>42734</v>
      </c>
      <c r="W9" s="133" t="str">
        <f t="shared" si="1"/>
        <v>FRA</v>
      </c>
      <c r="X9" s="133" t="str">
        <v>obj_0049c</v>
      </c>
      <c r="Y9" s="133" t="str">
        <f>IFERROR(_xll.qlRateHelperQuoteName(X9,Trigger),"")</f>
        <v>EUR3x15F_Quote</v>
      </c>
      <c r="Z9" s="172">
        <f>IFERROR(_xll.qlRateHelperRate(X9,Trigger),"")</f>
        <v>-6.6E-4</v>
      </c>
      <c r="AA9" s="173" t="str">
        <f>IF(ISERROR(_xll.qlSwapRateHelperSpread($X9)),IF(ISERROR(_xll.qlFuturesRateHelperConvexityAdjustment($X9)),"",_xll.qlFuturesRateHelperConvexityAdjustment($X9)),_xll.qlSwapRateHelperSpread($X9))</f>
        <v/>
      </c>
      <c r="AB9" s="134">
        <f>IFERROR(_xll.qlRateHelperEarliestDate(X9,Trigger),"")</f>
        <v>42734</v>
      </c>
      <c r="AC9" s="134">
        <f>IFERROR(_xll.qlRateHelperPillarDate(X9,Trigger),"")</f>
        <v>43098</v>
      </c>
      <c r="AD9" s="172">
        <v>-6.0709578485317398E-4</v>
      </c>
    </row>
    <row r="10" spans="1:34" ht="11.25" customHeight="1" x14ac:dyDescent="0.2">
      <c r="A10" s="54" t="s">
        <v>27</v>
      </c>
      <c r="B10" s="55" t="s">
        <v>42</v>
      </c>
      <c r="C10" s="107"/>
      <c r="D10" s="107"/>
      <c r="E10" s="107"/>
      <c r="F10" s="107"/>
      <c r="G10" s="56" t="str">
        <f>_xll.qlEuribor(,B10,,Permanent,Trigger, ObjectOverwrite)</f>
        <v>obj_0047d#0001</v>
      </c>
      <c r="H10" s="104" t="str">
        <f t="shared" si="2"/>
        <v>EUR4MD_SYNTH1Y_Quote</v>
      </c>
      <c r="I10" s="107"/>
      <c r="J10" s="209" t="str">
        <f>IF(P10,_xll.qlDepositRateHelper(,H10,G10,Permanent,Trigger,ObjectOverwrite),"--")</f>
        <v>--</v>
      </c>
      <c r="K10" s="45"/>
      <c r="L10" s="212" t="str">
        <f t="shared" si="3"/>
        <v>Dp</v>
      </c>
      <c r="M10" s="213" t="str">
        <f t="shared" si="4"/>
        <v>EUR4MD_SYNTH1Y_Quote</v>
      </c>
      <c r="N10" s="214">
        <f>IFERROR(_xll.qlQuoteValue(H10),"--")</f>
        <v>-5.0900000000000001E-4</v>
      </c>
      <c r="O10" s="215"/>
      <c r="P10" s="85" t="b">
        <v>0</v>
      </c>
      <c r="Q10" s="82">
        <v>10</v>
      </c>
      <c r="R10" s="82">
        <v>1</v>
      </c>
      <c r="S10" s="82" t="str">
        <f t="shared" si="5"/>
        <v>--</v>
      </c>
      <c r="T10" s="86" t="str">
        <f>IFERROR(_xll.qlRateHelperEarliestDate(S10,Trigger),"--")</f>
        <v>--</v>
      </c>
      <c r="U10" s="86" t="str">
        <f>IFERROR(_xll.qlRateHelperPillarDate(S10,Trigger),"--")</f>
        <v>--</v>
      </c>
      <c r="W10" s="133" t="str">
        <f t="shared" si="1"/>
        <v>FRA</v>
      </c>
      <c r="X10" s="133" t="str">
        <v>obj_00493</v>
      </c>
      <c r="Y10" s="133" t="str">
        <f>IFERROR(_xll.qlRateHelperQuoteName(X10,Trigger),"")</f>
        <v>EUR4x16F_Quote</v>
      </c>
      <c r="Z10" s="172">
        <f>IFERROR(_xll.qlRateHelperRate(X10,Trigger),"")</f>
        <v>-6.9000000000000008E-4</v>
      </c>
      <c r="AA10" s="173" t="str">
        <f>IF(ISERROR(_xll.qlSwapRateHelperSpread($X10)),IF(ISERROR(_xll.qlFuturesRateHelperConvexityAdjustment($X10)),"",_xll.qlFuturesRateHelperConvexityAdjustment($X10)),_xll.qlSwapRateHelperSpread($X10))</f>
        <v/>
      </c>
      <c r="AB10" s="134">
        <f>IFERROR(_xll.qlRateHelperEarliestDate(X10,Trigger),"")</f>
        <v>42766</v>
      </c>
      <c r="AC10" s="134">
        <f>IFERROR(_xll.qlRateHelperPillarDate(X10,Trigger),"")</f>
        <v>43131</v>
      </c>
      <c r="AD10" s="172">
        <v>-6.1847082608848275E-4</v>
      </c>
    </row>
    <row r="11" spans="1:34" ht="11.25" customHeight="1" x14ac:dyDescent="0.2">
      <c r="A11" s="54" t="s">
        <v>27</v>
      </c>
      <c r="B11" s="55" t="s">
        <v>43</v>
      </c>
      <c r="C11" s="107"/>
      <c r="D11" s="107"/>
      <c r="E11" s="107"/>
      <c r="F11" s="107"/>
      <c r="G11" s="56" t="str">
        <f>_xll.qlEuribor(,B11,,Permanent,Trigger, ObjectOverwrite)</f>
        <v>obj_0047b#0001</v>
      </c>
      <c r="H11" s="104" t="str">
        <f t="shared" si="2"/>
        <v>EUR5MD_SYNTH1Y_Quote</v>
      </c>
      <c r="I11" s="107"/>
      <c r="J11" s="209" t="str">
        <f>IF(P11,_xll.qlDepositRateHelper(,H11,G11,Permanent,Trigger,ObjectOverwrite),"--")</f>
        <v>--</v>
      </c>
      <c r="K11" s="45"/>
      <c r="L11" s="212" t="str">
        <f t="shared" si="3"/>
        <v>Dp</v>
      </c>
      <c r="M11" s="213" t="str">
        <f t="shared" si="4"/>
        <v>EUR5MD_SYNTH1Y_Quote</v>
      </c>
      <c r="N11" s="214">
        <f>IFERROR(_xll.qlQuoteValue(H11),"--")</f>
        <v>-5.2899999999999996E-4</v>
      </c>
      <c r="O11" s="215"/>
      <c r="P11" s="85" t="b">
        <v>0</v>
      </c>
      <c r="Q11" s="82">
        <v>10</v>
      </c>
      <c r="R11" s="82">
        <v>1</v>
      </c>
      <c r="S11" s="82" t="str">
        <f t="shared" si="5"/>
        <v>--</v>
      </c>
      <c r="T11" s="86" t="str">
        <f>IFERROR(_xll.qlRateHelperEarliestDate(S11,Trigger),"--")</f>
        <v>--</v>
      </c>
      <c r="U11" s="86" t="str">
        <f>IFERROR(_xll.qlRateHelperPillarDate(S11,Trigger),"--")</f>
        <v>--</v>
      </c>
      <c r="W11" s="133" t="str">
        <f t="shared" si="1"/>
        <v>FRA</v>
      </c>
      <c r="X11" s="133" t="str">
        <v>obj_0048b</v>
      </c>
      <c r="Y11" s="133" t="str">
        <f>IFERROR(_xll.qlRateHelperQuoteName(X11,Trigger),"")</f>
        <v>EUR5x17F_Quote</v>
      </c>
      <c r="Z11" s="172">
        <f>IFERROR(_xll.qlRateHelperRate(X11,Trigger),"")</f>
        <v>-7.1000000000000013E-4</v>
      </c>
      <c r="AA11" s="173" t="str">
        <f>IF(ISERROR(_xll.qlSwapRateHelperSpread($X11)),IF(ISERROR(_xll.qlFuturesRateHelperConvexityAdjustment($X11)),"",_xll.qlFuturesRateHelperConvexityAdjustment($X11)),_xll.qlSwapRateHelperSpread($X11))</f>
        <v/>
      </c>
      <c r="AB11" s="134">
        <f>IFERROR(_xll.qlRateHelperEarliestDate(X11,Trigger),"")</f>
        <v>42794</v>
      </c>
      <c r="AC11" s="134">
        <f>IFERROR(_xll.qlRateHelperPillarDate(X11,Trigger),"")</f>
        <v>43159</v>
      </c>
      <c r="AD11" s="172">
        <v>-6.3016072152931356E-4</v>
      </c>
    </row>
    <row r="12" spans="1:34" ht="11.25" customHeight="1" x14ac:dyDescent="0.2">
      <c r="A12" s="54" t="s">
        <v>27</v>
      </c>
      <c r="B12" s="55" t="s">
        <v>3</v>
      </c>
      <c r="C12" s="107"/>
      <c r="D12" s="107"/>
      <c r="E12" s="107"/>
      <c r="F12" s="107"/>
      <c r="G12" s="56" t="str">
        <f>PROPER(Currency)&amp;FamilyName&amp;B12</f>
        <v>Euribor6M</v>
      </c>
      <c r="H12" s="104" t="str">
        <f t="shared" si="2"/>
        <v>EUR6MD_SYNTH1Y_Quote</v>
      </c>
      <c r="I12" s="107"/>
      <c r="J12" s="209" t="str">
        <f>IF(P12,_xll.qlDepositRateHelper(,H12,G12,Permanent,Trigger,ObjectOverwrite),"--")</f>
        <v>obj_00491#0001</v>
      </c>
      <c r="K12" s="45" t="s">
        <v>36</v>
      </c>
      <c r="L12" s="212" t="str">
        <f t="shared" si="3"/>
        <v>Dp</v>
      </c>
      <c r="M12" s="213" t="str">
        <f t="shared" si="4"/>
        <v>EUR6MD_SYNTH1Y_Quote</v>
      </c>
      <c r="N12" s="214">
        <f>IFERROR(_xll.qlQuoteValue(H12),"--")</f>
        <v>-5.4900000000000001E-4</v>
      </c>
      <c r="O12" s="215"/>
      <c r="P12" s="85" t="b">
        <v>1</v>
      </c>
      <c r="Q12" s="82">
        <v>10</v>
      </c>
      <c r="R12" s="82">
        <v>1</v>
      </c>
      <c r="S12" s="82" t="str">
        <f t="shared" si="5"/>
        <v>obj_00491#0001</v>
      </c>
      <c r="T12" s="86">
        <f>IFERROR(_xll.qlRateHelperEarliestDate(S12,Trigger),"--")</f>
        <v>42643</v>
      </c>
      <c r="U12" s="86">
        <f>IFERROR(_xll.qlRateHelperPillarDate(S12,Trigger),"--")</f>
        <v>42825</v>
      </c>
      <c r="W12" s="133" t="str">
        <f t="shared" si="1"/>
        <v>FRA</v>
      </c>
      <c r="X12" s="133" t="str">
        <v>obj_00495</v>
      </c>
      <c r="Y12" s="133" t="str">
        <f>IFERROR(_xll.qlRateHelperQuoteName(X12,Trigger),"")</f>
        <v>EUR6x18F_Quote</v>
      </c>
      <c r="Z12" s="172">
        <f>IFERROR(_xll.qlRateHelperRate(X12,Trigger),"")</f>
        <v>-7.5000000000000012E-4</v>
      </c>
      <c r="AA12" s="173" t="str">
        <f>IF(ISERROR(_xll.qlSwapRateHelperSpread($X12)),IF(ISERROR(_xll.qlFuturesRateHelperConvexityAdjustment($X12)),"",_xll.qlFuturesRateHelperConvexityAdjustment($X12)),_xll.qlSwapRateHelperSpread($X12))</f>
        <v/>
      </c>
      <c r="AB12" s="134">
        <f>IFERROR(_xll.qlRateHelperEarliestDate(X12,Trigger),"")</f>
        <v>42825</v>
      </c>
      <c r="AC12" s="134">
        <f>IFERROR(_xll.qlRateHelperPillarDate(X12,Trigger),"")</f>
        <v>43188</v>
      </c>
      <c r="AD12" s="172">
        <v>-6.5769604696099828E-4</v>
      </c>
    </row>
    <row r="13" spans="1:34" ht="11.25" customHeight="1" x14ac:dyDescent="0.2">
      <c r="A13" s="54" t="s">
        <v>27</v>
      </c>
      <c r="B13" s="55" t="s">
        <v>44</v>
      </c>
      <c r="C13" s="107"/>
      <c r="D13" s="107"/>
      <c r="E13" s="107"/>
      <c r="F13" s="107"/>
      <c r="G13" s="56" t="str">
        <f>_xll.qlEuribor(,B13,,Permanent,Trigger, ObjectOverwrite)</f>
        <v>obj_00479#0001</v>
      </c>
      <c r="H13" s="104" t="str">
        <f t="shared" si="2"/>
        <v>EUR7MD_SYNTH1Y_Quote</v>
      </c>
      <c r="I13" s="107"/>
      <c r="J13" s="209" t="str">
        <f>IF(P13,_xll.qlDepositRateHelper(,H13,G13,Permanent,Trigger,ObjectOverwrite),"--")</f>
        <v>--</v>
      </c>
      <c r="K13" s="45"/>
      <c r="L13" s="212" t="str">
        <f t="shared" si="3"/>
        <v>Dp</v>
      </c>
      <c r="M13" s="213" t="str">
        <f t="shared" si="4"/>
        <v>EUR7MD_SYNTH1Y_Quote</v>
      </c>
      <c r="N13" s="214">
        <f>IFERROR(_xll.qlQuoteValue(H13),"--")</f>
        <v>-5.6499999999999996E-4</v>
      </c>
      <c r="O13" s="215"/>
      <c r="P13" s="85" t="b">
        <v>0</v>
      </c>
      <c r="Q13" s="82">
        <v>10</v>
      </c>
      <c r="R13" s="82">
        <v>1</v>
      </c>
      <c r="S13" s="82" t="str">
        <f t="shared" si="5"/>
        <v>--</v>
      </c>
      <c r="T13" s="86" t="str">
        <f>IFERROR(_xll.qlRateHelperEarliestDate(S13,Trigger),"--")</f>
        <v>--</v>
      </c>
      <c r="U13" s="86" t="str">
        <f>IFERROR(_xll.qlRateHelperPillarDate(S13,Trigger),"--")</f>
        <v>--</v>
      </c>
      <c r="W13" s="133" t="str">
        <f t="shared" si="1"/>
        <v>FRA</v>
      </c>
      <c r="X13" s="133" t="str">
        <v>obj_00485</v>
      </c>
      <c r="Y13" s="133" t="str">
        <f>IFERROR(_xll.qlRateHelperQuoteName(X13,Trigger),"")</f>
        <v>EUR7x19F_Quote</v>
      </c>
      <c r="Z13" s="172">
        <f>IFERROR(_xll.qlRateHelperRate(X13,Trigger),"")</f>
        <v>-7.9000000000000001E-4</v>
      </c>
      <c r="AA13" s="173" t="str">
        <f>IF(ISERROR(_xll.qlSwapRateHelperSpread($X13)),IF(ISERROR(_xll.qlFuturesRateHelperConvexityAdjustment($X13)),"",_xll.qlFuturesRateHelperConvexityAdjustment($X13)),_xll.qlSwapRateHelperSpread($X13))</f>
        <v/>
      </c>
      <c r="AB13" s="134">
        <f>IFERROR(_xll.qlRateHelperEarliestDate(X13,Trigger),"")</f>
        <v>42853</v>
      </c>
      <c r="AC13" s="134">
        <f>IFERROR(_xll.qlRateHelperPillarDate(X13,Trigger),"")</f>
        <v>43220</v>
      </c>
      <c r="AD13" s="172">
        <v>-6.8377758132370206E-4</v>
      </c>
    </row>
    <row r="14" spans="1:34" ht="11.25" customHeight="1" x14ac:dyDescent="0.2">
      <c r="A14" s="54" t="s">
        <v>27</v>
      </c>
      <c r="B14" s="55" t="s">
        <v>45</v>
      </c>
      <c r="C14" s="107"/>
      <c r="D14" s="107"/>
      <c r="E14" s="107"/>
      <c r="F14" s="107"/>
      <c r="G14" s="56" t="str">
        <f>_xll.qlEuribor(,B14,,Permanent,Trigger, ObjectOverwrite)</f>
        <v>obj_00475#0001</v>
      </c>
      <c r="H14" s="104" t="str">
        <f t="shared" si="2"/>
        <v>EUR8MD_SYNTH1Y_Quote</v>
      </c>
      <c r="I14" s="107"/>
      <c r="J14" s="209" t="str">
        <f>IF(P14,_xll.qlDepositRateHelper(,H14,G14,Permanent,Trigger,ObjectOverwrite),"--")</f>
        <v>--</v>
      </c>
      <c r="K14" s="45"/>
      <c r="L14" s="212" t="str">
        <f t="shared" si="3"/>
        <v>Dp</v>
      </c>
      <c r="M14" s="213" t="str">
        <f t="shared" si="4"/>
        <v>EUR8MD_SYNTH1Y_Quote</v>
      </c>
      <c r="N14" s="214">
        <f>IFERROR(_xll.qlQuoteValue(H14),"--")</f>
        <v>-5.6400000000000005E-4</v>
      </c>
      <c r="O14" s="215"/>
      <c r="P14" s="85" t="b">
        <v>0</v>
      </c>
      <c r="Q14" s="82">
        <v>10</v>
      </c>
      <c r="R14" s="82">
        <v>1</v>
      </c>
      <c r="S14" s="82" t="str">
        <f t="shared" si="5"/>
        <v>--</v>
      </c>
      <c r="T14" s="86" t="str">
        <f>IFERROR(_xll.qlRateHelperEarliestDate(S14,Trigger),"--")</f>
        <v>--</v>
      </c>
      <c r="U14" s="86" t="str">
        <f>IFERROR(_xll.qlRateHelperPillarDate(S14,Trigger),"--")</f>
        <v>--</v>
      </c>
      <c r="W14" s="133" t="str">
        <f t="shared" si="1"/>
        <v>FRA</v>
      </c>
      <c r="X14" s="133" t="str">
        <v>obj_00489</v>
      </c>
      <c r="Y14" s="133" t="str">
        <f>IFERROR(_xll.qlRateHelperQuoteName(X14,Trigger),"")</f>
        <v>EUR8x20F_Quote</v>
      </c>
      <c r="Z14" s="172">
        <f>IFERROR(_xll.qlRateHelperRate(X14,Trigger),"")</f>
        <v>-8.1999999999999998E-4</v>
      </c>
      <c r="AA14" s="173" t="str">
        <f>IF(ISERROR(_xll.qlSwapRateHelperSpread($X14)),IF(ISERROR(_xll.qlFuturesRateHelperConvexityAdjustment($X14)),"",_xll.qlFuturesRateHelperConvexityAdjustment($X14)),_xll.qlSwapRateHelperSpread($X14))</f>
        <v/>
      </c>
      <c r="AB14" s="134">
        <f>IFERROR(_xll.qlRateHelperEarliestDate(X14,Trigger),"")</f>
        <v>42886</v>
      </c>
      <c r="AC14" s="134">
        <f>IFERROR(_xll.qlRateHelperPillarDate(X14,Trigger),"")</f>
        <v>43251</v>
      </c>
      <c r="AD14" s="172">
        <v>-7.0032697515767176E-4</v>
      </c>
    </row>
    <row r="15" spans="1:34" ht="11.25" customHeight="1" x14ac:dyDescent="0.2">
      <c r="A15" s="54" t="s">
        <v>27</v>
      </c>
      <c r="B15" s="55" t="s">
        <v>46</v>
      </c>
      <c r="C15" s="107"/>
      <c r="D15" s="107"/>
      <c r="E15" s="107"/>
      <c r="F15" s="107"/>
      <c r="G15" s="56" t="str">
        <f>PROPER(Currency)&amp;FamilyName&amp;B15</f>
        <v>Euribor9M</v>
      </c>
      <c r="H15" s="104" t="str">
        <f t="shared" si="2"/>
        <v>EUR9MD_SYNTH1Y_Quote</v>
      </c>
      <c r="I15" s="107"/>
      <c r="J15" s="209" t="str">
        <f>IF(P15,_xll.qlDepositRateHelper(,H15,G15,Permanent,Trigger,ObjectOverwrite),"--")</f>
        <v>obj_004b5#0001</v>
      </c>
      <c r="K15" s="45"/>
      <c r="L15" s="212" t="str">
        <f t="shared" si="3"/>
        <v>Dp</v>
      </c>
      <c r="M15" s="213" t="str">
        <f t="shared" si="4"/>
        <v>EUR9MD_SYNTH1Y_Quote</v>
      </c>
      <c r="N15" s="214">
        <f>IFERROR(_xll.qlQuoteValue(H15),"--")</f>
        <v>-5.5800000000000001E-4</v>
      </c>
      <c r="O15" s="215"/>
      <c r="P15" s="85" t="b">
        <v>1</v>
      </c>
      <c r="Q15" s="82">
        <v>10</v>
      </c>
      <c r="R15" s="82">
        <v>1</v>
      </c>
      <c r="S15" s="82" t="str">
        <f t="shared" si="5"/>
        <v>obj_004b5#0001</v>
      </c>
      <c r="T15" s="86">
        <f>IFERROR(_xll.qlRateHelperEarliestDate(S15,Trigger),"--")</f>
        <v>42643</v>
      </c>
      <c r="U15" s="86">
        <f>IFERROR(_xll.qlRateHelperPillarDate(S15,Trigger),"--")</f>
        <v>42916</v>
      </c>
      <c r="W15" s="133" t="str">
        <f t="shared" si="1"/>
        <v>FRA</v>
      </c>
      <c r="X15" s="133" t="str">
        <v>obj_00498</v>
      </c>
      <c r="Y15" s="133" t="str">
        <f>IFERROR(_xll.qlRateHelperQuoteName(X15,Trigger),"")</f>
        <v>EUR9x21F_Quote</v>
      </c>
      <c r="Z15" s="172">
        <f>IFERROR(_xll.qlRateHelperRate(X15,Trigger),"")</f>
        <v>-8.5999999999999998E-4</v>
      </c>
      <c r="AA15" s="173" t="str">
        <f>IF(ISERROR(_xll.qlSwapRateHelperSpread($X15)),IF(ISERROR(_xll.qlFuturesRateHelperConvexityAdjustment($X15)),"",_xll.qlFuturesRateHelperConvexityAdjustment($X15)),_xll.qlSwapRateHelperSpread($X15))</f>
        <v/>
      </c>
      <c r="AB15" s="134">
        <f>IFERROR(_xll.qlRateHelperEarliestDate(X15,Trigger),"")</f>
        <v>42916</v>
      </c>
      <c r="AC15" s="134">
        <f>IFERROR(_xll.qlRateHelperPillarDate(X15,Trigger),"")</f>
        <v>43280</v>
      </c>
      <c r="AD15" s="172">
        <v>-7.2229419461625763E-4</v>
      </c>
    </row>
    <row r="16" spans="1:34" ht="11.25" customHeight="1" x14ac:dyDescent="0.2">
      <c r="A16" s="54" t="s">
        <v>27</v>
      </c>
      <c r="B16" s="55" t="s">
        <v>47</v>
      </c>
      <c r="C16" s="107"/>
      <c r="D16" s="107"/>
      <c r="E16" s="107"/>
      <c r="F16" s="107"/>
      <c r="G16" s="56" t="str">
        <f>_xll.qlEuribor(,B16,,Permanent,Trigger, ObjectOverwrite)</f>
        <v>obj_00471#0001</v>
      </c>
      <c r="H16" s="104" t="str">
        <f t="shared" si="2"/>
        <v>EUR10MD_SYNTH1Y_Quote</v>
      </c>
      <c r="I16" s="107"/>
      <c r="J16" s="209" t="str">
        <f>IF(P16,_xll.qlDepositRateHelper(,H16,G16,Permanent,Trigger,ObjectOverwrite),"--")</f>
        <v>--</v>
      </c>
      <c r="K16" s="45"/>
      <c r="L16" s="212" t="str">
        <f t="shared" si="3"/>
        <v>Dp</v>
      </c>
      <c r="M16" s="213" t="str">
        <f t="shared" si="4"/>
        <v>EUR10MD_SYNTH1Y_Quote</v>
      </c>
      <c r="N16" s="214">
        <f>IFERROR(_xll.qlQuoteValue(H16),"--")</f>
        <v>-5.4699999999999996E-4</v>
      </c>
      <c r="O16" s="215"/>
      <c r="P16" s="85" t="b">
        <v>0</v>
      </c>
      <c r="Q16" s="82">
        <v>10</v>
      </c>
      <c r="R16" s="82">
        <v>1</v>
      </c>
      <c r="S16" s="82" t="str">
        <f t="shared" si="5"/>
        <v>--</v>
      </c>
      <c r="T16" s="86" t="str">
        <f>IFERROR(_xll.qlRateHelperEarliestDate(S16,Trigger),"--")</f>
        <v>--</v>
      </c>
      <c r="U16" s="86" t="str">
        <f>IFERROR(_xll.qlRateHelperPillarDate(S16,Trigger),"--")</f>
        <v>--</v>
      </c>
      <c r="W16" s="133" t="str">
        <f t="shared" si="1"/>
        <v>FRA</v>
      </c>
      <c r="X16" s="133" t="str">
        <v>obj_0049d</v>
      </c>
      <c r="Y16" s="133" t="str">
        <f>IFERROR(_xll.qlRateHelperQuoteName(X16,Trigger),"")</f>
        <v>EUR10x22F_Quote</v>
      </c>
      <c r="Z16" s="172">
        <f>IFERROR(_xll.qlRateHelperRate(X16,Trigger),"")</f>
        <v>-8.7999999999999992E-4</v>
      </c>
      <c r="AA16" s="173" t="str">
        <f>IF(ISERROR(_xll.qlSwapRateHelperSpread($X16)),IF(ISERROR(_xll.qlFuturesRateHelperConvexityAdjustment($X16)),"",_xll.qlFuturesRateHelperConvexityAdjustment($X16)),_xll.qlSwapRateHelperSpread($X16))</f>
        <v/>
      </c>
      <c r="AB16" s="134">
        <f>IFERROR(_xll.qlRateHelperEarliestDate(X16,Trigger),"")</f>
        <v>42947</v>
      </c>
      <c r="AC16" s="134">
        <f>IFERROR(_xll.qlRateHelperPillarDate(X16,Trigger),"")</f>
        <v>43312</v>
      </c>
      <c r="AD16" s="172">
        <v>-7.3308293234555701E-4</v>
      </c>
    </row>
    <row r="17" spans="1:30" ht="11.25" customHeight="1" x14ac:dyDescent="0.2">
      <c r="A17" s="54" t="s">
        <v>27</v>
      </c>
      <c r="B17" s="55" t="s">
        <v>48</v>
      </c>
      <c r="C17" s="107"/>
      <c r="D17" s="107"/>
      <c r="E17" s="107"/>
      <c r="F17" s="107"/>
      <c r="G17" s="56" t="str">
        <f>_xll.qlEuribor(,B17,,Permanent,Trigger, ObjectOverwrite)</f>
        <v>obj_00478#0001</v>
      </c>
      <c r="H17" s="104" t="str">
        <f t="shared" si="2"/>
        <v>EUR11MD_SYNTH1Y_Quote</v>
      </c>
      <c r="I17" s="107"/>
      <c r="J17" s="209" t="str">
        <f>IF(P17,_xll.qlDepositRateHelper(,H17,G17,Permanent,Trigger,ObjectOverwrite),"--")</f>
        <v>--</v>
      </c>
      <c r="K17" s="45"/>
      <c r="L17" s="212" t="str">
        <f t="shared" si="3"/>
        <v>Dp</v>
      </c>
      <c r="M17" s="213" t="str">
        <f t="shared" si="4"/>
        <v>EUR11MD_SYNTH1Y_Quote</v>
      </c>
      <c r="N17" s="214">
        <f>IFERROR(_xll.qlQuoteValue(H17),"--")</f>
        <v>-5.2999999999999998E-4</v>
      </c>
      <c r="O17" s="215"/>
      <c r="P17" s="85" t="b">
        <v>0</v>
      </c>
      <c r="Q17" s="82">
        <v>10</v>
      </c>
      <c r="R17" s="82">
        <v>1</v>
      </c>
      <c r="S17" s="82" t="str">
        <f t="shared" si="5"/>
        <v>--</v>
      </c>
      <c r="T17" s="86" t="str">
        <f>IFERROR(_xll.qlRateHelperEarliestDate(S17,Trigger),"--")</f>
        <v>--</v>
      </c>
      <c r="U17" s="86" t="str">
        <f>IFERROR(_xll.qlRateHelperPillarDate(S17,Trigger),"--")</f>
        <v>--</v>
      </c>
      <c r="W17" s="133" t="str">
        <f t="shared" si="1"/>
        <v>FRA</v>
      </c>
      <c r="X17" s="133" t="str">
        <v>obj_004a1</v>
      </c>
      <c r="Y17" s="133" t="str">
        <f>IFERROR(_xll.qlRateHelperQuoteName(X17,Trigger),"")</f>
        <v>EUR11x23F_Quote</v>
      </c>
      <c r="Z17" s="172">
        <f>IFERROR(_xll.qlRateHelperRate(X17,Trigger),"")</f>
        <v>-8.9999999999999998E-4</v>
      </c>
      <c r="AA17" s="173" t="str">
        <f>IF(ISERROR(_xll.qlSwapRateHelperSpread($X17)),IF(ISERROR(_xll.qlFuturesRateHelperConvexityAdjustment($X17)),"",_xll.qlFuturesRateHelperConvexityAdjustment($X17)),_xll.qlSwapRateHelperSpread($X17))</f>
        <v/>
      </c>
      <c r="AB17" s="134">
        <f>IFERROR(_xll.qlRateHelperEarliestDate(X17,Trigger),"")</f>
        <v>42978</v>
      </c>
      <c r="AC17" s="134">
        <f>IFERROR(_xll.qlRateHelperPillarDate(X17,Trigger),"")</f>
        <v>43343</v>
      </c>
      <c r="AD17" s="172">
        <v>-7.4391558834326933E-4</v>
      </c>
    </row>
    <row r="18" spans="1:30" ht="11.25" customHeight="1" x14ac:dyDescent="0.2">
      <c r="A18" s="1" t="s">
        <v>27</v>
      </c>
      <c r="B18" s="6" t="s">
        <v>29</v>
      </c>
      <c r="C18" s="108"/>
      <c r="D18" s="108"/>
      <c r="E18" s="108"/>
      <c r="F18" s="108"/>
      <c r="G18" s="56" t="str">
        <f>PROPER(Currency)&amp;FamilyName&amp;B18</f>
        <v>Euribor1Y</v>
      </c>
      <c r="H18" s="105" t="str">
        <f t="shared" si="2"/>
        <v>EUR1YD_SYNTH1Y_Quote</v>
      </c>
      <c r="I18" s="108"/>
      <c r="J18" s="210" t="str">
        <f>IF(P18,_xll.qlDepositRateHelper(,H18,G18,Permanent,Trigger,ObjectOverwrite),"--")</f>
        <v>obj_004b7#0001</v>
      </c>
      <c r="K18" s="45"/>
      <c r="L18" s="216" t="str">
        <f t="shared" si="3"/>
        <v>Dp</v>
      </c>
      <c r="M18" s="217" t="str">
        <f t="shared" si="4"/>
        <v>EUR1YD_SYNTH1Y_Quote</v>
      </c>
      <c r="N18" s="218">
        <f>IFERROR(_xll.qlQuoteValue(H18),"--")</f>
        <v>-5.1000000000000004E-4</v>
      </c>
      <c r="O18" s="219"/>
      <c r="P18" s="87" t="b">
        <v>1</v>
      </c>
      <c r="Q18" s="83">
        <v>10</v>
      </c>
      <c r="R18" s="83">
        <v>1</v>
      </c>
      <c r="S18" s="83" t="str">
        <f t="shared" si="5"/>
        <v>obj_004b7#0001</v>
      </c>
      <c r="T18" s="88">
        <f>IFERROR(_xll.qlRateHelperEarliestDate(S18,Trigger),"--")</f>
        <v>42643</v>
      </c>
      <c r="U18" s="88">
        <f>IFERROR(_xll.qlRateHelperPillarDate(S18,Trigger),"--")</f>
        <v>43007</v>
      </c>
      <c r="W18" s="133" t="str">
        <f t="shared" si="1"/>
        <v>FRA</v>
      </c>
      <c r="X18" s="133" t="str">
        <v>obj_0049a</v>
      </c>
      <c r="Y18" s="133" t="str">
        <f>IFERROR(_xll.qlRateHelperQuoteName(X18,Trigger),"")</f>
        <v>EUR12x24F_Quote</v>
      </c>
      <c r="Z18" s="172">
        <f>IFERROR(_xll.qlRateHelperRate(X18,Trigger),"")</f>
        <v>-9.1E-4</v>
      </c>
      <c r="AA18" s="173" t="str">
        <f>IF(ISERROR(_xll.qlSwapRateHelperSpread($X18)),IF(ISERROR(_xll.qlFuturesRateHelperConvexityAdjustment($X18)),"",_xll.qlFuturesRateHelperConvexityAdjustment($X18)),_xll.qlSwapRateHelperSpread($X18))</f>
        <v/>
      </c>
      <c r="AB18" s="134">
        <f>IFERROR(_xll.qlRateHelperEarliestDate(X18,Trigger),"")</f>
        <v>43007</v>
      </c>
      <c r="AC18" s="134">
        <f>IFERROR(_xll.qlRateHelperPillarDate(X18,Trigger),"")</f>
        <v>43371</v>
      </c>
      <c r="AD18" s="172">
        <v>-7.4905173275665823E-4</v>
      </c>
    </row>
    <row r="19" spans="1:30" ht="11.25" customHeight="1" x14ac:dyDescent="0.2">
      <c r="B19" s="43"/>
      <c r="C19" s="43" t="s">
        <v>115</v>
      </c>
      <c r="D19" s="43"/>
      <c r="E19" s="43"/>
      <c r="F19" s="43"/>
      <c r="G19" s="43"/>
      <c r="K19" s="45"/>
      <c r="L19" s="220" t="str">
        <f>A21</f>
        <v>FRA</v>
      </c>
      <c r="M19" s="239" t="str">
        <f>H21</f>
        <v>EUR1x13F_Quote</v>
      </c>
      <c r="N19" s="222">
        <f>IFERROR(_xll.qlQuoteValue(H21),"--")</f>
        <v>-4.8999999999999998E-4</v>
      </c>
      <c r="O19" s="223"/>
      <c r="P19" s="116" t="b">
        <v>1</v>
      </c>
      <c r="Q19" s="115">
        <v>20</v>
      </c>
      <c r="R19" s="115">
        <v>7</v>
      </c>
      <c r="S19" s="115" t="str">
        <f>J21</f>
        <v>obj_0048a#0001</v>
      </c>
      <c r="T19" s="117">
        <f>IFERROR(_xll.qlRateHelperEarliestDate(S19,Trigger),"--")</f>
        <v>42674</v>
      </c>
      <c r="U19" s="117">
        <f>IFERROR(_xll.qlRateHelperPillarDate(S19,Trigger),"--")</f>
        <v>43039</v>
      </c>
      <c r="W19" s="133" t="str">
        <f t="shared" si="1"/>
        <v>BasSw</v>
      </c>
      <c r="X19" s="133" t="str">
        <v>obj_004f5</v>
      </c>
      <c r="Y19" s="133" t="str">
        <f>IFERROR(_xll.qlRateHelperQuoteName(X19,Trigger),"")</f>
        <v>EURAB12EBASIS3Y_Quote</v>
      </c>
      <c r="Z19" s="172">
        <f>IFERROR(_xll.qlRateHelperRate(X19,Trigger),"")</f>
        <v>-7.2000000000000015E-4</v>
      </c>
      <c r="AA19" s="173">
        <f>IF(ISERROR(_xll.qlSwapRateHelperSpread($X19)),IF(ISERROR(_xll.qlFuturesRateHelperConvexityAdjustment($X19)),"",_xll.qlFuturesRateHelperConvexityAdjustment($X19)),_xll.qlSwapRateHelperSpread($X19))</f>
        <v>0</v>
      </c>
      <c r="AB19" s="134">
        <f>IFERROR(_xll.qlRateHelperEarliestDate(X19,Trigger),"")</f>
        <v>42643</v>
      </c>
      <c r="AC19" s="134">
        <f>IFERROR(_xll.qlRateHelperPillarDate(X19,Trigger),"")</f>
        <v>43738</v>
      </c>
      <c r="AD19" s="172">
        <v>-7.2013108522381915E-4</v>
      </c>
    </row>
    <row r="20" spans="1:30" ht="11.25" customHeight="1" x14ac:dyDescent="0.2">
      <c r="A20" s="58" t="s">
        <v>9</v>
      </c>
      <c r="B20" s="58" t="s">
        <v>91</v>
      </c>
      <c r="C20" s="58" t="s">
        <v>92</v>
      </c>
      <c r="D20" s="58"/>
      <c r="E20" s="58"/>
      <c r="F20" s="58"/>
      <c r="G20" s="58" t="s">
        <v>4</v>
      </c>
      <c r="H20" s="260" t="s">
        <v>1</v>
      </c>
      <c r="I20" s="58"/>
      <c r="J20" s="58" t="s">
        <v>25</v>
      </c>
      <c r="K20" s="45"/>
      <c r="L20" s="212" t="str">
        <f t="shared" ref="L20:L42" si="6">A22</f>
        <v>FRA</v>
      </c>
      <c r="M20" s="213" t="str">
        <f t="shared" ref="M20:M42" si="7">H22</f>
        <v>EUR2x14F_Quote</v>
      </c>
      <c r="N20" s="214">
        <f>IFERROR(_xll.qlQuoteValue(H22),"--")</f>
        <v>-5.5000000000000003E-4</v>
      </c>
      <c r="O20" s="215"/>
      <c r="P20" s="85" t="b">
        <v>1</v>
      </c>
      <c r="Q20" s="82">
        <v>20</v>
      </c>
      <c r="R20" s="82">
        <v>7</v>
      </c>
      <c r="S20" s="82" t="str">
        <f t="shared" ref="S20:S42" si="8">J22</f>
        <v>obj_004a3#0001</v>
      </c>
      <c r="T20" s="86">
        <f>IFERROR(_xll.qlRateHelperEarliestDate(S20,Trigger),"--")</f>
        <v>42704</v>
      </c>
      <c r="U20" s="86">
        <f>IFERROR(_xll.qlRateHelperPillarDate(S20,Trigger),"--")</f>
        <v>43069</v>
      </c>
      <c r="W20" s="133" t="str">
        <f t="shared" si="1"/>
        <v>BasSw</v>
      </c>
      <c r="X20" s="133" t="str">
        <v>obj_004f6</v>
      </c>
      <c r="Y20" s="133" t="str">
        <f>IFERROR(_xll.qlRateHelperQuoteName(X20,Trigger),"")</f>
        <v>EURAB12EBASIS4Y_Quote</v>
      </c>
      <c r="Z20" s="172">
        <f>IFERROR(_xll.qlRateHelperRate(X20,Trigger),"")</f>
        <v>-5.0000000000000001E-4</v>
      </c>
      <c r="AA20" s="173">
        <f>IF(ISERROR(_xll.qlSwapRateHelperSpread($X20)),IF(ISERROR(_xll.qlFuturesRateHelperConvexityAdjustment($X20)),"",_xll.qlFuturesRateHelperConvexityAdjustment($X20)),_xll.qlSwapRateHelperSpread($X20))</f>
        <v>0</v>
      </c>
      <c r="AB20" s="134">
        <f>IFERROR(_xll.qlRateHelperEarliestDate(X20,Trigger),"")</f>
        <v>42643</v>
      </c>
      <c r="AC20" s="134">
        <f>IFERROR(_xll.qlRateHelperPillarDate(X20,Trigger),"")</f>
        <v>44104</v>
      </c>
      <c r="AD20" s="172">
        <v>-5.012840450550329E-4</v>
      </c>
    </row>
    <row r="21" spans="1:30" ht="11.25" customHeight="1" x14ac:dyDescent="0.2">
      <c r="A21" s="50" t="s">
        <v>93</v>
      </c>
      <c r="B21" s="100">
        <v>1</v>
      </c>
      <c r="C21" s="53" t="str">
        <f>"x"&amp;B21+SUBSTITUTE($C$19,"M","")&amp;"F"</f>
        <v>x13F</v>
      </c>
      <c r="D21" s="113"/>
      <c r="E21" s="113"/>
      <c r="F21" s="113"/>
      <c r="G21" s="52" t="str">
        <f t="shared" ref="G21:G44" si="9">PROPER(Currency)&amp;FamilyName&amp;Tenor</f>
        <v>Euribor1Y</v>
      </c>
      <c r="H21" s="126" t="str">
        <f t="shared" ref="H21:H29" si="10">Currency&amp;B21&amp;C21&amp;QuoteSuffix</f>
        <v>EUR1x13F_Quote</v>
      </c>
      <c r="I21" s="113"/>
      <c r="J21" s="211" t="str">
        <f>IF(P19,_xll.qlFraRateHelper(,H21,B21&amp;"M",G21,PillarDate,,Permanent,Trigger,ObjectOverwrite),"--")</f>
        <v>obj_0048a#0001</v>
      </c>
      <c r="K21" s="45"/>
      <c r="L21" s="212" t="str">
        <f t="shared" si="6"/>
        <v>FRA</v>
      </c>
      <c r="M21" s="213" t="str">
        <f t="shared" si="7"/>
        <v>EUR3x15F_Quote</v>
      </c>
      <c r="N21" s="214">
        <f>IFERROR(_xll.qlQuoteValue(H23),"--")</f>
        <v>-6.0000000000000006E-4</v>
      </c>
      <c r="O21" s="215"/>
      <c r="P21" s="85" t="b">
        <v>1</v>
      </c>
      <c r="Q21" s="82">
        <v>20</v>
      </c>
      <c r="R21" s="82">
        <v>7</v>
      </c>
      <c r="S21" s="82" t="str">
        <f t="shared" si="8"/>
        <v>obj_0049c#0001</v>
      </c>
      <c r="T21" s="86">
        <f>IFERROR(_xll.qlRateHelperEarliestDate(S21,Trigger),"--")</f>
        <v>42734</v>
      </c>
      <c r="U21" s="86">
        <f>IFERROR(_xll.qlRateHelperPillarDate(S21,Trigger),"--")</f>
        <v>43098</v>
      </c>
      <c r="W21" s="133" t="str">
        <f t="shared" si="1"/>
        <v>BasSw</v>
      </c>
      <c r="X21" s="133" t="str">
        <v>obj_004ef</v>
      </c>
      <c r="Y21" s="133" t="str">
        <f>IFERROR(_xll.qlRateHelperQuoteName(X21,Trigger),"")</f>
        <v>EURAB12EBASIS5Y_Quote</v>
      </c>
      <c r="Z21" s="172">
        <f>IFERROR(_xll.qlRateHelperRate(X21,Trigger),"")</f>
        <v>-4.9999999999999914E-5</v>
      </c>
      <c r="AA21" s="173">
        <f>IF(ISERROR(_xll.qlSwapRateHelperSpread($X21)),IF(ISERROR(_xll.qlFuturesRateHelperConvexityAdjustment($X21)),"",_xll.qlFuturesRateHelperConvexityAdjustment($X21)),_xll.qlSwapRateHelperSpread($X21))</f>
        <v>0</v>
      </c>
      <c r="AB21" s="134">
        <f>IFERROR(_xll.qlRateHelperEarliestDate(X21,Trigger),"")</f>
        <v>42643</v>
      </c>
      <c r="AC21" s="134">
        <f>IFERROR(_xll.qlRateHelperPillarDate(X21,Trigger),"")</f>
        <v>44469</v>
      </c>
      <c r="AD21" s="172">
        <v>-5.5084556499772814E-5</v>
      </c>
    </row>
    <row r="22" spans="1:30" ht="11.25" customHeight="1" x14ac:dyDescent="0.2">
      <c r="A22" s="54" t="s">
        <v>93</v>
      </c>
      <c r="B22" s="101">
        <v>2</v>
      </c>
      <c r="C22" s="57" t="str">
        <f t="shared" ref="C22:C44" si="11">"x"&amp;B22+SUBSTITUTE($C$19,"M","")&amp;"F"</f>
        <v>x14F</v>
      </c>
      <c r="D22" s="107"/>
      <c r="E22" s="107"/>
      <c r="F22" s="107"/>
      <c r="G22" s="56" t="str">
        <f t="shared" si="9"/>
        <v>Euribor1Y</v>
      </c>
      <c r="H22" s="104" t="str">
        <f t="shared" si="10"/>
        <v>EUR2x14F_Quote</v>
      </c>
      <c r="I22" s="107"/>
      <c r="J22" s="209" t="str">
        <f>IF(P20,_xll.qlFraRateHelper(,H22,B22&amp;"M",G22,PillarDate,,Permanent,Trigger,ObjectOverwrite),"--")</f>
        <v>obj_004a3#0001</v>
      </c>
      <c r="K22" s="45"/>
      <c r="L22" s="212" t="str">
        <f t="shared" si="6"/>
        <v>FRA</v>
      </c>
      <c r="M22" s="213" t="str">
        <f t="shared" si="7"/>
        <v>EUR4x16F_Quote</v>
      </c>
      <c r="N22" s="214">
        <f>IFERROR(_xll.qlQuoteValue(H24),"--")</f>
        <v>-6.3000000000000003E-4</v>
      </c>
      <c r="O22" s="215"/>
      <c r="P22" s="85" t="b">
        <v>1</v>
      </c>
      <c r="Q22" s="82">
        <v>20</v>
      </c>
      <c r="R22" s="82">
        <v>7</v>
      </c>
      <c r="S22" s="82" t="str">
        <f t="shared" si="8"/>
        <v>obj_00493#0001</v>
      </c>
      <c r="T22" s="86">
        <f>IFERROR(_xll.qlRateHelperEarliestDate(S22,Trigger),"--")</f>
        <v>42766</v>
      </c>
      <c r="U22" s="86">
        <f>IFERROR(_xll.qlRateHelperPillarDate(S22,Trigger),"--")</f>
        <v>43131</v>
      </c>
      <c r="W22" s="133" t="str">
        <f t="shared" si="1"/>
        <v>BasSw</v>
      </c>
      <c r="X22" s="133" t="str">
        <v>obj_004d0</v>
      </c>
      <c r="Y22" s="133" t="str">
        <f>IFERROR(_xll.qlRateHelperQuoteName(X22,Trigger),"")</f>
        <v>EURAB12EBASIS6Y_Quote</v>
      </c>
      <c r="Z22" s="172">
        <f>IFERROR(_xll.qlRateHelperRate(X22,Trigger),"")</f>
        <v>6.1000000000000008E-4</v>
      </c>
      <c r="AA22" s="173">
        <f>IF(ISERROR(_xll.qlSwapRateHelperSpread($X22)),IF(ISERROR(_xll.qlFuturesRateHelperConvexityAdjustment($X22)),"",_xll.qlFuturesRateHelperConvexityAdjustment($X22)),_xll.qlSwapRateHelperSpread($X22))</f>
        <v>0</v>
      </c>
      <c r="AB22" s="134">
        <f>IFERROR(_xll.qlRateHelperEarliestDate(X22,Trigger),"")</f>
        <v>42643</v>
      </c>
      <c r="AC22" s="134">
        <f>IFERROR(_xll.qlRateHelperPillarDate(X22,Trigger),"")</f>
        <v>44834</v>
      </c>
      <c r="AD22" s="172">
        <v>5.9960009229407391E-4</v>
      </c>
    </row>
    <row r="23" spans="1:30" ht="11.25" customHeight="1" x14ac:dyDescent="0.2">
      <c r="A23" s="54" t="s">
        <v>93</v>
      </c>
      <c r="B23" s="101">
        <v>3</v>
      </c>
      <c r="C23" s="57" t="str">
        <f t="shared" si="11"/>
        <v>x15F</v>
      </c>
      <c r="D23" s="107"/>
      <c r="E23" s="107"/>
      <c r="F23" s="107"/>
      <c r="G23" s="56" t="str">
        <f t="shared" si="9"/>
        <v>Euribor1Y</v>
      </c>
      <c r="H23" s="104" t="str">
        <f t="shared" si="10"/>
        <v>EUR3x15F_Quote</v>
      </c>
      <c r="I23" s="107"/>
      <c r="J23" s="209" t="str">
        <f>IF(P21,_xll.qlFraRateHelper(,H23,B23&amp;"M",G23,PillarDate,,Permanent,Trigger,ObjectOverwrite),"--")</f>
        <v>obj_0049c#0001</v>
      </c>
      <c r="K23" s="45"/>
      <c r="L23" s="212" t="str">
        <f t="shared" si="6"/>
        <v>FRA</v>
      </c>
      <c r="M23" s="213" t="str">
        <f t="shared" si="7"/>
        <v>EUR5x17F_Quote</v>
      </c>
      <c r="N23" s="214">
        <f>IFERROR(_xll.qlQuoteValue(H25),"--")</f>
        <v>-6.7000000000000002E-4</v>
      </c>
      <c r="O23" s="215"/>
      <c r="P23" s="85" t="b">
        <v>1</v>
      </c>
      <c r="Q23" s="82">
        <v>20</v>
      </c>
      <c r="R23" s="82">
        <v>7</v>
      </c>
      <c r="S23" s="82" t="str">
        <f t="shared" si="8"/>
        <v>obj_0048b#0001</v>
      </c>
      <c r="T23" s="86">
        <f>IFERROR(_xll.qlRateHelperEarliestDate(S23,Trigger),"--")</f>
        <v>42794</v>
      </c>
      <c r="U23" s="86">
        <f>IFERROR(_xll.qlRateHelperPillarDate(S23,Trigger),"--")</f>
        <v>43159</v>
      </c>
      <c r="W23" s="133" t="str">
        <f t="shared" si="1"/>
        <v>BasSw</v>
      </c>
      <c r="X23" s="133" t="str">
        <v>obj_004fc</v>
      </c>
      <c r="Y23" s="133" t="str">
        <f>IFERROR(_xll.qlRateHelperQuoteName(X23,Trigger),"")</f>
        <v>EURAB12EBASIS7Y_Quote</v>
      </c>
      <c r="Z23" s="172">
        <f>IFERROR(_xll.qlRateHelperRate(X23,Trigger),"")</f>
        <v>1.42E-3</v>
      </c>
      <c r="AA23" s="173">
        <f>IF(ISERROR(_xll.qlSwapRateHelperSpread($X23)),IF(ISERROR(_xll.qlFuturesRateHelperConvexityAdjustment($X23)),"",_xll.qlFuturesRateHelperConvexityAdjustment($X23)),_xll.qlSwapRateHelperSpread($X23))</f>
        <v>0</v>
      </c>
      <c r="AB23" s="134">
        <f>IFERROR(_xll.qlRateHelperEarliestDate(X23,Trigger),"")</f>
        <v>42643</v>
      </c>
      <c r="AC23" s="134">
        <f>IFERROR(_xll.qlRateHelperPillarDate(X23,Trigger),"")</f>
        <v>45198</v>
      </c>
      <c r="AD23" s="172">
        <v>1.4046465013418466E-3</v>
      </c>
    </row>
    <row r="24" spans="1:30" ht="11.25" customHeight="1" x14ac:dyDescent="0.2">
      <c r="A24" s="54" t="s">
        <v>93</v>
      </c>
      <c r="B24" s="101">
        <v>4</v>
      </c>
      <c r="C24" s="57" t="str">
        <f t="shared" si="11"/>
        <v>x16F</v>
      </c>
      <c r="D24" s="107"/>
      <c r="E24" s="107"/>
      <c r="F24" s="107"/>
      <c r="G24" s="56" t="str">
        <f t="shared" si="9"/>
        <v>Euribor1Y</v>
      </c>
      <c r="H24" s="104" t="str">
        <f t="shared" si="10"/>
        <v>EUR4x16F_Quote</v>
      </c>
      <c r="I24" s="107"/>
      <c r="J24" s="209" t="str">
        <f>IF(P22,_xll.qlFraRateHelper(,H24,B24&amp;"M",G24,PillarDate,,Permanent,Trigger,ObjectOverwrite),"--")</f>
        <v>obj_00493#0001</v>
      </c>
      <c r="K24" s="45"/>
      <c r="L24" s="212" t="str">
        <f t="shared" si="6"/>
        <v>FRA</v>
      </c>
      <c r="M24" s="213" t="str">
        <f t="shared" si="7"/>
        <v>EUR6x18F_Quote</v>
      </c>
      <c r="N24" s="214">
        <f>IFERROR(_xll.qlQuoteValue(H26),"--")</f>
        <v>-6.9000000000000008E-4</v>
      </c>
      <c r="O24" s="215"/>
      <c r="P24" s="85" t="b">
        <v>1</v>
      </c>
      <c r="Q24" s="82">
        <v>20</v>
      </c>
      <c r="R24" s="82">
        <v>7</v>
      </c>
      <c r="S24" s="82" t="str">
        <f t="shared" si="8"/>
        <v>obj_00495#0001</v>
      </c>
      <c r="T24" s="86">
        <f>IFERROR(_xll.qlRateHelperEarliestDate(S24,Trigger),"--")</f>
        <v>42825</v>
      </c>
      <c r="U24" s="86">
        <f>IFERROR(_xll.qlRateHelperPillarDate(S24,Trigger),"--")</f>
        <v>43188</v>
      </c>
      <c r="W24" s="133" t="str">
        <f t="shared" si="1"/>
        <v>BasSw</v>
      </c>
      <c r="X24" s="133" t="str">
        <v>obj_004ca</v>
      </c>
      <c r="Y24" s="133" t="str">
        <f>IFERROR(_xll.qlRateHelperQuoteName(X24,Trigger),"")</f>
        <v>EURAB12EBASIS8Y_Quote</v>
      </c>
      <c r="Z24" s="172">
        <f>IFERROR(_xll.qlRateHelperRate(X24,Trigger),"")</f>
        <v>2.3E-3</v>
      </c>
      <c r="AA24" s="173">
        <f>IF(ISERROR(_xll.qlSwapRateHelperSpread($X24)),IF(ISERROR(_xll.qlFuturesRateHelperConvexityAdjustment($X24)),"",_xll.qlFuturesRateHelperConvexityAdjustment($X24)),_xll.qlSwapRateHelperSpread($X24))</f>
        <v>0</v>
      </c>
      <c r="AB24" s="134">
        <f>IFERROR(_xll.qlRateHelperEarliestDate(X24,Trigger),"")</f>
        <v>42643</v>
      </c>
      <c r="AC24" s="134">
        <f>IFERROR(_xll.qlRateHelperPillarDate(X24,Trigger),"")</f>
        <v>45565</v>
      </c>
      <c r="AD24" s="172">
        <v>2.2814685990921904E-3</v>
      </c>
    </row>
    <row r="25" spans="1:30" ht="11.25" customHeight="1" x14ac:dyDescent="0.2">
      <c r="A25" s="54" t="s">
        <v>93</v>
      </c>
      <c r="B25" s="101">
        <v>5</v>
      </c>
      <c r="C25" s="57" t="str">
        <f t="shared" si="11"/>
        <v>x17F</v>
      </c>
      <c r="D25" s="107"/>
      <c r="E25" s="107"/>
      <c r="F25" s="107"/>
      <c r="G25" s="56" t="str">
        <f t="shared" si="9"/>
        <v>Euribor1Y</v>
      </c>
      <c r="H25" s="104" t="str">
        <f t="shared" si="10"/>
        <v>EUR5x17F_Quote</v>
      </c>
      <c r="I25" s="107"/>
      <c r="J25" s="209" t="str">
        <f>IF(P23,_xll.qlFraRateHelper(,H25,B25&amp;"M",G25,PillarDate,,Permanent,Trigger,ObjectOverwrite),"--")</f>
        <v>obj_0048b#0001</v>
      </c>
      <c r="K25" s="45"/>
      <c r="L25" s="212" t="str">
        <f t="shared" si="6"/>
        <v>FRA</v>
      </c>
      <c r="M25" s="213" t="str">
        <f t="shared" si="7"/>
        <v>EUR7x19F_Quote</v>
      </c>
      <c r="N25" s="214">
        <f>IFERROR(_xll.qlQuoteValue(H27),"--")</f>
        <v>-7.1000000000000013E-4</v>
      </c>
      <c r="O25" s="215"/>
      <c r="P25" s="85" t="b">
        <v>1</v>
      </c>
      <c r="Q25" s="82">
        <v>20</v>
      </c>
      <c r="R25" s="82">
        <v>7</v>
      </c>
      <c r="S25" s="82" t="str">
        <f t="shared" si="8"/>
        <v>obj_00485#0001</v>
      </c>
      <c r="T25" s="86">
        <f>IFERROR(_xll.qlRateHelperEarliestDate(S25,Trigger),"--")</f>
        <v>42853</v>
      </c>
      <c r="U25" s="86">
        <f>IFERROR(_xll.qlRateHelperPillarDate(S25,Trigger),"--")</f>
        <v>43220</v>
      </c>
      <c r="W25" s="133" t="str">
        <f t="shared" si="1"/>
        <v>BasSw</v>
      </c>
      <c r="X25" s="133" t="str">
        <v>obj_00505</v>
      </c>
      <c r="Y25" s="133" t="str">
        <f>IFERROR(_xll.qlRateHelperQuoteName(X25,Trigger),"")</f>
        <v>EURAB12EBASIS9Y_Quote</v>
      </c>
      <c r="Z25" s="172">
        <f>IFERROR(_xll.qlRateHelperRate(X25,Trigger),"")</f>
        <v>3.1900000000000001E-3</v>
      </c>
      <c r="AA25" s="173">
        <f>IF(ISERROR(_xll.qlSwapRateHelperSpread($X25)),IF(ISERROR(_xll.qlFuturesRateHelperConvexityAdjustment($X25)),"",_xll.qlFuturesRateHelperConvexityAdjustment($X25)),_xll.qlSwapRateHelperSpread($X25))</f>
        <v>0</v>
      </c>
      <c r="AB25" s="134">
        <f>IFERROR(_xll.qlRateHelperEarliestDate(X25,Trigger),"")</f>
        <v>42643</v>
      </c>
      <c r="AC25" s="134">
        <f>IFERROR(_xll.qlRateHelperPillarDate(X25,Trigger),"")</f>
        <v>45930</v>
      </c>
      <c r="AD25" s="172">
        <v>3.1730482796504134E-3</v>
      </c>
    </row>
    <row r="26" spans="1:30" ht="11.25" customHeight="1" x14ac:dyDescent="0.2">
      <c r="A26" s="54" t="s">
        <v>93</v>
      </c>
      <c r="B26" s="101">
        <v>6</v>
      </c>
      <c r="C26" s="57" t="str">
        <f t="shared" si="11"/>
        <v>x18F</v>
      </c>
      <c r="D26" s="107"/>
      <c r="E26" s="107"/>
      <c r="F26" s="107"/>
      <c r="G26" s="56" t="str">
        <f t="shared" si="9"/>
        <v>Euribor1Y</v>
      </c>
      <c r="H26" s="104" t="str">
        <f t="shared" si="10"/>
        <v>EUR6x18F_Quote</v>
      </c>
      <c r="I26" s="107"/>
      <c r="J26" s="209" t="str">
        <f>IF(P24,_xll.qlFraRateHelper(,H26,B26&amp;"M",G26,PillarDate,,Permanent,Trigger,ObjectOverwrite),"--")</f>
        <v>obj_00495#0001</v>
      </c>
      <c r="K26" s="45"/>
      <c r="L26" s="212" t="str">
        <f t="shared" si="6"/>
        <v>FRA</v>
      </c>
      <c r="M26" s="213" t="str">
        <f t="shared" si="7"/>
        <v>EUR8x20F_Quote</v>
      </c>
      <c r="N26" s="214">
        <f>IFERROR(_xll.qlQuoteValue(H28),"--")</f>
        <v>-7.2000000000000005E-4</v>
      </c>
      <c r="O26" s="215"/>
      <c r="P26" s="85" t="b">
        <v>1</v>
      </c>
      <c r="Q26" s="82">
        <v>20</v>
      </c>
      <c r="R26" s="82">
        <v>7</v>
      </c>
      <c r="S26" s="82" t="str">
        <f t="shared" si="8"/>
        <v>obj_00489#0001</v>
      </c>
      <c r="T26" s="86">
        <f>IFERROR(_xll.qlRateHelperEarliestDate(S26,Trigger),"--")</f>
        <v>42886</v>
      </c>
      <c r="U26" s="86">
        <f>IFERROR(_xll.qlRateHelperPillarDate(S26,Trigger),"--")</f>
        <v>43251</v>
      </c>
      <c r="W26" s="133" t="str">
        <f t="shared" si="1"/>
        <v>BasSw</v>
      </c>
      <c r="X26" s="133" t="str">
        <v>obj_004fd</v>
      </c>
      <c r="Y26" s="133" t="str">
        <f>IFERROR(_xll.qlRateHelperQuoteName(X26,Trigger),"")</f>
        <v>EURAB12EBASIS10Y_Quote</v>
      </c>
      <c r="Z26" s="172">
        <f>IFERROR(_xll.qlRateHelperRate(X26,Trigger),"")</f>
        <v>4.0200000000000001E-3</v>
      </c>
      <c r="AA26" s="173">
        <f>IF(ISERROR(_xll.qlSwapRateHelperSpread($X26)),IF(ISERROR(_xll.qlFuturesRateHelperConvexityAdjustment($X26)),"",_xll.qlFuturesRateHelperConvexityAdjustment($X26)),_xll.qlSwapRateHelperSpread($X26))</f>
        <v>0</v>
      </c>
      <c r="AB26" s="134">
        <f>IFERROR(_xll.qlRateHelperEarliestDate(X26,Trigger),"")</f>
        <v>42643</v>
      </c>
      <c r="AC26" s="134">
        <f>IFERROR(_xll.qlRateHelperPillarDate(X26,Trigger),"")</f>
        <v>46295</v>
      </c>
      <c r="AD26" s="172">
        <v>4.0092601060446728E-3</v>
      </c>
    </row>
    <row r="27" spans="1:30" ht="11.25" customHeight="1" x14ac:dyDescent="0.2">
      <c r="A27" s="54" t="s">
        <v>93</v>
      </c>
      <c r="B27" s="101">
        <v>7</v>
      </c>
      <c r="C27" s="57" t="str">
        <f t="shared" si="11"/>
        <v>x19F</v>
      </c>
      <c r="D27" s="107"/>
      <c r="E27" s="107"/>
      <c r="F27" s="107"/>
      <c r="G27" s="56" t="str">
        <f t="shared" si="9"/>
        <v>Euribor1Y</v>
      </c>
      <c r="H27" s="104" t="str">
        <f t="shared" si="10"/>
        <v>EUR7x19F_Quote</v>
      </c>
      <c r="I27" s="107"/>
      <c r="J27" s="209" t="str">
        <f>IF(P25,_xll.qlFraRateHelper(,H27,B27&amp;"M",G27,PillarDate,,Permanent,Trigger,ObjectOverwrite),"--")</f>
        <v>obj_00485#0001</v>
      </c>
      <c r="K27" s="45"/>
      <c r="L27" s="212" t="str">
        <f t="shared" si="6"/>
        <v>FRA</v>
      </c>
      <c r="M27" s="213" t="str">
        <f t="shared" si="7"/>
        <v>EUR9x21F_Quote</v>
      </c>
      <c r="N27" s="214">
        <f>IFERROR(_xll.qlQuoteValue(H29),"--")</f>
        <v>-7.3000000000000007E-4</v>
      </c>
      <c r="O27" s="215"/>
      <c r="P27" s="85" t="b">
        <v>1</v>
      </c>
      <c r="Q27" s="82">
        <v>20</v>
      </c>
      <c r="R27" s="82">
        <v>7</v>
      </c>
      <c r="S27" s="82" t="str">
        <f t="shared" si="8"/>
        <v>obj_00498#0001</v>
      </c>
      <c r="T27" s="86">
        <f>IFERROR(_xll.qlRateHelperEarliestDate(S27,Trigger),"--")</f>
        <v>42916</v>
      </c>
      <c r="U27" s="86">
        <f>IFERROR(_xll.qlRateHelperPillarDate(S27,Trigger),"--")</f>
        <v>43280</v>
      </c>
      <c r="W27" s="133" t="str">
        <f t="shared" si="1"/>
        <v>BasSw</v>
      </c>
      <c r="X27" s="133" t="str">
        <v>obj_004f4</v>
      </c>
      <c r="Y27" s="133" t="str">
        <f>IFERROR(_xll.qlRateHelperQuoteName(X27,Trigger),"")</f>
        <v>EURAB12EBASIS12Y_Quote</v>
      </c>
      <c r="Z27" s="172">
        <f>IFERROR(_xll.qlRateHelperRate(X27,Trigger),"")</f>
        <v>5.3800000000000002E-3</v>
      </c>
      <c r="AA27" s="173">
        <f>IF(ISERROR(_xll.qlSwapRateHelperSpread($X27)),IF(ISERROR(_xll.qlFuturesRateHelperConvexityAdjustment($X27)),"",_xll.qlFuturesRateHelperConvexityAdjustment($X27)),_xll.qlSwapRateHelperSpread($X27))</f>
        <v>0</v>
      </c>
      <c r="AB27" s="134">
        <f>IFERROR(_xll.qlRateHelperEarliestDate(X27,Trigger),"")</f>
        <v>42643</v>
      </c>
      <c r="AC27" s="134">
        <f>IFERROR(_xll.qlRateHelperPillarDate(X27,Trigger),"")</f>
        <v>47025</v>
      </c>
      <c r="AD27" s="172">
        <v>5.3904130255156106E-3</v>
      </c>
    </row>
    <row r="28" spans="1:30" ht="11.25" customHeight="1" x14ac:dyDescent="0.2">
      <c r="A28" s="54" t="s">
        <v>93</v>
      </c>
      <c r="B28" s="101">
        <v>8</v>
      </c>
      <c r="C28" s="57" t="str">
        <f t="shared" si="11"/>
        <v>x20F</v>
      </c>
      <c r="D28" s="107"/>
      <c r="E28" s="107"/>
      <c r="F28" s="107"/>
      <c r="G28" s="56" t="str">
        <f t="shared" si="9"/>
        <v>Euribor1Y</v>
      </c>
      <c r="H28" s="104" t="str">
        <f t="shared" si="10"/>
        <v>EUR8x20F_Quote</v>
      </c>
      <c r="I28" s="107"/>
      <c r="J28" s="209" t="str">
        <f>IF(P26,_xll.qlFraRateHelper(,H28,B28&amp;"M",G28,PillarDate,,Permanent,Trigger,ObjectOverwrite),"--")</f>
        <v>obj_00489#0001</v>
      </c>
      <c r="K28" s="45"/>
      <c r="L28" s="212" t="str">
        <f t="shared" si="6"/>
        <v>FRA</v>
      </c>
      <c r="M28" s="213" t="str">
        <f t="shared" si="7"/>
        <v>EUR10x22F_Quote</v>
      </c>
      <c r="N28" s="214">
        <f>IFERROR(_xll.qlQuoteValue(H30),"--")</f>
        <v>-7.3000000000000007E-4</v>
      </c>
      <c r="O28" s="215"/>
      <c r="P28" s="85" t="b">
        <v>1</v>
      </c>
      <c r="Q28" s="82">
        <v>20</v>
      </c>
      <c r="R28" s="82">
        <v>7</v>
      </c>
      <c r="S28" s="82" t="str">
        <f t="shared" si="8"/>
        <v>obj_0049d#0001</v>
      </c>
      <c r="T28" s="86">
        <f>IFERROR(_xll.qlRateHelperEarliestDate(S28,Trigger),"--")</f>
        <v>42947</v>
      </c>
      <c r="U28" s="86">
        <f>IFERROR(_xll.qlRateHelperPillarDate(S28,Trigger),"--")</f>
        <v>43312</v>
      </c>
      <c r="W28" s="133" t="str">
        <f t="shared" si="1"/>
        <v>BasSw</v>
      </c>
      <c r="X28" s="133" t="str">
        <v>obj_004be</v>
      </c>
      <c r="Y28" s="133" t="str">
        <f>IFERROR(_xll.qlRateHelperQuoteName(X28,Trigger),"")</f>
        <v>EURAB12EBASIS15Y_Quote</v>
      </c>
      <c r="Z28" s="172">
        <f>IFERROR(_xll.qlRateHelperRate(X28,Trigger),"")</f>
        <v>6.8200000000000005E-3</v>
      </c>
      <c r="AA28" s="173">
        <f>IF(ISERROR(_xll.qlSwapRateHelperSpread($X28)),IF(ISERROR(_xll.qlFuturesRateHelperConvexityAdjustment($X28)),"",_xll.qlFuturesRateHelperConvexityAdjustment($X28)),_xll.qlSwapRateHelperSpread($X28))</f>
        <v>0</v>
      </c>
      <c r="AB28" s="134">
        <f>IFERROR(_xll.qlRateHelperEarliestDate(X28,Trigger),"")</f>
        <v>42643</v>
      </c>
      <c r="AC28" s="134">
        <f>IFERROR(_xll.qlRateHelperPillarDate(X28,Trigger),"")</f>
        <v>48121</v>
      </c>
      <c r="AD28" s="172">
        <v>6.8737256826074929E-3</v>
      </c>
    </row>
    <row r="29" spans="1:30" ht="11.25" customHeight="1" x14ac:dyDescent="0.2">
      <c r="A29" s="54" t="s">
        <v>93</v>
      </c>
      <c r="B29" s="101">
        <v>9</v>
      </c>
      <c r="C29" s="57" t="str">
        <f t="shared" si="11"/>
        <v>x21F</v>
      </c>
      <c r="D29" s="107"/>
      <c r="E29" s="107"/>
      <c r="F29" s="107"/>
      <c r="G29" s="56" t="str">
        <f t="shared" si="9"/>
        <v>Euribor1Y</v>
      </c>
      <c r="H29" s="104" t="str">
        <f t="shared" si="10"/>
        <v>EUR9x21F_Quote</v>
      </c>
      <c r="I29" s="107"/>
      <c r="J29" s="209" t="str">
        <f>IF(P27,_xll.qlFraRateHelper(,H29,B29&amp;"M",G29,PillarDate,,Permanent,Trigger,ObjectOverwrite),"--")</f>
        <v>obj_00498#0001</v>
      </c>
      <c r="K29" s="45"/>
      <c r="L29" s="212" t="str">
        <f t="shared" si="6"/>
        <v>FRA</v>
      </c>
      <c r="M29" s="213" t="str">
        <f t="shared" si="7"/>
        <v>EUR11x23F_Quote</v>
      </c>
      <c r="N29" s="214">
        <f>IFERROR(_xll.qlQuoteValue(H31),"--")</f>
        <v>-7.400000000000001E-4</v>
      </c>
      <c r="O29" s="215"/>
      <c r="P29" s="85" t="b">
        <v>1</v>
      </c>
      <c r="Q29" s="82">
        <v>20</v>
      </c>
      <c r="R29" s="82">
        <v>7</v>
      </c>
      <c r="S29" s="82" t="str">
        <f t="shared" si="8"/>
        <v>obj_004a1#0001</v>
      </c>
      <c r="T29" s="86">
        <f>IFERROR(_xll.qlRateHelperEarliestDate(S29,Trigger),"--")</f>
        <v>42978</v>
      </c>
      <c r="U29" s="86">
        <f>IFERROR(_xll.qlRateHelperPillarDate(S29,Trigger),"--")</f>
        <v>43343</v>
      </c>
      <c r="W29" s="133" t="str">
        <f t="shared" si="1"/>
        <v>BasSw</v>
      </c>
      <c r="X29" s="133" t="str">
        <v>obj_004e7</v>
      </c>
      <c r="Y29" s="133" t="str">
        <f>IFERROR(_xll.qlRateHelperQuoteName(X29,Trigger),"")</f>
        <v>EURAB12EBASIS20Y_Quote</v>
      </c>
      <c r="Z29" s="172">
        <f>IFERROR(_xll.qlRateHelperRate(X29,Trigger),"")</f>
        <v>7.92E-3</v>
      </c>
      <c r="AA29" s="173">
        <f>IF(ISERROR(_xll.qlSwapRateHelperSpread($X29)),IF(ISERROR(_xll.qlFuturesRateHelperConvexityAdjustment($X29)),"",_xll.qlFuturesRateHelperConvexityAdjustment($X29)),_xll.qlSwapRateHelperSpread($X29))</f>
        <v>0</v>
      </c>
      <c r="AB29" s="134">
        <f>IFERROR(_xll.qlRateHelperEarliestDate(X29,Trigger),"")</f>
        <v>42643</v>
      </c>
      <c r="AC29" s="134">
        <f>IFERROR(_xll.qlRateHelperPillarDate(X29,Trigger),"")</f>
        <v>49948</v>
      </c>
      <c r="AD29" s="172">
        <v>8.0134625357285855E-3</v>
      </c>
    </row>
    <row r="30" spans="1:30" ht="11.25" customHeight="1" x14ac:dyDescent="0.2">
      <c r="A30" s="54" t="s">
        <v>93</v>
      </c>
      <c r="B30" s="101">
        <v>10</v>
      </c>
      <c r="C30" s="57" t="str">
        <f t="shared" si="11"/>
        <v>x22F</v>
      </c>
      <c r="D30" s="107"/>
      <c r="E30" s="107"/>
      <c r="F30" s="107"/>
      <c r="G30" s="56" t="str">
        <f t="shared" si="9"/>
        <v>Euribor1Y</v>
      </c>
      <c r="H30" s="104" t="str">
        <f t="shared" ref="H30:H44" si="12">Currency&amp;B30&amp;C30&amp;QuoteSuffix</f>
        <v>EUR10x22F_Quote</v>
      </c>
      <c r="I30" s="107"/>
      <c r="J30" s="209" t="str">
        <f>IF(P28,_xll.qlFraRateHelper(,H30,B30&amp;"M",G30,PillarDate,,Permanent,Trigger,ObjectOverwrite),"--")</f>
        <v>obj_0049d#0001</v>
      </c>
      <c r="K30" s="45"/>
      <c r="L30" s="212" t="str">
        <f t="shared" si="6"/>
        <v>FRA</v>
      </c>
      <c r="M30" s="213" t="str">
        <f t="shared" si="7"/>
        <v>EUR12x24F_Quote</v>
      </c>
      <c r="N30" s="214">
        <f>IFERROR(_xll.qlQuoteValue(H32),"--")</f>
        <v>-7.400000000000001E-4</v>
      </c>
      <c r="O30" s="215"/>
      <c r="P30" s="85" t="b">
        <v>1</v>
      </c>
      <c r="Q30" s="82">
        <v>20</v>
      </c>
      <c r="R30" s="82">
        <v>7</v>
      </c>
      <c r="S30" s="82" t="str">
        <f t="shared" si="8"/>
        <v>obj_0049a#0001</v>
      </c>
      <c r="T30" s="86">
        <f>IFERROR(_xll.qlRateHelperEarliestDate(S30,Trigger),"--")</f>
        <v>43007</v>
      </c>
      <c r="U30" s="86">
        <f>IFERROR(_xll.qlRateHelperPillarDate(S30,Trigger),"--")</f>
        <v>43371</v>
      </c>
      <c r="W30" s="133" t="str">
        <f t="shared" si="1"/>
        <v>BasSw</v>
      </c>
      <c r="X30" s="133" t="str">
        <v>obj_004f3</v>
      </c>
      <c r="Y30" s="133" t="str">
        <f>IFERROR(_xll.qlRateHelperQuoteName(X30,Trigger),"")</f>
        <v>EURAB12EBASIS25Y_Quote</v>
      </c>
      <c r="Z30" s="172">
        <f>IFERROR(_xll.qlRateHelperRate(X30,Trigger),"")</f>
        <v>8.1399999999999997E-3</v>
      </c>
      <c r="AA30" s="173">
        <f>IF(ISERROR(_xll.qlSwapRateHelperSpread($X30)),IF(ISERROR(_xll.qlFuturesRateHelperConvexityAdjustment($X30)),"",_xll.qlFuturesRateHelperConvexityAdjustment($X30)),_xll.qlSwapRateHelperSpread($X30))</f>
        <v>0</v>
      </c>
      <c r="AB30" s="134">
        <f>IFERROR(_xll.qlRateHelperEarliestDate(X30,Trigger),"")</f>
        <v>42643</v>
      </c>
      <c r="AC30" s="134">
        <f>IFERROR(_xll.qlRateHelperPillarDate(X30,Trigger),"")</f>
        <v>51774</v>
      </c>
      <c r="AD30" s="172">
        <v>8.2250898694874834E-3</v>
      </c>
    </row>
    <row r="31" spans="1:30" ht="11.25" customHeight="1" x14ac:dyDescent="0.2">
      <c r="A31" s="54" t="s">
        <v>93</v>
      </c>
      <c r="B31" s="101">
        <v>11</v>
      </c>
      <c r="C31" s="57" t="str">
        <f t="shared" si="11"/>
        <v>x23F</v>
      </c>
      <c r="D31" s="107"/>
      <c r="E31" s="107"/>
      <c r="F31" s="107"/>
      <c r="G31" s="56" t="str">
        <f t="shared" si="9"/>
        <v>Euribor1Y</v>
      </c>
      <c r="H31" s="104" t="str">
        <f t="shared" si="12"/>
        <v>EUR11x23F_Quote</v>
      </c>
      <c r="I31" s="107"/>
      <c r="J31" s="209" t="str">
        <f>IF(P29,_xll.qlFraRateHelper(,H31,B31&amp;"M",G31,PillarDate,,Permanent,Trigger,ObjectOverwrite),"--")</f>
        <v>obj_004a1#0001</v>
      </c>
      <c r="K31" s="45"/>
      <c r="L31" s="212" t="str">
        <f t="shared" si="6"/>
        <v>FRA</v>
      </c>
      <c r="M31" s="213" t="str">
        <f t="shared" si="7"/>
        <v>EUR13x25F_Quote</v>
      </c>
      <c r="N31" s="214" t="str">
        <f>IFERROR(_xll.qlQuoteValue(H33),"--")</f>
        <v>--</v>
      </c>
      <c r="O31" s="215"/>
      <c r="P31" s="85" t="b">
        <v>0</v>
      </c>
      <c r="Q31" s="82">
        <v>20</v>
      </c>
      <c r="R31" s="82">
        <v>7</v>
      </c>
      <c r="S31" s="82" t="str">
        <f t="shared" si="8"/>
        <v>--</v>
      </c>
      <c r="T31" s="86" t="str">
        <f>IFERROR(_xll.qlRateHelperEarliestDate(S31,Trigger),"--")</f>
        <v>--</v>
      </c>
      <c r="U31" s="86" t="str">
        <f>IFERROR(_xll.qlRateHelperPillarDate(S31,Trigger),"--")</f>
        <v>--</v>
      </c>
      <c r="W31" s="133" t="str">
        <f t="shared" si="1"/>
        <v>BasSw</v>
      </c>
      <c r="X31" s="133" t="str">
        <v>obj_004d4</v>
      </c>
      <c r="Y31" s="133" t="str">
        <f>IFERROR(_xll.qlRateHelperQuoteName(X31,Trigger),"")</f>
        <v>EURAB12EBASIS30Y_Quote</v>
      </c>
      <c r="Z31" s="172">
        <f>IFERROR(_xll.qlRateHelperRate(X31,Trigger),"")</f>
        <v>8.1099999999999992E-3</v>
      </c>
      <c r="AA31" s="173">
        <f>IF(ISERROR(_xll.qlSwapRateHelperSpread($X31)),IF(ISERROR(_xll.qlFuturesRateHelperConvexityAdjustment($X31)),"",_xll.qlFuturesRateHelperConvexityAdjustment($X31)),_xll.qlSwapRateHelperSpread($X31))</f>
        <v>0</v>
      </c>
      <c r="AB31" s="134">
        <f>IFERROR(_xll.qlRateHelperEarliestDate(X31,Trigger),"")</f>
        <v>42643</v>
      </c>
      <c r="AC31" s="134">
        <f>IFERROR(_xll.qlRateHelperPillarDate(X31,Trigger),"")</f>
        <v>53598</v>
      </c>
      <c r="AD31" s="172">
        <v>8.1711413337869077E-3</v>
      </c>
    </row>
    <row r="32" spans="1:30" ht="11.25" customHeight="1" x14ac:dyDescent="0.2">
      <c r="A32" s="54" t="s">
        <v>93</v>
      </c>
      <c r="B32" s="101">
        <v>12</v>
      </c>
      <c r="C32" s="57" t="str">
        <f t="shared" si="11"/>
        <v>x24F</v>
      </c>
      <c r="D32" s="107"/>
      <c r="E32" s="107"/>
      <c r="F32" s="107"/>
      <c r="G32" s="56" t="str">
        <f t="shared" si="9"/>
        <v>Euribor1Y</v>
      </c>
      <c r="H32" s="104" t="str">
        <f t="shared" si="12"/>
        <v>EUR12x24F_Quote</v>
      </c>
      <c r="I32" s="107"/>
      <c r="J32" s="209" t="str">
        <f>IF(P30,_xll.qlFraRateHelper(,H32,B32&amp;"M",G32,PillarDate,,Permanent,Trigger,ObjectOverwrite),"--")</f>
        <v>obj_0049a#0001</v>
      </c>
      <c r="K32" s="45"/>
      <c r="L32" s="212" t="str">
        <f t="shared" si="6"/>
        <v>FRA</v>
      </c>
      <c r="M32" s="213" t="str">
        <f t="shared" si="7"/>
        <v>EUR14x26F_Quote</v>
      </c>
      <c r="N32" s="214" t="str">
        <f>IFERROR(_xll.qlQuoteValue(H34),"--")</f>
        <v>--</v>
      </c>
      <c r="O32" s="215"/>
      <c r="P32" s="85" t="b">
        <v>0</v>
      </c>
      <c r="Q32" s="82">
        <v>20</v>
      </c>
      <c r="R32" s="82">
        <v>7</v>
      </c>
      <c r="S32" s="82" t="str">
        <f t="shared" si="8"/>
        <v>--</v>
      </c>
      <c r="T32" s="86" t="str">
        <f>IFERROR(_xll.qlRateHelperEarliestDate(S32,Trigger),"--")</f>
        <v>--</v>
      </c>
      <c r="U32" s="86" t="str">
        <f>IFERROR(_xll.qlRateHelperPillarDate(S32,Trigger),"--")</f>
        <v>--</v>
      </c>
      <c r="W32" s="133" t="str">
        <f t="shared" si="1"/>
        <v>BasSw</v>
      </c>
      <c r="X32" s="133" t="str">
        <v>obj_004ed</v>
      </c>
      <c r="Y32" s="133" t="str">
        <f>IFERROR(_xll.qlRateHelperQuoteName(X32,Trigger),"")</f>
        <v>EURAB12EBASIS40Y_Quote</v>
      </c>
      <c r="Z32" s="172">
        <f>IFERROR(_xll.qlRateHelperRate(X32,Trigger),"")</f>
        <v>7.77E-3</v>
      </c>
      <c r="AA32" s="173">
        <f>IF(ISERROR(_xll.qlSwapRateHelperSpread($X32)),IF(ISERROR(_xll.qlFuturesRateHelperConvexityAdjustment($X32)),"",_xll.qlFuturesRateHelperConvexityAdjustment($X32)),_xll.qlSwapRateHelperSpread($X32))</f>
        <v>0</v>
      </c>
      <c r="AB32" s="134">
        <f>IFERROR(_xll.qlRateHelperEarliestDate(X32,Trigger),"")</f>
        <v>42643</v>
      </c>
      <c r="AC32" s="134">
        <f>IFERROR(_xll.qlRateHelperPillarDate(X32,Trigger),"")</f>
        <v>57252</v>
      </c>
      <c r="AD32" s="172">
        <v>7.7627627829089498E-3</v>
      </c>
    </row>
    <row r="33" spans="1:30" ht="11.25" customHeight="1" x14ac:dyDescent="0.2">
      <c r="A33" s="54" t="s">
        <v>93</v>
      </c>
      <c r="B33" s="101">
        <v>13</v>
      </c>
      <c r="C33" s="57" t="str">
        <f t="shared" si="11"/>
        <v>x25F</v>
      </c>
      <c r="D33" s="107"/>
      <c r="E33" s="107"/>
      <c r="F33" s="107"/>
      <c r="G33" s="56" t="str">
        <f t="shared" si="9"/>
        <v>Euribor1Y</v>
      </c>
      <c r="H33" s="104" t="str">
        <f t="shared" si="12"/>
        <v>EUR13x25F_Quote</v>
      </c>
      <c r="I33" s="107"/>
      <c r="J33" s="209" t="str">
        <f>IF(P31,_xll.qlFraRateHelper(,H33,B33&amp;"M",G33,PillarDate,,Permanent,Trigger,ObjectOverwrite),"--")</f>
        <v>--</v>
      </c>
      <c r="K33" s="45"/>
      <c r="L33" s="212" t="str">
        <f t="shared" si="6"/>
        <v>FRA</v>
      </c>
      <c r="M33" s="213" t="str">
        <f t="shared" si="7"/>
        <v>EUR15x27F_Quote</v>
      </c>
      <c r="N33" s="214" t="str">
        <f>IFERROR(_xll.qlQuoteValue(H35),"--")</f>
        <v>--</v>
      </c>
      <c r="O33" s="215"/>
      <c r="P33" s="85" t="b">
        <v>0</v>
      </c>
      <c r="Q33" s="82">
        <v>20</v>
      </c>
      <c r="R33" s="82">
        <v>7</v>
      </c>
      <c r="S33" s="82" t="str">
        <f t="shared" si="8"/>
        <v>--</v>
      </c>
      <c r="T33" s="86" t="str">
        <f>IFERROR(_xll.qlRateHelperEarliestDate(S33,Trigger),"--")</f>
        <v>--</v>
      </c>
      <c r="U33" s="86" t="str">
        <f>IFERROR(_xll.qlRateHelperPillarDate(S33,Trigger),"--")</f>
        <v>--</v>
      </c>
      <c r="W33" s="133" t="str">
        <f t="shared" si="1"/>
        <v>BasSw</v>
      </c>
      <c r="X33" s="133" t="str">
        <v>obj_004f0</v>
      </c>
      <c r="Y33" s="133" t="str">
        <f>IFERROR(_xll.qlRateHelperQuoteName(X33,Trigger),"")</f>
        <v>EURAB12EBASIS50Y_Quote</v>
      </c>
      <c r="Z33" s="172">
        <f>IFERROR(_xll.qlRateHelperRate(X33,Trigger),"")</f>
        <v>7.1900000000000002E-3</v>
      </c>
      <c r="AA33" s="173">
        <f>IF(ISERROR(_xll.qlSwapRateHelperSpread($X33)),IF(ISERROR(_xll.qlFuturesRateHelperConvexityAdjustment($X33)),"",_xll.qlFuturesRateHelperConvexityAdjustment($X33)),_xll.qlSwapRateHelperSpread($X33))</f>
        <v>0</v>
      </c>
      <c r="AB33" s="134">
        <f>IFERROR(_xll.qlRateHelperEarliestDate(X33,Trigger),"")</f>
        <v>42643</v>
      </c>
      <c r="AC33" s="134">
        <f>IFERROR(_xll.qlRateHelperPillarDate(X33,Trigger),"")</f>
        <v>60905</v>
      </c>
      <c r="AD33" s="172">
        <v>7.0956811975120835E-3</v>
      </c>
    </row>
    <row r="34" spans="1:30" ht="11.25" customHeight="1" x14ac:dyDescent="0.2">
      <c r="A34" s="54" t="s">
        <v>93</v>
      </c>
      <c r="B34" s="101">
        <v>14</v>
      </c>
      <c r="C34" s="57" t="str">
        <f t="shared" si="11"/>
        <v>x26F</v>
      </c>
      <c r="D34" s="107"/>
      <c r="E34" s="107"/>
      <c r="F34" s="107"/>
      <c r="G34" s="56" t="str">
        <f t="shared" si="9"/>
        <v>Euribor1Y</v>
      </c>
      <c r="H34" s="104" t="str">
        <f t="shared" si="12"/>
        <v>EUR14x26F_Quote</v>
      </c>
      <c r="I34" s="107"/>
      <c r="J34" s="209" t="str">
        <f>IF(P32,_xll.qlFraRateHelper(,H34,B34&amp;"M",G34,PillarDate,,Permanent,Trigger,ObjectOverwrite),"--")</f>
        <v>--</v>
      </c>
      <c r="K34" s="45"/>
      <c r="L34" s="212" t="str">
        <f t="shared" si="6"/>
        <v>FRA</v>
      </c>
      <c r="M34" s="213" t="str">
        <f t="shared" si="7"/>
        <v>EUR16x28F_Quote</v>
      </c>
      <c r="N34" s="214" t="str">
        <f>IFERROR(_xll.qlQuoteValue(H36),"--")</f>
        <v>--</v>
      </c>
      <c r="O34" s="215"/>
      <c r="P34" s="85" t="b">
        <v>0</v>
      </c>
      <c r="Q34" s="82">
        <v>20</v>
      </c>
      <c r="R34" s="82">
        <v>7</v>
      </c>
      <c r="S34" s="82" t="str">
        <f t="shared" si="8"/>
        <v>--</v>
      </c>
      <c r="T34" s="86" t="str">
        <f>IFERROR(_xll.qlRateHelperEarliestDate(S34,Trigger),"--")</f>
        <v>--</v>
      </c>
      <c r="U34" s="86" t="str">
        <f>IFERROR(_xll.qlRateHelperPillarDate(S34,Trigger),"--")</f>
        <v>--</v>
      </c>
      <c r="W34" s="133" t="str">
        <f t="shared" si="1"/>
        <v>BasSw</v>
      </c>
      <c r="X34" s="133" t="str">
        <v>obj_004dc</v>
      </c>
      <c r="Y34" s="133" t="str">
        <f>IFERROR(_xll.qlRateHelperQuoteName(X34,Trigger),"")</f>
        <v>EURAB12EBASIS60Y_Quote</v>
      </c>
      <c r="Z34" s="172">
        <f>IFERROR(_xll.qlRateHelperRate(X34,Trigger),"")</f>
        <v>6.8000000000000005E-3</v>
      </c>
      <c r="AA34" s="173">
        <f>IF(ISERROR(_xll.qlSwapRateHelperSpread($X34)),IF(ISERROR(_xll.qlFuturesRateHelperConvexityAdjustment($X34)),"",_xll.qlFuturesRateHelperConvexityAdjustment($X34)),_xll.qlSwapRateHelperSpread($X34))</f>
        <v>0</v>
      </c>
      <c r="AB34" s="134">
        <f>IFERROR(_xll.qlRateHelperEarliestDate(X34,Trigger),"")</f>
        <v>42643</v>
      </c>
      <c r="AC34" s="134">
        <f>IFERROR(_xll.qlRateHelperPillarDate(X34,Trigger),"")</f>
        <v>64558</v>
      </c>
      <c r="AD34" s="172">
        <v>6.6566984643012875E-3</v>
      </c>
    </row>
    <row r="35" spans="1:30" ht="11.25" customHeight="1" x14ac:dyDescent="0.2">
      <c r="A35" s="54" t="s">
        <v>93</v>
      </c>
      <c r="B35" s="101">
        <v>15</v>
      </c>
      <c r="C35" s="57" t="str">
        <f t="shared" si="11"/>
        <v>x27F</v>
      </c>
      <c r="D35" s="107"/>
      <c r="E35" s="107"/>
      <c r="F35" s="107"/>
      <c r="G35" s="56" t="str">
        <f t="shared" si="9"/>
        <v>Euribor1Y</v>
      </c>
      <c r="H35" s="104" t="str">
        <f t="shared" si="12"/>
        <v>EUR15x27F_Quote</v>
      </c>
      <c r="I35" s="107"/>
      <c r="J35" s="209" t="str">
        <f>IF(P33,_xll.qlFraRateHelper(,H35,B35&amp;"M",G35,PillarDate,,Permanent,Trigger,ObjectOverwrite),"--")</f>
        <v>--</v>
      </c>
      <c r="K35" s="45"/>
      <c r="L35" s="212" t="str">
        <f t="shared" si="6"/>
        <v>FRA</v>
      </c>
      <c r="M35" s="213" t="str">
        <f t="shared" si="7"/>
        <v>EUR17x29F_Quote</v>
      </c>
      <c r="N35" s="214" t="str">
        <f>IFERROR(_xll.qlQuoteValue(H37),"--")</f>
        <v>--</v>
      </c>
      <c r="O35" s="215"/>
      <c r="P35" s="85" t="b">
        <v>0</v>
      </c>
      <c r="Q35" s="82">
        <v>20</v>
      </c>
      <c r="R35" s="82">
        <v>7</v>
      </c>
      <c r="S35" s="82" t="str">
        <f t="shared" si="8"/>
        <v>--</v>
      </c>
      <c r="T35" s="86" t="str">
        <f>IFERROR(_xll.qlRateHelperEarliestDate(S35,Trigger),"--")</f>
        <v>--</v>
      </c>
      <c r="U35" s="86" t="str">
        <f>IFERROR(_xll.qlRateHelperPillarDate(S35,Trigger),"--")</f>
        <v>--</v>
      </c>
      <c r="W35" s="133" t="str">
        <f t="shared" ref="W35:W66" si="13">IFERROR(INDEX($L$3:$L$79,MATCH(Y35,$M$3:$M$79,0),1),"")</f>
        <v/>
      </c>
      <c r="X35" s="133" t="e">
        <v>#N/A</v>
      </c>
      <c r="Y35" s="133" t="str">
        <f>IFERROR(_xll.qlRateHelperQuoteName(X35,Trigger),"")</f>
        <v/>
      </c>
      <c r="Z35" s="172" t="str">
        <f>IFERROR(_xll.qlRateHelperRate(X35,Trigger),"")</f>
        <v/>
      </c>
      <c r="AA35" s="173" t="str">
        <f>IF(ISERROR(_xll.qlSwapRateHelperSpread($X35)),IF(ISERROR(_xll.qlFuturesRateHelperConvexityAdjustment($X35)),"",_xll.qlFuturesRateHelperConvexityAdjustment($X35)),_xll.qlSwapRateHelperSpread($X35))</f>
        <v/>
      </c>
      <c r="AB35" s="134" t="str">
        <f>IFERROR(_xll.qlRateHelperEarliestDate(X35,Trigger),"")</f>
        <v/>
      </c>
      <c r="AC35" s="134" t="str">
        <f>IFERROR(_xll.qlRateHelperPillarDate(X35,Trigger),"")</f>
        <v/>
      </c>
      <c r="AD35" s="172" t="e">
        <v>#N/A</v>
      </c>
    </row>
    <row r="36" spans="1:30" ht="11.25" customHeight="1" x14ac:dyDescent="0.2">
      <c r="A36" s="54" t="s">
        <v>93</v>
      </c>
      <c r="B36" s="101">
        <v>16</v>
      </c>
      <c r="C36" s="57" t="str">
        <f t="shared" si="11"/>
        <v>x28F</v>
      </c>
      <c r="D36" s="107"/>
      <c r="E36" s="107"/>
      <c r="F36" s="107"/>
      <c r="G36" s="56" t="str">
        <f t="shared" si="9"/>
        <v>Euribor1Y</v>
      </c>
      <c r="H36" s="104" t="str">
        <f t="shared" si="12"/>
        <v>EUR16x28F_Quote</v>
      </c>
      <c r="I36" s="107"/>
      <c r="J36" s="209" t="str">
        <f>IF(P34,_xll.qlFraRateHelper(,H36,B36&amp;"M",G36,PillarDate,,Permanent,Trigger,ObjectOverwrite),"--")</f>
        <v>--</v>
      </c>
      <c r="K36" s="45"/>
      <c r="L36" s="212" t="str">
        <f t="shared" si="6"/>
        <v>FRA</v>
      </c>
      <c r="M36" s="213" t="str">
        <f t="shared" si="7"/>
        <v>EUR18x30F_Quote</v>
      </c>
      <c r="N36" s="214" t="str">
        <f>IFERROR(_xll.qlQuoteValue(H38),"--")</f>
        <v>--</v>
      </c>
      <c r="O36" s="215"/>
      <c r="P36" s="85" t="b">
        <v>0</v>
      </c>
      <c r="Q36" s="82">
        <v>20</v>
      </c>
      <c r="R36" s="82">
        <v>7</v>
      </c>
      <c r="S36" s="82" t="str">
        <f t="shared" si="8"/>
        <v>--</v>
      </c>
      <c r="T36" s="86" t="str">
        <f>IFERROR(_xll.qlRateHelperEarliestDate(S36,Trigger),"--")</f>
        <v>--</v>
      </c>
      <c r="U36" s="86" t="str">
        <f>IFERROR(_xll.qlRateHelperPillarDate(S36,Trigger),"--")</f>
        <v>--</v>
      </c>
      <c r="W36" s="133" t="str">
        <f t="shared" si="13"/>
        <v/>
      </c>
      <c r="X36" s="133" t="e">
        <v>#N/A</v>
      </c>
      <c r="Y36" s="133" t="str">
        <f>IFERROR(_xll.qlRateHelperQuoteName(X36,Trigger),"")</f>
        <v/>
      </c>
      <c r="Z36" s="172" t="str">
        <f>IFERROR(_xll.qlRateHelperRate(X36,Trigger),"")</f>
        <v/>
      </c>
      <c r="AA36" s="173" t="str">
        <f>IF(ISERROR(_xll.qlSwapRateHelperSpread($X36)),IF(ISERROR(_xll.qlFuturesRateHelperConvexityAdjustment($X36)),"",_xll.qlFuturesRateHelperConvexityAdjustment($X36)),_xll.qlSwapRateHelperSpread($X36))</f>
        <v/>
      </c>
      <c r="AB36" s="134" t="str">
        <f>IFERROR(_xll.qlRateHelperEarliestDate(X36,Trigger),"")</f>
        <v/>
      </c>
      <c r="AC36" s="134" t="str">
        <f>IFERROR(_xll.qlRateHelperPillarDate(X36,Trigger),"")</f>
        <v/>
      </c>
      <c r="AD36" s="172" t="e">
        <v>#N/A</v>
      </c>
    </row>
    <row r="37" spans="1:30" ht="11.25" customHeight="1" x14ac:dyDescent="0.2">
      <c r="A37" s="54" t="s">
        <v>93</v>
      </c>
      <c r="B37" s="101">
        <v>17</v>
      </c>
      <c r="C37" s="57" t="str">
        <f t="shared" si="11"/>
        <v>x29F</v>
      </c>
      <c r="D37" s="107"/>
      <c r="E37" s="107"/>
      <c r="F37" s="107"/>
      <c r="G37" s="56" t="str">
        <f t="shared" si="9"/>
        <v>Euribor1Y</v>
      </c>
      <c r="H37" s="104" t="str">
        <f t="shared" si="12"/>
        <v>EUR17x29F_Quote</v>
      </c>
      <c r="I37" s="107"/>
      <c r="J37" s="209" t="str">
        <f>IF(P35,_xll.qlFraRateHelper(,H37,B37&amp;"M",G37,PillarDate,,Permanent,Trigger,ObjectOverwrite),"--")</f>
        <v>--</v>
      </c>
      <c r="K37" s="45"/>
      <c r="L37" s="212" t="str">
        <f t="shared" si="6"/>
        <v>FRA</v>
      </c>
      <c r="M37" s="213" t="str">
        <f t="shared" si="7"/>
        <v>EUR19x31F_Quote</v>
      </c>
      <c r="N37" s="214" t="str">
        <f>IFERROR(_xll.qlQuoteValue(H39),"--")</f>
        <v>--</v>
      </c>
      <c r="O37" s="215"/>
      <c r="P37" s="85" t="b">
        <v>0</v>
      </c>
      <c r="Q37" s="82">
        <v>20</v>
      </c>
      <c r="R37" s="82">
        <v>7</v>
      </c>
      <c r="S37" s="82" t="str">
        <f t="shared" si="8"/>
        <v>--</v>
      </c>
      <c r="T37" s="86" t="str">
        <f>IFERROR(_xll.qlRateHelperEarliestDate(S37,Trigger),"--")</f>
        <v>--</v>
      </c>
      <c r="U37" s="86" t="str">
        <f>IFERROR(_xll.qlRateHelperPillarDate(S37,Trigger),"--")</f>
        <v>--</v>
      </c>
      <c r="W37" s="133" t="str">
        <f t="shared" si="13"/>
        <v/>
      </c>
      <c r="X37" s="133" t="e">
        <v>#N/A</v>
      </c>
      <c r="Y37" s="133" t="str">
        <f>IFERROR(_xll.qlRateHelperQuoteName(X37,Trigger),"")</f>
        <v/>
      </c>
      <c r="Z37" s="172" t="str">
        <f>IFERROR(_xll.qlRateHelperRate(X37,Trigger),"")</f>
        <v/>
      </c>
      <c r="AA37" s="173" t="str">
        <f>IF(ISERROR(_xll.qlSwapRateHelperSpread($X37)),IF(ISERROR(_xll.qlFuturesRateHelperConvexityAdjustment($X37)),"",_xll.qlFuturesRateHelperConvexityAdjustment($X37)),_xll.qlSwapRateHelperSpread($X37))</f>
        <v/>
      </c>
      <c r="AB37" s="134" t="str">
        <f>IFERROR(_xll.qlRateHelperEarliestDate(X37,Trigger),"")</f>
        <v/>
      </c>
      <c r="AC37" s="134" t="str">
        <f>IFERROR(_xll.qlRateHelperPillarDate(X37,Trigger),"")</f>
        <v/>
      </c>
      <c r="AD37" s="172" t="e">
        <v>#N/A</v>
      </c>
    </row>
    <row r="38" spans="1:30" ht="11.25" customHeight="1" x14ac:dyDescent="0.2">
      <c r="A38" s="54" t="s">
        <v>93</v>
      </c>
      <c r="B38" s="101">
        <v>18</v>
      </c>
      <c r="C38" s="57" t="str">
        <f t="shared" si="11"/>
        <v>x30F</v>
      </c>
      <c r="D38" s="107"/>
      <c r="E38" s="107"/>
      <c r="F38" s="107"/>
      <c r="G38" s="56" t="str">
        <f t="shared" si="9"/>
        <v>Euribor1Y</v>
      </c>
      <c r="H38" s="104" t="str">
        <f t="shared" si="12"/>
        <v>EUR18x30F_Quote</v>
      </c>
      <c r="I38" s="107"/>
      <c r="J38" s="209" t="str">
        <f>IF(P36,_xll.qlFraRateHelper(,H38,B38&amp;"M",G38,PillarDate,,Permanent,Trigger,ObjectOverwrite),"--")</f>
        <v>--</v>
      </c>
      <c r="K38" s="45"/>
      <c r="L38" s="212" t="str">
        <f t="shared" si="6"/>
        <v>FRA</v>
      </c>
      <c r="M38" s="213" t="str">
        <f t="shared" si="7"/>
        <v>EUR20x32F_Quote</v>
      </c>
      <c r="N38" s="214" t="str">
        <f>IFERROR(_xll.qlQuoteValue(H40),"--")</f>
        <v>--</v>
      </c>
      <c r="O38" s="215"/>
      <c r="P38" s="85" t="b">
        <v>0</v>
      </c>
      <c r="Q38" s="82">
        <v>20</v>
      </c>
      <c r="R38" s="82">
        <v>7</v>
      </c>
      <c r="S38" s="82" t="str">
        <f t="shared" si="8"/>
        <v>--</v>
      </c>
      <c r="T38" s="86" t="str">
        <f>IFERROR(_xll.qlRateHelperEarliestDate(S38,Trigger),"--")</f>
        <v>--</v>
      </c>
      <c r="U38" s="86" t="str">
        <f>IFERROR(_xll.qlRateHelperPillarDate(S38,Trigger),"--")</f>
        <v>--</v>
      </c>
      <c r="W38" s="133" t="str">
        <f t="shared" si="13"/>
        <v/>
      </c>
      <c r="X38" s="133" t="e">
        <v>#N/A</v>
      </c>
      <c r="Y38" s="133" t="str">
        <f>IFERROR(_xll.qlRateHelperQuoteName(X38,Trigger),"")</f>
        <v/>
      </c>
      <c r="Z38" s="172" t="str">
        <f>IFERROR(_xll.qlRateHelperRate(X38,Trigger),"")</f>
        <v/>
      </c>
      <c r="AA38" s="173" t="str">
        <f>IF(ISERROR(_xll.qlSwapRateHelperSpread($X38)),IF(ISERROR(_xll.qlFuturesRateHelperConvexityAdjustment($X38)),"",_xll.qlFuturesRateHelperConvexityAdjustment($X38)),_xll.qlSwapRateHelperSpread($X38))</f>
        <v/>
      </c>
      <c r="AB38" s="134" t="str">
        <f>IFERROR(_xll.qlRateHelperEarliestDate(X38,Trigger),"")</f>
        <v/>
      </c>
      <c r="AC38" s="134" t="str">
        <f>IFERROR(_xll.qlRateHelperPillarDate(X38,Trigger),"")</f>
        <v/>
      </c>
      <c r="AD38" s="172" t="e">
        <v>#N/A</v>
      </c>
    </row>
    <row r="39" spans="1:30" ht="11.25" customHeight="1" x14ac:dyDescent="0.2">
      <c r="A39" s="54" t="s">
        <v>93</v>
      </c>
      <c r="B39" s="101">
        <v>19</v>
      </c>
      <c r="C39" s="57" t="str">
        <f t="shared" si="11"/>
        <v>x31F</v>
      </c>
      <c r="D39" s="107"/>
      <c r="E39" s="107"/>
      <c r="F39" s="107"/>
      <c r="G39" s="56" t="str">
        <f t="shared" si="9"/>
        <v>Euribor1Y</v>
      </c>
      <c r="H39" s="104" t="str">
        <f t="shared" si="12"/>
        <v>EUR19x31F_Quote</v>
      </c>
      <c r="I39" s="107"/>
      <c r="J39" s="209" t="str">
        <f>IF(P37,_xll.qlFraRateHelper(,H39,B39&amp;"M",G39,PillarDate,,Permanent,Trigger,ObjectOverwrite),"--")</f>
        <v>--</v>
      </c>
      <c r="K39" s="45"/>
      <c r="L39" s="212" t="str">
        <f t="shared" si="6"/>
        <v>FRA</v>
      </c>
      <c r="M39" s="213" t="str">
        <f t="shared" si="7"/>
        <v>EUR21x33F_Quote</v>
      </c>
      <c r="N39" s="214" t="str">
        <f>IFERROR(_xll.qlQuoteValue(H41),"--")</f>
        <v>--</v>
      </c>
      <c r="O39" s="215"/>
      <c r="P39" s="85" t="b">
        <v>0</v>
      </c>
      <c r="Q39" s="82">
        <v>20</v>
      </c>
      <c r="R39" s="82">
        <v>7</v>
      </c>
      <c r="S39" s="82" t="str">
        <f t="shared" si="8"/>
        <v>--</v>
      </c>
      <c r="T39" s="86" t="str">
        <f>IFERROR(_xll.qlRateHelperEarliestDate(S39,Trigger),"--")</f>
        <v>--</v>
      </c>
      <c r="U39" s="86" t="str">
        <f>IFERROR(_xll.qlRateHelperPillarDate(S39,Trigger),"--")</f>
        <v>--</v>
      </c>
      <c r="W39" s="133" t="str">
        <f t="shared" si="13"/>
        <v/>
      </c>
      <c r="X39" s="133" t="e">
        <v>#N/A</v>
      </c>
      <c r="Y39" s="133" t="str">
        <f>IFERROR(_xll.qlRateHelperQuoteName(X39,Trigger),"")</f>
        <v/>
      </c>
      <c r="Z39" s="172" t="str">
        <f>IFERROR(_xll.qlRateHelperRate(X39,Trigger),"")</f>
        <v/>
      </c>
      <c r="AA39" s="173" t="str">
        <f>IF(ISERROR(_xll.qlSwapRateHelperSpread($X39)),IF(ISERROR(_xll.qlFuturesRateHelperConvexityAdjustment($X39)),"",_xll.qlFuturesRateHelperConvexityAdjustment($X39)),_xll.qlSwapRateHelperSpread($X39))</f>
        <v/>
      </c>
      <c r="AB39" s="134" t="str">
        <f>IFERROR(_xll.qlRateHelperEarliestDate(X39,Trigger),"")</f>
        <v/>
      </c>
      <c r="AC39" s="134" t="str">
        <f>IFERROR(_xll.qlRateHelperPillarDate(X39,Trigger),"")</f>
        <v/>
      </c>
      <c r="AD39" s="172" t="e">
        <v>#N/A</v>
      </c>
    </row>
    <row r="40" spans="1:30" ht="11.25" customHeight="1" x14ac:dyDescent="0.2">
      <c r="A40" s="54" t="s">
        <v>93</v>
      </c>
      <c r="B40" s="101">
        <v>20</v>
      </c>
      <c r="C40" s="57" t="str">
        <f t="shared" si="11"/>
        <v>x32F</v>
      </c>
      <c r="D40" s="107"/>
      <c r="E40" s="107"/>
      <c r="F40" s="107"/>
      <c r="G40" s="56" t="str">
        <f t="shared" si="9"/>
        <v>Euribor1Y</v>
      </c>
      <c r="H40" s="104" t="str">
        <f t="shared" si="12"/>
        <v>EUR20x32F_Quote</v>
      </c>
      <c r="I40" s="107"/>
      <c r="J40" s="209" t="str">
        <f>IF(P38,_xll.qlFraRateHelper(,H40,B40&amp;"M",G40,PillarDate,,Permanent,Trigger,ObjectOverwrite),"--")</f>
        <v>--</v>
      </c>
      <c r="K40" s="45"/>
      <c r="L40" s="212" t="str">
        <f t="shared" si="6"/>
        <v>FRA</v>
      </c>
      <c r="M40" s="213" t="str">
        <f t="shared" si="7"/>
        <v>EUR22x34F_Quote</v>
      </c>
      <c r="N40" s="214" t="str">
        <f>IFERROR(_xll.qlQuoteValue(H42),"--")</f>
        <v>--</v>
      </c>
      <c r="O40" s="215"/>
      <c r="P40" s="85" t="b">
        <v>0</v>
      </c>
      <c r="Q40" s="82">
        <v>20</v>
      </c>
      <c r="R40" s="82">
        <v>7</v>
      </c>
      <c r="S40" s="82" t="str">
        <f t="shared" si="8"/>
        <v>--</v>
      </c>
      <c r="T40" s="86" t="str">
        <f>IFERROR(_xll.qlRateHelperEarliestDate(S40,Trigger),"--")</f>
        <v>--</v>
      </c>
      <c r="U40" s="86" t="str">
        <f>IFERROR(_xll.qlRateHelperPillarDate(S40,Trigger),"--")</f>
        <v>--</v>
      </c>
      <c r="W40" s="133" t="str">
        <f t="shared" si="13"/>
        <v/>
      </c>
      <c r="X40" s="133" t="e">
        <v>#N/A</v>
      </c>
      <c r="Y40" s="133" t="str">
        <f>IFERROR(_xll.qlRateHelperQuoteName(X40,Trigger),"")</f>
        <v/>
      </c>
      <c r="Z40" s="172" t="str">
        <f>IFERROR(_xll.qlRateHelperRate(X40,Trigger),"")</f>
        <v/>
      </c>
      <c r="AA40" s="173" t="str">
        <f>IF(ISERROR(_xll.qlSwapRateHelperSpread($X40)),IF(ISERROR(_xll.qlFuturesRateHelperConvexityAdjustment($X40)),"",_xll.qlFuturesRateHelperConvexityAdjustment($X40)),_xll.qlSwapRateHelperSpread($X40))</f>
        <v/>
      </c>
      <c r="AB40" s="134" t="str">
        <f>IFERROR(_xll.qlRateHelperEarliestDate(X40,Trigger),"")</f>
        <v/>
      </c>
      <c r="AC40" s="134" t="str">
        <f>IFERROR(_xll.qlRateHelperPillarDate(X40,Trigger),"")</f>
        <v/>
      </c>
      <c r="AD40" s="172" t="e">
        <v>#N/A</v>
      </c>
    </row>
    <row r="41" spans="1:30" ht="11.25" customHeight="1" x14ac:dyDescent="0.2">
      <c r="A41" s="54" t="s">
        <v>93</v>
      </c>
      <c r="B41" s="101">
        <v>21</v>
      </c>
      <c r="C41" s="57" t="str">
        <f t="shared" si="11"/>
        <v>x33F</v>
      </c>
      <c r="D41" s="107"/>
      <c r="E41" s="107"/>
      <c r="F41" s="107"/>
      <c r="G41" s="56" t="str">
        <f t="shared" si="9"/>
        <v>Euribor1Y</v>
      </c>
      <c r="H41" s="104" t="str">
        <f t="shared" si="12"/>
        <v>EUR21x33F_Quote</v>
      </c>
      <c r="I41" s="107"/>
      <c r="J41" s="209" t="str">
        <f>IF(P39,_xll.qlFraRateHelper(,H41,B41&amp;"M",G41,PillarDate,,Permanent,Trigger,ObjectOverwrite),"--")</f>
        <v>--</v>
      </c>
      <c r="L41" s="212" t="str">
        <f t="shared" si="6"/>
        <v>FRA</v>
      </c>
      <c r="M41" s="213" t="str">
        <f t="shared" si="7"/>
        <v>EUR23x35F_Quote</v>
      </c>
      <c r="N41" s="214" t="str">
        <f>IFERROR(_xll.qlQuoteValue(H43),"--")</f>
        <v>--</v>
      </c>
      <c r="O41" s="215"/>
      <c r="P41" s="85" t="b">
        <v>0</v>
      </c>
      <c r="Q41" s="82">
        <v>20</v>
      </c>
      <c r="R41" s="82">
        <v>7</v>
      </c>
      <c r="S41" s="82" t="str">
        <f t="shared" si="8"/>
        <v>--</v>
      </c>
      <c r="T41" s="86" t="str">
        <f>IFERROR(_xll.qlRateHelperEarliestDate(S41,Trigger),"--")</f>
        <v>--</v>
      </c>
      <c r="U41" s="86" t="str">
        <f>IFERROR(_xll.qlRateHelperPillarDate(S41,Trigger),"--")</f>
        <v>--</v>
      </c>
      <c r="W41" s="133" t="str">
        <f t="shared" si="13"/>
        <v/>
      </c>
      <c r="X41" s="133" t="e">
        <v>#N/A</v>
      </c>
      <c r="Y41" s="133" t="str">
        <f>IFERROR(_xll.qlRateHelperQuoteName(X41,Trigger),"")</f>
        <v/>
      </c>
      <c r="Z41" s="172" t="str">
        <f>IFERROR(_xll.qlRateHelperRate(X41,Trigger),"")</f>
        <v/>
      </c>
      <c r="AA41" s="173" t="str">
        <f>IF(ISERROR(_xll.qlSwapRateHelperSpread($X41)),IF(ISERROR(_xll.qlFuturesRateHelperConvexityAdjustment($X41)),"",_xll.qlFuturesRateHelperConvexityAdjustment($X41)),_xll.qlSwapRateHelperSpread($X41))</f>
        <v/>
      </c>
      <c r="AB41" s="134" t="str">
        <f>IFERROR(_xll.qlRateHelperEarliestDate(X41,Trigger),"")</f>
        <v/>
      </c>
      <c r="AC41" s="134" t="str">
        <f>IFERROR(_xll.qlRateHelperPillarDate(X41,Trigger),"")</f>
        <v/>
      </c>
      <c r="AD41" s="172" t="e">
        <v>#N/A</v>
      </c>
    </row>
    <row r="42" spans="1:30" ht="11.25" customHeight="1" x14ac:dyDescent="0.2">
      <c r="A42" s="54" t="s">
        <v>93</v>
      </c>
      <c r="B42" s="101">
        <v>22</v>
      </c>
      <c r="C42" s="57" t="str">
        <f t="shared" si="11"/>
        <v>x34F</v>
      </c>
      <c r="D42" s="107"/>
      <c r="E42" s="107"/>
      <c r="F42" s="107"/>
      <c r="G42" s="56" t="str">
        <f t="shared" si="9"/>
        <v>Euribor1Y</v>
      </c>
      <c r="H42" s="104" t="str">
        <f t="shared" si="12"/>
        <v>EUR22x34F_Quote</v>
      </c>
      <c r="I42" s="107"/>
      <c r="J42" s="209" t="str">
        <f>IF(P40,_xll.qlFraRateHelper(,H42,B42&amp;"M",G42,PillarDate,,Permanent,Trigger,ObjectOverwrite),"--")</f>
        <v>--</v>
      </c>
      <c r="L42" s="216" t="str">
        <f t="shared" si="6"/>
        <v>FRA</v>
      </c>
      <c r="M42" s="217" t="str">
        <f t="shared" si="7"/>
        <v>EUR24x36F_Quote</v>
      </c>
      <c r="N42" s="218">
        <f>IFERROR(_xll.qlQuoteValue(H44),"--")</f>
        <v>-4.3000000000000004E-4</v>
      </c>
      <c r="O42" s="219"/>
      <c r="P42" s="87" t="b">
        <v>0</v>
      </c>
      <c r="Q42" s="83">
        <v>20</v>
      </c>
      <c r="R42" s="83">
        <v>7</v>
      </c>
      <c r="S42" s="83" t="str">
        <f t="shared" si="8"/>
        <v>--</v>
      </c>
      <c r="T42" s="88" t="str">
        <f>IFERROR(_xll.qlRateHelperEarliestDate(S42,Trigger),"--")</f>
        <v>--</v>
      </c>
      <c r="U42" s="88" t="str">
        <f>IFERROR(_xll.qlRateHelperPillarDate(S42,Trigger),"--")</f>
        <v>--</v>
      </c>
      <c r="W42" s="133" t="str">
        <f t="shared" si="13"/>
        <v/>
      </c>
      <c r="X42" s="133" t="e">
        <v>#N/A</v>
      </c>
      <c r="Y42" s="133" t="str">
        <f>IFERROR(_xll.qlRateHelperQuoteName(X42,Trigger),"")</f>
        <v/>
      </c>
      <c r="Z42" s="172" t="str">
        <f>IFERROR(_xll.qlRateHelperRate(X42,Trigger),"")</f>
        <v/>
      </c>
      <c r="AA42" s="173" t="str">
        <f>IF(ISERROR(_xll.qlSwapRateHelperSpread($X42)),IF(ISERROR(_xll.qlFuturesRateHelperConvexityAdjustment($X42)),"",_xll.qlFuturesRateHelperConvexityAdjustment($X42)),_xll.qlSwapRateHelperSpread($X42))</f>
        <v/>
      </c>
      <c r="AB42" s="134" t="str">
        <f>IFERROR(_xll.qlRateHelperEarliestDate(X42,Trigger),"")</f>
        <v/>
      </c>
      <c r="AC42" s="134" t="str">
        <f>IFERROR(_xll.qlRateHelperPillarDate(X42,Trigger),"")</f>
        <v/>
      </c>
      <c r="AD42" s="172" t="e">
        <v>#N/A</v>
      </c>
    </row>
    <row r="43" spans="1:30" ht="11.25" customHeight="1" x14ac:dyDescent="0.2">
      <c r="A43" s="54" t="s">
        <v>93</v>
      </c>
      <c r="B43" s="101">
        <v>23</v>
      </c>
      <c r="C43" s="57" t="str">
        <f t="shared" si="11"/>
        <v>x35F</v>
      </c>
      <c r="D43" s="107"/>
      <c r="E43" s="107"/>
      <c r="F43" s="107"/>
      <c r="G43" s="56" t="str">
        <f t="shared" si="9"/>
        <v>Euribor1Y</v>
      </c>
      <c r="H43" s="104" t="str">
        <f t="shared" si="12"/>
        <v>EUR23x35F_Quote</v>
      </c>
      <c r="I43" s="107"/>
      <c r="J43" s="209" t="str">
        <f>IF(P41,_xll.qlFraRateHelper(,H43,B43&amp;"M",G43,PillarDate,,Permanent,Trigger,ObjectOverwrite),"--")</f>
        <v>--</v>
      </c>
      <c r="L43" s="220" t="str">
        <f>A47</f>
        <v>BasSw</v>
      </c>
      <c r="M43" s="251" t="str">
        <f>H47</f>
        <v>EURAB12EBASIS1Y_Quote</v>
      </c>
      <c r="N43" s="222">
        <f>IFERROR(_xll.qlQuoteValue(H47),"--")</f>
        <v>-5.4000000000000012E-4</v>
      </c>
      <c r="O43" s="222">
        <f>I47</f>
        <v>0</v>
      </c>
      <c r="P43" s="116" t="b">
        <v>0</v>
      </c>
      <c r="Q43" s="115">
        <v>40</v>
      </c>
      <c r="R43" s="115">
        <v>1</v>
      </c>
      <c r="S43" s="115" t="str">
        <f>J47</f>
        <v>--</v>
      </c>
      <c r="T43" s="117" t="str">
        <f>IFERROR(_xll.qlRateHelperEarliestDate(S43,Trigger),"--")</f>
        <v>--</v>
      </c>
      <c r="U43" s="117" t="str">
        <f>IFERROR(_xll.qlRateHelperPillarDate(S43,Trigger),"--")</f>
        <v>--</v>
      </c>
      <c r="W43" s="133" t="str">
        <f t="shared" si="13"/>
        <v/>
      </c>
      <c r="X43" s="133" t="e">
        <v>#N/A</v>
      </c>
      <c r="Y43" s="133" t="str">
        <f>IFERROR(_xll.qlRateHelperQuoteName(X43,Trigger),"")</f>
        <v/>
      </c>
      <c r="Z43" s="172" t="str">
        <f>IFERROR(_xll.qlRateHelperRate(X43,Trigger),"")</f>
        <v/>
      </c>
      <c r="AA43" s="173" t="str">
        <f>IF(ISERROR(_xll.qlSwapRateHelperSpread($X43)),IF(ISERROR(_xll.qlFuturesRateHelperConvexityAdjustment($X43)),"",_xll.qlFuturesRateHelperConvexityAdjustment($X43)),_xll.qlSwapRateHelperSpread($X43))</f>
        <v/>
      </c>
      <c r="AB43" s="134" t="str">
        <f>IFERROR(_xll.qlRateHelperEarliestDate(X43,Trigger),"")</f>
        <v/>
      </c>
      <c r="AC43" s="134" t="str">
        <f>IFERROR(_xll.qlRateHelperPillarDate(X43,Trigger),"")</f>
        <v/>
      </c>
      <c r="AD43" s="172" t="e">
        <v>#N/A</v>
      </c>
    </row>
    <row r="44" spans="1:30" ht="11.25" customHeight="1" x14ac:dyDescent="0.2">
      <c r="A44" s="1" t="s">
        <v>93</v>
      </c>
      <c r="B44" s="102">
        <v>24</v>
      </c>
      <c r="C44" s="7" t="str">
        <f t="shared" si="11"/>
        <v>x36F</v>
      </c>
      <c r="D44" s="108"/>
      <c r="E44" s="108"/>
      <c r="F44" s="108"/>
      <c r="G44" s="5" t="str">
        <f t="shared" si="9"/>
        <v>Euribor1Y</v>
      </c>
      <c r="H44" s="105" t="str">
        <f t="shared" si="12"/>
        <v>EUR24x36F_Quote</v>
      </c>
      <c r="I44" s="108"/>
      <c r="J44" s="210" t="str">
        <f>IF(P42,_xll.qlFraRateHelper(,H44,B44&amp;"M",G44,PillarDate,,Permanent,Trigger,ObjectOverwrite),"--")</f>
        <v>--</v>
      </c>
      <c r="L44" s="212" t="str">
        <f t="shared" ref="L44:L78" si="14">A48</f>
        <v>BasSw</v>
      </c>
      <c r="M44" s="213" t="str">
        <f t="shared" ref="M44:M79" si="15">H48</f>
        <v>EURAB12EBASIS15M_Quote</v>
      </c>
      <c r="N44" s="214" t="str">
        <f>IFERROR(_xll.qlQuoteValue(H48),"--")</f>
        <v>--</v>
      </c>
      <c r="O44" s="214">
        <f t="shared" ref="O44:O79" si="16">I48</f>
        <v>0</v>
      </c>
      <c r="P44" s="85" t="b">
        <v>0</v>
      </c>
      <c r="Q44" s="82">
        <v>40</v>
      </c>
      <c r="R44" s="82">
        <v>1</v>
      </c>
      <c r="S44" s="82" t="str">
        <f t="shared" ref="S44:S79" si="17">J48</f>
        <v>--</v>
      </c>
      <c r="T44" s="86" t="str">
        <f>IFERROR(_xll.qlRateHelperEarliestDate(S44,Trigger),"--")</f>
        <v>--</v>
      </c>
      <c r="U44" s="86" t="str">
        <f>IFERROR(_xll.qlRateHelperPillarDate(S44,Trigger),"--")</f>
        <v>--</v>
      </c>
      <c r="W44" s="133" t="str">
        <f t="shared" si="13"/>
        <v/>
      </c>
      <c r="X44" s="133" t="e">
        <v>#N/A</v>
      </c>
      <c r="Y44" s="133" t="str">
        <f>IFERROR(_xll.qlRateHelperQuoteName(X44,Trigger),"")</f>
        <v/>
      </c>
      <c r="Z44" s="172" t="str">
        <f>IFERROR(_xll.qlRateHelperRate(X44,Trigger),"")</f>
        <v/>
      </c>
      <c r="AA44" s="173" t="str">
        <f>IF(ISERROR(_xll.qlSwapRateHelperSpread($X44)),IF(ISERROR(_xll.qlFuturesRateHelperConvexityAdjustment($X44)),"",_xll.qlFuturesRateHelperConvexityAdjustment($X44)),_xll.qlSwapRateHelperSpread($X44))</f>
        <v/>
      </c>
      <c r="AB44" s="134" t="str">
        <f>IFERROR(_xll.qlRateHelperEarliestDate(X44,Trigger),"")</f>
        <v/>
      </c>
      <c r="AC44" s="134" t="str">
        <f>IFERROR(_xll.qlRateHelperPillarDate(X44,Trigger),"")</f>
        <v/>
      </c>
      <c r="AD44" s="172" t="e">
        <v>#N/A</v>
      </c>
    </row>
    <row r="45" spans="1:30" ht="11.25" customHeight="1" x14ac:dyDescent="0.2">
      <c r="B45" s="43"/>
      <c r="C45" s="43"/>
      <c r="D45" s="43"/>
      <c r="E45" s="43"/>
      <c r="F45" s="43" t="s">
        <v>141</v>
      </c>
      <c r="G45" s="43" t="s">
        <v>150</v>
      </c>
      <c r="H45" s="263" t="str">
        <f>F45&amp;"12"&amp;G45&amp;"BASIS"</f>
        <v>AB12EBASIS</v>
      </c>
      <c r="L45" s="212" t="str">
        <f t="shared" si="14"/>
        <v>BasSw</v>
      </c>
      <c r="M45" s="213" t="str">
        <f t="shared" si="15"/>
        <v>EURAB12EBASIS18M_Quote</v>
      </c>
      <c r="N45" s="214" t="str">
        <f>IFERROR(_xll.qlQuoteValue(H49),"--")</f>
        <v>--</v>
      </c>
      <c r="O45" s="214">
        <f t="shared" si="16"/>
        <v>0</v>
      </c>
      <c r="P45" s="85" t="b">
        <v>0</v>
      </c>
      <c r="Q45" s="82">
        <v>40</v>
      </c>
      <c r="R45" s="82">
        <v>1</v>
      </c>
      <c r="S45" s="82" t="str">
        <f t="shared" si="17"/>
        <v>--</v>
      </c>
      <c r="T45" s="86" t="str">
        <f>IFERROR(_xll.qlRateHelperEarliestDate(S45,Trigger),"--")</f>
        <v>--</v>
      </c>
      <c r="U45" s="86" t="str">
        <f>IFERROR(_xll.qlRateHelperPillarDate(S45,Trigger),"--")</f>
        <v>--</v>
      </c>
      <c r="W45" s="133" t="str">
        <f t="shared" si="13"/>
        <v/>
      </c>
      <c r="X45" s="133" t="e">
        <v>#N/A</v>
      </c>
      <c r="Y45" s="133" t="str">
        <f>IFERROR(_xll.qlRateHelperQuoteName(X45,Trigger),"")</f>
        <v/>
      </c>
      <c r="Z45" s="172" t="str">
        <f>IFERROR(_xll.qlRateHelperRate(X45,Trigger),"")</f>
        <v/>
      </c>
      <c r="AA45" s="173" t="str">
        <f>IF(ISERROR(_xll.qlSwapRateHelperSpread($X45)),IF(ISERROR(_xll.qlFuturesRateHelperConvexityAdjustment($X45)),"",_xll.qlFuturesRateHelperConvexityAdjustment($X45)),_xll.qlSwapRateHelperSpread($X45))</f>
        <v/>
      </c>
      <c r="AB45" s="134" t="str">
        <f>IFERROR(_xll.qlRateHelperEarliestDate(X45,Trigger),"")</f>
        <v/>
      </c>
      <c r="AC45" s="134" t="str">
        <f>IFERROR(_xll.qlRateHelperPillarDate(X45,Trigger),"")</f>
        <v/>
      </c>
      <c r="AD45" s="172" t="e">
        <v>#N/A</v>
      </c>
    </row>
    <row r="46" spans="1:30" ht="11.25" customHeight="1" x14ac:dyDescent="0.2">
      <c r="A46" s="58" t="s">
        <v>9</v>
      </c>
      <c r="B46" s="58" t="s">
        <v>30</v>
      </c>
      <c r="C46" s="58" t="s">
        <v>146</v>
      </c>
      <c r="D46" s="58" t="s">
        <v>5</v>
      </c>
      <c r="E46" s="58" t="s">
        <v>34</v>
      </c>
      <c r="F46" s="58" t="s">
        <v>114</v>
      </c>
      <c r="G46" s="58" t="s">
        <v>4</v>
      </c>
      <c r="H46" s="260" t="s">
        <v>1</v>
      </c>
      <c r="I46" s="58" t="s">
        <v>113</v>
      </c>
      <c r="J46" s="58" t="s">
        <v>25</v>
      </c>
      <c r="L46" s="212" t="str">
        <f t="shared" si="14"/>
        <v>BasSw</v>
      </c>
      <c r="M46" s="213" t="str">
        <f t="shared" si="15"/>
        <v>EURAB12EBASIS21M_Quote</v>
      </c>
      <c r="N46" s="214" t="str">
        <f>IFERROR(_xll.qlQuoteValue(H50),"--")</f>
        <v>--</v>
      </c>
      <c r="O46" s="214">
        <f t="shared" si="16"/>
        <v>0</v>
      </c>
      <c r="P46" s="85" t="b">
        <v>0</v>
      </c>
      <c r="Q46" s="82">
        <v>40</v>
      </c>
      <c r="R46" s="82">
        <v>1</v>
      </c>
      <c r="S46" s="82" t="str">
        <f t="shared" si="17"/>
        <v>--</v>
      </c>
      <c r="T46" s="86" t="str">
        <f>IFERROR(_xll.qlRateHelperEarliestDate(S46,Trigger),"--")</f>
        <v>--</v>
      </c>
      <c r="U46" s="86" t="str">
        <f>IFERROR(_xll.qlRateHelperPillarDate(S46,Trigger),"--")</f>
        <v>--</v>
      </c>
      <c r="W46" s="133" t="str">
        <f t="shared" si="13"/>
        <v/>
      </c>
      <c r="X46" s="133" t="e">
        <v>#N/A</v>
      </c>
      <c r="Y46" s="133" t="str">
        <f>IFERROR(_xll.qlRateHelperQuoteName(X46,Trigger),"")</f>
        <v/>
      </c>
      <c r="Z46" s="172" t="str">
        <f>IFERROR(_xll.qlRateHelperRate(X46,Trigger),"")</f>
        <v/>
      </c>
      <c r="AA46" s="173" t="str">
        <f>IF(ISERROR(_xll.qlSwapRateHelperSpread($X46)),IF(ISERROR(_xll.qlFuturesRateHelperConvexityAdjustment($X46)),"",_xll.qlFuturesRateHelperConvexityAdjustment($X46)),_xll.qlSwapRateHelperSpread($X46))</f>
        <v/>
      </c>
      <c r="AB46" s="134" t="str">
        <f>IFERROR(_xll.qlRateHelperEarliestDate(X46,Trigger),"")</f>
        <v/>
      </c>
      <c r="AC46" s="134" t="str">
        <f>IFERROR(_xll.qlRateHelperPillarDate(X46,Trigger),"")</f>
        <v/>
      </c>
      <c r="AD46" s="172" t="e">
        <v>#N/A</v>
      </c>
    </row>
    <row r="47" spans="1:30" ht="11.25" customHeight="1" x14ac:dyDescent="0.2">
      <c r="A47" s="50" t="s">
        <v>116</v>
      </c>
      <c r="B47" s="51" t="s">
        <v>29</v>
      </c>
      <c r="C47" s="52" t="s">
        <v>6</v>
      </c>
      <c r="D47" s="52" t="s">
        <v>8</v>
      </c>
      <c r="E47" s="52" t="s">
        <v>7</v>
      </c>
      <c r="F47" s="52" t="s">
        <v>140</v>
      </c>
      <c r="G47" s="52" t="str">
        <f t="shared" ref="G47:G83" si="18">PROPER(Currency)&amp;FamilyName&amp;Tenor</f>
        <v>Euribor1Y</v>
      </c>
      <c r="H47" s="264" t="str">
        <f t="shared" ref="H47:H83" si="19">Currency&amp;$H$45&amp;B47&amp;QuoteSuffix</f>
        <v>EURAB12EBASIS1Y_Quote</v>
      </c>
      <c r="I47" s="110">
        <v>0</v>
      </c>
      <c r="J47" s="211" t="str">
        <f>IF(P43,_xll.qlSwapRateHelper2(,H47,2,B47,Calendar,+D47,E47,F47,G47,I47,C47,Discounting,PillarDate,,Permanent,Trigger,ObjectOverwrite),"--")</f>
        <v>--</v>
      </c>
      <c r="L47" s="212" t="str">
        <f t="shared" si="14"/>
        <v>BasSw</v>
      </c>
      <c r="M47" s="213" t="str">
        <f t="shared" si="15"/>
        <v>EURAB12EBASIS2Y_Quote</v>
      </c>
      <c r="N47" s="214">
        <f>IFERROR(_xll.qlQuoteValue(H51),"--")</f>
        <v>-6.4999999999999997E-4</v>
      </c>
      <c r="O47" s="214">
        <f t="shared" si="16"/>
        <v>0</v>
      </c>
      <c r="P47" s="85" t="b">
        <v>0</v>
      </c>
      <c r="Q47" s="82">
        <v>40</v>
      </c>
      <c r="R47" s="82">
        <v>1</v>
      </c>
      <c r="S47" s="82" t="str">
        <f t="shared" si="17"/>
        <v>--</v>
      </c>
      <c r="T47" s="86" t="str">
        <f>IFERROR(_xll.qlRateHelperEarliestDate(S47,Trigger),"--")</f>
        <v>--</v>
      </c>
      <c r="U47" s="86" t="str">
        <f>IFERROR(_xll.qlRateHelperPillarDate(S47,Trigger),"--")</f>
        <v>--</v>
      </c>
      <c r="W47" s="133" t="str">
        <f t="shared" si="13"/>
        <v/>
      </c>
      <c r="X47" s="133" t="e">
        <v>#N/A</v>
      </c>
      <c r="Y47" s="133" t="str">
        <f>IFERROR(_xll.qlRateHelperQuoteName(X47,Trigger),"")</f>
        <v/>
      </c>
      <c r="Z47" s="172" t="str">
        <f>IFERROR(_xll.qlRateHelperRate(X47,Trigger),"")</f>
        <v/>
      </c>
      <c r="AA47" s="173" t="str">
        <f>IF(ISERROR(_xll.qlSwapRateHelperSpread($X47)),IF(ISERROR(_xll.qlFuturesRateHelperConvexityAdjustment($X47)),"",_xll.qlFuturesRateHelperConvexityAdjustment($X47)),_xll.qlSwapRateHelperSpread($X47))</f>
        <v/>
      </c>
      <c r="AB47" s="134" t="str">
        <f>IFERROR(_xll.qlRateHelperEarliestDate(X47,Trigger),"")</f>
        <v/>
      </c>
      <c r="AC47" s="134" t="str">
        <f>IFERROR(_xll.qlRateHelperPillarDate(X47,Trigger),"")</f>
        <v/>
      </c>
      <c r="AD47" s="172" t="e">
        <v>#N/A</v>
      </c>
    </row>
    <row r="48" spans="1:30" ht="11.25" customHeight="1" x14ac:dyDescent="0.2">
      <c r="A48" s="54" t="s">
        <v>116</v>
      </c>
      <c r="B48" s="55" t="s">
        <v>49</v>
      </c>
      <c r="C48" s="56" t="s">
        <v>6</v>
      </c>
      <c r="D48" s="56" t="s">
        <v>8</v>
      </c>
      <c r="E48" s="56" t="s">
        <v>7</v>
      </c>
      <c r="F48" s="56" t="s">
        <v>140</v>
      </c>
      <c r="G48" s="56" t="str">
        <f t="shared" si="18"/>
        <v>Euribor1Y</v>
      </c>
      <c r="H48" s="265" t="str">
        <f t="shared" si="19"/>
        <v>EURAB12EBASIS15M_Quote</v>
      </c>
      <c r="I48" s="111">
        <v>0</v>
      </c>
      <c r="J48" s="209" t="str">
        <f>IF(P44,_xll.qlSwapRateHelper2(,H48,2,B48,Calendar,+D48,E48,F48,G48,I48,C48,Discounting,PillarDate,,Permanent,Trigger,ObjectOverwrite),"--")</f>
        <v>--</v>
      </c>
      <c r="L48" s="212" t="str">
        <f t="shared" si="14"/>
        <v>BasSw</v>
      </c>
      <c r="M48" s="213" t="str">
        <f t="shared" si="15"/>
        <v>EURAB12EBASIS3Y_Quote</v>
      </c>
      <c r="N48" s="214">
        <f>IFERROR(_xll.qlQuoteValue(H52),"--")</f>
        <v>-5.4000000000000033E-4</v>
      </c>
      <c r="O48" s="214">
        <f t="shared" si="16"/>
        <v>0</v>
      </c>
      <c r="P48" s="85" t="b">
        <v>1</v>
      </c>
      <c r="Q48" s="82">
        <v>40</v>
      </c>
      <c r="R48" s="82">
        <v>1</v>
      </c>
      <c r="S48" s="82" t="str">
        <f t="shared" si="17"/>
        <v>obj_004f5#0001</v>
      </c>
      <c r="T48" s="86">
        <f>IFERROR(_xll.qlRateHelperEarliestDate(S48,Trigger),"--")</f>
        <v>42643</v>
      </c>
      <c r="U48" s="86">
        <f>IFERROR(_xll.qlRateHelperPillarDate(S48,Trigger),"--")</f>
        <v>43738</v>
      </c>
      <c r="W48" s="133" t="str">
        <f t="shared" si="13"/>
        <v/>
      </c>
      <c r="X48" s="133" t="e">
        <v>#N/A</v>
      </c>
      <c r="Y48" s="133" t="str">
        <f>IFERROR(_xll.qlRateHelperQuoteName(X48,Trigger),"")</f>
        <v/>
      </c>
      <c r="Z48" s="172" t="str">
        <f>IFERROR(_xll.qlRateHelperRate(X48,Trigger),"")</f>
        <v/>
      </c>
      <c r="AA48" s="173" t="str">
        <f>IF(ISERROR(_xll.qlSwapRateHelperSpread($X48)),IF(ISERROR(_xll.qlFuturesRateHelperConvexityAdjustment($X48)),"",_xll.qlFuturesRateHelperConvexityAdjustment($X48)),_xll.qlSwapRateHelperSpread($X48))</f>
        <v/>
      </c>
      <c r="AB48" s="134" t="str">
        <f>IFERROR(_xll.qlRateHelperEarliestDate(X48,Trigger),"")</f>
        <v/>
      </c>
      <c r="AC48" s="134" t="str">
        <f>IFERROR(_xll.qlRateHelperPillarDate(X48,Trigger),"")</f>
        <v/>
      </c>
      <c r="AD48" s="172" t="e">
        <v>#N/A</v>
      </c>
    </row>
    <row r="49" spans="1:30" ht="11.25" customHeight="1" x14ac:dyDescent="0.2">
      <c r="A49" s="54" t="s">
        <v>116</v>
      </c>
      <c r="B49" s="55" t="s">
        <v>50</v>
      </c>
      <c r="C49" s="56" t="s">
        <v>6</v>
      </c>
      <c r="D49" s="56" t="s">
        <v>8</v>
      </c>
      <c r="E49" s="56" t="s">
        <v>7</v>
      </c>
      <c r="F49" s="56" t="s">
        <v>140</v>
      </c>
      <c r="G49" s="56" t="str">
        <f t="shared" si="18"/>
        <v>Euribor1Y</v>
      </c>
      <c r="H49" s="265" t="str">
        <f t="shared" si="19"/>
        <v>EURAB12EBASIS18M_Quote</v>
      </c>
      <c r="I49" s="111">
        <v>0</v>
      </c>
      <c r="J49" s="209" t="str">
        <f>IF(P45,_xll.qlSwapRateHelper2(,H49,2,B49,Calendar,+D49,E49,F49,G49,I49,C49,Discounting,PillarDate,,Permanent,Trigger,ObjectOverwrite),"--")</f>
        <v>--</v>
      </c>
      <c r="L49" s="212" t="str">
        <f t="shared" si="14"/>
        <v>BasSw</v>
      </c>
      <c r="M49" s="213" t="str">
        <f t="shared" si="15"/>
        <v>EURAB12EBASIS4Y_Quote</v>
      </c>
      <c r="N49" s="214">
        <f>IFERROR(_xll.qlQuoteValue(H53),"--")</f>
        <v>-1.699999999999998E-4</v>
      </c>
      <c r="O49" s="214">
        <f t="shared" si="16"/>
        <v>0</v>
      </c>
      <c r="P49" s="85" t="b">
        <v>1</v>
      </c>
      <c r="Q49" s="82">
        <v>40</v>
      </c>
      <c r="R49" s="82">
        <v>1</v>
      </c>
      <c r="S49" s="82" t="str">
        <f t="shared" si="17"/>
        <v>obj_004f6#0001</v>
      </c>
      <c r="T49" s="86">
        <f>IFERROR(_xll.qlRateHelperEarliestDate(S49,Trigger),"--")</f>
        <v>42643</v>
      </c>
      <c r="U49" s="86">
        <f>IFERROR(_xll.qlRateHelperPillarDate(S49,Trigger),"--")</f>
        <v>44104</v>
      </c>
      <c r="W49" s="133" t="str">
        <f t="shared" si="13"/>
        <v/>
      </c>
      <c r="X49" s="133" t="e">
        <v>#N/A</v>
      </c>
      <c r="Y49" s="133" t="str">
        <f>IFERROR(_xll.qlRateHelperQuoteName(X49,Trigger),"")</f>
        <v/>
      </c>
      <c r="Z49" s="172" t="str">
        <f>IFERROR(_xll.qlRateHelperRate(X49,Trigger),"")</f>
        <v/>
      </c>
      <c r="AA49" s="173" t="str">
        <f>IF(ISERROR(_xll.qlSwapRateHelperSpread($X49)),IF(ISERROR(_xll.qlFuturesRateHelperConvexityAdjustment($X49)),"",_xll.qlFuturesRateHelperConvexityAdjustment($X49)),_xll.qlSwapRateHelperSpread($X49))</f>
        <v/>
      </c>
      <c r="AB49" s="134" t="str">
        <f>IFERROR(_xll.qlRateHelperEarliestDate(X49,Trigger),"")</f>
        <v/>
      </c>
      <c r="AC49" s="134" t="str">
        <f>IFERROR(_xll.qlRateHelperPillarDate(X49,Trigger),"")</f>
        <v/>
      </c>
      <c r="AD49" s="172" t="e">
        <v>#N/A</v>
      </c>
    </row>
    <row r="50" spans="1:30" ht="11.25" customHeight="1" x14ac:dyDescent="0.2">
      <c r="A50" s="54" t="s">
        <v>116</v>
      </c>
      <c r="B50" s="55" t="s">
        <v>51</v>
      </c>
      <c r="C50" s="56" t="s">
        <v>6</v>
      </c>
      <c r="D50" s="56" t="s">
        <v>8</v>
      </c>
      <c r="E50" s="56" t="s">
        <v>7</v>
      </c>
      <c r="F50" s="56" t="s">
        <v>140</v>
      </c>
      <c r="G50" s="56" t="str">
        <f t="shared" si="18"/>
        <v>Euribor1Y</v>
      </c>
      <c r="H50" s="265" t="str">
        <f t="shared" si="19"/>
        <v>EURAB12EBASIS21M_Quote</v>
      </c>
      <c r="I50" s="111">
        <v>0</v>
      </c>
      <c r="J50" s="209" t="str">
        <f>IF(P46,_xll.qlSwapRateHelper2(,H50,2,B50,Calendar,+D50,E50,F50,G50,I50,C50,Discounting,PillarDate,,Permanent,Trigger,ObjectOverwrite),"--")</f>
        <v>--</v>
      </c>
      <c r="L50" s="212" t="str">
        <f t="shared" si="14"/>
        <v>BasSw</v>
      </c>
      <c r="M50" s="213" t="str">
        <f t="shared" si="15"/>
        <v>EURAB12EBASIS5Y_Quote</v>
      </c>
      <c r="N50" s="214">
        <f>IFERROR(_xll.qlQuoteValue(H54),"--")</f>
        <v>4.500000000000001E-4</v>
      </c>
      <c r="O50" s="214">
        <f t="shared" si="16"/>
        <v>0</v>
      </c>
      <c r="P50" s="85" t="b">
        <v>1</v>
      </c>
      <c r="Q50" s="82">
        <v>40</v>
      </c>
      <c r="R50" s="82">
        <v>1</v>
      </c>
      <c r="S50" s="82" t="str">
        <f t="shared" si="17"/>
        <v>obj_004ef#0001</v>
      </c>
      <c r="T50" s="86">
        <f>IFERROR(_xll.qlRateHelperEarliestDate(S50,Trigger),"--")</f>
        <v>42643</v>
      </c>
      <c r="U50" s="86">
        <f>IFERROR(_xll.qlRateHelperPillarDate(S50,Trigger),"--")</f>
        <v>44469</v>
      </c>
      <c r="W50" s="133" t="str">
        <f t="shared" si="13"/>
        <v/>
      </c>
      <c r="X50" s="133" t="e">
        <v>#N/A</v>
      </c>
      <c r="Y50" s="133" t="str">
        <f>IFERROR(_xll.qlRateHelperQuoteName(X50,Trigger),"")</f>
        <v/>
      </c>
      <c r="Z50" s="172" t="str">
        <f>IFERROR(_xll.qlRateHelperRate(X50,Trigger),"")</f>
        <v/>
      </c>
      <c r="AA50" s="173" t="str">
        <f>IF(ISERROR(_xll.qlSwapRateHelperSpread($X50)),IF(ISERROR(_xll.qlFuturesRateHelperConvexityAdjustment($X50)),"",_xll.qlFuturesRateHelperConvexityAdjustment($X50)),_xll.qlSwapRateHelperSpread($X50))</f>
        <v/>
      </c>
      <c r="AB50" s="134" t="str">
        <f>IFERROR(_xll.qlRateHelperEarliestDate(X50,Trigger),"")</f>
        <v/>
      </c>
      <c r="AC50" s="134" t="str">
        <f>IFERROR(_xll.qlRateHelperPillarDate(X50,Trigger),"")</f>
        <v/>
      </c>
      <c r="AD50" s="172" t="e">
        <v>#N/A</v>
      </c>
    </row>
    <row r="51" spans="1:30" ht="11.25" customHeight="1" x14ac:dyDescent="0.2">
      <c r="A51" s="54" t="s">
        <v>116</v>
      </c>
      <c r="B51" s="55" t="s">
        <v>52</v>
      </c>
      <c r="C51" s="56" t="s">
        <v>6</v>
      </c>
      <c r="D51" s="56" t="s">
        <v>8</v>
      </c>
      <c r="E51" s="56" t="s">
        <v>7</v>
      </c>
      <c r="F51" s="56" t="s">
        <v>140</v>
      </c>
      <c r="G51" s="56" t="str">
        <f t="shared" si="18"/>
        <v>Euribor1Y</v>
      </c>
      <c r="H51" s="265" t="str">
        <f t="shared" si="19"/>
        <v>EURAB12EBASIS2Y_Quote</v>
      </c>
      <c r="I51" s="111">
        <v>0</v>
      </c>
      <c r="J51" s="209" t="str">
        <f>IF(P47,_xll.qlSwapRateHelper2(,H51,2,B51,Calendar,+D51,E51,F51,G51,I51,C51,Discounting,PillarDate,,Permanent,Trigger,ObjectOverwrite),"--")</f>
        <v>--</v>
      </c>
      <c r="L51" s="212" t="str">
        <f t="shared" si="14"/>
        <v>BasSw</v>
      </c>
      <c r="M51" s="213" t="str">
        <f t="shared" si="15"/>
        <v>EURAB12EBASIS6Y_Quote</v>
      </c>
      <c r="N51" s="214">
        <f>IFERROR(_xll.qlQuoteValue(H55),"--")</f>
        <v>1.25E-3</v>
      </c>
      <c r="O51" s="214">
        <f t="shared" si="16"/>
        <v>0</v>
      </c>
      <c r="P51" s="85" t="b">
        <v>1</v>
      </c>
      <c r="Q51" s="82">
        <v>40</v>
      </c>
      <c r="R51" s="82">
        <v>1</v>
      </c>
      <c r="S51" s="82" t="str">
        <f t="shared" si="17"/>
        <v>obj_004d0#0001</v>
      </c>
      <c r="T51" s="86">
        <f>IFERROR(_xll.qlRateHelperEarliestDate(S51,Trigger),"--")</f>
        <v>42643</v>
      </c>
      <c r="U51" s="86">
        <f>IFERROR(_xll.qlRateHelperPillarDate(S51,Trigger),"--")</f>
        <v>44834</v>
      </c>
      <c r="W51" s="133" t="str">
        <f t="shared" si="13"/>
        <v/>
      </c>
      <c r="X51" s="133" t="e">
        <v>#N/A</v>
      </c>
      <c r="Y51" s="133" t="str">
        <f>IFERROR(_xll.qlRateHelperQuoteName(X51,Trigger),"")</f>
        <v/>
      </c>
      <c r="Z51" s="172" t="str">
        <f>IFERROR(_xll.qlRateHelperRate(X51,Trigger),"")</f>
        <v/>
      </c>
      <c r="AA51" s="173" t="str">
        <f>IF(ISERROR(_xll.qlSwapRateHelperSpread($X51)),IF(ISERROR(_xll.qlFuturesRateHelperConvexityAdjustment($X51)),"",_xll.qlFuturesRateHelperConvexityAdjustment($X51)),_xll.qlSwapRateHelperSpread($X51))</f>
        <v/>
      </c>
      <c r="AB51" s="134" t="str">
        <f>IFERROR(_xll.qlRateHelperEarliestDate(X51,Trigger),"")</f>
        <v/>
      </c>
      <c r="AC51" s="134" t="str">
        <f>IFERROR(_xll.qlRateHelperPillarDate(X51,Trigger),"")</f>
        <v/>
      </c>
      <c r="AD51" s="172" t="e">
        <v>#N/A</v>
      </c>
    </row>
    <row r="52" spans="1:30" ht="11.25" customHeight="1" x14ac:dyDescent="0.2">
      <c r="A52" s="54" t="s">
        <v>116</v>
      </c>
      <c r="B52" s="55" t="s">
        <v>53</v>
      </c>
      <c r="C52" s="56" t="s">
        <v>6</v>
      </c>
      <c r="D52" s="56" t="s">
        <v>8</v>
      </c>
      <c r="E52" s="56" t="s">
        <v>7</v>
      </c>
      <c r="F52" s="56" t="s">
        <v>140</v>
      </c>
      <c r="G52" s="56" t="str">
        <f t="shared" si="18"/>
        <v>Euribor1Y</v>
      </c>
      <c r="H52" s="265" t="str">
        <f t="shared" si="19"/>
        <v>EURAB12EBASIS3Y_Quote</v>
      </c>
      <c r="I52" s="111">
        <v>0</v>
      </c>
      <c r="J52" s="209" t="str">
        <f>IF(P48,_xll.qlSwapRateHelper2(,H52,2,B52,Calendar,+D52,E52,F52,G52,I52,C52,Discounting,PillarDate,,Permanent,Trigger,ObjectOverwrite),"--")</f>
        <v>obj_004f5#0001</v>
      </c>
      <c r="L52" s="212" t="str">
        <f t="shared" si="14"/>
        <v>BasSw</v>
      </c>
      <c r="M52" s="213" t="str">
        <f t="shared" si="15"/>
        <v>EURAB12EBASIS7Y_Quote</v>
      </c>
      <c r="N52" s="214">
        <f>IFERROR(_xll.qlQuoteValue(H56),"--")</f>
        <v>2.16E-3</v>
      </c>
      <c r="O52" s="214">
        <f t="shared" si="16"/>
        <v>0</v>
      </c>
      <c r="P52" s="85" t="b">
        <v>1</v>
      </c>
      <c r="Q52" s="82">
        <v>40</v>
      </c>
      <c r="R52" s="82">
        <v>1</v>
      </c>
      <c r="S52" s="82" t="str">
        <f t="shared" si="17"/>
        <v>obj_004fc#0001</v>
      </c>
      <c r="T52" s="86">
        <f>IFERROR(_xll.qlRateHelperEarliestDate(S52,Trigger),"--")</f>
        <v>42643</v>
      </c>
      <c r="U52" s="86">
        <f>IFERROR(_xll.qlRateHelperPillarDate(S52,Trigger),"--")</f>
        <v>45198</v>
      </c>
      <c r="W52" s="133" t="str">
        <f t="shared" si="13"/>
        <v/>
      </c>
      <c r="X52" s="133" t="e">
        <v>#N/A</v>
      </c>
      <c r="Y52" s="133" t="str">
        <f>IFERROR(_xll.qlRateHelperQuoteName(X52,Trigger),"")</f>
        <v/>
      </c>
      <c r="Z52" s="172" t="str">
        <f>IFERROR(_xll.qlRateHelperRate(X52,Trigger),"")</f>
        <v/>
      </c>
      <c r="AA52" s="173" t="str">
        <f>IF(ISERROR(_xll.qlSwapRateHelperSpread($X52)),IF(ISERROR(_xll.qlFuturesRateHelperConvexityAdjustment($X52)),"",_xll.qlFuturesRateHelperConvexityAdjustment($X52)),_xll.qlSwapRateHelperSpread($X52))</f>
        <v/>
      </c>
      <c r="AB52" s="134" t="str">
        <f>IFERROR(_xll.qlRateHelperEarliestDate(X52,Trigger),"")</f>
        <v/>
      </c>
      <c r="AC52" s="134" t="str">
        <f>IFERROR(_xll.qlRateHelperPillarDate(X52,Trigger),"")</f>
        <v/>
      </c>
      <c r="AD52" s="172" t="e">
        <v>#N/A</v>
      </c>
    </row>
    <row r="53" spans="1:30" ht="11.25" customHeight="1" x14ac:dyDescent="0.2">
      <c r="A53" s="54" t="s">
        <v>116</v>
      </c>
      <c r="B53" s="55" t="s">
        <v>54</v>
      </c>
      <c r="C53" s="56" t="s">
        <v>6</v>
      </c>
      <c r="D53" s="56" t="s">
        <v>8</v>
      </c>
      <c r="E53" s="56" t="s">
        <v>7</v>
      </c>
      <c r="F53" s="56" t="s">
        <v>140</v>
      </c>
      <c r="G53" s="56" t="str">
        <f t="shared" si="18"/>
        <v>Euribor1Y</v>
      </c>
      <c r="H53" s="265" t="str">
        <f t="shared" si="19"/>
        <v>EURAB12EBASIS4Y_Quote</v>
      </c>
      <c r="I53" s="111">
        <v>0</v>
      </c>
      <c r="J53" s="209" t="str">
        <f>IF(P49,_xll.qlSwapRateHelper2(,H53,2,B53,Calendar,+D53,E53,F53,G53,I53,C53,Discounting,PillarDate,,Permanent,Trigger,ObjectOverwrite),"--")</f>
        <v>obj_004f6#0001</v>
      </c>
      <c r="L53" s="212" t="str">
        <f t="shared" si="14"/>
        <v>BasSw</v>
      </c>
      <c r="M53" s="213" t="str">
        <f t="shared" si="15"/>
        <v>EURAB12EBASIS8Y_Quote</v>
      </c>
      <c r="N53" s="214">
        <f>IFERROR(_xll.qlQuoteValue(H57),"--")</f>
        <v>3.0899999999999999E-3</v>
      </c>
      <c r="O53" s="214">
        <f t="shared" si="16"/>
        <v>0</v>
      </c>
      <c r="P53" s="85" t="b">
        <v>1</v>
      </c>
      <c r="Q53" s="82">
        <v>40</v>
      </c>
      <c r="R53" s="82">
        <v>1</v>
      </c>
      <c r="S53" s="82" t="str">
        <f t="shared" si="17"/>
        <v>obj_004ca#0001</v>
      </c>
      <c r="T53" s="86">
        <f>IFERROR(_xll.qlRateHelperEarliestDate(S53,Trigger),"--")</f>
        <v>42643</v>
      </c>
      <c r="U53" s="86">
        <f>IFERROR(_xll.qlRateHelperPillarDate(S53,Trigger),"--")</f>
        <v>45565</v>
      </c>
      <c r="W53" s="133" t="str">
        <f t="shared" si="13"/>
        <v/>
      </c>
      <c r="X53" s="133" t="e">
        <v>#N/A</v>
      </c>
      <c r="Y53" s="133" t="str">
        <f>IFERROR(_xll.qlRateHelperQuoteName(X53,Trigger),"")</f>
        <v/>
      </c>
      <c r="Z53" s="172" t="str">
        <f>IFERROR(_xll.qlRateHelperRate(X53,Trigger),"")</f>
        <v/>
      </c>
      <c r="AA53" s="173" t="str">
        <f>IF(ISERROR(_xll.qlSwapRateHelperSpread($X53)),IF(ISERROR(_xll.qlFuturesRateHelperConvexityAdjustment($X53)),"",_xll.qlFuturesRateHelperConvexityAdjustment($X53)),_xll.qlSwapRateHelperSpread($X53))</f>
        <v/>
      </c>
      <c r="AB53" s="134" t="str">
        <f>IFERROR(_xll.qlRateHelperEarliestDate(X53,Trigger),"")</f>
        <v/>
      </c>
      <c r="AC53" s="134" t="str">
        <f>IFERROR(_xll.qlRateHelperPillarDate(X53,Trigger),"")</f>
        <v/>
      </c>
      <c r="AD53" s="172" t="e">
        <v>#N/A</v>
      </c>
    </row>
    <row r="54" spans="1:30" ht="11.25" customHeight="1" x14ac:dyDescent="0.2">
      <c r="A54" s="54" t="s">
        <v>116</v>
      </c>
      <c r="B54" s="55" t="s">
        <v>55</v>
      </c>
      <c r="C54" s="56" t="s">
        <v>6</v>
      </c>
      <c r="D54" s="56" t="s">
        <v>8</v>
      </c>
      <c r="E54" s="56" t="s">
        <v>7</v>
      </c>
      <c r="F54" s="56" t="s">
        <v>140</v>
      </c>
      <c r="G54" s="56" t="str">
        <f t="shared" si="18"/>
        <v>Euribor1Y</v>
      </c>
      <c r="H54" s="265" t="str">
        <f t="shared" si="19"/>
        <v>EURAB12EBASIS5Y_Quote</v>
      </c>
      <c r="I54" s="111">
        <v>0</v>
      </c>
      <c r="J54" s="209" t="str">
        <f>IF(P50,_xll.qlSwapRateHelper2(,H54,2,B54,Calendar,+D54,E54,F54,G54,I54,C54,Discounting,PillarDate,,Permanent,Trigger,ObjectOverwrite),"--")</f>
        <v>obj_004ef#0001</v>
      </c>
      <c r="L54" s="212" t="str">
        <f t="shared" si="14"/>
        <v>BasSw</v>
      </c>
      <c r="M54" s="213" t="str">
        <f t="shared" si="15"/>
        <v>EURAB12EBASIS9Y_Quote</v>
      </c>
      <c r="N54" s="214">
        <f>IFERROR(_xll.qlQuoteValue(H58),"--")</f>
        <v>4.0099999999999997E-3</v>
      </c>
      <c r="O54" s="214">
        <f t="shared" si="16"/>
        <v>0</v>
      </c>
      <c r="P54" s="85" t="b">
        <v>1</v>
      </c>
      <c r="Q54" s="82">
        <v>40</v>
      </c>
      <c r="R54" s="82">
        <v>1</v>
      </c>
      <c r="S54" s="82" t="str">
        <f t="shared" si="17"/>
        <v>obj_00505#0001</v>
      </c>
      <c r="T54" s="86">
        <f>IFERROR(_xll.qlRateHelperEarliestDate(S54,Trigger),"--")</f>
        <v>42643</v>
      </c>
      <c r="U54" s="86">
        <f>IFERROR(_xll.qlRateHelperPillarDate(S54,Trigger),"--")</f>
        <v>45930</v>
      </c>
      <c r="W54" s="133" t="str">
        <f t="shared" si="13"/>
        <v/>
      </c>
      <c r="X54" s="133" t="e">
        <v>#N/A</v>
      </c>
      <c r="Y54" s="133" t="str">
        <f>IFERROR(_xll.qlRateHelperQuoteName(X54,Trigger),"")</f>
        <v/>
      </c>
      <c r="Z54" s="172" t="str">
        <f>IFERROR(_xll.qlRateHelperRate(X54,Trigger),"")</f>
        <v/>
      </c>
      <c r="AA54" s="173" t="str">
        <f>IF(ISERROR(_xll.qlSwapRateHelperSpread($X54)),IF(ISERROR(_xll.qlFuturesRateHelperConvexityAdjustment($X54)),"",_xll.qlFuturesRateHelperConvexityAdjustment($X54)),_xll.qlSwapRateHelperSpread($X54))</f>
        <v/>
      </c>
      <c r="AB54" s="134" t="str">
        <f>IFERROR(_xll.qlRateHelperEarliestDate(X54,Trigger),"")</f>
        <v/>
      </c>
      <c r="AC54" s="134" t="str">
        <f>IFERROR(_xll.qlRateHelperPillarDate(X54,Trigger),"")</f>
        <v/>
      </c>
      <c r="AD54" s="172" t="e">
        <v>#N/A</v>
      </c>
    </row>
    <row r="55" spans="1:30" ht="11.25" customHeight="1" x14ac:dyDescent="0.2">
      <c r="A55" s="54" t="s">
        <v>116</v>
      </c>
      <c r="B55" s="55" t="s">
        <v>56</v>
      </c>
      <c r="C55" s="56" t="s">
        <v>6</v>
      </c>
      <c r="D55" s="56" t="s">
        <v>8</v>
      </c>
      <c r="E55" s="56" t="s">
        <v>7</v>
      </c>
      <c r="F55" s="56" t="s">
        <v>140</v>
      </c>
      <c r="G55" s="56" t="str">
        <f t="shared" si="18"/>
        <v>Euribor1Y</v>
      </c>
      <c r="H55" s="265" t="str">
        <f t="shared" si="19"/>
        <v>EURAB12EBASIS6Y_Quote</v>
      </c>
      <c r="I55" s="111">
        <v>0</v>
      </c>
      <c r="J55" s="209" t="str">
        <f>IF(P51,_xll.qlSwapRateHelper2(,H55,2,B55,Calendar,+D55,E55,F55,G55,I55,C55,Discounting,PillarDate,,Permanent,Trigger,ObjectOverwrite),"--")</f>
        <v>obj_004d0#0001</v>
      </c>
      <c r="L55" s="212" t="str">
        <f t="shared" si="14"/>
        <v>BasSw</v>
      </c>
      <c r="M55" s="213" t="str">
        <f t="shared" si="15"/>
        <v>EURAB12EBASIS10Y_Quote</v>
      </c>
      <c r="N55" s="214">
        <f>IFERROR(_xll.qlQuoteValue(H59),"--")</f>
        <v>4.8399999999999997E-3</v>
      </c>
      <c r="O55" s="214">
        <f t="shared" si="16"/>
        <v>0</v>
      </c>
      <c r="P55" s="85" t="b">
        <v>1</v>
      </c>
      <c r="Q55" s="82">
        <v>40</v>
      </c>
      <c r="R55" s="82">
        <v>1</v>
      </c>
      <c r="S55" s="82" t="str">
        <f t="shared" si="17"/>
        <v>obj_004fd#0001</v>
      </c>
      <c r="T55" s="86">
        <f>IFERROR(_xll.qlRateHelperEarliestDate(S55,Trigger),"--")</f>
        <v>42643</v>
      </c>
      <c r="U55" s="86">
        <f>IFERROR(_xll.qlRateHelperPillarDate(S55,Trigger),"--")</f>
        <v>46295</v>
      </c>
      <c r="W55" s="133" t="str">
        <f t="shared" si="13"/>
        <v/>
      </c>
      <c r="X55" s="133" t="e">
        <v>#N/A</v>
      </c>
      <c r="Y55" s="133" t="str">
        <f>IFERROR(_xll.qlRateHelperQuoteName(X55,Trigger),"")</f>
        <v/>
      </c>
      <c r="Z55" s="172" t="str">
        <f>IFERROR(_xll.qlRateHelperRate(X55,Trigger),"")</f>
        <v/>
      </c>
      <c r="AA55" s="173" t="str">
        <f>IF(ISERROR(_xll.qlSwapRateHelperSpread($X55)),IF(ISERROR(_xll.qlFuturesRateHelperConvexityAdjustment($X55)),"",_xll.qlFuturesRateHelperConvexityAdjustment($X55)),_xll.qlSwapRateHelperSpread($X55))</f>
        <v/>
      </c>
      <c r="AB55" s="134" t="str">
        <f>IFERROR(_xll.qlRateHelperEarliestDate(X55,Trigger),"")</f>
        <v/>
      </c>
      <c r="AC55" s="134" t="str">
        <f>IFERROR(_xll.qlRateHelperPillarDate(X55,Trigger),"")</f>
        <v/>
      </c>
      <c r="AD55" s="172" t="e">
        <v>#N/A</v>
      </c>
    </row>
    <row r="56" spans="1:30" ht="11.25" customHeight="1" x14ac:dyDescent="0.2">
      <c r="A56" s="54" t="s">
        <v>116</v>
      </c>
      <c r="B56" s="55" t="s">
        <v>57</v>
      </c>
      <c r="C56" s="56" t="s">
        <v>6</v>
      </c>
      <c r="D56" s="56" t="s">
        <v>8</v>
      </c>
      <c r="E56" s="56" t="s">
        <v>7</v>
      </c>
      <c r="F56" s="56" t="s">
        <v>140</v>
      </c>
      <c r="G56" s="56" t="str">
        <f t="shared" si="18"/>
        <v>Euribor1Y</v>
      </c>
      <c r="H56" s="265" t="str">
        <f t="shared" si="19"/>
        <v>EURAB12EBASIS7Y_Quote</v>
      </c>
      <c r="I56" s="111">
        <v>0</v>
      </c>
      <c r="J56" s="209" t="str">
        <f>IF(P52,_xll.qlSwapRateHelper2(,H56,2,B56,Calendar,+D56,E56,F56,G56,I56,C56,Discounting,PillarDate,,Permanent,Trigger,ObjectOverwrite),"--")</f>
        <v>obj_004fc#0001</v>
      </c>
      <c r="L56" s="212" t="str">
        <f t="shared" si="14"/>
        <v>BasSw</v>
      </c>
      <c r="M56" s="213" t="str">
        <f t="shared" si="15"/>
        <v>EURAB12EBASIS11Y_Quote</v>
      </c>
      <c r="N56" s="214">
        <f>IFERROR(_xll.qlQuoteValue(H60),"--")</f>
        <v>5.5900000000000004E-3</v>
      </c>
      <c r="O56" s="214">
        <f t="shared" si="16"/>
        <v>0</v>
      </c>
      <c r="P56" s="85" t="b">
        <v>0</v>
      </c>
      <c r="Q56" s="82">
        <v>40</v>
      </c>
      <c r="R56" s="82">
        <v>1</v>
      </c>
      <c r="S56" s="82" t="str">
        <f t="shared" si="17"/>
        <v>--</v>
      </c>
      <c r="T56" s="86" t="str">
        <f>IFERROR(_xll.qlRateHelperEarliestDate(S56,Trigger),"--")</f>
        <v>--</v>
      </c>
      <c r="U56" s="86" t="str">
        <f>IFERROR(_xll.qlRateHelperPillarDate(S56,Trigger),"--")</f>
        <v>--</v>
      </c>
      <c r="W56" s="133" t="str">
        <f t="shared" si="13"/>
        <v/>
      </c>
      <c r="X56" s="133" t="e">
        <v>#N/A</v>
      </c>
      <c r="Y56" s="133" t="str">
        <f>IFERROR(_xll.qlRateHelperQuoteName(X56,Trigger),"")</f>
        <v/>
      </c>
      <c r="Z56" s="172" t="str">
        <f>IFERROR(_xll.qlRateHelperRate(X56,Trigger),"")</f>
        <v/>
      </c>
      <c r="AA56" s="173" t="str">
        <f>IF(ISERROR(_xll.qlSwapRateHelperSpread($X56)),IF(ISERROR(_xll.qlFuturesRateHelperConvexityAdjustment($X56)),"",_xll.qlFuturesRateHelperConvexityAdjustment($X56)),_xll.qlSwapRateHelperSpread($X56))</f>
        <v/>
      </c>
      <c r="AB56" s="134" t="str">
        <f>IFERROR(_xll.qlRateHelperEarliestDate(X56,Trigger),"")</f>
        <v/>
      </c>
      <c r="AC56" s="134" t="str">
        <f>IFERROR(_xll.qlRateHelperPillarDate(X56,Trigger),"")</f>
        <v/>
      </c>
      <c r="AD56" s="172" t="e">
        <v>#N/A</v>
      </c>
    </row>
    <row r="57" spans="1:30" ht="11.25" customHeight="1" x14ac:dyDescent="0.2">
      <c r="A57" s="54" t="s">
        <v>116</v>
      </c>
      <c r="B57" s="55" t="s">
        <v>58</v>
      </c>
      <c r="C57" s="56" t="s">
        <v>6</v>
      </c>
      <c r="D57" s="56" t="s">
        <v>8</v>
      </c>
      <c r="E57" s="56" t="s">
        <v>7</v>
      </c>
      <c r="F57" s="56" t="s">
        <v>140</v>
      </c>
      <c r="G57" s="56" t="str">
        <f t="shared" si="18"/>
        <v>Euribor1Y</v>
      </c>
      <c r="H57" s="265" t="str">
        <f t="shared" si="19"/>
        <v>EURAB12EBASIS8Y_Quote</v>
      </c>
      <c r="I57" s="111">
        <v>0</v>
      </c>
      <c r="J57" s="209" t="str">
        <f>IF(P53,_xll.qlSwapRateHelper2(,H57,2,B57,Calendar,+D57,E57,F57,G57,I57,C57,Discounting,PillarDate,,Permanent,Trigger,ObjectOverwrite),"--")</f>
        <v>obj_004ca#0001</v>
      </c>
      <c r="L57" s="212" t="str">
        <f t="shared" si="14"/>
        <v>BasSw</v>
      </c>
      <c r="M57" s="213" t="str">
        <f t="shared" si="15"/>
        <v>EURAB12EBASIS12Y_Quote</v>
      </c>
      <c r="N57" s="214">
        <f>IFERROR(_xll.qlQuoteValue(H61),"--")</f>
        <v>6.2399999999999999E-3</v>
      </c>
      <c r="O57" s="214">
        <f t="shared" si="16"/>
        <v>0</v>
      </c>
      <c r="P57" s="85" t="b">
        <v>1</v>
      </c>
      <c r="Q57" s="82">
        <v>40</v>
      </c>
      <c r="R57" s="82">
        <v>1</v>
      </c>
      <c r="S57" s="82" t="str">
        <f t="shared" si="17"/>
        <v>obj_004f4#0001</v>
      </c>
      <c r="T57" s="86">
        <f>IFERROR(_xll.qlRateHelperEarliestDate(S57,Trigger),"--")</f>
        <v>42643</v>
      </c>
      <c r="U57" s="86">
        <f>IFERROR(_xll.qlRateHelperPillarDate(S57,Trigger),"--")</f>
        <v>47025</v>
      </c>
      <c r="W57" s="133" t="str">
        <f t="shared" si="13"/>
        <v/>
      </c>
      <c r="X57" s="133" t="e">
        <v>#N/A</v>
      </c>
      <c r="Y57" s="133" t="str">
        <f>IFERROR(_xll.qlRateHelperQuoteName(X57,Trigger),"")</f>
        <v/>
      </c>
      <c r="Z57" s="172" t="str">
        <f>IFERROR(_xll.qlRateHelperRate(X57,Trigger),"")</f>
        <v/>
      </c>
      <c r="AA57" s="173" t="str">
        <f>IF(ISERROR(_xll.qlSwapRateHelperSpread($X57)),IF(ISERROR(_xll.qlFuturesRateHelperConvexityAdjustment($X57)),"",_xll.qlFuturesRateHelperConvexityAdjustment($X57)),_xll.qlSwapRateHelperSpread($X57))</f>
        <v/>
      </c>
      <c r="AB57" s="134" t="str">
        <f>IFERROR(_xll.qlRateHelperEarliestDate(X57,Trigger),"")</f>
        <v/>
      </c>
      <c r="AC57" s="134" t="str">
        <f>IFERROR(_xll.qlRateHelperPillarDate(X57,Trigger),"")</f>
        <v/>
      </c>
      <c r="AD57" s="172" t="e">
        <v>#N/A</v>
      </c>
    </row>
    <row r="58" spans="1:30" ht="11.25" customHeight="1" x14ac:dyDescent="0.2">
      <c r="A58" s="54" t="s">
        <v>116</v>
      </c>
      <c r="B58" s="55" t="s">
        <v>59</v>
      </c>
      <c r="C58" s="56" t="s">
        <v>6</v>
      </c>
      <c r="D58" s="56" t="s">
        <v>8</v>
      </c>
      <c r="E58" s="56" t="s">
        <v>7</v>
      </c>
      <c r="F58" s="56" t="s">
        <v>140</v>
      </c>
      <c r="G58" s="56" t="str">
        <f t="shared" si="18"/>
        <v>Euribor1Y</v>
      </c>
      <c r="H58" s="265" t="str">
        <f t="shared" si="19"/>
        <v>EURAB12EBASIS9Y_Quote</v>
      </c>
      <c r="I58" s="111">
        <v>0</v>
      </c>
      <c r="J58" s="209" t="str">
        <f>IF(P54,_xll.qlSwapRateHelper2(,H58,2,B58,Calendar,+D58,E58,F58,G58,I58,C58,Discounting,PillarDate,,Permanent,Trigger,ObjectOverwrite),"--")</f>
        <v>obj_00505#0001</v>
      </c>
      <c r="L58" s="212" t="str">
        <f t="shared" si="14"/>
        <v>BasSw</v>
      </c>
      <c r="M58" s="213" t="str">
        <f t="shared" si="15"/>
        <v>EURAB12EBASIS13Y_Quote</v>
      </c>
      <c r="N58" s="214" t="str">
        <f>IFERROR(_xll.qlQuoteValue(H62),"--")</f>
        <v>--</v>
      </c>
      <c r="O58" s="214">
        <f t="shared" si="16"/>
        <v>0</v>
      </c>
      <c r="P58" s="85" t="b">
        <v>0</v>
      </c>
      <c r="Q58" s="82">
        <v>40</v>
      </c>
      <c r="R58" s="82">
        <v>1</v>
      </c>
      <c r="S58" s="82" t="str">
        <f t="shared" si="17"/>
        <v>--</v>
      </c>
      <c r="T58" s="86" t="str">
        <f>IFERROR(_xll.qlRateHelperEarliestDate(S58,Trigger),"--")</f>
        <v>--</v>
      </c>
      <c r="U58" s="86" t="str">
        <f>IFERROR(_xll.qlRateHelperPillarDate(S58,Trigger),"--")</f>
        <v>--</v>
      </c>
      <c r="W58" s="133" t="str">
        <f t="shared" si="13"/>
        <v/>
      </c>
      <c r="X58" s="133" t="e">
        <v>#N/A</v>
      </c>
      <c r="Y58" s="133" t="str">
        <f>IFERROR(_xll.qlRateHelperQuoteName(X58,Trigger),"")</f>
        <v/>
      </c>
      <c r="Z58" s="172" t="str">
        <f>IFERROR(_xll.qlRateHelperRate(X58,Trigger),"")</f>
        <v/>
      </c>
      <c r="AA58" s="173" t="str">
        <f>IF(ISERROR(_xll.qlSwapRateHelperSpread($X58)),IF(ISERROR(_xll.qlFuturesRateHelperConvexityAdjustment($X58)),"",_xll.qlFuturesRateHelperConvexityAdjustment($X58)),_xll.qlSwapRateHelperSpread($X58))</f>
        <v/>
      </c>
      <c r="AB58" s="134" t="str">
        <f>IFERROR(_xll.qlRateHelperEarliestDate(X58,Trigger),"")</f>
        <v/>
      </c>
      <c r="AC58" s="134" t="str">
        <f>IFERROR(_xll.qlRateHelperPillarDate(X58,Trigger),"")</f>
        <v/>
      </c>
      <c r="AD58" s="172" t="e">
        <v>#N/A</v>
      </c>
    </row>
    <row r="59" spans="1:30" ht="11.25" customHeight="1" x14ac:dyDescent="0.2">
      <c r="A59" s="54" t="s">
        <v>116</v>
      </c>
      <c r="B59" s="55" t="s">
        <v>60</v>
      </c>
      <c r="C59" s="56" t="s">
        <v>6</v>
      </c>
      <c r="D59" s="56" t="s">
        <v>8</v>
      </c>
      <c r="E59" s="56" t="s">
        <v>7</v>
      </c>
      <c r="F59" s="56" t="s">
        <v>140</v>
      </c>
      <c r="G59" s="56" t="str">
        <f t="shared" si="18"/>
        <v>Euribor1Y</v>
      </c>
      <c r="H59" s="265" t="str">
        <f t="shared" si="19"/>
        <v>EURAB12EBASIS10Y_Quote</v>
      </c>
      <c r="I59" s="111">
        <v>0</v>
      </c>
      <c r="J59" s="209" t="str">
        <f>IF(P55,_xll.qlSwapRateHelper2(,H59,2,B59,Calendar,+D59,E59,F59,G59,I59,C59,Discounting,PillarDate,,Permanent,Trigger,ObjectOverwrite),"--")</f>
        <v>obj_004fd#0001</v>
      </c>
      <c r="L59" s="212" t="str">
        <f t="shared" si="14"/>
        <v>BasSw</v>
      </c>
      <c r="M59" s="213" t="str">
        <f t="shared" si="15"/>
        <v>EURAB12EBASIS14Y_Quote</v>
      </c>
      <c r="N59" s="214" t="str">
        <f>IFERROR(_xll.qlQuoteValue(H63),"--")</f>
        <v>--</v>
      </c>
      <c r="O59" s="214">
        <f t="shared" si="16"/>
        <v>0</v>
      </c>
      <c r="P59" s="85" t="b">
        <v>0</v>
      </c>
      <c r="Q59" s="82">
        <v>40</v>
      </c>
      <c r="R59" s="82">
        <v>1</v>
      </c>
      <c r="S59" s="82" t="str">
        <f t="shared" si="17"/>
        <v>--</v>
      </c>
      <c r="T59" s="86" t="str">
        <f>IFERROR(_xll.qlRateHelperEarliestDate(S59,Trigger),"--")</f>
        <v>--</v>
      </c>
      <c r="U59" s="86" t="str">
        <f>IFERROR(_xll.qlRateHelperPillarDate(S59,Trigger),"--")</f>
        <v>--</v>
      </c>
      <c r="W59" s="133" t="str">
        <f t="shared" si="13"/>
        <v/>
      </c>
      <c r="X59" s="133" t="e">
        <v>#N/A</v>
      </c>
      <c r="Y59" s="133" t="str">
        <f>IFERROR(_xll.qlRateHelperQuoteName(X59,Trigger),"")</f>
        <v/>
      </c>
      <c r="Z59" s="172" t="str">
        <f>IFERROR(_xll.qlRateHelperRate(X59,Trigger),"")</f>
        <v/>
      </c>
      <c r="AA59" s="173" t="str">
        <f>IF(ISERROR(_xll.qlSwapRateHelperSpread($X59)),IF(ISERROR(_xll.qlFuturesRateHelperConvexityAdjustment($X59)),"",_xll.qlFuturesRateHelperConvexityAdjustment($X59)),_xll.qlSwapRateHelperSpread($X59))</f>
        <v/>
      </c>
      <c r="AB59" s="134" t="str">
        <f>IFERROR(_xll.qlRateHelperEarliestDate(X59,Trigger),"")</f>
        <v/>
      </c>
      <c r="AC59" s="134" t="str">
        <f>IFERROR(_xll.qlRateHelperPillarDate(X59,Trigger),"")</f>
        <v/>
      </c>
      <c r="AD59" s="172" t="e">
        <v>#N/A</v>
      </c>
    </row>
    <row r="60" spans="1:30" ht="11.25" customHeight="1" x14ac:dyDescent="0.2">
      <c r="A60" s="54" t="s">
        <v>116</v>
      </c>
      <c r="B60" s="55" t="s">
        <v>98</v>
      </c>
      <c r="C60" s="56" t="s">
        <v>6</v>
      </c>
      <c r="D60" s="56" t="s">
        <v>8</v>
      </c>
      <c r="E60" s="56" t="s">
        <v>7</v>
      </c>
      <c r="F60" s="56" t="s">
        <v>140</v>
      </c>
      <c r="G60" s="56" t="str">
        <f t="shared" si="18"/>
        <v>Euribor1Y</v>
      </c>
      <c r="H60" s="265" t="str">
        <f t="shared" si="19"/>
        <v>EURAB12EBASIS11Y_Quote</v>
      </c>
      <c r="I60" s="111">
        <v>0</v>
      </c>
      <c r="J60" s="209" t="str">
        <f>IF(P56,_xll.qlSwapRateHelper2(,H60,2,B60,Calendar,+D60,E60,F60,G60,I60,C60,Discounting,PillarDate,,Permanent,Trigger,ObjectOverwrite),"--")</f>
        <v>--</v>
      </c>
      <c r="L60" s="212" t="str">
        <f t="shared" si="14"/>
        <v>BasSw</v>
      </c>
      <c r="M60" s="213" t="str">
        <f t="shared" si="15"/>
        <v>EURAB12EBASIS15Y_Quote</v>
      </c>
      <c r="N60" s="214">
        <f>IFERROR(_xll.qlQuoteValue(H64),"--")</f>
        <v>7.640000000000001E-3</v>
      </c>
      <c r="O60" s="214">
        <f t="shared" si="16"/>
        <v>0</v>
      </c>
      <c r="P60" s="85" t="b">
        <v>1</v>
      </c>
      <c r="Q60" s="82">
        <v>40</v>
      </c>
      <c r="R60" s="82">
        <v>1</v>
      </c>
      <c r="S60" s="82" t="str">
        <f t="shared" si="17"/>
        <v>obj_004be#0001</v>
      </c>
      <c r="T60" s="86">
        <f>IFERROR(_xll.qlRateHelperEarliestDate(S60,Trigger),"--")</f>
        <v>42643</v>
      </c>
      <c r="U60" s="86">
        <f>IFERROR(_xll.qlRateHelperPillarDate(S60,Trigger),"--")</f>
        <v>48121</v>
      </c>
      <c r="W60" s="133" t="str">
        <f t="shared" si="13"/>
        <v/>
      </c>
      <c r="X60" s="133" t="e">
        <v>#N/A</v>
      </c>
      <c r="Y60" s="133" t="str">
        <f>IFERROR(_xll.qlRateHelperQuoteName(X60,Trigger),"")</f>
        <v/>
      </c>
      <c r="Z60" s="172" t="str">
        <f>IFERROR(_xll.qlRateHelperRate(X60,Trigger),"")</f>
        <v/>
      </c>
      <c r="AA60" s="173" t="str">
        <f>IF(ISERROR(_xll.qlSwapRateHelperSpread($X60)),IF(ISERROR(_xll.qlFuturesRateHelperConvexityAdjustment($X60)),"",_xll.qlFuturesRateHelperConvexityAdjustment($X60)),_xll.qlSwapRateHelperSpread($X60))</f>
        <v/>
      </c>
      <c r="AB60" s="134" t="str">
        <f>IFERROR(_xll.qlRateHelperEarliestDate(X60,Trigger),"")</f>
        <v/>
      </c>
      <c r="AC60" s="134" t="str">
        <f>IFERROR(_xll.qlRateHelperPillarDate(X60,Trigger),"")</f>
        <v/>
      </c>
      <c r="AD60" s="172" t="e">
        <v>#N/A</v>
      </c>
    </row>
    <row r="61" spans="1:30" ht="11.25" customHeight="1" x14ac:dyDescent="0.2">
      <c r="A61" s="54" t="s">
        <v>116</v>
      </c>
      <c r="B61" s="55" t="s">
        <v>61</v>
      </c>
      <c r="C61" s="56" t="s">
        <v>6</v>
      </c>
      <c r="D61" s="56" t="s">
        <v>8</v>
      </c>
      <c r="E61" s="56" t="s">
        <v>7</v>
      </c>
      <c r="F61" s="56" t="s">
        <v>140</v>
      </c>
      <c r="G61" s="56" t="str">
        <f t="shared" si="18"/>
        <v>Euribor1Y</v>
      </c>
      <c r="H61" s="265" t="str">
        <f t="shared" si="19"/>
        <v>EURAB12EBASIS12Y_Quote</v>
      </c>
      <c r="I61" s="111">
        <v>0</v>
      </c>
      <c r="J61" s="209" t="str">
        <f>IF(P57,_xll.qlSwapRateHelper2(,H61,2,B61,Calendar,+D61,E61,F61,G61,I61,C61,Discounting,PillarDate,,Permanent,Trigger,ObjectOverwrite),"--")</f>
        <v>obj_004f4#0001</v>
      </c>
      <c r="L61" s="212" t="str">
        <f t="shared" si="14"/>
        <v>BasSw</v>
      </c>
      <c r="M61" s="213" t="str">
        <f t="shared" si="15"/>
        <v>EURAB12EBASIS16Y_Quote</v>
      </c>
      <c r="N61" s="214" t="str">
        <f>IFERROR(_xll.qlQuoteValue(H65),"--")</f>
        <v>--</v>
      </c>
      <c r="O61" s="214">
        <f t="shared" si="16"/>
        <v>0</v>
      </c>
      <c r="P61" s="85" t="b">
        <v>0</v>
      </c>
      <c r="Q61" s="82">
        <v>40</v>
      </c>
      <c r="R61" s="82">
        <v>1</v>
      </c>
      <c r="S61" s="82" t="str">
        <f t="shared" si="17"/>
        <v>--</v>
      </c>
      <c r="T61" s="86" t="str">
        <f>IFERROR(_xll.qlRateHelperEarliestDate(S61,Trigger),"--")</f>
        <v>--</v>
      </c>
      <c r="U61" s="86" t="str">
        <f>IFERROR(_xll.qlRateHelperPillarDate(S61,Trigger),"--")</f>
        <v>--</v>
      </c>
      <c r="W61" s="133" t="str">
        <f t="shared" si="13"/>
        <v/>
      </c>
      <c r="X61" s="133" t="e">
        <v>#N/A</v>
      </c>
      <c r="Y61" s="133" t="str">
        <f>IFERROR(_xll.qlRateHelperQuoteName(X61,Trigger),"")</f>
        <v/>
      </c>
      <c r="Z61" s="172" t="str">
        <f>IFERROR(_xll.qlRateHelperRate(X61,Trigger),"")</f>
        <v/>
      </c>
      <c r="AA61" s="173" t="str">
        <f>IF(ISERROR(_xll.qlSwapRateHelperSpread($X61)),IF(ISERROR(_xll.qlFuturesRateHelperConvexityAdjustment($X61)),"",_xll.qlFuturesRateHelperConvexityAdjustment($X61)),_xll.qlSwapRateHelperSpread($X61))</f>
        <v/>
      </c>
      <c r="AB61" s="134" t="str">
        <f>IFERROR(_xll.qlRateHelperEarliestDate(X61,Trigger),"")</f>
        <v/>
      </c>
      <c r="AC61" s="134" t="str">
        <f>IFERROR(_xll.qlRateHelperPillarDate(X61,Trigger),"")</f>
        <v/>
      </c>
      <c r="AD61" s="172" t="e">
        <v>#N/A</v>
      </c>
    </row>
    <row r="62" spans="1:30" ht="11.25" customHeight="1" x14ac:dyDescent="0.2">
      <c r="A62" s="54" t="s">
        <v>116</v>
      </c>
      <c r="B62" s="55" t="s">
        <v>99</v>
      </c>
      <c r="C62" s="56" t="s">
        <v>6</v>
      </c>
      <c r="D62" s="56" t="s">
        <v>8</v>
      </c>
      <c r="E62" s="56" t="s">
        <v>7</v>
      </c>
      <c r="F62" s="56" t="s">
        <v>140</v>
      </c>
      <c r="G62" s="56" t="str">
        <f t="shared" si="18"/>
        <v>Euribor1Y</v>
      </c>
      <c r="H62" s="265" t="str">
        <f t="shared" si="19"/>
        <v>EURAB12EBASIS13Y_Quote</v>
      </c>
      <c r="I62" s="111">
        <v>0</v>
      </c>
      <c r="J62" s="209" t="str">
        <f>IF(P58,_xll.qlSwapRateHelper2(,H62,2,B62,Calendar,+D62,E62,F62,G62,I62,C62,Discounting,PillarDate,,Permanent,Trigger,ObjectOverwrite),"--")</f>
        <v>--</v>
      </c>
      <c r="L62" s="212" t="str">
        <f t="shared" si="14"/>
        <v>BasSw</v>
      </c>
      <c r="M62" s="213" t="str">
        <f t="shared" si="15"/>
        <v>EURAB12EBASIS17Y_Quote</v>
      </c>
      <c r="N62" s="214" t="str">
        <f>IFERROR(_xll.qlQuoteValue(H66),"--")</f>
        <v>--</v>
      </c>
      <c r="O62" s="214">
        <f t="shared" si="16"/>
        <v>0</v>
      </c>
      <c r="P62" s="85" t="b">
        <v>0</v>
      </c>
      <c r="Q62" s="82">
        <v>40</v>
      </c>
      <c r="R62" s="82">
        <v>1</v>
      </c>
      <c r="S62" s="82" t="str">
        <f t="shared" si="17"/>
        <v>--</v>
      </c>
      <c r="T62" s="86" t="str">
        <f>IFERROR(_xll.qlRateHelperEarliestDate(S62,Trigger),"--")</f>
        <v>--</v>
      </c>
      <c r="U62" s="86" t="str">
        <f>IFERROR(_xll.qlRateHelperPillarDate(S62,Trigger),"--")</f>
        <v>--</v>
      </c>
      <c r="W62" s="133" t="str">
        <f t="shared" si="13"/>
        <v/>
      </c>
      <c r="X62" s="133" t="e">
        <v>#N/A</v>
      </c>
      <c r="Y62" s="133" t="str">
        <f>IFERROR(_xll.qlRateHelperQuoteName(X62,Trigger),"")</f>
        <v/>
      </c>
      <c r="Z62" s="172" t="str">
        <f>IFERROR(_xll.qlRateHelperRate(X62,Trigger),"")</f>
        <v/>
      </c>
      <c r="AA62" s="173" t="str">
        <f>IF(ISERROR(_xll.qlSwapRateHelperSpread($X62)),IF(ISERROR(_xll.qlFuturesRateHelperConvexityAdjustment($X62)),"",_xll.qlFuturesRateHelperConvexityAdjustment($X62)),_xll.qlSwapRateHelperSpread($X62))</f>
        <v/>
      </c>
      <c r="AB62" s="134" t="str">
        <f>IFERROR(_xll.qlRateHelperEarliestDate(X62,Trigger),"")</f>
        <v/>
      </c>
      <c r="AC62" s="134" t="str">
        <f>IFERROR(_xll.qlRateHelperPillarDate(X62,Trigger),"")</f>
        <v/>
      </c>
      <c r="AD62" s="172" t="e">
        <v>#N/A</v>
      </c>
    </row>
    <row r="63" spans="1:30" ht="11.25" customHeight="1" x14ac:dyDescent="0.2">
      <c r="A63" s="54" t="s">
        <v>116</v>
      </c>
      <c r="B63" s="55" t="s">
        <v>100</v>
      </c>
      <c r="C63" s="56" t="s">
        <v>6</v>
      </c>
      <c r="D63" s="56" t="s">
        <v>8</v>
      </c>
      <c r="E63" s="56" t="s">
        <v>7</v>
      </c>
      <c r="F63" s="56" t="s">
        <v>140</v>
      </c>
      <c r="G63" s="56" t="str">
        <f t="shared" si="18"/>
        <v>Euribor1Y</v>
      </c>
      <c r="H63" s="265" t="str">
        <f t="shared" si="19"/>
        <v>EURAB12EBASIS14Y_Quote</v>
      </c>
      <c r="I63" s="111">
        <v>0</v>
      </c>
      <c r="J63" s="209" t="str">
        <f>IF(P59,_xll.qlSwapRateHelper2(,H63,2,B63,Calendar,+D63,E63,F63,G63,I63,C63,Discounting,PillarDate,,Permanent,Trigger,ObjectOverwrite),"--")</f>
        <v>--</v>
      </c>
      <c r="L63" s="212" t="str">
        <f t="shared" si="14"/>
        <v>BasSw</v>
      </c>
      <c r="M63" s="213" t="str">
        <f t="shared" si="15"/>
        <v>EURAB12EBASIS18Y_Quote</v>
      </c>
      <c r="N63" s="214" t="str">
        <f>IFERROR(_xll.qlQuoteValue(H67),"--")</f>
        <v>--</v>
      </c>
      <c r="O63" s="214">
        <f t="shared" si="16"/>
        <v>0</v>
      </c>
      <c r="P63" s="85" t="b">
        <v>0</v>
      </c>
      <c r="Q63" s="82">
        <v>40</v>
      </c>
      <c r="R63" s="82">
        <v>1</v>
      </c>
      <c r="S63" s="82" t="str">
        <f t="shared" si="17"/>
        <v>--</v>
      </c>
      <c r="T63" s="86" t="str">
        <f>IFERROR(_xll.qlRateHelperEarliestDate(S63,Trigger),"--")</f>
        <v>--</v>
      </c>
      <c r="U63" s="86" t="str">
        <f>IFERROR(_xll.qlRateHelperPillarDate(S63,Trigger),"--")</f>
        <v>--</v>
      </c>
      <c r="W63" s="133" t="str">
        <f t="shared" si="13"/>
        <v/>
      </c>
      <c r="X63" s="133" t="e">
        <v>#N/A</v>
      </c>
      <c r="Y63" s="133" t="str">
        <f>IFERROR(_xll.qlRateHelperQuoteName(X63,Trigger),"")</f>
        <v/>
      </c>
      <c r="Z63" s="172" t="str">
        <f>IFERROR(_xll.qlRateHelperRate(X63,Trigger),"")</f>
        <v/>
      </c>
      <c r="AA63" s="173" t="str">
        <f>IF(ISERROR(_xll.qlSwapRateHelperSpread($X63)),IF(ISERROR(_xll.qlFuturesRateHelperConvexityAdjustment($X63)),"",_xll.qlFuturesRateHelperConvexityAdjustment($X63)),_xll.qlSwapRateHelperSpread($X63))</f>
        <v/>
      </c>
      <c r="AB63" s="134" t="str">
        <f>IFERROR(_xll.qlRateHelperEarliestDate(X63,Trigger),"")</f>
        <v/>
      </c>
      <c r="AC63" s="134" t="str">
        <f>IFERROR(_xll.qlRateHelperPillarDate(X63,Trigger),"")</f>
        <v/>
      </c>
      <c r="AD63" s="172" t="e">
        <v>#N/A</v>
      </c>
    </row>
    <row r="64" spans="1:30" ht="11.25" customHeight="1" x14ac:dyDescent="0.2">
      <c r="A64" s="54" t="s">
        <v>116</v>
      </c>
      <c r="B64" s="55" t="s">
        <v>62</v>
      </c>
      <c r="C64" s="56" t="s">
        <v>6</v>
      </c>
      <c r="D64" s="56" t="s">
        <v>8</v>
      </c>
      <c r="E64" s="56" t="s">
        <v>7</v>
      </c>
      <c r="F64" s="56" t="s">
        <v>140</v>
      </c>
      <c r="G64" s="56" t="str">
        <f t="shared" si="18"/>
        <v>Euribor1Y</v>
      </c>
      <c r="H64" s="265" t="str">
        <f t="shared" si="19"/>
        <v>EURAB12EBASIS15Y_Quote</v>
      </c>
      <c r="I64" s="111">
        <v>0</v>
      </c>
      <c r="J64" s="209" t="str">
        <f>IF(P60,_xll.qlSwapRateHelper2(,H64,2,B64,Calendar,+D64,E64,F64,G64,I64,C64,Discounting,PillarDate,,Permanent,Trigger,ObjectOverwrite),"--")</f>
        <v>obj_004be#0001</v>
      </c>
      <c r="L64" s="212" t="str">
        <f t="shared" si="14"/>
        <v>BasSw</v>
      </c>
      <c r="M64" s="213" t="str">
        <f t="shared" si="15"/>
        <v>EURAB12EBASIS19Y_Quote</v>
      </c>
      <c r="N64" s="214" t="str">
        <f>IFERROR(_xll.qlQuoteValue(H68),"--")</f>
        <v>--</v>
      </c>
      <c r="O64" s="214">
        <f t="shared" si="16"/>
        <v>0</v>
      </c>
      <c r="P64" s="85" t="b">
        <v>0</v>
      </c>
      <c r="Q64" s="82">
        <v>40</v>
      </c>
      <c r="R64" s="82">
        <v>1</v>
      </c>
      <c r="S64" s="82" t="str">
        <f t="shared" si="17"/>
        <v>--</v>
      </c>
      <c r="T64" s="86" t="str">
        <f>IFERROR(_xll.qlRateHelperEarliestDate(S64,Trigger),"--")</f>
        <v>--</v>
      </c>
      <c r="U64" s="86" t="str">
        <f>IFERROR(_xll.qlRateHelperPillarDate(S64,Trigger),"--")</f>
        <v>--</v>
      </c>
      <c r="W64" s="133" t="str">
        <f t="shared" si="13"/>
        <v/>
      </c>
      <c r="X64" s="133" t="e">
        <v>#N/A</v>
      </c>
      <c r="Y64" s="133" t="str">
        <f>IFERROR(_xll.qlRateHelperQuoteName(X64,Trigger),"")</f>
        <v/>
      </c>
      <c r="Z64" s="172" t="str">
        <f>IFERROR(_xll.qlRateHelperRate(X64,Trigger),"")</f>
        <v/>
      </c>
      <c r="AA64" s="173" t="str">
        <f>IF(ISERROR(_xll.qlSwapRateHelperSpread($X64)),IF(ISERROR(_xll.qlFuturesRateHelperConvexityAdjustment($X64)),"",_xll.qlFuturesRateHelperConvexityAdjustment($X64)),_xll.qlSwapRateHelperSpread($X64))</f>
        <v/>
      </c>
      <c r="AB64" s="134" t="str">
        <f>IFERROR(_xll.qlRateHelperEarliestDate(X64,Trigger),"")</f>
        <v/>
      </c>
      <c r="AC64" s="134" t="str">
        <f>IFERROR(_xll.qlRateHelperPillarDate(X64,Trigger),"")</f>
        <v/>
      </c>
      <c r="AD64" s="172" t="e">
        <v>#N/A</v>
      </c>
    </row>
    <row r="65" spans="1:30" ht="11.25" customHeight="1" x14ac:dyDescent="0.2">
      <c r="A65" s="54" t="s">
        <v>116</v>
      </c>
      <c r="B65" s="55" t="s">
        <v>101</v>
      </c>
      <c r="C65" s="56" t="s">
        <v>6</v>
      </c>
      <c r="D65" s="56" t="s">
        <v>8</v>
      </c>
      <c r="E65" s="56" t="s">
        <v>7</v>
      </c>
      <c r="F65" s="56" t="s">
        <v>140</v>
      </c>
      <c r="G65" s="56" t="str">
        <f t="shared" si="18"/>
        <v>Euribor1Y</v>
      </c>
      <c r="H65" s="265" t="str">
        <f t="shared" si="19"/>
        <v>EURAB12EBASIS16Y_Quote</v>
      </c>
      <c r="I65" s="111">
        <v>0</v>
      </c>
      <c r="J65" s="209" t="str">
        <f>IF(P61,_xll.qlSwapRateHelper2(,H65,2,B65,Calendar,+D65,E65,F65,G65,I65,C65,Discounting,PillarDate,,Permanent,Trigger,ObjectOverwrite),"--")</f>
        <v>--</v>
      </c>
      <c r="L65" s="212" t="str">
        <f t="shared" si="14"/>
        <v>BasSw</v>
      </c>
      <c r="M65" s="213" t="str">
        <f t="shared" si="15"/>
        <v>EURAB12EBASIS20Y_Quote</v>
      </c>
      <c r="N65" s="214">
        <f>IFERROR(_xll.qlQuoteValue(H69),"--")</f>
        <v>8.6099999999999996E-3</v>
      </c>
      <c r="O65" s="214">
        <f t="shared" si="16"/>
        <v>0</v>
      </c>
      <c r="P65" s="85" t="b">
        <v>1</v>
      </c>
      <c r="Q65" s="82">
        <v>40</v>
      </c>
      <c r="R65" s="82">
        <v>1</v>
      </c>
      <c r="S65" s="82" t="str">
        <f t="shared" si="17"/>
        <v>obj_004e7#0001</v>
      </c>
      <c r="T65" s="86">
        <f>IFERROR(_xll.qlRateHelperEarliestDate(S65,Trigger),"--")</f>
        <v>42643</v>
      </c>
      <c r="U65" s="86">
        <f>IFERROR(_xll.qlRateHelperPillarDate(S65,Trigger),"--")</f>
        <v>49948</v>
      </c>
      <c r="W65" s="133" t="str">
        <f t="shared" si="13"/>
        <v/>
      </c>
      <c r="X65" s="133" t="e">
        <v>#N/A</v>
      </c>
      <c r="Y65" s="133" t="str">
        <f>IFERROR(_xll.qlRateHelperQuoteName(X65,Trigger),"")</f>
        <v/>
      </c>
      <c r="Z65" s="172" t="str">
        <f>IFERROR(_xll.qlRateHelperRate(X65,Trigger),"")</f>
        <v/>
      </c>
      <c r="AA65" s="173" t="str">
        <f>IF(ISERROR(_xll.qlSwapRateHelperSpread($X65)),IF(ISERROR(_xll.qlFuturesRateHelperConvexityAdjustment($X65)),"",_xll.qlFuturesRateHelperConvexityAdjustment($X65)),_xll.qlSwapRateHelperSpread($X65))</f>
        <v/>
      </c>
      <c r="AB65" s="134" t="str">
        <f>IFERROR(_xll.qlRateHelperEarliestDate(X65,Trigger),"")</f>
        <v/>
      </c>
      <c r="AC65" s="134" t="str">
        <f>IFERROR(_xll.qlRateHelperPillarDate(X65,Trigger),"")</f>
        <v/>
      </c>
      <c r="AD65" s="172" t="e">
        <v>#N/A</v>
      </c>
    </row>
    <row r="66" spans="1:30" ht="11.25" customHeight="1" x14ac:dyDescent="0.2">
      <c r="A66" s="54" t="s">
        <v>116</v>
      </c>
      <c r="B66" s="55" t="s">
        <v>102</v>
      </c>
      <c r="C66" s="56" t="s">
        <v>6</v>
      </c>
      <c r="D66" s="56" t="s">
        <v>8</v>
      </c>
      <c r="E66" s="56" t="s">
        <v>7</v>
      </c>
      <c r="F66" s="56" t="s">
        <v>140</v>
      </c>
      <c r="G66" s="56" t="str">
        <f t="shared" si="18"/>
        <v>Euribor1Y</v>
      </c>
      <c r="H66" s="265" t="str">
        <f t="shared" si="19"/>
        <v>EURAB12EBASIS17Y_Quote</v>
      </c>
      <c r="I66" s="111">
        <v>0</v>
      </c>
      <c r="J66" s="209" t="str">
        <f>IF(P62,_xll.qlSwapRateHelper2(,H66,2,B66,Calendar,+D66,E66,F66,G66,I66,C66,Discounting,PillarDate,,Permanent,Trigger,ObjectOverwrite),"--")</f>
        <v>--</v>
      </c>
      <c r="L66" s="212" t="str">
        <f t="shared" si="14"/>
        <v>BasSw</v>
      </c>
      <c r="M66" s="213" t="str">
        <f t="shared" si="15"/>
        <v>EURAB12EBASIS21Y_Quote</v>
      </c>
      <c r="N66" s="214" t="str">
        <f>IFERROR(_xll.qlQuoteValue(H70),"--")</f>
        <v>--</v>
      </c>
      <c r="O66" s="214">
        <f t="shared" si="16"/>
        <v>0</v>
      </c>
      <c r="P66" s="85" t="b">
        <v>0</v>
      </c>
      <c r="Q66" s="82">
        <v>40</v>
      </c>
      <c r="R66" s="82">
        <v>1</v>
      </c>
      <c r="S66" s="82" t="str">
        <f t="shared" si="17"/>
        <v>--</v>
      </c>
      <c r="T66" s="86" t="str">
        <f>IFERROR(_xll.qlRateHelperEarliestDate(S66,Trigger),"--")</f>
        <v>--</v>
      </c>
      <c r="U66" s="86" t="str">
        <f>IFERROR(_xll.qlRateHelperPillarDate(S66,Trigger),"--")</f>
        <v>--</v>
      </c>
      <c r="W66" s="133" t="str">
        <f t="shared" si="13"/>
        <v/>
      </c>
      <c r="X66" s="133" t="e">
        <v>#N/A</v>
      </c>
      <c r="Y66" s="133" t="str">
        <f>IFERROR(_xll.qlRateHelperQuoteName(X66,Trigger),"")</f>
        <v/>
      </c>
      <c r="Z66" s="172" t="str">
        <f>IFERROR(_xll.qlRateHelperRate(X66,Trigger),"")</f>
        <v/>
      </c>
      <c r="AA66" s="173" t="str">
        <f>IF(ISERROR(_xll.qlSwapRateHelperSpread($X66)),IF(ISERROR(_xll.qlFuturesRateHelperConvexityAdjustment($X66)),"",_xll.qlFuturesRateHelperConvexityAdjustment($X66)),_xll.qlSwapRateHelperSpread($X66))</f>
        <v/>
      </c>
      <c r="AB66" s="134" t="str">
        <f>IFERROR(_xll.qlRateHelperEarliestDate(X66,Trigger),"")</f>
        <v/>
      </c>
      <c r="AC66" s="134" t="str">
        <f>IFERROR(_xll.qlRateHelperPillarDate(X66,Trigger),"")</f>
        <v/>
      </c>
      <c r="AD66" s="172" t="e">
        <v>#N/A</v>
      </c>
    </row>
    <row r="67" spans="1:30" ht="11.25" customHeight="1" x14ac:dyDescent="0.2">
      <c r="A67" s="54" t="s">
        <v>116</v>
      </c>
      <c r="B67" s="55" t="s">
        <v>103</v>
      </c>
      <c r="C67" s="56" t="s">
        <v>6</v>
      </c>
      <c r="D67" s="56" t="s">
        <v>8</v>
      </c>
      <c r="E67" s="56" t="s">
        <v>7</v>
      </c>
      <c r="F67" s="56" t="s">
        <v>140</v>
      </c>
      <c r="G67" s="56" t="str">
        <f t="shared" si="18"/>
        <v>Euribor1Y</v>
      </c>
      <c r="H67" s="265" t="str">
        <f t="shared" si="19"/>
        <v>EURAB12EBASIS18Y_Quote</v>
      </c>
      <c r="I67" s="111">
        <v>0</v>
      </c>
      <c r="J67" s="209" t="str">
        <f>IF(P63,_xll.qlSwapRateHelper2(,H67,2,B67,Calendar,+D67,E67,F67,G67,I67,C67,Discounting,PillarDate,,Permanent,Trigger,ObjectOverwrite),"--")</f>
        <v>--</v>
      </c>
      <c r="L67" s="212" t="str">
        <f t="shared" si="14"/>
        <v>BasSw</v>
      </c>
      <c r="M67" s="213" t="str">
        <f t="shared" si="15"/>
        <v>EURAB12EBASIS22Y_Quote</v>
      </c>
      <c r="N67" s="214" t="str">
        <f>IFERROR(_xll.qlQuoteValue(H71),"--")</f>
        <v>--</v>
      </c>
      <c r="O67" s="214">
        <f t="shared" si="16"/>
        <v>0</v>
      </c>
      <c r="P67" s="85" t="b">
        <v>0</v>
      </c>
      <c r="Q67" s="82">
        <v>40</v>
      </c>
      <c r="R67" s="82">
        <v>1</v>
      </c>
      <c r="S67" s="82" t="str">
        <f t="shared" si="17"/>
        <v>--</v>
      </c>
      <c r="T67" s="86" t="str">
        <f>IFERROR(_xll.qlRateHelperEarliestDate(S67,Trigger),"--")</f>
        <v>--</v>
      </c>
      <c r="U67" s="86" t="str">
        <f>IFERROR(_xll.qlRateHelperPillarDate(S67,Trigger),"--")</f>
        <v>--</v>
      </c>
      <c r="W67" s="133" t="str">
        <f t="shared" ref="W67:W79" si="20">IFERROR(INDEX($L$3:$L$79,MATCH(Y67,$M$3:$M$79,0),1),"")</f>
        <v/>
      </c>
      <c r="X67" s="133" t="e">
        <v>#N/A</v>
      </c>
      <c r="Y67" s="133" t="str">
        <f>IFERROR(_xll.qlRateHelperQuoteName(X67,Trigger),"")</f>
        <v/>
      </c>
      <c r="Z67" s="172" t="str">
        <f>IFERROR(_xll.qlRateHelperRate(X67,Trigger),"")</f>
        <v/>
      </c>
      <c r="AA67" s="173" t="str">
        <f>IF(ISERROR(_xll.qlSwapRateHelperSpread($X67)),IF(ISERROR(_xll.qlFuturesRateHelperConvexityAdjustment($X67)),"",_xll.qlFuturesRateHelperConvexityAdjustment($X67)),_xll.qlSwapRateHelperSpread($X67))</f>
        <v/>
      </c>
      <c r="AB67" s="134" t="str">
        <f>IFERROR(_xll.qlRateHelperEarliestDate(X67,Trigger),"")</f>
        <v/>
      </c>
      <c r="AC67" s="134" t="str">
        <f>IFERROR(_xll.qlRateHelperPillarDate(X67,Trigger),"")</f>
        <v/>
      </c>
      <c r="AD67" s="172" t="e">
        <v>#N/A</v>
      </c>
    </row>
    <row r="68" spans="1:30" ht="11.25" customHeight="1" x14ac:dyDescent="0.2">
      <c r="A68" s="54" t="s">
        <v>116</v>
      </c>
      <c r="B68" s="55" t="s">
        <v>104</v>
      </c>
      <c r="C68" s="56" t="s">
        <v>6</v>
      </c>
      <c r="D68" s="56" t="s">
        <v>8</v>
      </c>
      <c r="E68" s="56" t="s">
        <v>7</v>
      </c>
      <c r="F68" s="56" t="s">
        <v>140</v>
      </c>
      <c r="G68" s="56" t="str">
        <f t="shared" si="18"/>
        <v>Euribor1Y</v>
      </c>
      <c r="H68" s="265" t="str">
        <f t="shared" si="19"/>
        <v>EURAB12EBASIS19Y_Quote</v>
      </c>
      <c r="I68" s="111">
        <v>0</v>
      </c>
      <c r="J68" s="209" t="str">
        <f>IF(P64,_xll.qlSwapRateHelper2(,H68,2,B68,Calendar,+D68,E68,F68,G68,I68,C68,Discounting,PillarDate,,Permanent,Trigger,ObjectOverwrite),"--")</f>
        <v>--</v>
      </c>
      <c r="L68" s="212" t="str">
        <f t="shared" si="14"/>
        <v>BasSw</v>
      </c>
      <c r="M68" s="213" t="str">
        <f t="shared" si="15"/>
        <v>EURAB12EBASIS23Y_Quote</v>
      </c>
      <c r="N68" s="214" t="str">
        <f>IFERROR(_xll.qlQuoteValue(H72),"--")</f>
        <v>--</v>
      </c>
      <c r="O68" s="214">
        <f t="shared" si="16"/>
        <v>0</v>
      </c>
      <c r="P68" s="85" t="b">
        <v>0</v>
      </c>
      <c r="Q68" s="82">
        <v>40</v>
      </c>
      <c r="R68" s="82">
        <v>1</v>
      </c>
      <c r="S68" s="82" t="str">
        <f t="shared" si="17"/>
        <v>--</v>
      </c>
      <c r="T68" s="86" t="str">
        <f>IFERROR(_xll.qlRateHelperEarliestDate(S68,Trigger),"--")</f>
        <v>--</v>
      </c>
      <c r="U68" s="86" t="str">
        <f>IFERROR(_xll.qlRateHelperPillarDate(S68,Trigger),"--")</f>
        <v>--</v>
      </c>
      <c r="W68" s="133" t="str">
        <f t="shared" si="20"/>
        <v/>
      </c>
      <c r="X68" s="133" t="e">
        <v>#N/A</v>
      </c>
      <c r="Y68" s="133" t="str">
        <f>IFERROR(_xll.qlRateHelperQuoteName(X68,Trigger),"")</f>
        <v/>
      </c>
      <c r="Z68" s="172" t="str">
        <f>IFERROR(_xll.qlRateHelperRate(X68,Trigger),"")</f>
        <v/>
      </c>
      <c r="AA68" s="173" t="str">
        <f>IF(ISERROR(_xll.qlSwapRateHelperSpread($X68)),IF(ISERROR(_xll.qlFuturesRateHelperConvexityAdjustment($X68)),"",_xll.qlFuturesRateHelperConvexityAdjustment($X68)),_xll.qlSwapRateHelperSpread($X68))</f>
        <v/>
      </c>
      <c r="AB68" s="134" t="str">
        <f>IFERROR(_xll.qlRateHelperEarliestDate(X68,Trigger),"")</f>
        <v/>
      </c>
      <c r="AC68" s="134" t="str">
        <f>IFERROR(_xll.qlRateHelperPillarDate(X68,Trigger),"")</f>
        <v/>
      </c>
      <c r="AD68" s="172" t="e">
        <v>#N/A</v>
      </c>
    </row>
    <row r="69" spans="1:30" ht="11.25" customHeight="1" x14ac:dyDescent="0.2">
      <c r="A69" s="54" t="s">
        <v>116</v>
      </c>
      <c r="B69" s="55" t="s">
        <v>63</v>
      </c>
      <c r="C69" s="56" t="s">
        <v>6</v>
      </c>
      <c r="D69" s="56" t="s">
        <v>8</v>
      </c>
      <c r="E69" s="56" t="s">
        <v>7</v>
      </c>
      <c r="F69" s="56" t="s">
        <v>140</v>
      </c>
      <c r="G69" s="56" t="str">
        <f t="shared" si="18"/>
        <v>Euribor1Y</v>
      </c>
      <c r="H69" s="265" t="str">
        <f t="shared" si="19"/>
        <v>EURAB12EBASIS20Y_Quote</v>
      </c>
      <c r="I69" s="111">
        <v>0</v>
      </c>
      <c r="J69" s="209" t="str">
        <f>IF(P65,_xll.qlSwapRateHelper2(,H69,2,B69,Calendar,+D69,E69,F69,G69,I69,C69,Discounting,PillarDate,,Permanent,Trigger,ObjectOverwrite),"--")</f>
        <v>obj_004e7#0001</v>
      </c>
      <c r="L69" s="212" t="str">
        <f t="shared" si="14"/>
        <v>BasSw</v>
      </c>
      <c r="M69" s="213" t="str">
        <f t="shared" si="15"/>
        <v>EURAB12EBASIS24Y_Quote</v>
      </c>
      <c r="N69" s="214" t="str">
        <f>IFERROR(_xll.qlQuoteValue(H73),"--")</f>
        <v>--</v>
      </c>
      <c r="O69" s="214">
        <f t="shared" si="16"/>
        <v>0</v>
      </c>
      <c r="P69" s="85" t="b">
        <v>0</v>
      </c>
      <c r="Q69" s="82">
        <v>40</v>
      </c>
      <c r="R69" s="82">
        <v>1</v>
      </c>
      <c r="S69" s="82" t="str">
        <f t="shared" si="17"/>
        <v>--</v>
      </c>
      <c r="T69" s="86" t="str">
        <f>IFERROR(_xll.qlRateHelperEarliestDate(S69,Trigger),"--")</f>
        <v>--</v>
      </c>
      <c r="U69" s="86" t="str">
        <f>IFERROR(_xll.qlRateHelperPillarDate(S69,Trigger),"--")</f>
        <v>--</v>
      </c>
      <c r="W69" s="133" t="str">
        <f t="shared" si="20"/>
        <v/>
      </c>
      <c r="X69" s="133" t="e">
        <v>#N/A</v>
      </c>
      <c r="Y69" s="133" t="str">
        <f>IFERROR(_xll.qlRateHelperQuoteName(X69,Trigger),"")</f>
        <v/>
      </c>
      <c r="Z69" s="172" t="str">
        <f>IFERROR(_xll.qlRateHelperRate(X69,Trigger),"")</f>
        <v/>
      </c>
      <c r="AA69" s="173" t="str">
        <f>IF(ISERROR(_xll.qlSwapRateHelperSpread($X69)),IF(ISERROR(_xll.qlFuturesRateHelperConvexityAdjustment($X69)),"",_xll.qlFuturesRateHelperConvexityAdjustment($X69)),_xll.qlSwapRateHelperSpread($X69))</f>
        <v/>
      </c>
      <c r="AB69" s="134" t="str">
        <f>IFERROR(_xll.qlRateHelperEarliestDate(X69,Trigger),"")</f>
        <v/>
      </c>
      <c r="AC69" s="134" t="str">
        <f>IFERROR(_xll.qlRateHelperPillarDate(X69,Trigger),"")</f>
        <v/>
      </c>
      <c r="AD69" s="172" t="e">
        <v>#N/A</v>
      </c>
    </row>
    <row r="70" spans="1:30" ht="11.25" customHeight="1" x14ac:dyDescent="0.2">
      <c r="A70" s="54" t="s">
        <v>116</v>
      </c>
      <c r="B70" s="55" t="s">
        <v>105</v>
      </c>
      <c r="C70" s="56" t="s">
        <v>6</v>
      </c>
      <c r="D70" s="56" t="s">
        <v>8</v>
      </c>
      <c r="E70" s="56" t="s">
        <v>7</v>
      </c>
      <c r="F70" s="56" t="s">
        <v>140</v>
      </c>
      <c r="G70" s="56" t="str">
        <f t="shared" si="18"/>
        <v>Euribor1Y</v>
      </c>
      <c r="H70" s="265" t="str">
        <f t="shared" si="19"/>
        <v>EURAB12EBASIS21Y_Quote</v>
      </c>
      <c r="I70" s="111">
        <v>0</v>
      </c>
      <c r="J70" s="209" t="str">
        <f>IF(P66,_xll.qlSwapRateHelper2(,H70,2,B70,Calendar,+D70,E70,F70,G70,I70,C70,Discounting,PillarDate,,Permanent,Trigger,ObjectOverwrite),"--")</f>
        <v>--</v>
      </c>
      <c r="L70" s="212" t="str">
        <f t="shared" si="14"/>
        <v>BasSw</v>
      </c>
      <c r="M70" s="213" t="str">
        <f t="shared" si="15"/>
        <v>EURAB12EBASIS25Y_Quote</v>
      </c>
      <c r="N70" s="214">
        <f>IFERROR(_xll.qlQuoteValue(H74),"--")</f>
        <v>8.8100000000000019E-3</v>
      </c>
      <c r="O70" s="214">
        <f t="shared" si="16"/>
        <v>0</v>
      </c>
      <c r="P70" s="85" t="b">
        <v>1</v>
      </c>
      <c r="Q70" s="82">
        <v>40</v>
      </c>
      <c r="R70" s="82">
        <v>1</v>
      </c>
      <c r="S70" s="82" t="str">
        <f t="shared" si="17"/>
        <v>obj_004f3#0001</v>
      </c>
      <c r="T70" s="86">
        <f>IFERROR(_xll.qlRateHelperEarliestDate(S70,Trigger),"--")</f>
        <v>42643</v>
      </c>
      <c r="U70" s="86">
        <f>IFERROR(_xll.qlRateHelperPillarDate(S70,Trigger),"--")</f>
        <v>51774</v>
      </c>
      <c r="W70" s="133" t="str">
        <f t="shared" si="20"/>
        <v/>
      </c>
      <c r="X70" s="133" t="e">
        <v>#N/A</v>
      </c>
      <c r="Y70" s="133" t="str">
        <f>IFERROR(_xll.qlRateHelperQuoteName(X70,Trigger),"")</f>
        <v/>
      </c>
      <c r="Z70" s="172" t="str">
        <f>IFERROR(_xll.qlRateHelperRate(X70,Trigger),"")</f>
        <v/>
      </c>
      <c r="AA70" s="173" t="str">
        <f>IF(ISERROR(_xll.qlSwapRateHelperSpread($X70)),IF(ISERROR(_xll.qlFuturesRateHelperConvexityAdjustment($X70)),"",_xll.qlFuturesRateHelperConvexityAdjustment($X70)),_xll.qlSwapRateHelperSpread($X70))</f>
        <v/>
      </c>
      <c r="AB70" s="134" t="str">
        <f>IFERROR(_xll.qlRateHelperEarliestDate(X70,Trigger),"")</f>
        <v/>
      </c>
      <c r="AC70" s="134" t="str">
        <f>IFERROR(_xll.qlRateHelperPillarDate(X70,Trigger),"")</f>
        <v/>
      </c>
      <c r="AD70" s="172" t="e">
        <v>#N/A</v>
      </c>
    </row>
    <row r="71" spans="1:30" ht="11.25" customHeight="1" x14ac:dyDescent="0.2">
      <c r="A71" s="54" t="s">
        <v>116</v>
      </c>
      <c r="B71" s="55" t="s">
        <v>106</v>
      </c>
      <c r="C71" s="56" t="s">
        <v>6</v>
      </c>
      <c r="D71" s="56" t="s">
        <v>8</v>
      </c>
      <c r="E71" s="56" t="s">
        <v>7</v>
      </c>
      <c r="F71" s="56" t="s">
        <v>140</v>
      </c>
      <c r="G71" s="56" t="str">
        <f t="shared" si="18"/>
        <v>Euribor1Y</v>
      </c>
      <c r="H71" s="265" t="str">
        <f t="shared" si="19"/>
        <v>EURAB12EBASIS22Y_Quote</v>
      </c>
      <c r="I71" s="111">
        <v>0</v>
      </c>
      <c r="J71" s="209" t="str">
        <f>IF(P67,_xll.qlSwapRateHelper2(,H71,2,B71,Calendar,+D71,E71,F71,G71,I71,C71,Discounting,PillarDate,,Permanent,Trigger,ObjectOverwrite),"--")</f>
        <v>--</v>
      </c>
      <c r="L71" s="212" t="str">
        <f t="shared" si="14"/>
        <v>BasSw</v>
      </c>
      <c r="M71" s="213" t="str">
        <f t="shared" si="15"/>
        <v>EURAB12EBASIS26Y_Quote</v>
      </c>
      <c r="N71" s="214" t="str">
        <f>IFERROR(_xll.qlQuoteValue(H75),"--")</f>
        <v>--</v>
      </c>
      <c r="O71" s="214">
        <f t="shared" si="16"/>
        <v>0</v>
      </c>
      <c r="P71" s="85" t="b">
        <v>0</v>
      </c>
      <c r="Q71" s="82">
        <v>40</v>
      </c>
      <c r="R71" s="82">
        <v>1</v>
      </c>
      <c r="S71" s="82" t="str">
        <f t="shared" si="17"/>
        <v>--</v>
      </c>
      <c r="T71" s="86" t="str">
        <f>IFERROR(_xll.qlRateHelperEarliestDate(S71,Trigger),"--")</f>
        <v>--</v>
      </c>
      <c r="U71" s="86" t="str">
        <f>IFERROR(_xll.qlRateHelperPillarDate(S71,Trigger),"--")</f>
        <v>--</v>
      </c>
      <c r="W71" s="133" t="str">
        <f t="shared" si="20"/>
        <v/>
      </c>
      <c r="X71" s="133" t="e">
        <v>#N/A</v>
      </c>
      <c r="Y71" s="133" t="str">
        <f>IFERROR(_xll.qlRateHelperQuoteName(X71,Trigger),"")</f>
        <v/>
      </c>
      <c r="Z71" s="172" t="str">
        <f>IFERROR(_xll.qlRateHelperRate(X71,Trigger),"")</f>
        <v/>
      </c>
      <c r="AA71" s="173" t="str">
        <f>IF(ISERROR(_xll.qlSwapRateHelperSpread($X71)),IF(ISERROR(_xll.qlFuturesRateHelperConvexityAdjustment($X71)),"",_xll.qlFuturesRateHelperConvexityAdjustment($X71)),_xll.qlSwapRateHelperSpread($X71))</f>
        <v/>
      </c>
      <c r="AB71" s="134" t="str">
        <f>IFERROR(_xll.qlRateHelperEarliestDate(X71,Trigger),"")</f>
        <v/>
      </c>
      <c r="AC71" s="134" t="str">
        <f>IFERROR(_xll.qlRateHelperPillarDate(X71,Trigger),"")</f>
        <v/>
      </c>
      <c r="AD71" s="172" t="e">
        <v>#N/A</v>
      </c>
    </row>
    <row r="72" spans="1:30" ht="11.25" customHeight="1" x14ac:dyDescent="0.2">
      <c r="A72" s="54" t="s">
        <v>116</v>
      </c>
      <c r="B72" s="55" t="s">
        <v>107</v>
      </c>
      <c r="C72" s="56" t="s">
        <v>6</v>
      </c>
      <c r="D72" s="56" t="s">
        <v>8</v>
      </c>
      <c r="E72" s="56" t="s">
        <v>7</v>
      </c>
      <c r="F72" s="56" t="s">
        <v>140</v>
      </c>
      <c r="G72" s="56" t="str">
        <f t="shared" si="18"/>
        <v>Euribor1Y</v>
      </c>
      <c r="H72" s="265" t="str">
        <f t="shared" si="19"/>
        <v>EURAB12EBASIS23Y_Quote</v>
      </c>
      <c r="I72" s="111">
        <v>0</v>
      </c>
      <c r="J72" s="209" t="str">
        <f>IF(P68,_xll.qlSwapRateHelper2(,H72,2,B72,Calendar,+D72,E72,F72,G72,I72,C72,Discounting,PillarDate,,Permanent,Trigger,ObjectOverwrite),"--")</f>
        <v>--</v>
      </c>
      <c r="L72" s="212" t="str">
        <f t="shared" si="14"/>
        <v>BasSw</v>
      </c>
      <c r="M72" s="213" t="str">
        <f t="shared" si="15"/>
        <v>EURAB12EBASIS27Y_Quote</v>
      </c>
      <c r="N72" s="214" t="str">
        <f>IFERROR(_xll.qlQuoteValue(H76),"--")</f>
        <v>--</v>
      </c>
      <c r="O72" s="214">
        <f t="shared" si="16"/>
        <v>0</v>
      </c>
      <c r="P72" s="85" t="b">
        <v>0</v>
      </c>
      <c r="Q72" s="82">
        <v>40</v>
      </c>
      <c r="R72" s="82">
        <v>1</v>
      </c>
      <c r="S72" s="82" t="str">
        <f t="shared" si="17"/>
        <v>--</v>
      </c>
      <c r="T72" s="86" t="str">
        <f>IFERROR(_xll.qlRateHelperEarliestDate(S72,Trigger),"--")</f>
        <v>--</v>
      </c>
      <c r="U72" s="86" t="str">
        <f>IFERROR(_xll.qlRateHelperPillarDate(S72,Trigger),"--")</f>
        <v>--</v>
      </c>
      <c r="W72" s="133" t="str">
        <f t="shared" si="20"/>
        <v/>
      </c>
      <c r="X72" s="133" t="e">
        <v>#N/A</v>
      </c>
      <c r="Y72" s="133" t="str">
        <f>IFERROR(_xll.qlRateHelperQuoteName(X72,Trigger),"")</f>
        <v/>
      </c>
      <c r="Z72" s="172" t="str">
        <f>IFERROR(_xll.qlRateHelperRate(X72,Trigger),"")</f>
        <v/>
      </c>
      <c r="AA72" s="173" t="str">
        <f>IF(ISERROR(_xll.qlSwapRateHelperSpread($X72)),IF(ISERROR(_xll.qlFuturesRateHelperConvexityAdjustment($X72)),"",_xll.qlFuturesRateHelperConvexityAdjustment($X72)),_xll.qlSwapRateHelperSpread($X72))</f>
        <v/>
      </c>
      <c r="AB72" s="134" t="str">
        <f>IFERROR(_xll.qlRateHelperEarliestDate(X72,Trigger),"")</f>
        <v/>
      </c>
      <c r="AC72" s="134" t="str">
        <f>IFERROR(_xll.qlRateHelperPillarDate(X72,Trigger),"")</f>
        <v/>
      </c>
      <c r="AD72" s="172" t="e">
        <v>#N/A</v>
      </c>
    </row>
    <row r="73" spans="1:30" ht="11.25" customHeight="1" x14ac:dyDescent="0.2">
      <c r="A73" s="54" t="s">
        <v>116</v>
      </c>
      <c r="B73" s="55" t="s">
        <v>108</v>
      </c>
      <c r="C73" s="56" t="s">
        <v>6</v>
      </c>
      <c r="D73" s="56" t="s">
        <v>8</v>
      </c>
      <c r="E73" s="56" t="s">
        <v>7</v>
      </c>
      <c r="F73" s="56" t="s">
        <v>140</v>
      </c>
      <c r="G73" s="56" t="str">
        <f t="shared" si="18"/>
        <v>Euribor1Y</v>
      </c>
      <c r="H73" s="265" t="str">
        <f t="shared" si="19"/>
        <v>EURAB12EBASIS24Y_Quote</v>
      </c>
      <c r="I73" s="111">
        <v>0</v>
      </c>
      <c r="J73" s="209" t="str">
        <f>IF(P69,_xll.qlSwapRateHelper2(,H73,2,B73,Calendar,+D73,E73,F73,G73,I73,C73,Discounting,PillarDate,,Permanent,Trigger,ObjectOverwrite),"--")</f>
        <v>--</v>
      </c>
      <c r="L73" s="212" t="str">
        <f t="shared" si="14"/>
        <v>BasSw</v>
      </c>
      <c r="M73" s="213" t="str">
        <f t="shared" si="15"/>
        <v>EURAB12EBASIS28Y_Quote</v>
      </c>
      <c r="N73" s="214" t="str">
        <f>IFERROR(_xll.qlQuoteValue(H77),"--")</f>
        <v>--</v>
      </c>
      <c r="O73" s="214">
        <f t="shared" si="16"/>
        <v>0</v>
      </c>
      <c r="P73" s="85" t="b">
        <v>0</v>
      </c>
      <c r="Q73" s="82">
        <v>40</v>
      </c>
      <c r="R73" s="82">
        <v>1</v>
      </c>
      <c r="S73" s="82" t="str">
        <f t="shared" si="17"/>
        <v>--</v>
      </c>
      <c r="T73" s="86" t="str">
        <f>IFERROR(_xll.qlRateHelperEarliestDate(S73,Trigger),"--")</f>
        <v>--</v>
      </c>
      <c r="U73" s="86" t="str">
        <f>IFERROR(_xll.qlRateHelperPillarDate(S73,Trigger),"--")</f>
        <v>--</v>
      </c>
      <c r="W73" s="133" t="str">
        <f t="shared" si="20"/>
        <v/>
      </c>
      <c r="X73" s="133" t="e">
        <v>#N/A</v>
      </c>
      <c r="Y73" s="133" t="str">
        <f>IFERROR(_xll.qlRateHelperQuoteName(X73,Trigger),"")</f>
        <v/>
      </c>
      <c r="Z73" s="172" t="str">
        <f>IFERROR(_xll.qlRateHelperRate(X73,Trigger),"")</f>
        <v/>
      </c>
      <c r="AA73" s="173" t="str">
        <f>IF(ISERROR(_xll.qlSwapRateHelperSpread($X73)),IF(ISERROR(_xll.qlFuturesRateHelperConvexityAdjustment($X73)),"",_xll.qlFuturesRateHelperConvexityAdjustment($X73)),_xll.qlSwapRateHelperSpread($X73))</f>
        <v/>
      </c>
      <c r="AB73" s="134" t="str">
        <f>IFERROR(_xll.qlRateHelperEarliestDate(X73,Trigger),"")</f>
        <v/>
      </c>
      <c r="AC73" s="134" t="str">
        <f>IFERROR(_xll.qlRateHelperPillarDate(X73,Trigger),"")</f>
        <v/>
      </c>
      <c r="AD73" s="172" t="e">
        <v>#N/A</v>
      </c>
    </row>
    <row r="74" spans="1:30" ht="11.25" customHeight="1" x14ac:dyDescent="0.2">
      <c r="A74" s="54" t="s">
        <v>116</v>
      </c>
      <c r="B74" s="55" t="s">
        <v>64</v>
      </c>
      <c r="C74" s="56" t="s">
        <v>6</v>
      </c>
      <c r="D74" s="56" t="s">
        <v>8</v>
      </c>
      <c r="E74" s="56" t="s">
        <v>7</v>
      </c>
      <c r="F74" s="56" t="s">
        <v>140</v>
      </c>
      <c r="G74" s="56" t="str">
        <f t="shared" si="18"/>
        <v>Euribor1Y</v>
      </c>
      <c r="H74" s="265" t="str">
        <f t="shared" si="19"/>
        <v>EURAB12EBASIS25Y_Quote</v>
      </c>
      <c r="I74" s="111">
        <v>0</v>
      </c>
      <c r="J74" s="209" t="str">
        <f>IF(P70,_xll.qlSwapRateHelper2(,H74,2,B74,Calendar,+D74,E74,F74,G74,I74,C74,Discounting,PillarDate,,Permanent,Trigger,ObjectOverwrite),"--")</f>
        <v>obj_004f3#0001</v>
      </c>
      <c r="L74" s="212" t="str">
        <f t="shared" si="14"/>
        <v>BasSw</v>
      </c>
      <c r="M74" s="213" t="str">
        <f t="shared" si="15"/>
        <v>EURAB12EBASIS29Y_Quote</v>
      </c>
      <c r="N74" s="214" t="str">
        <f>IFERROR(_xll.qlQuoteValue(H78),"--")</f>
        <v>--</v>
      </c>
      <c r="O74" s="214">
        <f t="shared" si="16"/>
        <v>0</v>
      </c>
      <c r="P74" s="85" t="b">
        <v>0</v>
      </c>
      <c r="Q74" s="82">
        <v>40</v>
      </c>
      <c r="R74" s="82">
        <v>1</v>
      </c>
      <c r="S74" s="82" t="str">
        <f t="shared" si="17"/>
        <v>--</v>
      </c>
      <c r="T74" s="86" t="str">
        <f>IFERROR(_xll.qlRateHelperEarliestDate(S74,Trigger),"--")</f>
        <v>--</v>
      </c>
      <c r="U74" s="86" t="str">
        <f>IFERROR(_xll.qlRateHelperPillarDate(S74,Trigger),"--")</f>
        <v>--</v>
      </c>
      <c r="W74" s="133" t="str">
        <f t="shared" si="20"/>
        <v/>
      </c>
      <c r="X74" s="133" t="e">
        <v>#N/A</v>
      </c>
      <c r="Y74" s="133" t="str">
        <f>IFERROR(_xll.qlRateHelperQuoteName(X74,Trigger),"")</f>
        <v/>
      </c>
      <c r="Z74" s="172" t="str">
        <f>IFERROR(_xll.qlRateHelperRate(X74,Trigger),"")</f>
        <v/>
      </c>
      <c r="AA74" s="173" t="str">
        <f>IF(ISERROR(_xll.qlSwapRateHelperSpread($X74)),IF(ISERROR(_xll.qlFuturesRateHelperConvexityAdjustment($X74)),"",_xll.qlFuturesRateHelperConvexityAdjustment($X74)),_xll.qlSwapRateHelperSpread($X74))</f>
        <v/>
      </c>
      <c r="AB74" s="134" t="str">
        <f>IFERROR(_xll.qlRateHelperEarliestDate(X74,Trigger),"")</f>
        <v/>
      </c>
      <c r="AC74" s="134" t="str">
        <f>IFERROR(_xll.qlRateHelperPillarDate(X74,Trigger),"")</f>
        <v/>
      </c>
      <c r="AD74" s="172" t="e">
        <v>#N/A</v>
      </c>
    </row>
    <row r="75" spans="1:30" ht="11.25" customHeight="1" x14ac:dyDescent="0.2">
      <c r="A75" s="54" t="s">
        <v>116</v>
      </c>
      <c r="B75" s="55" t="s">
        <v>109</v>
      </c>
      <c r="C75" s="56" t="s">
        <v>6</v>
      </c>
      <c r="D75" s="56" t="s">
        <v>8</v>
      </c>
      <c r="E75" s="56" t="s">
        <v>7</v>
      </c>
      <c r="F75" s="56" t="s">
        <v>140</v>
      </c>
      <c r="G75" s="56" t="str">
        <f t="shared" si="18"/>
        <v>Euribor1Y</v>
      </c>
      <c r="H75" s="265" t="str">
        <f t="shared" si="19"/>
        <v>EURAB12EBASIS26Y_Quote</v>
      </c>
      <c r="I75" s="111">
        <v>0</v>
      </c>
      <c r="J75" s="209" t="str">
        <f>IF(P71,_xll.qlSwapRateHelper2(,H75,2,B75,Calendar,+D75,E75,F75,G75,I75,C75,Discounting,PillarDate,,Permanent,Trigger,ObjectOverwrite),"--")</f>
        <v>--</v>
      </c>
      <c r="L75" s="212" t="str">
        <f t="shared" si="14"/>
        <v>BasSw</v>
      </c>
      <c r="M75" s="213" t="str">
        <f t="shared" si="15"/>
        <v>EURAB12EBASIS30Y_Quote</v>
      </c>
      <c r="N75" s="214">
        <f>IFERROR(_xll.qlQuoteValue(H79),"--")</f>
        <v>8.7400000000000012E-3</v>
      </c>
      <c r="O75" s="214">
        <f t="shared" si="16"/>
        <v>0</v>
      </c>
      <c r="P75" s="85" t="b">
        <v>1</v>
      </c>
      <c r="Q75" s="82">
        <v>40</v>
      </c>
      <c r="R75" s="82">
        <v>1</v>
      </c>
      <c r="S75" s="82" t="str">
        <f t="shared" si="17"/>
        <v>obj_004d4#0001</v>
      </c>
      <c r="T75" s="86">
        <f>IFERROR(_xll.qlRateHelperEarliestDate(S75,Trigger),"--")</f>
        <v>42643</v>
      </c>
      <c r="U75" s="86">
        <f>IFERROR(_xll.qlRateHelperPillarDate(S75,Trigger),"--")</f>
        <v>53598</v>
      </c>
      <c r="W75" s="133" t="str">
        <f t="shared" si="20"/>
        <v/>
      </c>
      <c r="X75" s="133" t="e">
        <v>#N/A</v>
      </c>
      <c r="Y75" s="133" t="str">
        <f>IFERROR(_xll.qlRateHelperQuoteName(X75,Trigger),"")</f>
        <v/>
      </c>
      <c r="Z75" s="172" t="str">
        <f>IFERROR(_xll.qlRateHelperRate(X75,Trigger),"")</f>
        <v/>
      </c>
      <c r="AA75" s="173" t="str">
        <f>IF(ISERROR(_xll.qlSwapRateHelperSpread($X75)),IF(ISERROR(_xll.qlFuturesRateHelperConvexityAdjustment($X75)),"",_xll.qlFuturesRateHelperConvexityAdjustment($X75)),_xll.qlSwapRateHelperSpread($X75))</f>
        <v/>
      </c>
      <c r="AB75" s="134" t="str">
        <f>IFERROR(_xll.qlRateHelperEarliestDate(X75,Trigger),"")</f>
        <v/>
      </c>
      <c r="AC75" s="134" t="str">
        <f>IFERROR(_xll.qlRateHelperPillarDate(X75,Trigger),"")</f>
        <v/>
      </c>
      <c r="AD75" s="172" t="e">
        <v>#N/A</v>
      </c>
    </row>
    <row r="76" spans="1:30" ht="11.25" customHeight="1" x14ac:dyDescent="0.2">
      <c r="A76" s="54" t="s">
        <v>116</v>
      </c>
      <c r="B76" s="55" t="s">
        <v>65</v>
      </c>
      <c r="C76" s="56" t="s">
        <v>6</v>
      </c>
      <c r="D76" s="56" t="s">
        <v>8</v>
      </c>
      <c r="E76" s="56" t="s">
        <v>7</v>
      </c>
      <c r="F76" s="56" t="s">
        <v>140</v>
      </c>
      <c r="G76" s="56" t="str">
        <f t="shared" si="18"/>
        <v>Euribor1Y</v>
      </c>
      <c r="H76" s="265" t="str">
        <f t="shared" si="19"/>
        <v>EURAB12EBASIS27Y_Quote</v>
      </c>
      <c r="I76" s="111">
        <v>0</v>
      </c>
      <c r="J76" s="209" t="str">
        <f>IF(P72,_xll.qlSwapRateHelper2(,H76,2,B76,Calendar,+D76,E76,F76,G76,I76,C76,Discounting,PillarDate,,Permanent,Trigger,ObjectOverwrite),"--")</f>
        <v>--</v>
      </c>
      <c r="L76" s="212" t="str">
        <f>A80</f>
        <v>BasSw</v>
      </c>
      <c r="M76" s="213" t="str">
        <f t="shared" si="15"/>
        <v>EURAB12EBASIS35Y_Quote</v>
      </c>
      <c r="N76" s="214" t="str">
        <f>IFERROR(_xll.qlQuoteValue(H80),"--")</f>
        <v>--</v>
      </c>
      <c r="O76" s="214">
        <f t="shared" si="16"/>
        <v>0</v>
      </c>
      <c r="P76" s="85" t="b">
        <v>0</v>
      </c>
      <c r="Q76" s="82">
        <v>40</v>
      </c>
      <c r="R76" s="82">
        <v>1</v>
      </c>
      <c r="S76" s="82" t="str">
        <f t="shared" si="17"/>
        <v>--</v>
      </c>
      <c r="T76" s="86" t="str">
        <f>IFERROR(_xll.qlRateHelperEarliestDate(S76,Trigger),"--")</f>
        <v>--</v>
      </c>
      <c r="U76" s="86" t="str">
        <f>IFERROR(_xll.qlRateHelperPillarDate(S76,Trigger),"--")</f>
        <v>--</v>
      </c>
      <c r="W76" s="133" t="str">
        <f t="shared" si="20"/>
        <v/>
      </c>
      <c r="X76" s="133" t="e">
        <v>#N/A</v>
      </c>
      <c r="Y76" s="133" t="str">
        <f>IFERROR(_xll.qlRateHelperQuoteName(X76,Trigger),"")</f>
        <v/>
      </c>
      <c r="Z76" s="172" t="str">
        <f>IFERROR(_xll.qlRateHelperRate(X76,Trigger),"")</f>
        <v/>
      </c>
      <c r="AA76" s="173" t="str">
        <f>IF(ISERROR(_xll.qlSwapRateHelperSpread($X76)),IF(ISERROR(_xll.qlFuturesRateHelperConvexityAdjustment($X76)),"",_xll.qlFuturesRateHelperConvexityAdjustment($X76)),_xll.qlSwapRateHelperSpread($X76))</f>
        <v/>
      </c>
      <c r="AB76" s="134" t="str">
        <f>IFERROR(_xll.qlRateHelperEarliestDate(X76,Trigger),"")</f>
        <v/>
      </c>
      <c r="AC76" s="134" t="str">
        <f>IFERROR(_xll.qlRateHelperPillarDate(X76,Trigger),"")</f>
        <v/>
      </c>
      <c r="AD76" s="172" t="e">
        <v>#N/A</v>
      </c>
    </row>
    <row r="77" spans="1:30" ht="11.25" customHeight="1" x14ac:dyDescent="0.2">
      <c r="A77" s="54" t="s">
        <v>116</v>
      </c>
      <c r="B77" s="55" t="s">
        <v>110</v>
      </c>
      <c r="C77" s="56" t="s">
        <v>6</v>
      </c>
      <c r="D77" s="56" t="s">
        <v>8</v>
      </c>
      <c r="E77" s="56" t="s">
        <v>7</v>
      </c>
      <c r="F77" s="56" t="s">
        <v>140</v>
      </c>
      <c r="G77" s="56" t="str">
        <f t="shared" si="18"/>
        <v>Euribor1Y</v>
      </c>
      <c r="H77" s="265" t="str">
        <f t="shared" si="19"/>
        <v>EURAB12EBASIS28Y_Quote</v>
      </c>
      <c r="I77" s="111">
        <v>0</v>
      </c>
      <c r="J77" s="209" t="str">
        <f>IF(P73,_xll.qlSwapRateHelper2(,H77,2,B77,Calendar,+D77,E77,F77,G77,I77,C77,Discounting,PillarDate,,Permanent,Trigger,ObjectOverwrite),"--")</f>
        <v>--</v>
      </c>
      <c r="L77" s="212" t="str">
        <f t="shared" si="14"/>
        <v>BasSw</v>
      </c>
      <c r="M77" s="213" t="str">
        <f t="shared" si="15"/>
        <v>EURAB12EBASIS40Y_Quote</v>
      </c>
      <c r="N77" s="214">
        <f>IFERROR(_xll.qlQuoteValue(H81),"--")</f>
        <v>8.5100000000000002E-3</v>
      </c>
      <c r="O77" s="214">
        <f t="shared" si="16"/>
        <v>0</v>
      </c>
      <c r="P77" s="85" t="b">
        <v>1</v>
      </c>
      <c r="Q77" s="82">
        <v>40</v>
      </c>
      <c r="R77" s="82">
        <v>1</v>
      </c>
      <c r="S77" s="82" t="str">
        <f t="shared" si="17"/>
        <v>obj_004ed#0001</v>
      </c>
      <c r="T77" s="86">
        <f>IFERROR(_xll.qlRateHelperEarliestDate(S77,Trigger),"--")</f>
        <v>42643</v>
      </c>
      <c r="U77" s="86">
        <f>IFERROR(_xll.qlRateHelperPillarDate(S77,Trigger),"--")</f>
        <v>57252</v>
      </c>
      <c r="W77" s="133" t="str">
        <f t="shared" si="20"/>
        <v/>
      </c>
      <c r="X77" s="133" t="e">
        <v>#N/A</v>
      </c>
      <c r="Y77" s="133" t="str">
        <f>IFERROR(_xll.qlRateHelperQuoteName(X77,Trigger),"")</f>
        <v/>
      </c>
      <c r="Z77" s="172" t="str">
        <f>IFERROR(_xll.qlRateHelperRate(X77,Trigger),"")</f>
        <v/>
      </c>
      <c r="AA77" s="173" t="str">
        <f>IF(ISERROR(_xll.qlSwapRateHelperSpread($X77)),IF(ISERROR(_xll.qlFuturesRateHelperConvexityAdjustment($X77)),"",_xll.qlFuturesRateHelperConvexityAdjustment($X77)),_xll.qlSwapRateHelperSpread($X77))</f>
        <v/>
      </c>
      <c r="AB77" s="134" t="str">
        <f>IFERROR(_xll.qlRateHelperEarliestDate(X77,Trigger),"")</f>
        <v/>
      </c>
      <c r="AC77" s="134" t="str">
        <f>IFERROR(_xll.qlRateHelperPillarDate(X77,Trigger),"")</f>
        <v/>
      </c>
      <c r="AD77" s="172" t="e">
        <v>#N/A</v>
      </c>
    </row>
    <row r="78" spans="1:30" ht="11.25" customHeight="1" x14ac:dyDescent="0.2">
      <c r="A78" s="54" t="s">
        <v>116</v>
      </c>
      <c r="B78" s="55" t="s">
        <v>111</v>
      </c>
      <c r="C78" s="56" t="s">
        <v>6</v>
      </c>
      <c r="D78" s="56" t="s">
        <v>8</v>
      </c>
      <c r="E78" s="56" t="s">
        <v>7</v>
      </c>
      <c r="F78" s="56" t="s">
        <v>140</v>
      </c>
      <c r="G78" s="56" t="str">
        <f t="shared" si="18"/>
        <v>Euribor1Y</v>
      </c>
      <c r="H78" s="265" t="str">
        <f t="shared" si="19"/>
        <v>EURAB12EBASIS29Y_Quote</v>
      </c>
      <c r="I78" s="111">
        <v>0</v>
      </c>
      <c r="J78" s="209" t="str">
        <f>IF(P74,_xll.qlSwapRateHelper2(,H78,2,B78,Calendar,+D78,E78,F78,G78,I78,C78,Discounting,PillarDate,,Permanent,Trigger,ObjectOverwrite),"--")</f>
        <v>--</v>
      </c>
      <c r="L78" s="212" t="str">
        <f t="shared" si="14"/>
        <v>BasSw</v>
      </c>
      <c r="M78" s="213" t="str">
        <f t="shared" si="15"/>
        <v>EURAB12EBASIS50Y_Quote</v>
      </c>
      <c r="N78" s="214">
        <f>IFERROR(_xll.qlQuoteValue(H82),"--")</f>
        <v>7.9900000000000006E-3</v>
      </c>
      <c r="O78" s="214">
        <f t="shared" si="16"/>
        <v>0</v>
      </c>
      <c r="P78" s="85" t="b">
        <v>1</v>
      </c>
      <c r="Q78" s="82">
        <v>40</v>
      </c>
      <c r="R78" s="82">
        <v>1</v>
      </c>
      <c r="S78" s="82" t="str">
        <f t="shared" si="17"/>
        <v>obj_004f0#0001</v>
      </c>
      <c r="T78" s="86">
        <f>IFERROR(_xll.qlRateHelperEarliestDate(S78,Trigger),"--")</f>
        <v>42643</v>
      </c>
      <c r="U78" s="86">
        <f>IFERROR(_xll.qlRateHelperPillarDate(S78,Trigger),"--")</f>
        <v>60905</v>
      </c>
      <c r="W78" s="133" t="str">
        <f t="shared" si="20"/>
        <v/>
      </c>
      <c r="X78" s="133" t="e">
        <v>#N/A</v>
      </c>
      <c r="Y78" s="133" t="str">
        <f>IFERROR(_xll.qlRateHelperQuoteName(X78,Trigger),"")</f>
        <v/>
      </c>
      <c r="Z78" s="172" t="str">
        <f>IFERROR(_xll.qlRateHelperRate(X78,Trigger),"")</f>
        <v/>
      </c>
      <c r="AA78" s="173" t="str">
        <f>IF(ISERROR(_xll.qlSwapRateHelperSpread($X78)),IF(ISERROR(_xll.qlFuturesRateHelperConvexityAdjustment($X78)),"",_xll.qlFuturesRateHelperConvexityAdjustment($X78)),_xll.qlSwapRateHelperSpread($X78))</f>
        <v/>
      </c>
      <c r="AB78" s="134" t="str">
        <f>IFERROR(_xll.qlRateHelperEarliestDate(X78,Trigger),"")</f>
        <v/>
      </c>
      <c r="AC78" s="134" t="str">
        <f>IFERROR(_xll.qlRateHelperPillarDate(X78,Trigger),"")</f>
        <v/>
      </c>
      <c r="AD78" s="172" t="e">
        <v>#N/A</v>
      </c>
    </row>
    <row r="79" spans="1:30" ht="11.25" customHeight="1" x14ac:dyDescent="0.2">
      <c r="A79" s="54" t="s">
        <v>116</v>
      </c>
      <c r="B79" s="55" t="s">
        <v>66</v>
      </c>
      <c r="C79" s="56" t="s">
        <v>6</v>
      </c>
      <c r="D79" s="56" t="s">
        <v>8</v>
      </c>
      <c r="E79" s="56" t="s">
        <v>7</v>
      </c>
      <c r="F79" s="56" t="s">
        <v>140</v>
      </c>
      <c r="G79" s="56" t="str">
        <f t="shared" si="18"/>
        <v>Euribor1Y</v>
      </c>
      <c r="H79" s="265" t="str">
        <f t="shared" si="19"/>
        <v>EURAB12EBASIS30Y_Quote</v>
      </c>
      <c r="I79" s="111">
        <v>0</v>
      </c>
      <c r="J79" s="209" t="str">
        <f>IF(P75,_xll.qlSwapRateHelper2(,H79,2,B79,Calendar,+D79,E79,F79,G79,I79,C79,Discounting,PillarDate,,Permanent,Trigger,ObjectOverwrite),"--")</f>
        <v>obj_004d4#0001</v>
      </c>
      <c r="L79" s="216" t="str">
        <f t="shared" ref="L79" si="21">A83</f>
        <v>BasSw</v>
      </c>
      <c r="M79" s="217" t="str">
        <f t="shared" si="15"/>
        <v>EURAB12EBASIS60Y_Quote</v>
      </c>
      <c r="N79" s="218">
        <f>IFERROR(_xll.qlQuoteValue(H83),"--")</f>
        <v>7.7099999999999998E-3</v>
      </c>
      <c r="O79" s="218">
        <f t="shared" si="16"/>
        <v>0</v>
      </c>
      <c r="P79" s="87" t="b">
        <v>1</v>
      </c>
      <c r="Q79" s="83">
        <v>40</v>
      </c>
      <c r="R79" s="83">
        <v>1</v>
      </c>
      <c r="S79" s="83" t="str">
        <f t="shared" si="17"/>
        <v>obj_004dc#0001</v>
      </c>
      <c r="T79" s="88">
        <f>IFERROR(_xll.qlRateHelperEarliestDate(S79,Trigger),"--")</f>
        <v>42643</v>
      </c>
      <c r="U79" s="88">
        <f>IFERROR(_xll.qlRateHelperPillarDate(S79,Trigger),"--")</f>
        <v>64558</v>
      </c>
      <c r="W79" s="136" t="str">
        <f t="shared" si="20"/>
        <v/>
      </c>
      <c r="X79" s="136" t="e">
        <v>#N/A</v>
      </c>
      <c r="Y79" s="136" t="str">
        <f>IFERROR(_xll.qlRateHelperQuoteName(X79,Trigger),"")</f>
        <v/>
      </c>
      <c r="Z79" s="170" t="str">
        <f>IFERROR(_xll.qlRateHelperRate(X79,Trigger),"")</f>
        <v/>
      </c>
      <c r="AA79" s="171" t="str">
        <f>IF(ISERROR(_xll.qlSwapRateHelperSpread($X79)),IF(ISERROR(_xll.qlFuturesRateHelperConvexityAdjustment($X79)),"",_xll.qlFuturesRateHelperConvexityAdjustment($X79)),_xll.qlSwapRateHelperSpread($X79))</f>
        <v/>
      </c>
      <c r="AB79" s="137" t="str">
        <f>IFERROR(_xll.qlRateHelperEarliestDate(X79,Trigger),"")</f>
        <v/>
      </c>
      <c r="AC79" s="137" t="str">
        <f>IFERROR(_xll.qlRateHelperPillarDate(X79,Trigger),"")</f>
        <v/>
      </c>
      <c r="AD79" s="170" t="e">
        <v>#N/A</v>
      </c>
    </row>
    <row r="80" spans="1:30" ht="11.25" customHeight="1" x14ac:dyDescent="0.2">
      <c r="A80" s="54" t="s">
        <v>116</v>
      </c>
      <c r="B80" s="55" t="s">
        <v>67</v>
      </c>
      <c r="C80" s="56" t="s">
        <v>6</v>
      </c>
      <c r="D80" s="56" t="s">
        <v>8</v>
      </c>
      <c r="E80" s="56" t="s">
        <v>7</v>
      </c>
      <c r="F80" s="56" t="s">
        <v>140</v>
      </c>
      <c r="G80" s="56" t="str">
        <f t="shared" si="18"/>
        <v>Euribor1Y</v>
      </c>
      <c r="H80" s="265" t="str">
        <f t="shared" si="19"/>
        <v>EURAB12EBASIS35Y_Quote</v>
      </c>
      <c r="I80" s="111">
        <v>0</v>
      </c>
      <c r="J80" s="209" t="str">
        <f>IF(P76,_xll.qlSwapRateHelper2(,H80,2,B80,Calendar,+D80,E80,F80,G80,I80,C80,Discounting,PillarDate,,Permanent,Trigger,ObjectOverwrite),"--")</f>
        <v>--</v>
      </c>
      <c r="Y80" s="255" t="str">
        <f>_xll.ohGroup($W$1&amp;"_instruments",_xll.ohPack(Y3:Y79),Permanent,Trigger,ObjectOverwrite)</f>
        <v>EUR1Y_instruments#0001</v>
      </c>
    </row>
    <row r="81" spans="1:11" x14ac:dyDescent="0.2">
      <c r="A81" s="54" t="s">
        <v>116</v>
      </c>
      <c r="B81" s="55" t="s">
        <v>68</v>
      </c>
      <c r="C81" s="56" t="s">
        <v>6</v>
      </c>
      <c r="D81" s="56" t="s">
        <v>8</v>
      </c>
      <c r="E81" s="56" t="s">
        <v>7</v>
      </c>
      <c r="F81" s="56" t="s">
        <v>140</v>
      </c>
      <c r="G81" s="56" t="str">
        <f t="shared" si="18"/>
        <v>Euribor1Y</v>
      </c>
      <c r="H81" s="265" t="str">
        <f t="shared" si="19"/>
        <v>EURAB12EBASIS40Y_Quote</v>
      </c>
      <c r="I81" s="109">
        <v>0</v>
      </c>
      <c r="J81" s="209" t="str">
        <f>IF(P77,_xll.qlSwapRateHelper2(,H81,2,B81,Calendar,+D81,E81,F81,G81,I81,C81,Discounting,PillarDate,,Permanent,Trigger,ObjectOverwrite),"--")</f>
        <v>obj_004ed#0001</v>
      </c>
    </row>
    <row r="82" spans="1:11" x14ac:dyDescent="0.2">
      <c r="A82" s="54" t="s">
        <v>116</v>
      </c>
      <c r="B82" s="55" t="s">
        <v>69</v>
      </c>
      <c r="C82" s="56" t="s">
        <v>6</v>
      </c>
      <c r="D82" s="56" t="s">
        <v>8</v>
      </c>
      <c r="E82" s="56" t="s">
        <v>7</v>
      </c>
      <c r="F82" s="56" t="s">
        <v>140</v>
      </c>
      <c r="G82" s="56" t="str">
        <f t="shared" si="18"/>
        <v>Euribor1Y</v>
      </c>
      <c r="H82" s="265" t="str">
        <f t="shared" si="19"/>
        <v>EURAB12EBASIS50Y_Quote</v>
      </c>
      <c r="I82" s="109">
        <v>0</v>
      </c>
      <c r="J82" s="209" t="str">
        <f>IF(P78,_xll.qlSwapRateHelper2(,H82,2,B82,Calendar,+D82,E82,F82,G82,I82,C82,Discounting,PillarDate,,Permanent,Trigger,ObjectOverwrite),"--")</f>
        <v>obj_004f0#0001</v>
      </c>
    </row>
    <row r="83" spans="1:11" x14ac:dyDescent="0.2">
      <c r="A83" s="1" t="s">
        <v>116</v>
      </c>
      <c r="B83" s="6" t="s">
        <v>112</v>
      </c>
      <c r="C83" s="5" t="s">
        <v>6</v>
      </c>
      <c r="D83" s="5" t="s">
        <v>8</v>
      </c>
      <c r="E83" s="5" t="s">
        <v>7</v>
      </c>
      <c r="F83" s="5" t="s">
        <v>140</v>
      </c>
      <c r="G83" s="5" t="str">
        <f t="shared" si="18"/>
        <v>Euribor1Y</v>
      </c>
      <c r="H83" s="266" t="str">
        <f t="shared" si="19"/>
        <v>EURAB12EBASIS60Y_Quote</v>
      </c>
      <c r="I83" s="112">
        <v>0</v>
      </c>
      <c r="J83" s="210" t="str">
        <f>IF(P79,_xll.qlSwapRateHelper2(,H83,2,B83,Calendar,+D83,E83,F83,G83,I83,C83,Discounting,PillarDate,,Permanent,Trigger,ObjectOverwrite),"--")</f>
        <v>obj_004dc#0001</v>
      </c>
    </row>
    <row r="90" spans="1:11" x14ac:dyDescent="0.2">
      <c r="K90" s="43" t="s">
        <v>36</v>
      </c>
    </row>
  </sheetData>
  <mergeCells count="1">
    <mergeCell ref="AG2:AH2"/>
  </mergeCells>
  <dataValidations count="5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">
      <formula1>"AllDepos,DeposBeforeFirstFuturesStartDate,DeposBeforeFirstFuturesStartDatePlusOne,DeposBeforeFirstFuturesExpiryDate"</formula1>
    </dataValidation>
    <dataValidation type="list" allowBlank="1" showInputMessage="1" showErrorMessage="1" sqref="P3:P79">
      <formula1>"TRUE, 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2016-09-28T08:26:30Z</dcterms:modified>
</cp:coreProperties>
</file>