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firstSheet="1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K9" i="45" l="1"/>
  <c r="K8" i="45"/>
  <c r="K7" i="45"/>
  <c r="K6" i="45"/>
  <c r="K5" i="45"/>
  <c r="K4" i="45"/>
  <c r="L3" i="33" l="1" a="1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L9" i="45"/>
  <c r="L7" i="45"/>
  <c r="L4" i="45"/>
  <c r="L8" i="45"/>
  <c r="M4" i="45"/>
  <c r="M9" i="45"/>
  <c r="L6" i="45"/>
  <c r="M1" i="45"/>
  <c r="L5" i="45"/>
  <c r="P5" i="45" s="1"/>
  <c r="T4" i="45"/>
  <c r="C6" i="39" l="1"/>
  <c r="C7" i="39"/>
  <c r="C5" i="39"/>
  <c r="T8" i="45"/>
  <c r="P9" i="45"/>
  <c r="U5" i="45"/>
  <c r="U4" i="45"/>
  <c r="M8" i="45"/>
  <c r="U9" i="45"/>
  <c r="U6" i="45"/>
  <c r="T7" i="45"/>
  <c r="U7" i="45"/>
  <c r="T5" i="45"/>
  <c r="P7" i="45"/>
  <c r="T9" i="45"/>
  <c r="M5" i="45"/>
  <c r="P6" i="45"/>
  <c r="P8" i="45"/>
  <c r="P4" i="45"/>
  <c r="M6" i="45"/>
  <c r="T6" i="45"/>
  <c r="U8" i="45"/>
  <c r="M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3" i="33"/>
  <c r="D17" i="33"/>
  <c r="D3" i="33"/>
  <c r="D31" i="33"/>
  <c r="D6" i="33"/>
  <c r="D29" i="33"/>
  <c r="D37" i="33"/>
  <c r="D21" i="33"/>
  <c r="D7" i="33"/>
  <c r="D23" i="33"/>
  <c r="D25" i="33"/>
  <c r="D13" i="33"/>
  <c r="D24" i="33"/>
  <c r="D27" i="33"/>
  <c r="D19" i="33"/>
  <c r="D18" i="33"/>
  <c r="B1" i="29"/>
  <c r="D39" i="33"/>
  <c r="D10" i="29"/>
  <c r="D36" i="33"/>
  <c r="D20" i="33"/>
  <c r="D22" i="33"/>
  <c r="D7" i="48"/>
  <c r="E20" i="39"/>
  <c r="E16" i="48"/>
  <c r="E17" i="51"/>
  <c r="D35" i="33"/>
  <c r="D14" i="33"/>
  <c r="E15" i="51"/>
  <c r="D9" i="33"/>
  <c r="E17" i="48"/>
  <c r="D8" i="33"/>
  <c r="D11" i="33"/>
  <c r="E26" i="51"/>
  <c r="D5" i="33"/>
  <c r="D12" i="33"/>
  <c r="E21" i="39"/>
  <c r="D16" i="33"/>
  <c r="C16" i="42"/>
  <c r="D26" i="33"/>
  <c r="D40" i="33"/>
  <c r="E29" i="51"/>
  <c r="D15" i="33"/>
  <c r="E18" i="39"/>
  <c r="D30" i="33"/>
  <c r="D28" i="33"/>
  <c r="E17" i="39"/>
  <c r="E18" i="51"/>
  <c r="D6" i="39"/>
  <c r="E19" i="48"/>
  <c r="D10" i="33"/>
  <c r="D4" i="33"/>
  <c r="E16" i="43"/>
  <c r="D6" i="51"/>
  <c r="E22" i="51"/>
  <c r="E27" i="51"/>
  <c r="D5" i="51"/>
  <c r="E30" i="51"/>
  <c r="D34" i="33"/>
  <c r="E24" i="51"/>
  <c r="D5" i="39"/>
  <c r="E20" i="43"/>
  <c r="D32" i="33"/>
  <c r="D38" i="33"/>
  <c r="D7" i="51"/>
  <c r="D7" i="39"/>
  <c r="E16" i="39"/>
  <c r="E19" i="51"/>
  <c r="E21" i="51"/>
  <c r="E16" i="51"/>
  <c r="E25" i="51"/>
  <c r="E15" i="48"/>
  <c r="E19" i="39"/>
  <c r="E22" i="39"/>
  <c r="E20" i="51"/>
  <c r="E18" i="43"/>
  <c r="E19" i="43"/>
  <c r="E15" i="39"/>
  <c r="E23" i="39"/>
  <c r="E15" i="43"/>
  <c r="E23" i="51"/>
  <c r="E18" i="48"/>
  <c r="D6" i="48"/>
  <c r="E17" i="43"/>
  <c r="D5" i="48"/>
  <c r="E24" i="39"/>
  <c r="E28" i="51"/>
  <c r="E21" i="43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21" i="51"/>
  <c r="J15" i="51"/>
  <c r="E11" i="50"/>
  <c r="K7" i="51"/>
  <c r="E12" i="50"/>
  <c r="J24" i="51"/>
  <c r="E4" i="50"/>
  <c r="E5" i="42"/>
  <c r="AF4" i="51"/>
  <c r="E7" i="50"/>
  <c r="E10" i="42"/>
  <c r="F10" i="42" s="1"/>
  <c r="AG3" i="51"/>
  <c r="G5" i="48"/>
  <c r="E12" i="42"/>
  <c r="E14" i="42"/>
  <c r="E13" i="50"/>
  <c r="J17" i="51"/>
  <c r="E9" i="42"/>
  <c r="J26" i="51"/>
  <c r="E9" i="50"/>
  <c r="F14" i="42"/>
  <c r="E5" i="48"/>
  <c r="F3" i="50"/>
  <c r="D4" i="43"/>
  <c r="E6" i="50"/>
  <c r="J19" i="51"/>
  <c r="J25" i="51"/>
  <c r="E7" i="51"/>
  <c r="E16" i="42"/>
  <c r="E11" i="42"/>
  <c r="E6" i="48"/>
  <c r="E10" i="50"/>
  <c r="E6" i="51"/>
  <c r="L6" i="51" s="1"/>
  <c r="K4" i="51"/>
  <c r="E8" i="50"/>
  <c r="J20" i="51"/>
  <c r="G7" i="48"/>
  <c r="J29" i="51"/>
  <c r="E8" i="42"/>
  <c r="F8" i="42"/>
  <c r="K6" i="51"/>
  <c r="J22" i="51"/>
  <c r="J27" i="51"/>
  <c r="K5" i="51"/>
  <c r="G8" i="42"/>
  <c r="E13" i="42"/>
  <c r="F13" i="42" s="1"/>
  <c r="F5" i="42"/>
  <c r="G5" i="42" s="1"/>
  <c r="F11" i="42"/>
  <c r="E15" i="50"/>
  <c r="E6" i="42"/>
  <c r="J16" i="51"/>
  <c r="J28" i="51"/>
  <c r="J18" i="51"/>
  <c r="E4" i="51"/>
  <c r="F9" i="42"/>
  <c r="G6" i="48"/>
  <c r="J30" i="51"/>
  <c r="E15" i="42"/>
  <c r="E14" i="50"/>
  <c r="E5" i="51"/>
  <c r="L5" i="51" s="1"/>
  <c r="E5" i="50"/>
  <c r="J23" i="51"/>
  <c r="E7" i="42"/>
  <c r="F6" i="42"/>
  <c r="G6" i="42" s="1"/>
  <c r="F7" i="42"/>
  <c r="G7" i="42" s="1"/>
  <c r="M6" i="51" l="1"/>
  <c r="O6" i="51"/>
  <c r="N6" i="51"/>
  <c r="O5" i="51"/>
  <c r="N5" i="51"/>
  <c r="M5" i="51"/>
  <c r="C3" i="51"/>
  <c r="R3" i="50"/>
  <c r="C20" i="40"/>
  <c r="D20" i="40" s="1"/>
  <c r="A21" i="40"/>
  <c r="F15" i="42"/>
  <c r="G14" i="42"/>
  <c r="AG4" i="51"/>
  <c r="G9" i="42"/>
  <c r="F10" i="50"/>
  <c r="G15" i="42"/>
  <c r="G11" i="42"/>
  <c r="F11" i="50"/>
  <c r="G13" i="42"/>
  <c r="H6" i="51"/>
  <c r="F5" i="50"/>
  <c r="F12" i="42"/>
  <c r="G12" i="42" s="1"/>
  <c r="H5" i="51"/>
  <c r="G10" i="42"/>
  <c r="F15" i="50"/>
  <c r="F14" i="50"/>
  <c r="F8" i="50"/>
  <c r="C21" i="40" l="1"/>
  <c r="D21" i="40" s="1"/>
  <c r="D16" i="42" l="1"/>
  <c r="J23" i="39"/>
  <c r="E6" i="39"/>
  <c r="H4" i="51"/>
  <c r="J15" i="43"/>
  <c r="G5" i="50"/>
  <c r="L3" i="45"/>
  <c r="R4" i="50"/>
  <c r="F13" i="50"/>
  <c r="J17" i="43"/>
  <c r="F18" i="48"/>
  <c r="E7" i="48"/>
  <c r="K5" i="39"/>
  <c r="H6" i="48"/>
  <c r="E7" i="39"/>
  <c r="J16" i="39"/>
  <c r="F17" i="48"/>
  <c r="F19" i="48"/>
  <c r="AF4" i="39"/>
  <c r="F7" i="50"/>
  <c r="F6" i="50"/>
  <c r="J20" i="43"/>
  <c r="E4" i="48"/>
  <c r="J18" i="43"/>
  <c r="F4" i="50"/>
  <c r="M3" i="45"/>
  <c r="H5" i="48"/>
  <c r="K4" i="39"/>
  <c r="AB4" i="48"/>
  <c r="T3" i="45"/>
  <c r="AF4" i="43"/>
  <c r="K4" i="43"/>
  <c r="L4" i="51"/>
  <c r="G11" i="50"/>
  <c r="J19" i="39"/>
  <c r="U3" i="45"/>
  <c r="J18" i="39"/>
  <c r="F12" i="50"/>
  <c r="G12" i="50" s="1"/>
  <c r="J19" i="43"/>
  <c r="J21" i="43"/>
  <c r="AC3" i="48"/>
  <c r="G4" i="48"/>
  <c r="AF5" i="51"/>
  <c r="K6" i="39"/>
  <c r="G10" i="50"/>
  <c r="F16" i="48"/>
  <c r="D5" i="43"/>
  <c r="J21" i="39"/>
  <c r="G8" i="50"/>
  <c r="J15" i="39"/>
  <c r="J24" i="39"/>
  <c r="AG3" i="39"/>
  <c r="J16" i="43"/>
  <c r="L7" i="51"/>
  <c r="J22" i="39"/>
  <c r="K7" i="39"/>
  <c r="E5" i="39"/>
  <c r="G3" i="50"/>
  <c r="M13" i="45" a="1"/>
  <c r="J20" i="39"/>
  <c r="H7" i="51"/>
  <c r="F9" i="50"/>
  <c r="E4" i="39"/>
  <c r="F15" i="48"/>
  <c r="R5" i="50"/>
  <c r="G14" i="50"/>
  <c r="A4" i="43"/>
  <c r="E4" i="43"/>
  <c r="AG3" i="43"/>
  <c r="G15" i="50"/>
  <c r="J17" i="39"/>
  <c r="D6" i="43"/>
  <c r="K5" i="43"/>
  <c r="E5" i="43"/>
  <c r="K6" i="43"/>
  <c r="H5" i="43"/>
  <c r="L5" i="43"/>
  <c r="B5" i="43" l="1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D7" i="43"/>
  <c r="H7" i="48"/>
  <c r="H4" i="48"/>
  <c r="AG4" i="39"/>
  <c r="L5" i="39"/>
  <c r="P3" i="45"/>
  <c r="R6" i="50"/>
  <c r="R7" i="50"/>
  <c r="AB5" i="48"/>
  <c r="G13" i="50"/>
  <c r="G9" i="50"/>
  <c r="AF6" i="51"/>
  <c r="AG5" i="51"/>
  <c r="G6" i="50"/>
  <c r="E6" i="43"/>
  <c r="L4" i="43"/>
  <c r="G4" i="50"/>
  <c r="G7" i="50"/>
  <c r="H4" i="43"/>
  <c r="AC4" i="48"/>
  <c r="AG4" i="43"/>
  <c r="H4" i="39"/>
  <c r="H7" i="39"/>
  <c r="H5" i="39"/>
  <c r="L4" i="39"/>
  <c r="L7" i="39"/>
  <c r="H6" i="39"/>
  <c r="L6" i="39"/>
  <c r="E7" i="43"/>
  <c r="K7" i="43"/>
  <c r="H6" i="43"/>
  <c r="L7" i="43"/>
  <c r="H7" i="43"/>
  <c r="B7" i="43" l="1"/>
  <c r="A7" i="43"/>
  <c r="C7" i="43" s="1"/>
  <c r="B6" i="43"/>
  <c r="C6" i="43" s="1"/>
  <c r="C5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2" i="33"/>
  <c r="AF5" i="43"/>
  <c r="E22" i="33"/>
  <c r="E5" i="33"/>
  <c r="E19" i="33"/>
  <c r="P13" i="45" a="1"/>
  <c r="L6" i="43"/>
  <c r="E26" i="33"/>
  <c r="E39" i="33"/>
  <c r="AG6" i="51"/>
  <c r="AB6" i="48"/>
  <c r="E7" i="33"/>
  <c r="AF7" i="51"/>
  <c r="E3" i="33"/>
  <c r="AF5" i="39"/>
  <c r="E27" i="33"/>
  <c r="T13" i="45" a="1"/>
  <c r="AC5" i="48"/>
  <c r="R8" i="50"/>
  <c r="R9" i="50" s="1"/>
  <c r="E15" i="33"/>
  <c r="E38" i="33"/>
  <c r="E33" i="33"/>
  <c r="E30" i="33"/>
  <c r="E35" i="33"/>
  <c r="E34" i="33"/>
  <c r="E21" i="33"/>
  <c r="E18" i="33"/>
  <c r="E40" i="33"/>
  <c r="E4" i="33"/>
  <c r="E16" i="33"/>
  <c r="E36" i="33"/>
  <c r="E28" i="33"/>
  <c r="S13" i="45" a="1"/>
  <c r="R10" i="50"/>
  <c r="R11" i="50"/>
  <c r="R12" i="50" s="1"/>
  <c r="E37" i="33"/>
  <c r="E25" i="33"/>
  <c r="E17" i="33"/>
  <c r="E20" i="33"/>
  <c r="E29" i="33"/>
  <c r="E6" i="33"/>
  <c r="E23" i="33"/>
  <c r="E31" i="33"/>
  <c r="E24" i="33"/>
  <c r="AF8" i="51"/>
  <c r="AG7" i="51"/>
  <c r="AG8" i="51"/>
  <c r="AF9" i="51"/>
  <c r="AF10" i="51"/>
  <c r="AG9" i="51"/>
  <c r="AF11" i="51"/>
  <c r="AG10" i="51"/>
  <c r="AG11" i="51"/>
  <c r="AF12" i="51"/>
  <c r="AG12" i="51"/>
  <c r="AF13" i="51"/>
  <c r="AG13" i="51"/>
  <c r="AF14" i="51"/>
  <c r="AG14" i="51"/>
  <c r="AF15" i="51"/>
  <c r="AF16" i="51"/>
  <c r="AG15" i="51"/>
  <c r="AG16" i="51"/>
  <c r="AF17" i="51"/>
  <c r="AG17" i="51"/>
  <c r="AF18" i="51"/>
  <c r="AG18" i="51"/>
  <c r="AF19" i="51"/>
  <c r="AG19" i="51"/>
  <c r="AF20" i="51"/>
  <c r="AG20" i="51"/>
  <c r="AF21" i="51"/>
  <c r="AG21" i="51"/>
  <c r="AF22" i="51"/>
  <c r="AG22" i="51"/>
  <c r="AF23" i="51"/>
  <c r="AF24" i="51"/>
  <c r="AG23" i="51"/>
  <c r="AF25" i="51"/>
  <c r="AG24" i="51"/>
  <c r="AF26" i="51"/>
  <c r="AG25" i="51"/>
  <c r="AF27" i="51"/>
  <c r="AG26" i="51"/>
  <c r="AF28" i="51"/>
  <c r="AG27" i="51"/>
  <c r="AG28" i="51"/>
  <c r="AF29" i="51"/>
  <c r="AG29" i="51"/>
  <c r="AF30" i="51"/>
  <c r="AG30" i="51"/>
  <c r="AF31" i="51"/>
  <c r="AF32" i="51"/>
  <c r="AG31" i="51"/>
  <c r="AF33" i="51"/>
  <c r="AG32" i="51"/>
  <c r="AG33" i="51"/>
  <c r="AF34" i="51"/>
  <c r="AF35" i="51"/>
  <c r="AG34" i="51"/>
  <c r="AG35" i="51"/>
  <c r="AF36" i="51"/>
  <c r="AG36" i="51"/>
  <c r="AF37" i="51"/>
  <c r="AF38" i="51"/>
  <c r="AG37" i="51"/>
  <c r="AF39" i="51"/>
  <c r="AG38" i="51"/>
  <c r="AG39" i="51"/>
  <c r="AF40" i="51"/>
  <c r="AG40" i="51"/>
  <c r="AF41" i="51"/>
  <c r="AG41" i="51"/>
  <c r="AF42" i="51"/>
  <c r="AG42" i="51"/>
  <c r="AF43" i="51"/>
  <c r="AF44" i="51"/>
  <c r="AG43" i="51"/>
  <c r="AG44" i="51"/>
  <c r="AF45" i="51"/>
  <c r="AG45" i="51"/>
  <c r="AF46" i="51"/>
  <c r="AF47" i="51"/>
  <c r="AG46" i="51"/>
  <c r="AF48" i="51"/>
  <c r="AG47" i="51"/>
  <c r="AG48" i="51"/>
  <c r="AF49" i="51"/>
  <c r="AG49" i="51"/>
  <c r="AF50" i="51"/>
  <c r="AF51" i="51"/>
  <c r="AG50" i="51"/>
  <c r="AG51" i="51"/>
  <c r="AF52" i="51"/>
  <c r="AF53" i="51"/>
  <c r="AG52" i="51"/>
  <c r="AG53" i="51"/>
  <c r="AF54" i="51"/>
  <c r="AF55" i="51"/>
  <c r="AG54" i="51"/>
  <c r="AG55" i="51"/>
  <c r="AF56" i="51"/>
  <c r="AF57" i="51"/>
  <c r="AG56" i="51"/>
  <c r="AG57" i="51"/>
  <c r="AF58" i="51"/>
  <c r="AG58" i="51"/>
  <c r="AF59" i="51"/>
  <c r="AF60" i="51"/>
  <c r="AG59" i="51"/>
  <c r="AF61" i="51"/>
  <c r="AG60" i="51"/>
  <c r="AG61" i="51"/>
  <c r="AF62" i="51"/>
  <c r="AG62" i="51"/>
  <c r="AF63" i="51"/>
  <c r="AG63" i="51"/>
  <c r="AF64" i="51"/>
  <c r="AF65" i="51"/>
  <c r="AG64" i="51"/>
  <c r="AF66" i="51"/>
  <c r="AG65" i="51"/>
  <c r="AF67" i="51"/>
  <c r="AG66" i="51"/>
  <c r="AF68" i="51"/>
  <c r="AG67" i="51"/>
  <c r="AF69" i="51"/>
  <c r="AG68" i="51"/>
  <c r="AG69" i="51"/>
  <c r="AF70" i="51"/>
  <c r="AG70" i="51"/>
  <c r="AF71" i="51"/>
  <c r="AG71" i="51"/>
  <c r="AF72" i="51"/>
  <c r="AG72" i="51"/>
  <c r="AF73" i="51"/>
  <c r="AG73" i="51"/>
  <c r="AF74" i="51"/>
  <c r="AG74" i="51"/>
  <c r="AF75" i="51"/>
  <c r="AF76" i="51"/>
  <c r="AG75" i="51"/>
  <c r="AG76" i="51"/>
  <c r="AF77" i="51"/>
  <c r="AF78" i="51"/>
  <c r="AG77" i="51"/>
  <c r="AG78" i="51"/>
  <c r="AF79" i="51"/>
  <c r="AF80" i="51"/>
  <c r="AG79" i="51"/>
  <c r="AF81" i="51"/>
  <c r="AG80" i="51"/>
  <c r="AF82" i="51"/>
  <c r="AG81" i="51"/>
  <c r="AF83" i="51"/>
  <c r="AG82" i="51"/>
  <c r="AF84" i="51"/>
  <c r="AG83" i="51"/>
  <c r="AF85" i="51"/>
  <c r="AG84" i="51"/>
  <c r="AG85" i="51"/>
  <c r="AF86" i="51"/>
  <c r="AF87" i="51"/>
  <c r="AG86" i="51"/>
  <c r="AF88" i="51"/>
  <c r="AG87" i="51"/>
  <c r="AF89" i="51"/>
  <c r="AG88" i="51"/>
  <c r="AF90" i="51"/>
  <c r="AG89" i="51"/>
  <c r="AG90" i="51"/>
  <c r="AF91" i="51"/>
  <c r="AF92" i="51"/>
  <c r="AG91" i="51"/>
  <c r="AF93" i="51"/>
  <c r="AG92" i="51"/>
  <c r="AF94" i="51"/>
  <c r="AG93" i="51"/>
  <c r="AF95" i="51"/>
  <c r="AG94" i="51"/>
  <c r="AG95" i="51"/>
  <c r="AF96" i="51"/>
  <c r="AG96" i="51"/>
  <c r="AF97" i="51"/>
  <c r="AG97" i="51"/>
  <c r="AF98" i="51"/>
  <c r="AG98" i="51"/>
  <c r="AF99" i="51"/>
  <c r="AF100" i="51"/>
  <c r="AG99" i="51"/>
  <c r="AG100" i="51"/>
  <c r="AF101" i="51"/>
  <c r="AG101" i="51"/>
  <c r="AF102" i="51"/>
  <c r="AF103" i="51"/>
  <c r="AG102" i="51"/>
  <c r="AG103" i="51"/>
  <c r="AF104" i="51"/>
  <c r="AG104" i="51"/>
  <c r="AF105" i="51"/>
  <c r="AF106" i="51"/>
  <c r="AG105" i="51"/>
  <c r="AF107" i="51"/>
  <c r="AG106" i="51"/>
  <c r="AF108" i="51"/>
  <c r="AG107" i="51"/>
  <c r="AF109" i="51"/>
  <c r="AG108" i="51"/>
  <c r="AF110" i="51"/>
  <c r="AG109" i="51"/>
  <c r="AG110" i="51"/>
  <c r="AF111" i="51"/>
  <c r="AF112" i="51"/>
  <c r="AG111" i="51"/>
  <c r="AG112" i="51"/>
  <c r="AF113" i="51"/>
  <c r="AG113" i="51"/>
  <c r="AF114" i="51"/>
  <c r="AF115" i="51"/>
  <c r="AG114" i="51"/>
  <c r="AF116" i="51"/>
  <c r="AG115" i="51"/>
  <c r="AF117" i="51"/>
  <c r="AG116" i="51"/>
  <c r="AF118" i="51"/>
  <c r="AG117" i="51"/>
  <c r="AF119" i="51"/>
  <c r="AG118" i="51"/>
  <c r="AG119" i="51"/>
  <c r="AF120" i="51"/>
  <c r="AG120" i="51"/>
  <c r="AF121" i="51"/>
  <c r="AG121" i="51"/>
  <c r="AF122" i="51"/>
  <c r="AF123" i="51"/>
  <c r="AG122" i="51"/>
  <c r="AG123" i="51"/>
  <c r="AF124" i="51"/>
  <c r="AF125" i="51"/>
  <c r="AG124" i="51"/>
  <c r="AG125" i="51"/>
  <c r="AF126" i="51"/>
  <c r="AG126" i="51"/>
  <c r="AF127" i="51"/>
  <c r="AG127" i="51"/>
  <c r="AF128" i="51"/>
  <c r="AF129" i="51"/>
  <c r="AG128" i="51"/>
  <c r="AG129" i="51"/>
  <c r="AF130" i="51"/>
  <c r="AF131" i="51"/>
  <c r="AG130" i="51"/>
  <c r="AF132" i="51"/>
  <c r="AG131" i="51"/>
  <c r="AF133" i="51"/>
  <c r="AG132" i="51"/>
  <c r="AG133" i="51"/>
  <c r="AF134" i="51"/>
  <c r="AF135" i="51"/>
  <c r="AG134" i="51"/>
  <c r="AF136" i="51"/>
  <c r="AG135" i="51"/>
  <c r="AG136" i="51"/>
  <c r="AF137" i="51"/>
  <c r="AG137" i="51"/>
  <c r="AF138" i="51"/>
  <c r="AF139" i="51"/>
  <c r="AG138" i="51"/>
  <c r="AG139" i="51"/>
  <c r="AF140" i="51"/>
  <c r="AG140" i="51"/>
  <c r="AF141" i="51"/>
  <c r="AF142" i="51"/>
  <c r="AG141" i="51"/>
  <c r="AF143" i="51"/>
  <c r="AG142" i="51"/>
  <c r="AG143" i="51"/>
  <c r="AF144" i="51"/>
  <c r="AF145" i="51"/>
  <c r="AG144" i="51"/>
  <c r="AG145" i="51"/>
  <c r="AF146" i="51"/>
  <c r="AF147" i="51"/>
  <c r="AG146" i="51"/>
  <c r="AF148" i="51"/>
  <c r="AG147" i="51"/>
  <c r="AF149" i="51"/>
  <c r="AG148" i="51"/>
  <c r="AF150" i="51"/>
  <c r="AG149" i="51"/>
  <c r="AF151" i="51"/>
  <c r="AG150" i="51"/>
  <c r="AF152" i="51"/>
  <c r="AG151" i="51"/>
  <c r="AF153" i="51"/>
  <c r="AG152" i="51"/>
  <c r="AG153" i="51"/>
  <c r="AF154" i="51"/>
  <c r="AF155" i="51"/>
  <c r="AG154" i="51"/>
  <c r="AG155" i="51"/>
  <c r="AF156" i="51"/>
  <c r="AG156" i="51"/>
  <c r="AF157" i="51"/>
  <c r="AG157" i="51"/>
  <c r="AF158" i="51"/>
  <c r="AG158" i="51"/>
  <c r="AF159" i="51"/>
  <c r="AG159" i="51"/>
  <c r="AF160" i="51"/>
  <c r="AF161" i="51"/>
  <c r="AG160" i="51"/>
  <c r="AF162" i="51"/>
  <c r="AG161" i="51"/>
  <c r="AG162" i="51"/>
  <c r="AF163" i="51"/>
  <c r="AF164" i="51"/>
  <c r="AG163" i="51"/>
  <c r="AF165" i="51"/>
  <c r="AG164" i="51"/>
  <c r="AF166" i="51"/>
  <c r="AG165" i="51"/>
  <c r="AF167" i="51"/>
  <c r="AG166" i="51"/>
  <c r="AG167" i="51"/>
  <c r="AF168" i="51"/>
  <c r="AF169" i="51"/>
  <c r="AG168" i="51"/>
  <c r="AF170" i="51"/>
  <c r="AG169" i="51"/>
  <c r="AG170" i="51"/>
  <c r="AF171" i="51"/>
  <c r="AF172" i="51"/>
  <c r="AG171" i="51"/>
  <c r="AF173" i="51"/>
  <c r="AG172" i="51"/>
  <c r="AG173" i="51"/>
  <c r="AF174" i="51"/>
  <c r="AF175" i="51"/>
  <c r="AG174" i="51"/>
  <c r="AG175" i="51"/>
  <c r="AF176" i="51"/>
  <c r="AG176" i="51"/>
  <c r="AF177" i="51"/>
  <c r="AG177" i="51"/>
  <c r="AF178" i="51"/>
  <c r="AF179" i="51"/>
  <c r="AG178" i="51"/>
  <c r="AF180" i="51"/>
  <c r="AG179" i="51"/>
  <c r="AF181" i="51"/>
  <c r="AG180" i="51"/>
  <c r="AG181" i="51"/>
  <c r="AF182" i="51"/>
  <c r="AG182" i="51"/>
  <c r="AF183" i="51"/>
  <c r="AF184" i="51"/>
  <c r="AG183" i="51"/>
  <c r="AF185" i="51"/>
  <c r="AG184" i="51"/>
  <c r="AG185" i="51"/>
  <c r="AF186" i="51"/>
  <c r="AG186" i="51"/>
  <c r="AF187" i="51"/>
  <c r="AG187" i="51"/>
  <c r="AF188" i="51"/>
  <c r="AG188" i="51"/>
  <c r="AF189" i="51"/>
  <c r="AG189" i="51"/>
  <c r="AF190" i="51"/>
  <c r="AG190" i="51"/>
  <c r="AF191" i="51"/>
  <c r="AF192" i="51"/>
  <c r="AG191" i="51"/>
  <c r="AF193" i="51"/>
  <c r="AG192" i="51"/>
  <c r="AF194" i="51"/>
  <c r="AG193" i="51"/>
  <c r="AG194" i="51"/>
  <c r="AF195" i="51"/>
  <c r="AG195" i="51"/>
  <c r="AF196" i="51"/>
  <c r="AF197" i="51"/>
  <c r="AG196" i="51"/>
  <c r="AF198" i="51"/>
  <c r="AG197" i="51"/>
  <c r="AF199" i="51"/>
  <c r="AG198" i="51"/>
  <c r="AF200" i="51"/>
  <c r="AG199" i="51"/>
  <c r="AG200" i="51"/>
  <c r="AF201" i="51"/>
  <c r="AF202" i="51"/>
  <c r="AG201" i="51"/>
  <c r="AF203" i="51"/>
  <c r="AG202" i="51"/>
  <c r="AG203" i="51"/>
  <c r="AF204" i="51"/>
  <c r="AG204" i="51"/>
  <c r="AF205" i="51"/>
  <c r="AG205" i="51"/>
  <c r="AF206" i="51"/>
  <c r="AF207" i="51"/>
  <c r="AG206" i="51"/>
  <c r="AG207" i="51"/>
  <c r="AF208" i="51"/>
  <c r="AF209" i="51"/>
  <c r="AG208" i="51"/>
  <c r="AG209" i="51"/>
  <c r="AF210" i="51"/>
  <c r="AF211" i="51"/>
  <c r="AG210" i="51"/>
  <c r="AF212" i="51"/>
  <c r="AG211" i="51"/>
  <c r="AF213" i="51"/>
  <c r="AG212" i="51"/>
  <c r="AG213" i="51"/>
  <c r="AF214" i="51"/>
  <c r="AF215" i="51"/>
  <c r="AG214" i="51"/>
  <c r="AF216" i="51"/>
  <c r="AG215" i="51"/>
  <c r="AF217" i="51"/>
  <c r="AG216" i="51"/>
  <c r="AG217" i="51"/>
  <c r="AF218" i="51"/>
  <c r="AF219" i="51"/>
  <c r="AG218" i="51"/>
  <c r="AG219" i="51"/>
  <c r="AF220" i="51"/>
  <c r="AG220" i="51"/>
  <c r="AF221" i="51"/>
  <c r="AF222" i="51"/>
  <c r="AG221" i="51"/>
  <c r="AG222" i="51"/>
  <c r="AF223" i="51"/>
  <c r="AF224" i="51"/>
  <c r="AG223" i="51"/>
  <c r="AG224" i="51"/>
  <c r="AF225" i="51"/>
  <c r="AF226" i="51"/>
  <c r="AG225" i="51"/>
  <c r="AF227" i="51"/>
  <c r="AG226" i="51"/>
  <c r="AG227" i="51"/>
  <c r="AF228" i="51"/>
  <c r="AF229" i="51"/>
  <c r="AG228" i="51"/>
  <c r="AG229" i="51"/>
  <c r="AF230" i="51"/>
  <c r="AF231" i="51"/>
  <c r="AG230" i="51"/>
  <c r="AF232" i="51"/>
  <c r="AG231" i="51"/>
  <c r="AG232" i="51"/>
  <c r="AF233" i="51"/>
  <c r="AG233" i="51"/>
  <c r="AF234" i="51"/>
  <c r="AF235" i="51"/>
  <c r="AG234" i="51"/>
  <c r="AF236" i="51"/>
  <c r="AG235" i="51"/>
  <c r="AF237" i="51"/>
  <c r="AG236" i="51"/>
  <c r="AF238" i="51"/>
  <c r="AG237" i="51"/>
  <c r="AF239" i="51"/>
  <c r="AG238" i="51"/>
  <c r="AG239" i="51"/>
  <c r="AF240" i="51"/>
  <c r="AG240" i="51"/>
  <c r="AF241" i="51"/>
  <c r="AF242" i="51"/>
  <c r="AG241" i="51"/>
  <c r="AG242" i="51"/>
  <c r="AF243" i="51"/>
  <c r="AG243" i="51"/>
  <c r="AF244" i="51"/>
  <c r="AF245" i="51"/>
  <c r="AG244" i="51"/>
  <c r="AG245" i="51"/>
  <c r="AF246" i="51"/>
  <c r="AG246" i="51"/>
  <c r="AF247" i="51"/>
  <c r="AF248" i="51"/>
  <c r="AG247" i="51"/>
  <c r="AG248" i="51"/>
  <c r="AF249" i="51"/>
  <c r="AF250" i="51"/>
  <c r="AG249" i="51"/>
  <c r="AF251" i="51"/>
  <c r="AG250" i="51"/>
  <c r="AF252" i="51"/>
  <c r="AG251" i="51"/>
  <c r="AG252" i="51"/>
  <c r="AF253" i="51"/>
  <c r="AG253" i="51"/>
  <c r="AF254" i="51"/>
  <c r="AF255" i="51"/>
  <c r="AG254" i="51"/>
  <c r="AF256" i="51"/>
  <c r="AG255" i="51"/>
  <c r="AF257" i="51"/>
  <c r="AG256" i="51"/>
  <c r="AG257" i="51"/>
  <c r="AF258" i="51"/>
  <c r="AG258" i="51"/>
  <c r="AF259" i="51"/>
  <c r="AG259" i="51" s="1"/>
  <c r="M6" i="43" l="1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R13" i="50"/>
  <c r="AF6" i="39"/>
  <c r="AC6" i="48"/>
  <c r="AG5" i="43"/>
  <c r="AB7" i="48"/>
  <c r="AG5" i="39"/>
  <c r="AF6" i="43"/>
  <c r="R3" i="42" l="1"/>
  <c r="R3" i="40"/>
  <c r="R14" i="50"/>
  <c r="R15" i="50" s="1"/>
  <c r="R16" i="50" s="1"/>
  <c r="R17" i="50" s="1"/>
  <c r="R18" i="50" s="1"/>
  <c r="R19" i="50" s="1"/>
  <c r="R20" i="50" s="1"/>
  <c r="R21" i="50" s="1"/>
  <c r="AB8" i="48"/>
  <c r="F4" i="48" l="1" a="1"/>
  <c r="R22" i="50"/>
  <c r="E4" i="40"/>
  <c r="F3" i="42"/>
  <c r="E13" i="40"/>
  <c r="R4" i="42"/>
  <c r="E16" i="40"/>
  <c r="E15" i="40"/>
  <c r="F16" i="40"/>
  <c r="E4" i="42"/>
  <c r="E6" i="40"/>
  <c r="E21" i="40"/>
  <c r="R4" i="40"/>
  <c r="E5" i="40"/>
  <c r="E9" i="40"/>
  <c r="AF7" i="43"/>
  <c r="AG7" i="43" s="1"/>
  <c r="F4" i="40"/>
  <c r="E10" i="40"/>
  <c r="E11" i="40"/>
  <c r="G4" i="40"/>
  <c r="E19" i="40"/>
  <c r="F13" i="40"/>
  <c r="F5" i="40"/>
  <c r="F11" i="40"/>
  <c r="F16" i="42"/>
  <c r="G16" i="42" s="1"/>
  <c r="E12" i="40"/>
  <c r="AG6" i="39"/>
  <c r="E17" i="40"/>
  <c r="AB9" i="48"/>
  <c r="AB10" i="48" s="1"/>
  <c r="E18" i="40"/>
  <c r="F18" i="40" s="1"/>
  <c r="AC9" i="48"/>
  <c r="C17" i="42"/>
  <c r="F6" i="40"/>
  <c r="AC8" i="48"/>
  <c r="E7" i="40"/>
  <c r="G5" i="40"/>
  <c r="E8" i="40"/>
  <c r="F8" i="40" s="1"/>
  <c r="F10" i="40"/>
  <c r="F4" i="42"/>
  <c r="G3" i="42"/>
  <c r="R5" i="42"/>
  <c r="F7" i="40"/>
  <c r="G7" i="40" s="1"/>
  <c r="D31" i="29"/>
  <c r="AG6" i="43"/>
  <c r="G11" i="40"/>
  <c r="E14" i="40"/>
  <c r="F14" i="40" s="1"/>
  <c r="G6" i="40"/>
  <c r="E20" i="40"/>
  <c r="AB11" i="48"/>
  <c r="F19" i="40"/>
  <c r="G8" i="40"/>
  <c r="F3" i="40"/>
  <c r="R5" i="40"/>
  <c r="F21" i="40"/>
  <c r="G21" i="40" s="1"/>
  <c r="F9" i="40"/>
  <c r="G3" i="40"/>
  <c r="AC7" i="48"/>
  <c r="R6" i="40"/>
  <c r="E17" i="42"/>
  <c r="AF7" i="39"/>
  <c r="AF8" i="39" s="1"/>
  <c r="AF8" i="43"/>
  <c r="C35" i="29"/>
  <c r="AG7" i="39"/>
  <c r="G19" i="40"/>
  <c r="G14" i="40"/>
  <c r="AC10" i="48"/>
  <c r="G9" i="40"/>
  <c r="G10" i="40"/>
  <c r="G16" i="40"/>
  <c r="F12" i="40"/>
  <c r="F17" i="40"/>
  <c r="C34" i="29"/>
  <c r="D34" i="29"/>
  <c r="D25" i="29"/>
  <c r="D35" i="29"/>
  <c r="D32" i="29"/>
  <c r="AC11" i="48"/>
  <c r="AB12" i="48"/>
  <c r="C18" i="42"/>
  <c r="F17" i="42"/>
  <c r="AG8" i="39"/>
  <c r="AG8" i="43"/>
  <c r="AF9" i="43"/>
  <c r="G12" i="40"/>
  <c r="G17" i="40"/>
  <c r="R26" i="45"/>
  <c r="AC12" i="48"/>
  <c r="AB13" i="48"/>
  <c r="E18" i="42"/>
  <c r="G17" i="42"/>
  <c r="AG9" i="43"/>
  <c r="AF10" i="43"/>
  <c r="S26" i="45"/>
  <c r="AC13" i="48"/>
  <c r="AB14" i="48"/>
  <c r="C19" i="42"/>
  <c r="F18" i="42"/>
  <c r="AF11" i="43"/>
  <c r="AG10" i="43"/>
  <c r="AB15" i="48"/>
  <c r="AC14" i="48"/>
  <c r="E19" i="42"/>
  <c r="G18" i="42"/>
  <c r="AG11" i="43"/>
  <c r="AF12" i="43"/>
  <c r="AB16" i="48"/>
  <c r="AC15" i="48"/>
  <c r="F19" i="42"/>
  <c r="C20" i="42"/>
  <c r="AF13" i="43"/>
  <c r="AG12" i="43"/>
  <c r="AC16" i="48"/>
  <c r="AB17" i="48"/>
  <c r="G19" i="42"/>
  <c r="E20" i="42"/>
  <c r="AG13" i="43"/>
  <c r="AF14" i="43"/>
  <c r="AB18" i="48"/>
  <c r="AC17" i="48"/>
  <c r="F20" i="42"/>
  <c r="C21" i="42"/>
  <c r="G20" i="42"/>
  <c r="AG14" i="43"/>
  <c r="AF15" i="43"/>
  <c r="AB19" i="48"/>
  <c r="AC18" i="48"/>
  <c r="E21" i="42"/>
  <c r="AF16" i="43"/>
  <c r="AG15" i="43"/>
  <c r="AB20" i="48"/>
  <c r="AC19" i="48"/>
  <c r="F21" i="42"/>
  <c r="C22" i="42"/>
  <c r="AG16" i="43"/>
  <c r="AF17" i="43"/>
  <c r="AB21" i="48"/>
  <c r="AC20" i="48"/>
  <c r="G21" i="42"/>
  <c r="E22" i="42"/>
  <c r="AG17" i="43"/>
  <c r="AF18" i="43"/>
  <c r="AC21" i="48"/>
  <c r="AB22" i="48"/>
  <c r="C23" i="42"/>
  <c r="F22" i="42"/>
  <c r="AF19" i="43"/>
  <c r="AG18" i="43"/>
  <c r="AC22" i="48"/>
  <c r="AB23" i="48"/>
  <c r="E23" i="42"/>
  <c r="G22" i="42"/>
  <c r="AG19" i="43"/>
  <c r="AF20" i="43"/>
  <c r="AB24" i="48"/>
  <c r="AC23" i="48"/>
  <c r="C24" i="42"/>
  <c r="F23" i="42"/>
  <c r="AG20" i="43"/>
  <c r="AF21" i="43"/>
  <c r="AC24" i="48"/>
  <c r="AB25" i="48"/>
  <c r="E24" i="42"/>
  <c r="G23" i="42"/>
  <c r="AF22" i="43"/>
  <c r="AG21" i="43"/>
  <c r="AC25" i="48"/>
  <c r="AB26" i="48"/>
  <c r="AC26" i="48" s="1"/>
  <c r="F24" i="42"/>
  <c r="AG22" i="43"/>
  <c r="AF23" i="43"/>
  <c r="G24" i="42"/>
  <c r="AF24" i="43"/>
  <c r="AG23" i="43"/>
  <c r="AG24" i="43"/>
  <c r="AF25" i="43"/>
  <c r="AF26" i="43"/>
  <c r="AG25" i="43"/>
  <c r="AF27" i="43"/>
  <c r="AG26" i="43"/>
  <c r="AG27" i="43"/>
  <c r="AF28" i="43"/>
  <c r="AF29" i="43"/>
  <c r="AG28" i="43"/>
  <c r="AF30" i="43"/>
  <c r="AG29" i="43"/>
  <c r="AG30" i="43"/>
  <c r="AF31" i="43"/>
  <c r="AF32" i="43"/>
  <c r="AG31" i="43"/>
  <c r="AG32" i="43"/>
  <c r="AF33" i="43"/>
  <c r="AF34" i="43"/>
  <c r="AG33" i="43"/>
  <c r="AF35" i="43"/>
  <c r="AG34" i="43"/>
  <c r="AF36" i="43"/>
  <c r="AG35" i="43"/>
  <c r="AG36" i="43"/>
  <c r="AF37" i="43"/>
  <c r="AF38" i="43"/>
  <c r="AG37" i="43"/>
  <c r="AG38" i="43"/>
  <c r="AF39" i="43"/>
  <c r="AF40" i="43"/>
  <c r="AG39" i="43"/>
  <c r="AG40" i="43"/>
  <c r="AF41" i="43"/>
  <c r="AG41" i="43"/>
  <c r="AF42" i="43"/>
  <c r="AG42" i="43"/>
  <c r="AF43" i="43"/>
  <c r="AG43" i="43"/>
  <c r="AF44" i="43"/>
  <c r="AF45" i="43"/>
  <c r="AG44" i="43"/>
  <c r="AG45" i="43"/>
  <c r="AF46" i="43"/>
  <c r="AG46" i="43"/>
  <c r="AF47" i="43"/>
  <c r="AF48" i="43"/>
  <c r="AG47" i="43"/>
  <c r="AG48" i="43"/>
  <c r="AF49" i="43"/>
  <c r="AG49" i="43"/>
  <c r="AF50" i="43"/>
  <c r="AG50" i="43"/>
  <c r="AF51" i="43"/>
  <c r="AF52" i="43"/>
  <c r="AG51" i="43"/>
  <c r="AG52" i="43"/>
  <c r="AF53" i="43"/>
  <c r="AG53" i="43"/>
  <c r="AF54" i="43"/>
  <c r="AG54" i="43"/>
  <c r="AF55" i="43"/>
  <c r="AF56" i="43"/>
  <c r="AG55" i="43"/>
  <c r="AF57" i="43"/>
  <c r="AG56" i="43"/>
  <c r="AF58" i="43"/>
  <c r="AG57" i="43"/>
  <c r="AG58" i="43"/>
  <c r="AF59" i="43"/>
  <c r="AF60" i="43"/>
  <c r="AG59" i="43"/>
  <c r="AG60" i="43"/>
  <c r="AF61" i="43"/>
  <c r="AF62" i="43"/>
  <c r="AG61" i="43"/>
  <c r="AF63" i="43"/>
  <c r="AG62" i="43"/>
  <c r="AG63" i="43"/>
  <c r="AF64" i="43"/>
  <c r="AG64" i="43"/>
  <c r="AF65" i="43"/>
  <c r="D24" i="42" l="1"/>
  <c r="D23" i="42"/>
  <c r="D22" i="42"/>
  <c r="D21" i="42"/>
  <c r="D20" i="42"/>
  <c r="D19" i="42"/>
  <c r="Q27" i="45"/>
  <c r="D18" i="42"/>
  <c r="D17" i="42"/>
  <c r="M16" i="42"/>
  <c r="AG65" i="43"/>
  <c r="G13" i="40"/>
  <c r="AF9" i="39"/>
  <c r="R7" i="40"/>
  <c r="R8" i="40" s="1"/>
  <c r="R9" i="40" s="1"/>
  <c r="F15" i="40"/>
  <c r="R23" i="50"/>
  <c r="G4" i="42"/>
  <c r="G18" i="40"/>
  <c r="F20" i="40"/>
  <c r="R6" i="42"/>
  <c r="R27" i="45"/>
  <c r="S27" i="45"/>
  <c r="AG9" i="39"/>
  <c r="AF10" i="39"/>
  <c r="G15" i="40"/>
  <c r="G20" i="40"/>
  <c r="AG10" i="39"/>
  <c r="AF11" i="39"/>
  <c r="AF12" i="39"/>
  <c r="AG11" i="39"/>
  <c r="AG12" i="39"/>
  <c r="AF13" i="39"/>
  <c r="AF14" i="39"/>
  <c r="AG13" i="39"/>
  <c r="AF15" i="39"/>
  <c r="AG14" i="39"/>
  <c r="AF16" i="39"/>
  <c r="AG15" i="39"/>
  <c r="AG16" i="39"/>
  <c r="AF17" i="39"/>
  <c r="AG17" i="39"/>
  <c r="AF18" i="39"/>
  <c r="AF19" i="39"/>
  <c r="AG18" i="39"/>
  <c r="AG19" i="39"/>
  <c r="AF20" i="39"/>
  <c r="AF21" i="39"/>
  <c r="AG20" i="39"/>
  <c r="AG21" i="39"/>
  <c r="AF22" i="39"/>
  <c r="AF23" i="39"/>
  <c r="AG22" i="39"/>
  <c r="AF24" i="39"/>
  <c r="AG23" i="39"/>
  <c r="AG24" i="39"/>
  <c r="AF25" i="39"/>
  <c r="AF26" i="39"/>
  <c r="AG25" i="39"/>
  <c r="AF27" i="39"/>
  <c r="AG26" i="39"/>
  <c r="AG27" i="39"/>
  <c r="AF28" i="39"/>
  <c r="AF29" i="39"/>
  <c r="AG28" i="39"/>
  <c r="AG29" i="39"/>
  <c r="AF30" i="39"/>
  <c r="AG30" i="39"/>
  <c r="AF31" i="39"/>
  <c r="AF32" i="39"/>
  <c r="AG31" i="39"/>
  <c r="AF33" i="39"/>
  <c r="AG32" i="39"/>
  <c r="AF34" i="39"/>
  <c r="AG33" i="39"/>
  <c r="AF35" i="39"/>
  <c r="AG34" i="39"/>
  <c r="AG35" i="39"/>
  <c r="AF36" i="39"/>
  <c r="AF37" i="39"/>
  <c r="AG36" i="39"/>
  <c r="AF38" i="39"/>
  <c r="AG37" i="39"/>
  <c r="AG38" i="39"/>
  <c r="AF39" i="39"/>
  <c r="AF40" i="39"/>
  <c r="AG39" i="39"/>
  <c r="AG40" i="39"/>
  <c r="AF41" i="39"/>
  <c r="AG41" i="39"/>
  <c r="AF42" i="39"/>
  <c r="AG42" i="39"/>
  <c r="AF43" i="39"/>
  <c r="AG43" i="39"/>
  <c r="AF44" i="39"/>
  <c r="AF45" i="39"/>
  <c r="AG44" i="39"/>
  <c r="AG45" i="39"/>
  <c r="AF46" i="39"/>
  <c r="AG46" i="39"/>
  <c r="AF47" i="39"/>
  <c r="AF48" i="39"/>
  <c r="AG47" i="39"/>
  <c r="AG48" i="39"/>
  <c r="AF49" i="39"/>
  <c r="AG49" i="39"/>
  <c r="AF50" i="39"/>
  <c r="AF51" i="39"/>
  <c r="AG50" i="39"/>
  <c r="AG51" i="39"/>
  <c r="AF52" i="39"/>
  <c r="AG52" i="39"/>
  <c r="AF53" i="39"/>
  <c r="AF54" i="39"/>
  <c r="AG53" i="39"/>
  <c r="AF55" i="39"/>
  <c r="AG54" i="39"/>
  <c r="AF56" i="39"/>
  <c r="AG55" i="39"/>
  <c r="AF57" i="39"/>
  <c r="AG56" i="39"/>
  <c r="AF58" i="39"/>
  <c r="AG57" i="39"/>
  <c r="AF59" i="39"/>
  <c r="AG58" i="39"/>
  <c r="AF60" i="39"/>
  <c r="AG59" i="39"/>
  <c r="AG60" i="39"/>
  <c r="AF61" i="39"/>
  <c r="AF62" i="39"/>
  <c r="AG61" i="39"/>
  <c r="AG62" i="39"/>
  <c r="AF63" i="39"/>
  <c r="AG63" i="39"/>
  <c r="AF64" i="39"/>
  <c r="AF65" i="39"/>
  <c r="AG64" i="39"/>
  <c r="AF66" i="39"/>
  <c r="AG65" i="39"/>
  <c r="AG66" i="39"/>
  <c r="AF67" i="39"/>
  <c r="AG67" i="39"/>
  <c r="AF68" i="39"/>
  <c r="AF69" i="39"/>
  <c r="AG68" i="39"/>
  <c r="AF70" i="39"/>
  <c r="AG69" i="39"/>
  <c r="AG70" i="39"/>
  <c r="AF71" i="39"/>
  <c r="AF72" i="39"/>
  <c r="AG71" i="39"/>
  <c r="AF73" i="39"/>
  <c r="AG72" i="39"/>
  <c r="AG73" i="39"/>
  <c r="AF74" i="39"/>
  <c r="AG74" i="39"/>
  <c r="AF75" i="39"/>
  <c r="AG75" i="39"/>
  <c r="AF76" i="39"/>
  <c r="AF77" i="39"/>
  <c r="AG76" i="39"/>
  <c r="AF78" i="39"/>
  <c r="AG77" i="39"/>
  <c r="AG78" i="39"/>
  <c r="AF79" i="39"/>
  <c r="AF80" i="39"/>
  <c r="AG79" i="39"/>
  <c r="AG80" i="39"/>
  <c r="AF81" i="39"/>
  <c r="AF82" i="39"/>
  <c r="AG81" i="39"/>
  <c r="AF83" i="39"/>
  <c r="AG82" i="39"/>
  <c r="AF84" i="39"/>
  <c r="AG83" i="39"/>
  <c r="AG84" i="39"/>
  <c r="AF85" i="39"/>
  <c r="AF86" i="39"/>
  <c r="AG85" i="39"/>
  <c r="AG86" i="39"/>
  <c r="AF87" i="39"/>
  <c r="AF88" i="39"/>
  <c r="AG87" i="39"/>
  <c r="AG88" i="39"/>
  <c r="AF89" i="39"/>
  <c r="AG89" i="39"/>
  <c r="AF90" i="39"/>
  <c r="AG90" i="39"/>
  <c r="AF91" i="39"/>
  <c r="AF92" i="39"/>
  <c r="AG91" i="39"/>
  <c r="AG92" i="39"/>
  <c r="AF93" i="39"/>
  <c r="AG93" i="39"/>
  <c r="AF94" i="39"/>
  <c r="AF95" i="39"/>
  <c r="AG94" i="39"/>
  <c r="AF96" i="39"/>
  <c r="AG95" i="39"/>
  <c r="AG96" i="39"/>
  <c r="AF97" i="39"/>
  <c r="AG97" i="39"/>
  <c r="AF98" i="39"/>
  <c r="AF99" i="39"/>
  <c r="AG98" i="39"/>
  <c r="AG99" i="39"/>
  <c r="AF100" i="39"/>
  <c r="AF101" i="39"/>
  <c r="AG100" i="39"/>
  <c r="AF102" i="39"/>
  <c r="AG101" i="39"/>
  <c r="AG102" i="39"/>
  <c r="AF103" i="39"/>
  <c r="AF104" i="39"/>
  <c r="AG103" i="39"/>
  <c r="AG104" i="39"/>
  <c r="AF105" i="39"/>
  <c r="AG105" i="39"/>
  <c r="AF106" i="39"/>
  <c r="AG106" i="39"/>
  <c r="AF107" i="39"/>
  <c r="AF108" i="39"/>
  <c r="AG107" i="39"/>
  <c r="AG108" i="39"/>
  <c r="AF109" i="39"/>
  <c r="AG109" i="39"/>
  <c r="AF110" i="39"/>
  <c r="AF111" i="39"/>
  <c r="AG110" i="39"/>
  <c r="AF112" i="39"/>
  <c r="AG111" i="39"/>
  <c r="AF113" i="39"/>
  <c r="AG112" i="39"/>
  <c r="AF114" i="39"/>
  <c r="AG113" i="39"/>
  <c r="AF115" i="39"/>
  <c r="AG114" i="39"/>
  <c r="AF116" i="39"/>
  <c r="AG115" i="39"/>
  <c r="AF117" i="39"/>
  <c r="AG116" i="39"/>
  <c r="AG117" i="39"/>
  <c r="AF118" i="39"/>
  <c r="AF119" i="39"/>
  <c r="AG118" i="39"/>
  <c r="AG119" i="39"/>
  <c r="AF120" i="39"/>
  <c r="AG120" i="39"/>
  <c r="AF121" i="39"/>
  <c r="AG121" i="39"/>
  <c r="AF122" i="39"/>
  <c r="AF123" i="39"/>
  <c r="AG122" i="39"/>
  <c r="AG123" i="39"/>
  <c r="AF124" i="39"/>
  <c r="AF125" i="39"/>
  <c r="AG124" i="39"/>
  <c r="AF126" i="39"/>
  <c r="AG125" i="39"/>
  <c r="AF127" i="39"/>
  <c r="AG126" i="39"/>
  <c r="AF128" i="39"/>
  <c r="AG127" i="39"/>
  <c r="AG128" i="39"/>
  <c r="AF129" i="39"/>
  <c r="AF130" i="39"/>
  <c r="AG129" i="39"/>
  <c r="AG130" i="39"/>
  <c r="AF131" i="39"/>
  <c r="AG131" i="39"/>
  <c r="AF132" i="39"/>
  <c r="AG132" i="39" s="1"/>
  <c r="Q28" i="45" l="1"/>
  <c r="R10" i="40"/>
  <c r="R28" i="45"/>
  <c r="S28" i="45"/>
  <c r="R24" i="50"/>
  <c r="R7" i="42"/>
  <c r="R8" i="42" s="1"/>
  <c r="Q29" i="45" l="1"/>
  <c r="R9" i="42"/>
  <c r="R25" i="50"/>
  <c r="R29" i="45"/>
  <c r="S29" i="45"/>
  <c r="R11" i="40"/>
  <c r="R12" i="40"/>
  <c r="R13" i="40" s="1"/>
  <c r="R26" i="50"/>
  <c r="R10" i="42"/>
  <c r="R11" i="42"/>
  <c r="R27" i="50"/>
  <c r="R28" i="50" s="1"/>
  <c r="R29" i="50" s="1"/>
  <c r="R14" i="40"/>
  <c r="R15" i="40"/>
  <c r="R30" i="50"/>
  <c r="R12" i="42"/>
  <c r="R13" i="42"/>
  <c r="R31" i="50"/>
  <c r="R16" i="40"/>
  <c r="R17" i="40" s="1"/>
  <c r="R18" i="40" l="1"/>
  <c r="R32" i="50"/>
  <c r="R14" i="42"/>
  <c r="R15" i="42" l="1"/>
  <c r="R33" i="50"/>
  <c r="R19" i="40"/>
  <c r="R20" i="40" l="1"/>
  <c r="R21" i="40" s="1"/>
  <c r="R34" i="50"/>
  <c r="R16" i="42"/>
  <c r="R17" i="42" l="1"/>
  <c r="R35" i="50"/>
  <c r="R22" i="40"/>
  <c r="R23" i="40" l="1"/>
  <c r="R36" i="50"/>
  <c r="R18" i="42"/>
  <c r="R19" i="42" l="1"/>
  <c r="R37" i="50"/>
  <c r="R24" i="40"/>
  <c r="R25" i="40" s="1"/>
  <c r="R26" i="40" l="1"/>
  <c r="R38" i="50"/>
  <c r="R20" i="42"/>
  <c r="R21" i="42" l="1"/>
  <c r="R39" i="50"/>
  <c r="R27" i="40"/>
  <c r="R28" i="40" l="1"/>
  <c r="R29" i="40" s="1"/>
  <c r="R40" i="50"/>
  <c r="R22" i="42"/>
  <c r="R23" i="42" l="1"/>
  <c r="R41" i="50"/>
  <c r="R30" i="40"/>
  <c r="R31" i="40" l="1"/>
  <c r="R42" i="50"/>
  <c r="R24" i="42"/>
  <c r="R25" i="42" l="1"/>
  <c r="R43" i="50"/>
  <c r="R32" i="40"/>
  <c r="R33" i="40" s="1"/>
  <c r="R34" i="40" l="1"/>
  <c r="R44" i="50"/>
  <c r="R26" i="42"/>
  <c r="R27" i="42" l="1"/>
  <c r="R45" i="50"/>
  <c r="R35" i="40"/>
  <c r="R36" i="40" l="1"/>
  <c r="R37" i="40" s="1"/>
  <c r="R46" i="50"/>
  <c r="R28" i="42"/>
  <c r="R29" i="42" l="1"/>
  <c r="R38" i="40"/>
  <c r="R47" i="50"/>
  <c r="R48" i="50" l="1"/>
  <c r="R39" i="40"/>
  <c r="R30" i="42"/>
  <c r="R31" i="42" l="1"/>
  <c r="R40" i="40"/>
  <c r="R41" i="40" s="1"/>
  <c r="R49" i="50"/>
  <c r="R50" i="50" l="1"/>
  <c r="R42" i="40"/>
  <c r="R32" i="42"/>
  <c r="R43" i="40" l="1"/>
  <c r="R51" i="50"/>
  <c r="R33" i="42"/>
  <c r="R34" i="42" l="1"/>
  <c r="R52" i="50"/>
  <c r="R44" i="40"/>
  <c r="R45" i="40" s="1"/>
  <c r="R46" i="40" l="1"/>
  <c r="R53" i="50"/>
  <c r="R35" i="42"/>
  <c r="R36" i="42" l="1"/>
  <c r="R54" i="50"/>
  <c r="R47" i="40"/>
  <c r="R48" i="40" l="1"/>
  <c r="R49" i="40" s="1"/>
  <c r="R55" i="50"/>
  <c r="R37" i="42"/>
  <c r="R38" i="42" l="1"/>
  <c r="R56" i="50"/>
  <c r="R50" i="40"/>
  <c r="R51" i="40" l="1"/>
  <c r="R57" i="50"/>
  <c r="R39" i="42"/>
  <c r="R40" i="42" l="1"/>
  <c r="R58" i="50"/>
  <c r="R52" i="40"/>
  <c r="R53" i="40" s="1"/>
  <c r="R54" i="40" l="1"/>
  <c r="R59" i="50"/>
  <c r="R41" i="42"/>
  <c r="R42" i="42" l="1"/>
  <c r="R60" i="50"/>
  <c r="R61" i="50" s="1"/>
  <c r="R55" i="40"/>
  <c r="R56" i="40" l="1"/>
  <c r="R57" i="40" s="1"/>
  <c r="R62" i="50"/>
  <c r="R43" i="42"/>
  <c r="R44" i="42" l="1"/>
  <c r="R63" i="50"/>
  <c r="R58" i="40"/>
  <c r="R59" i="40" l="1"/>
  <c r="R64" i="50"/>
  <c r="R45" i="42"/>
  <c r="R46" i="42" l="1"/>
  <c r="R65" i="50"/>
  <c r="R60" i="40"/>
  <c r="R61" i="40" s="1"/>
  <c r="R62" i="40" l="1"/>
  <c r="R66" i="50"/>
  <c r="R47" i="42"/>
  <c r="R48" i="42" l="1"/>
  <c r="R67" i="50"/>
  <c r="R63" i="40"/>
  <c r="R64" i="40" l="1"/>
  <c r="R65" i="40" s="1"/>
  <c r="R68" i="50"/>
  <c r="R49" i="42"/>
  <c r="R50" i="42" l="1"/>
  <c r="R69" i="50"/>
  <c r="R66" i="40"/>
  <c r="R67" i="40" l="1"/>
  <c r="R70" i="50"/>
  <c r="R51" i="42"/>
  <c r="R52" i="42" l="1"/>
  <c r="R71" i="50"/>
  <c r="R68" i="40"/>
  <c r="R69" i="40" s="1"/>
  <c r="R70" i="40" l="1"/>
  <c r="R72" i="50"/>
  <c r="R53" i="42"/>
  <c r="R54" i="42" l="1"/>
  <c r="R73" i="50"/>
  <c r="R71" i="40"/>
  <c r="R72" i="40" l="1"/>
  <c r="R73" i="40" s="1"/>
  <c r="R74" i="50"/>
  <c r="R55" i="42"/>
  <c r="R56" i="42" l="1"/>
  <c r="R75" i="50"/>
  <c r="R74" i="40"/>
  <c r="R75" i="40" l="1"/>
  <c r="R76" i="50"/>
  <c r="R57" i="42"/>
  <c r="R58" i="42" l="1"/>
  <c r="R77" i="50"/>
  <c r="R76" i="40"/>
  <c r="R77" i="40" s="1"/>
  <c r="R78" i="40" l="1"/>
  <c r="R78" i="50"/>
  <c r="R59" i="42"/>
  <c r="R60" i="42" l="1"/>
  <c r="R79" i="50"/>
  <c r="R79" i="40"/>
  <c r="R80" i="40" l="1"/>
  <c r="R81" i="40" s="1"/>
  <c r="R80" i="50"/>
  <c r="R61" i="42"/>
  <c r="R62" i="42" l="1"/>
  <c r="R81" i="50"/>
  <c r="R82" i="40"/>
  <c r="R83" i="40" l="1"/>
  <c r="R82" i="50"/>
  <c r="R63" i="42"/>
  <c r="R64" i="42" l="1"/>
  <c r="R83" i="50"/>
  <c r="R84" i="40"/>
  <c r="R85" i="40" s="1"/>
  <c r="R86" i="40" l="1"/>
  <c r="R84" i="50"/>
  <c r="R65" i="42"/>
  <c r="R66" i="42" l="1"/>
  <c r="R85" i="50"/>
  <c r="R87" i="40"/>
  <c r="R88" i="40" l="1"/>
  <c r="R89" i="40" s="1"/>
  <c r="R86" i="50"/>
  <c r="R67" i="42"/>
  <c r="R68" i="42" l="1"/>
  <c r="R87" i="50"/>
  <c r="R90" i="40"/>
  <c r="R91" i="40" l="1"/>
  <c r="R88" i="50"/>
  <c r="R69" i="42"/>
  <c r="R70" i="42" l="1"/>
  <c r="R89" i="50"/>
  <c r="R92" i="40"/>
  <c r="R93" i="40" s="1"/>
  <c r="R94" i="40" l="1"/>
  <c r="R90" i="50"/>
  <c r="R71" i="42"/>
  <c r="R72" i="42" l="1"/>
  <c r="R91" i="50"/>
  <c r="R95" i="40"/>
  <c r="R96" i="40" l="1"/>
  <c r="R97" i="40" s="1"/>
  <c r="R92" i="50"/>
  <c r="R73" i="42"/>
  <c r="R74" i="42"/>
  <c r="R93" i="50"/>
  <c r="R98" i="40"/>
  <c r="R99" i="40"/>
  <c r="R94" i="50"/>
  <c r="R75" i="42"/>
  <c r="R76" i="42" l="1"/>
  <c r="R95" i="50"/>
  <c r="R100" i="40"/>
  <c r="R101" i="40" s="1"/>
  <c r="R102" i="40"/>
  <c r="R96" i="50"/>
  <c r="R77" i="42"/>
  <c r="R78" i="42" l="1"/>
  <c r="R97" i="50"/>
  <c r="R103" i="40"/>
  <c r="R104" i="40" l="1"/>
  <c r="R105" i="40" s="1"/>
  <c r="R98" i="50"/>
  <c r="R79" i="42"/>
  <c r="R80" i="42" l="1"/>
  <c r="R99" i="50"/>
  <c r="R106" i="40"/>
  <c r="R107" i="40" l="1"/>
  <c r="R81" i="42"/>
  <c r="R100" i="50"/>
  <c r="R101" i="50" l="1"/>
  <c r="R82" i="42"/>
  <c r="R108" i="40"/>
  <c r="R109" i="40" s="1"/>
  <c r="R110" i="40" l="1"/>
  <c r="R83" i="42"/>
  <c r="R102" i="50"/>
  <c r="R103" i="50" l="1"/>
  <c r="R84" i="42"/>
  <c r="R111" i="40"/>
  <c r="R112" i="40" l="1"/>
  <c r="R113" i="40" s="1"/>
  <c r="R85" i="42"/>
  <c r="R104" i="50"/>
  <c r="R105" i="50" l="1"/>
  <c r="R86" i="42"/>
  <c r="R114" i="40"/>
  <c r="R115" i="40" l="1"/>
  <c r="R87" i="42"/>
  <c r="R106" i="50"/>
  <c r="R88" i="42" l="1"/>
  <c r="R116" i="40"/>
  <c r="R117" i="40" s="1"/>
  <c r="R107" i="50"/>
  <c r="R108" i="50" l="1"/>
  <c r="R89" i="42"/>
  <c r="R118" i="40"/>
  <c r="R119" i="40" l="1"/>
  <c r="R90" i="42"/>
  <c r="R109" i="50"/>
  <c r="R110" i="50" l="1"/>
  <c r="R91" i="42"/>
  <c r="R120" i="40"/>
  <c r="R121" i="40" s="1"/>
  <c r="R122" i="40" l="1"/>
  <c r="R92" i="42"/>
  <c r="R111" i="50"/>
  <c r="R112" i="50" l="1"/>
  <c r="R93" i="42"/>
  <c r="R123" i="40"/>
  <c r="R124" i="40" l="1"/>
  <c r="R125" i="40" s="1"/>
  <c r="R94" i="42"/>
  <c r="R113" i="50"/>
  <c r="R114" i="50" l="1"/>
  <c r="R95" i="42"/>
  <c r="R126" i="40"/>
  <c r="R127" i="40" l="1"/>
  <c r="R96" i="42"/>
  <c r="R115" i="50"/>
  <c r="R116" i="50" l="1"/>
  <c r="R117" i="50" s="1"/>
  <c r="R97" i="42"/>
  <c r="R128" i="40"/>
  <c r="R129" i="40" s="1"/>
  <c r="R130" i="40" l="1"/>
  <c r="R98" i="42"/>
  <c r="R118" i="50"/>
  <c r="R99" i="42" l="1"/>
  <c r="R131" i="40"/>
  <c r="R119" i="50"/>
  <c r="R120" i="50" l="1"/>
  <c r="R132" i="40"/>
  <c r="R133" i="40" s="1"/>
  <c r="R100" i="42"/>
  <c r="R101" i="42" l="1"/>
  <c r="R134" i="40"/>
  <c r="R121" i="50"/>
  <c r="R122" i="50" l="1"/>
  <c r="R135" i="40"/>
  <c r="R102" i="42"/>
  <c r="R103" i="42" l="1"/>
  <c r="R136" i="40"/>
  <c r="R137" i="40" s="1"/>
  <c r="R123" i="50"/>
  <c r="R124" i="50" l="1"/>
  <c r="R138" i="40"/>
  <c r="R104" i="42"/>
  <c r="R105" i="42" l="1"/>
  <c r="R139" i="40"/>
  <c r="R125" i="50"/>
  <c r="R126" i="50" l="1"/>
  <c r="R140" i="40"/>
  <c r="R141" i="40" s="1"/>
  <c r="R106" i="42"/>
  <c r="R107" i="42" l="1"/>
  <c r="R142" i="40"/>
  <c r="R127" i="50"/>
  <c r="R128" i="50" l="1"/>
  <c r="R143" i="40"/>
  <c r="R108" i="42"/>
  <c r="R109" i="42" l="1"/>
  <c r="R144" i="40"/>
  <c r="R145" i="40" s="1"/>
  <c r="R129" i="50"/>
  <c r="R130" i="50" l="1"/>
  <c r="R146" i="40"/>
  <c r="R110" i="42"/>
  <c r="R111" i="42" l="1"/>
  <c r="R147" i="40"/>
  <c r="R131" i="50"/>
  <c r="R132" i="50" l="1"/>
  <c r="R148" i="40"/>
  <c r="R149" i="40" s="1"/>
  <c r="R112" i="42"/>
  <c r="R113" i="42" l="1"/>
  <c r="R150" i="40"/>
  <c r="R133" i="50"/>
  <c r="R134" i="50" l="1"/>
  <c r="R151" i="40"/>
  <c r="R114" i="42"/>
  <c r="R115" i="42" l="1"/>
  <c r="R152" i="40"/>
  <c r="R153" i="40" s="1"/>
  <c r="R135" i="50"/>
  <c r="R136" i="50" l="1"/>
  <c r="R154" i="40"/>
  <c r="R116" i="42"/>
  <c r="R117" i="42" l="1"/>
  <c r="R155" i="40"/>
  <c r="R137" i="50"/>
  <c r="R138" i="50" l="1"/>
  <c r="R156" i="40"/>
  <c r="R157" i="40" s="1"/>
  <c r="R118" i="42"/>
  <c r="R119" i="42" l="1"/>
  <c r="R158" i="40"/>
  <c r="R139" i="50"/>
  <c r="R140" i="50" l="1"/>
  <c r="R159" i="40"/>
  <c r="R120" i="42"/>
  <c r="R121" i="42" l="1"/>
  <c r="R160" i="40"/>
  <c r="R161" i="40" s="1"/>
  <c r="R141" i="50"/>
  <c r="R142" i="50" l="1"/>
  <c r="R162" i="40"/>
  <c r="R122" i="42"/>
  <c r="R123" i="42" l="1"/>
  <c r="R163" i="40"/>
  <c r="R143" i="50"/>
  <c r="R144" i="50" l="1"/>
  <c r="R164" i="40"/>
  <c r="R165" i="40" s="1"/>
  <c r="R124" i="42"/>
  <c r="R125" i="42" l="1"/>
  <c r="R166" i="40"/>
  <c r="R145" i="50"/>
  <c r="R146" i="50" l="1"/>
  <c r="R167" i="40"/>
  <c r="R126" i="42"/>
  <c r="R127" i="42" l="1"/>
  <c r="R168" i="40"/>
  <c r="R169" i="40" s="1"/>
  <c r="R147" i="50"/>
  <c r="R148" i="50" l="1"/>
  <c r="R149" i="50" s="1"/>
  <c r="R170" i="40"/>
  <c r="R128" i="42"/>
  <c r="R129" i="42" l="1"/>
  <c r="R171" i="40"/>
  <c r="R150" i="50"/>
  <c r="R151" i="50" l="1"/>
  <c r="R172" i="40"/>
  <c r="R173" i="40" s="1"/>
  <c r="R130" i="42"/>
  <c r="R131" i="42" l="1"/>
  <c r="R174" i="40"/>
  <c r="R152" i="50"/>
  <c r="R175" i="40" l="1"/>
  <c r="R132" i="42"/>
  <c r="R153" i="50"/>
  <c r="R154" i="50" l="1"/>
  <c r="R133" i="42"/>
  <c r="R176" i="40"/>
  <c r="R177" i="40" s="1"/>
  <c r="R178" i="40" l="1"/>
  <c r="R134" i="42"/>
  <c r="R155" i="50"/>
  <c r="R156" i="50" l="1"/>
  <c r="R135" i="42"/>
  <c r="R179" i="40"/>
  <c r="R180" i="40" l="1"/>
  <c r="R181" i="40" s="1"/>
  <c r="R182" i="40" s="1"/>
  <c r="R136" i="42"/>
  <c r="R157" i="50"/>
  <c r="R158" i="50" l="1"/>
  <c r="R137" i="42"/>
  <c r="R183" i="40"/>
  <c r="R184" i="40" l="1"/>
  <c r="R138" i="42"/>
  <c r="R159" i="50"/>
  <c r="R160" i="50" l="1"/>
  <c r="R139" i="42"/>
  <c r="R185" i="40"/>
  <c r="R186" i="40" l="1"/>
  <c r="R140" i="42"/>
  <c r="R161" i="50"/>
  <c r="R162" i="50" l="1"/>
  <c r="R141" i="42"/>
  <c r="R187" i="40"/>
  <c r="R188" i="40" s="1"/>
  <c r="R189" i="40" l="1"/>
  <c r="R142" i="42"/>
  <c r="R163" i="50"/>
  <c r="R164" i="50" l="1"/>
  <c r="R143" i="42"/>
  <c r="R190" i="40"/>
  <c r="R191" i="40" l="1"/>
  <c r="R144" i="42"/>
  <c r="R165" i="50"/>
  <c r="R166" i="50" l="1"/>
  <c r="R145" i="42"/>
  <c r="R192" i="40"/>
  <c r="R193" i="40" l="1"/>
  <c r="R146" i="42"/>
  <c r="R167" i="50"/>
  <c r="R168" i="50" l="1"/>
  <c r="R147" i="42"/>
  <c r="R194" i="40"/>
  <c r="R195" i="40" l="1"/>
  <c r="R148" i="42"/>
  <c r="R169" i="50"/>
  <c r="R170" i="50" l="1"/>
  <c r="R149" i="42"/>
  <c r="R196" i="40"/>
  <c r="R197" i="40" l="1"/>
  <c r="R150" i="42"/>
  <c r="R171" i="50"/>
  <c r="R172" i="50" l="1"/>
  <c r="R173" i="50" s="1"/>
  <c r="R151" i="42"/>
  <c r="R198" i="40"/>
  <c r="R199" i="40" l="1"/>
  <c r="R152" i="42"/>
  <c r="R174" i="50"/>
  <c r="R175" i="50" l="1"/>
  <c r="R153" i="42"/>
  <c r="R200" i="40"/>
  <c r="R201" i="40" l="1"/>
  <c r="R154" i="42"/>
  <c r="R176" i="50"/>
  <c r="R177" i="50" l="1"/>
  <c r="R155" i="42"/>
  <c r="R202" i="40"/>
  <c r="R203" i="40" l="1"/>
  <c r="R156" i="42"/>
  <c r="R178" i="50"/>
  <c r="R179" i="50" l="1"/>
  <c r="R157" i="42"/>
  <c r="R204" i="40"/>
  <c r="R205" i="40" l="1"/>
  <c r="R158" i="42"/>
  <c r="R180" i="50"/>
  <c r="R181" i="50" l="1"/>
  <c r="R159" i="42"/>
  <c r="R206" i="40"/>
  <c r="R207" i="40" l="1"/>
  <c r="R160" i="42"/>
  <c r="R182" i="50"/>
  <c r="R161" i="42" l="1"/>
  <c r="R208" i="40"/>
  <c r="R183" i="50"/>
  <c r="R184" i="50" l="1"/>
  <c r="R209" i="40"/>
  <c r="R162" i="42"/>
  <c r="R163" i="42" l="1"/>
  <c r="R210" i="40"/>
  <c r="R185" i="50"/>
  <c r="R186" i="50" l="1"/>
  <c r="R211" i="40"/>
  <c r="R212" i="40" s="1"/>
  <c r="R164" i="42"/>
  <c r="R165" i="42" l="1"/>
  <c r="R213" i="40"/>
  <c r="R187" i="50"/>
  <c r="R188" i="50" l="1"/>
  <c r="R214" i="40"/>
  <c r="R166" i="42"/>
  <c r="R167" i="42" l="1"/>
  <c r="R215" i="40"/>
  <c r="R189" i="50"/>
  <c r="R190" i="50" l="1"/>
  <c r="R216" i="40"/>
  <c r="R168" i="42"/>
  <c r="R169" i="42" l="1"/>
  <c r="R217" i="40"/>
  <c r="R191" i="50"/>
  <c r="R192" i="50" l="1"/>
  <c r="R218" i="40"/>
  <c r="R170" i="42"/>
  <c r="R171" i="42" l="1"/>
  <c r="R219" i="40"/>
  <c r="R193" i="50"/>
  <c r="R194" i="50" l="1"/>
  <c r="R220" i="40"/>
  <c r="R172" i="42"/>
  <c r="R173" i="42" l="1"/>
  <c r="R221" i="40"/>
  <c r="R195" i="50"/>
  <c r="R196" i="50" l="1"/>
  <c r="R222" i="40"/>
  <c r="R174" i="42"/>
  <c r="R175" i="42" l="1"/>
  <c r="R223" i="40"/>
  <c r="R224" i="40" s="1"/>
  <c r="R197" i="50"/>
  <c r="R198" i="50" l="1"/>
  <c r="R225" i="40"/>
  <c r="R176" i="42"/>
  <c r="R177" i="42" l="1"/>
  <c r="R226" i="40"/>
  <c r="R199" i="50"/>
  <c r="R200" i="50" l="1"/>
  <c r="R227" i="40"/>
  <c r="R178" i="42"/>
  <c r="R179" i="42" l="1"/>
  <c r="R228" i="40"/>
  <c r="R201" i="50"/>
  <c r="R202" i="50" l="1"/>
  <c r="R229" i="40"/>
  <c r="R180" i="42"/>
  <c r="R181" i="42" l="1"/>
  <c r="R230" i="40"/>
  <c r="R203" i="50"/>
  <c r="R204" i="50" l="1"/>
  <c r="R231" i="40"/>
  <c r="R232" i="40" s="1"/>
  <c r="R182" i="42"/>
  <c r="R183" i="42" l="1"/>
  <c r="R233" i="40"/>
  <c r="R205" i="50"/>
  <c r="R206" i="50" l="1"/>
  <c r="R234" i="40"/>
  <c r="R184" i="42"/>
  <c r="R185" i="42" l="1"/>
  <c r="R235" i="40"/>
  <c r="R207" i="50"/>
  <c r="R208" i="50" l="1"/>
  <c r="R236" i="40"/>
  <c r="R186" i="42"/>
  <c r="R187" i="42" l="1"/>
  <c r="R237" i="40"/>
  <c r="R209" i="50"/>
  <c r="R210" i="50" l="1"/>
  <c r="R238" i="40"/>
  <c r="R188" i="42"/>
  <c r="R189" i="42" l="1"/>
  <c r="R239" i="40"/>
  <c r="R211" i="50"/>
  <c r="R212" i="50" l="1"/>
  <c r="R240" i="40"/>
  <c r="R190" i="42"/>
  <c r="R191" i="42" l="1"/>
  <c r="R241" i="40"/>
  <c r="R213" i="50"/>
  <c r="R214" i="50" l="1"/>
  <c r="R242" i="40"/>
  <c r="R192" i="42"/>
  <c r="R193" i="42" l="1"/>
  <c r="R243" i="40"/>
  <c r="R215" i="50"/>
  <c r="R216" i="50" l="1"/>
  <c r="R244" i="40"/>
  <c r="R194" i="42"/>
  <c r="R195" i="42" l="1"/>
  <c r="R245" i="40"/>
  <c r="R217" i="50"/>
  <c r="R218" i="50" l="1"/>
  <c r="R246" i="40"/>
  <c r="R196" i="42"/>
  <c r="R197" i="42" l="1"/>
  <c r="R247" i="40"/>
  <c r="R219" i="50"/>
  <c r="R220" i="50" l="1"/>
  <c r="R221" i="50" s="1"/>
  <c r="R248" i="40"/>
  <c r="R198" i="42"/>
  <c r="R199" i="42" l="1"/>
  <c r="R249" i="40"/>
  <c r="R222" i="50"/>
  <c r="R223" i="50" l="1"/>
  <c r="R250" i="40"/>
  <c r="R200" i="42"/>
  <c r="R201" i="42" l="1"/>
  <c r="R251" i="40"/>
  <c r="R224" i="50"/>
  <c r="R225" i="50" l="1"/>
  <c r="R252" i="40"/>
  <c r="R202" i="42"/>
  <c r="R203" i="42" l="1"/>
  <c r="R253" i="40"/>
  <c r="R226" i="50"/>
  <c r="R227" i="50" l="1"/>
  <c r="R254" i="40"/>
  <c r="R204" i="42"/>
  <c r="R205" i="42" l="1"/>
  <c r="R255" i="40"/>
  <c r="R256" i="40" s="1"/>
  <c r="R228" i="50"/>
  <c r="R229" i="50" l="1"/>
  <c r="R257" i="40"/>
  <c r="R206" i="42"/>
  <c r="R207" i="42" l="1"/>
  <c r="R258" i="40"/>
  <c r="R230" i="50"/>
  <c r="R231" i="50" l="1"/>
  <c r="R259" i="40"/>
  <c r="R208" i="42"/>
  <c r="R209" i="42" l="1"/>
  <c r="R260" i="40"/>
  <c r="R232" i="50"/>
  <c r="R233" i="50" l="1"/>
  <c r="R261" i="40"/>
  <c r="R210" i="42"/>
  <c r="R211" i="42" l="1"/>
  <c r="R262" i="40"/>
  <c r="R234" i="50"/>
  <c r="R235" i="50" l="1"/>
  <c r="R212" i="42"/>
  <c r="R213" i="42" l="1"/>
  <c r="R236" i="50"/>
  <c r="R237" i="50" l="1"/>
  <c r="R214" i="42"/>
  <c r="R215" i="42" l="1"/>
  <c r="R238" i="50"/>
  <c r="R239" i="50" l="1"/>
  <c r="R216" i="42"/>
  <c r="R217" i="42" l="1"/>
  <c r="R240" i="50"/>
  <c r="R241" i="50" l="1"/>
  <c r="R218" i="42"/>
  <c r="R219" i="42" l="1"/>
  <c r="R242" i="50"/>
  <c r="R243" i="50" l="1"/>
  <c r="R220" i="42"/>
  <c r="R221" i="42" l="1"/>
  <c r="R244" i="50"/>
  <c r="R245" i="50" l="1"/>
  <c r="R222" i="42"/>
  <c r="R223" i="42" l="1"/>
  <c r="R246" i="50"/>
  <c r="R247" i="50" l="1"/>
  <c r="R224" i="42"/>
  <c r="R225" i="42" l="1"/>
  <c r="R248" i="50"/>
  <c r="R249" i="50" l="1"/>
  <c r="R226" i="42"/>
  <c r="R227" i="42" l="1"/>
  <c r="R250" i="50"/>
  <c r="R251" i="50" l="1"/>
  <c r="R228" i="42"/>
  <c r="R229" i="42" l="1"/>
  <c r="R252" i="50"/>
  <c r="R253" i="50" s="1"/>
  <c r="R254" i="50" l="1"/>
  <c r="R230" i="42"/>
  <c r="R231" i="42" l="1"/>
  <c r="R255" i="50"/>
  <c r="R256" i="50" l="1"/>
  <c r="R232" i="42"/>
  <c r="R233" i="42" l="1"/>
  <c r="R257" i="50"/>
  <c r="R258" i="50" l="1"/>
  <c r="R234" i="42"/>
  <c r="R235" i="42" l="1"/>
  <c r="R259" i="50"/>
  <c r="R260" i="50" l="1"/>
  <c r="R236" i="42"/>
  <c r="R237" i="42" l="1"/>
  <c r="R261" i="50"/>
  <c r="R262" i="50" l="1"/>
  <c r="R238" i="42"/>
  <c r="R239" i="42" l="1"/>
  <c r="R240" i="42" l="1"/>
  <c r="R241" i="42" l="1"/>
  <c r="R242" i="42" l="1"/>
  <c r="R243" i="42" l="1"/>
  <c r="R244" i="42" l="1"/>
  <c r="R245" i="42" l="1"/>
  <c r="R246" i="42" l="1"/>
  <c r="R247" i="42" l="1"/>
  <c r="R248" i="42" l="1"/>
  <c r="R249" i="42" l="1"/>
  <c r="R250" i="42" l="1"/>
  <c r="R251" i="42" l="1"/>
  <c r="R252" i="42" l="1"/>
  <c r="R253" i="42" l="1"/>
  <c r="R254" i="42" l="1"/>
  <c r="R255" i="42" l="1"/>
  <c r="R256" i="42" l="1"/>
  <c r="R257" i="42" l="1"/>
  <c r="R258" i="42" l="1"/>
  <c r="R259" i="42" l="1"/>
  <c r="R260" i="42" l="1"/>
  <c r="R261" i="42" l="1"/>
  <c r="I6" i="29" l="1"/>
  <c r="I7" i="29"/>
  <c r="V29" i="45"/>
  <c r="T29" i="45"/>
  <c r="W29" i="45"/>
  <c r="W28" i="45"/>
  <c r="V28" i="45"/>
  <c r="T28" i="45"/>
  <c r="W27" i="45"/>
  <c r="J20" i="40"/>
  <c r="J15" i="40"/>
  <c r="V27" i="45"/>
  <c r="T27" i="45"/>
  <c r="H19" i="42"/>
  <c r="H20" i="42"/>
  <c r="H17" i="42"/>
  <c r="H21" i="42"/>
  <c r="H22" i="42"/>
  <c r="H23" i="42"/>
  <c r="H24" i="42"/>
  <c r="H18" i="42"/>
  <c r="J24" i="42"/>
  <c r="I24" i="42"/>
  <c r="J23" i="42"/>
  <c r="I23" i="42"/>
  <c r="J22" i="42"/>
  <c r="I22" i="42"/>
  <c r="J21" i="42"/>
  <c r="I21" i="42"/>
  <c r="J20" i="42"/>
  <c r="I20" i="42"/>
  <c r="J19" i="42"/>
  <c r="I19" i="42"/>
  <c r="J18" i="42"/>
  <c r="I18" i="42"/>
  <c r="W26" i="45"/>
  <c r="J17" i="42"/>
  <c r="T26" i="45"/>
  <c r="J17" i="40"/>
  <c r="J12" i="40"/>
  <c r="K24" i="51"/>
  <c r="I14" i="40"/>
  <c r="H17" i="48"/>
  <c r="L26" i="51"/>
  <c r="L18" i="39"/>
  <c r="K20" i="51"/>
  <c r="K20" i="43"/>
  <c r="U12" i="45" a="1"/>
  <c r="G4" i="43"/>
  <c r="K25" i="51"/>
  <c r="L20" i="39"/>
  <c r="L16" i="39"/>
  <c r="I4" i="50"/>
  <c r="H12" i="40"/>
  <c r="L21" i="43"/>
  <c r="H4" i="42"/>
  <c r="L21" i="39"/>
  <c r="L15" i="43"/>
  <c r="I20" i="40"/>
  <c r="K15" i="39"/>
  <c r="I15" i="40"/>
  <c r="I6" i="50"/>
  <c r="G15" i="48"/>
  <c r="I17" i="40"/>
  <c r="I12" i="42"/>
  <c r="J18" i="40"/>
  <c r="I12" i="50"/>
  <c r="K27" i="51"/>
  <c r="G6" i="39"/>
  <c r="K18" i="51"/>
  <c r="J6" i="50"/>
  <c r="H16" i="40"/>
  <c r="L28" i="51"/>
  <c r="G18" i="48"/>
  <c r="I4" i="40"/>
  <c r="G7" i="39"/>
  <c r="H6" i="42"/>
  <c r="R8" i="45"/>
  <c r="V26" i="45"/>
  <c r="F5" i="39"/>
  <c r="I11" i="40"/>
  <c r="I6" i="40"/>
  <c r="J10" i="42"/>
  <c r="H9" i="40"/>
  <c r="G17" i="48"/>
  <c r="H11" i="40"/>
  <c r="F4" i="51"/>
  <c r="I5" i="40"/>
  <c r="I8" i="50"/>
  <c r="H10" i="40"/>
  <c r="H16" i="48"/>
  <c r="J3" i="42"/>
  <c r="J8" i="40"/>
  <c r="H10" i="50"/>
  <c r="L20" i="51"/>
  <c r="L23" i="51"/>
  <c r="F4" i="43"/>
  <c r="J16" i="40"/>
  <c r="G4" i="51"/>
  <c r="G5" i="43"/>
  <c r="J12" i="42"/>
  <c r="I3" i="50"/>
  <c r="I7" i="50"/>
  <c r="J14" i="42"/>
  <c r="H4" i="40"/>
  <c r="H14" i="50"/>
  <c r="H20" i="40"/>
  <c r="L29" i="51"/>
  <c r="L19" i="39"/>
  <c r="I14" i="42"/>
  <c r="Q5" i="45"/>
  <c r="I4" i="42"/>
  <c r="H8" i="42"/>
  <c r="J13" i="42"/>
  <c r="K16" i="43"/>
  <c r="F6" i="51"/>
  <c r="I9" i="50"/>
  <c r="I8" i="40"/>
  <c r="R5" i="45"/>
  <c r="Q8" i="45"/>
  <c r="K18" i="43"/>
  <c r="H15" i="42"/>
  <c r="L22" i="51"/>
  <c r="F7" i="39"/>
  <c r="I13" i="40"/>
  <c r="L25" i="51"/>
  <c r="J14" i="40"/>
  <c r="K19" i="43"/>
  <c r="F6" i="39"/>
  <c r="K26" i="51"/>
  <c r="G5" i="39"/>
  <c r="K22" i="39"/>
  <c r="K16" i="39"/>
  <c r="G6" i="43"/>
  <c r="G7" i="43"/>
  <c r="K17" i="43"/>
  <c r="H11" i="42"/>
  <c r="J8" i="42"/>
  <c r="I9" i="40"/>
  <c r="J10" i="40"/>
  <c r="K21" i="39"/>
  <c r="I9" i="42"/>
  <c r="I18" i="40"/>
  <c r="J11" i="42"/>
  <c r="J19" i="40"/>
  <c r="H15" i="48"/>
  <c r="J16" i="42"/>
  <c r="H8" i="50"/>
  <c r="J11" i="40"/>
  <c r="J9" i="40"/>
  <c r="R9" i="45"/>
  <c r="J7" i="42"/>
  <c r="K19" i="51"/>
  <c r="R6" i="45"/>
  <c r="J3" i="40"/>
  <c r="Q9" i="45"/>
  <c r="K20" i="39"/>
  <c r="F6" i="43"/>
  <c r="L15" i="51"/>
  <c r="J4" i="42"/>
  <c r="L22" i="39"/>
  <c r="K29" i="51"/>
  <c r="H12" i="42"/>
  <c r="L24" i="39"/>
  <c r="I15" i="50"/>
  <c r="L23" i="39"/>
  <c r="I10" i="40"/>
  <c r="I10" i="42"/>
  <c r="H7" i="40"/>
  <c r="H6" i="50"/>
  <c r="L21" i="51"/>
  <c r="J12" i="50"/>
  <c r="G7" i="51"/>
  <c r="H17" i="40"/>
  <c r="H5" i="40"/>
  <c r="L27" i="51"/>
  <c r="L24" i="51"/>
  <c r="I16" i="40"/>
  <c r="K30" i="51"/>
  <c r="K16" i="51"/>
  <c r="I11" i="42"/>
  <c r="F7" i="51"/>
  <c r="I17" i="42"/>
  <c r="J7" i="50"/>
  <c r="L17" i="51"/>
  <c r="K28" i="51"/>
  <c r="K23" i="39"/>
  <c r="K18" i="39"/>
  <c r="I13" i="42"/>
  <c r="I12" i="40"/>
  <c r="J6" i="42"/>
  <c r="L18" i="43"/>
  <c r="I3" i="42"/>
  <c r="J7" i="40"/>
  <c r="J4" i="40"/>
  <c r="R4" i="45"/>
  <c r="H10" i="42"/>
  <c r="H13" i="42"/>
  <c r="K22" i="51"/>
  <c r="H4" i="50"/>
  <c r="G4" i="39"/>
  <c r="H16" i="42"/>
  <c r="F7" i="43"/>
  <c r="Q4" i="45"/>
  <c r="J6" i="40"/>
  <c r="F5" i="43"/>
  <c r="K19" i="39"/>
  <c r="H13" i="40"/>
  <c r="J13" i="50"/>
  <c r="K17" i="51"/>
  <c r="H11" i="50"/>
  <c r="K21" i="51"/>
  <c r="I5" i="50"/>
  <c r="J21" i="40"/>
  <c r="H9" i="42"/>
  <c r="H13" i="50"/>
  <c r="F5" i="51"/>
  <c r="K17" i="39"/>
  <c r="J5" i="40"/>
  <c r="I10" i="50"/>
  <c r="I3" i="40"/>
  <c r="G6" i="51"/>
  <c r="H19" i="48"/>
  <c r="G16" i="48"/>
  <c r="I16" i="42"/>
  <c r="Q6" i="45"/>
  <c r="H19" i="40"/>
  <c r="K23" i="51"/>
  <c r="L20" i="43"/>
  <c r="L15" i="39"/>
  <c r="L30" i="51"/>
  <c r="K15" i="51"/>
  <c r="I11" i="50"/>
  <c r="H5" i="42"/>
  <c r="L18" i="51"/>
  <c r="K24" i="39"/>
  <c r="H9" i="50"/>
  <c r="Q3" i="45"/>
  <c r="H12" i="50"/>
  <c r="J13" i="40"/>
  <c r="G5" i="51"/>
  <c r="J14" i="50"/>
  <c r="J11" i="50"/>
  <c r="I7" i="40"/>
  <c r="L16" i="43"/>
  <c r="J5" i="50"/>
  <c r="L19" i="51"/>
  <c r="J9" i="50"/>
  <c r="Q7" i="45"/>
  <c r="H8" i="40"/>
  <c r="I15" i="42"/>
  <c r="K21" i="43"/>
  <c r="J5" i="42"/>
  <c r="J15" i="50"/>
  <c r="I8" i="42"/>
  <c r="H5" i="50"/>
  <c r="J4" i="50"/>
  <c r="H14" i="42"/>
  <c r="I6" i="42"/>
  <c r="J3" i="50"/>
  <c r="H7" i="50"/>
  <c r="F4" i="39"/>
  <c r="I19" i="40"/>
  <c r="H6" i="40"/>
  <c r="L16" i="51"/>
  <c r="H21" i="40"/>
  <c r="H15" i="50"/>
  <c r="H18" i="40"/>
  <c r="I13" i="50"/>
  <c r="L19" i="43"/>
  <c r="L17" i="39"/>
  <c r="I21" i="40"/>
  <c r="H14" i="40"/>
  <c r="J9" i="42"/>
  <c r="I7" i="42"/>
  <c r="H15" i="40"/>
  <c r="R7" i="45"/>
  <c r="R13" i="45" s="1" a="1"/>
  <c r="I5" i="42"/>
  <c r="J15" i="42"/>
  <c r="G19" i="48"/>
  <c r="K15" i="43"/>
  <c r="H7" i="42"/>
  <c r="L17" i="43"/>
  <c r="J8" i="50"/>
  <c r="I14" i="50"/>
  <c r="J10" i="50"/>
  <c r="H18" i="48"/>
  <c r="D3" i="51"/>
  <c r="D3" i="39"/>
  <c r="D3" i="43"/>
  <c r="D3" i="48"/>
  <c r="H3" i="50"/>
  <c r="H3" i="40"/>
  <c r="H3" i="42"/>
  <c r="E3" i="51"/>
  <c r="K3" i="51"/>
  <c r="F3" i="51"/>
  <c r="E3" i="39"/>
  <c r="K3" i="39"/>
  <c r="F3" i="39"/>
  <c r="F3" i="43"/>
  <c r="K3" i="43"/>
  <c r="E3" i="43"/>
  <c r="G3" i="48"/>
  <c r="E3" i="48"/>
  <c r="H3" i="48" s="1"/>
  <c r="H3" i="51"/>
  <c r="L3" i="51"/>
  <c r="G3" i="51"/>
  <c r="H3" i="39"/>
  <c r="L3" i="39"/>
  <c r="G3" i="39"/>
  <c r="H3" i="43"/>
  <c r="G3" i="43"/>
  <c r="L3" i="43"/>
  <c r="N3" i="43" l="1"/>
  <c r="M3" i="43"/>
  <c r="O3" i="43"/>
  <c r="N3" i="39"/>
  <c r="O3" i="39"/>
  <c r="M3" i="39"/>
  <c r="O3" i="51"/>
  <c r="M3" i="51"/>
  <c r="N3" i="51"/>
  <c r="J3" i="48"/>
  <c r="I3" i="48"/>
  <c r="K3" i="48"/>
  <c r="I3" i="43"/>
  <c r="I3" i="39"/>
  <c r="I3" i="51"/>
  <c r="K14" i="50"/>
  <c r="L14" i="50" s="1"/>
  <c r="M15" i="43"/>
  <c r="I19" i="48"/>
  <c r="K5" i="42"/>
  <c r="L5" i="42" s="1"/>
  <c r="R16" i="45"/>
  <c r="R17" i="45"/>
  <c r="R20" i="45"/>
  <c r="R14" i="45"/>
  <c r="R18" i="45"/>
  <c r="R21" i="45"/>
  <c r="R15" i="45"/>
  <c r="R13" i="45"/>
  <c r="R19" i="45"/>
  <c r="K7" i="42"/>
  <c r="L7" i="42" s="1"/>
  <c r="K21" i="40"/>
  <c r="L21" i="40" s="1"/>
  <c r="K13" i="50"/>
  <c r="P13" i="50" s="1"/>
  <c r="K19" i="40"/>
  <c r="L19" i="40" s="1"/>
  <c r="I4" i="39"/>
  <c r="K6" i="42"/>
  <c r="L6" i="42" s="1"/>
  <c r="K8" i="42"/>
  <c r="P8" i="42" s="1"/>
  <c r="M21" i="43"/>
  <c r="K15" i="42"/>
  <c r="L15" i="42" s="1"/>
  <c r="K7" i="40"/>
  <c r="P7" i="40" s="1"/>
  <c r="M24" i="39"/>
  <c r="K11" i="50"/>
  <c r="L11" i="50" s="1"/>
  <c r="M15" i="51"/>
  <c r="M23" i="51"/>
  <c r="K16" i="42"/>
  <c r="L16" i="42" s="1"/>
  <c r="I16" i="48"/>
  <c r="K3" i="40"/>
  <c r="P3" i="40" s="1"/>
  <c r="K10" i="50"/>
  <c r="L10" i="50" s="1"/>
  <c r="M17" i="39"/>
  <c r="I5" i="51"/>
  <c r="K5" i="50"/>
  <c r="P5" i="50" s="1"/>
  <c r="M21" i="51"/>
  <c r="M17" i="51"/>
  <c r="M19" i="39"/>
  <c r="I5" i="43"/>
  <c r="I7" i="43"/>
  <c r="M22" i="51"/>
  <c r="K3" i="42"/>
  <c r="L3" i="42" s="1"/>
  <c r="K12" i="40"/>
  <c r="P12" i="40" s="1"/>
  <c r="K13" i="42"/>
  <c r="L13" i="42" s="1"/>
  <c r="M18" i="39"/>
  <c r="M23" i="39"/>
  <c r="M28" i="51"/>
  <c r="K17" i="42"/>
  <c r="P17" i="42" s="1"/>
  <c r="I7" i="51"/>
  <c r="K11" i="42"/>
  <c r="L11" i="42" s="1"/>
  <c r="M16" i="51"/>
  <c r="M30" i="51"/>
  <c r="K16" i="40"/>
  <c r="L16" i="40" s="1"/>
  <c r="K10" i="42"/>
  <c r="L10" i="42" s="1"/>
  <c r="K10" i="40"/>
  <c r="P10" i="40" s="1"/>
  <c r="K15" i="50"/>
  <c r="P15" i="50" s="1"/>
  <c r="M29" i="51"/>
  <c r="I6" i="43"/>
  <c r="M20" i="39"/>
  <c r="M19" i="51"/>
  <c r="K18" i="40"/>
  <c r="P18" i="40" s="1"/>
  <c r="K9" i="42"/>
  <c r="L9" i="42" s="1"/>
  <c r="M21" i="39"/>
  <c r="K9" i="40"/>
  <c r="P9" i="40" s="1"/>
  <c r="M17" i="43"/>
  <c r="M16" i="39"/>
  <c r="M22" i="39"/>
  <c r="M26" i="51"/>
  <c r="I6" i="39"/>
  <c r="M19" i="43"/>
  <c r="K13" i="40"/>
  <c r="P13" i="40" s="1"/>
  <c r="I7" i="39"/>
  <c r="M18" i="43"/>
  <c r="K8" i="40"/>
  <c r="P8" i="40" s="1"/>
  <c r="K9" i="50"/>
  <c r="P9" i="50" s="1"/>
  <c r="I6" i="51"/>
  <c r="M16" i="43"/>
  <c r="K4" i="42"/>
  <c r="P4" i="42" s="1"/>
  <c r="K14" i="42"/>
  <c r="L14" i="42" s="1"/>
  <c r="K7" i="50"/>
  <c r="P7" i="50" s="1"/>
  <c r="K3" i="50"/>
  <c r="P3" i="50" s="1"/>
  <c r="I4" i="43"/>
  <c r="K8" i="50"/>
  <c r="P8" i="50" s="1"/>
  <c r="K5" i="40"/>
  <c r="L5" i="40" s="1"/>
  <c r="I4" i="51"/>
  <c r="I17" i="48"/>
  <c r="K6" i="40"/>
  <c r="L6" i="40" s="1"/>
  <c r="K11" i="40"/>
  <c r="P11" i="40" s="1"/>
  <c r="I5" i="39"/>
  <c r="U26" i="45"/>
  <c r="X26" i="45" s="1"/>
  <c r="K4" i="40"/>
  <c r="L4" i="40" s="1"/>
  <c r="I18" i="48"/>
  <c r="P16" i="40"/>
  <c r="M18" i="51"/>
  <c r="M27" i="51"/>
  <c r="K12" i="50"/>
  <c r="P12" i="50" s="1"/>
  <c r="K12" i="42"/>
  <c r="L12" i="42" s="1"/>
  <c r="K17" i="40"/>
  <c r="P17" i="40" s="1"/>
  <c r="I15" i="48"/>
  <c r="K6" i="50"/>
  <c r="L6" i="50" s="1"/>
  <c r="K15" i="40"/>
  <c r="P15" i="40" s="1"/>
  <c r="M15" i="39"/>
  <c r="K20" i="40"/>
  <c r="L20" i="40" s="1"/>
  <c r="K4" i="50"/>
  <c r="L4" i="50" s="1"/>
  <c r="M25" i="51"/>
  <c r="U17" i="45"/>
  <c r="U12" i="45"/>
  <c r="U13" i="45"/>
  <c r="U19" i="45"/>
  <c r="U16" i="45"/>
  <c r="U21" i="45"/>
  <c r="U14" i="45"/>
  <c r="U15" i="45"/>
  <c r="U18" i="45"/>
  <c r="U20" i="45"/>
  <c r="M20" i="43"/>
  <c r="M20" i="51"/>
  <c r="K14" i="40"/>
  <c r="L14" i="40" s="1"/>
  <c r="M24" i="51"/>
  <c r="K18" i="42"/>
  <c r="P18" i="42" s="1"/>
  <c r="K19" i="42"/>
  <c r="L19" i="42" s="1"/>
  <c r="K20" i="42"/>
  <c r="L20" i="42" s="1"/>
  <c r="K21" i="42"/>
  <c r="L21" i="42" s="1"/>
  <c r="K22" i="42"/>
  <c r="P22" i="42" s="1"/>
  <c r="K23" i="42"/>
  <c r="L23" i="42" s="1"/>
  <c r="K24" i="42"/>
  <c r="L24" i="42" s="1"/>
  <c r="U27" i="45"/>
  <c r="X27" i="45" s="1"/>
  <c r="F5" i="48" s="1"/>
  <c r="U28" i="45"/>
  <c r="X28" i="45" s="1"/>
  <c r="F6" i="48" s="1"/>
  <c r="U29" i="45"/>
  <c r="X29" i="45" s="1"/>
  <c r="F7" i="48" s="1"/>
  <c r="T9" i="43" a="1"/>
  <c r="T3" i="43" a="1"/>
  <c r="T9" i="51" a="1"/>
  <c r="T3" i="51" a="1"/>
  <c r="S3" i="39" a="1"/>
  <c r="U3" i="43" a="1"/>
  <c r="U9" i="43" a="1"/>
  <c r="U13" i="43" a="1"/>
  <c r="P3" i="48" a="1"/>
  <c r="P9" i="48" a="1"/>
  <c r="U13" i="51" a="1"/>
  <c r="U3" i="51" a="1"/>
  <c r="U9" i="51" a="1"/>
  <c r="S3" i="43" a="1"/>
  <c r="Q13" i="48" a="1"/>
  <c r="Q3" i="48" a="1"/>
  <c r="Q9" i="48" a="1"/>
  <c r="S3" i="51" a="1"/>
  <c r="T3" i="39" a="1"/>
  <c r="T9" i="39" a="1"/>
  <c r="O3" i="48" a="1"/>
  <c r="U13" i="39" a="1"/>
  <c r="U3" i="39" a="1"/>
  <c r="U9" i="39" a="1"/>
  <c r="P5" i="42" l="1"/>
  <c r="L12" i="40"/>
  <c r="P14" i="50"/>
  <c r="P6" i="42"/>
  <c r="P20" i="40"/>
  <c r="P6" i="40"/>
  <c r="P20" i="42"/>
  <c r="L22" i="42"/>
  <c r="L4" i="42"/>
  <c r="L9" i="40"/>
  <c r="P4" i="40"/>
  <c r="L15" i="50"/>
  <c r="L18" i="40"/>
  <c r="L10" i="40"/>
  <c r="P4" i="50"/>
  <c r="L13" i="50"/>
  <c r="P6" i="50"/>
  <c r="P16" i="42"/>
  <c r="L18" i="42"/>
  <c r="L17" i="40"/>
  <c r="Y27" i="45"/>
  <c r="P19" i="42"/>
  <c r="L13" i="40"/>
  <c r="L9" i="50"/>
  <c r="L5" i="50"/>
  <c r="L15" i="40"/>
  <c r="P13" i="42"/>
  <c r="L8" i="50"/>
  <c r="L7" i="40"/>
  <c r="P21" i="40"/>
  <c r="U9" i="39"/>
  <c r="U10" i="39"/>
  <c r="U4" i="39"/>
  <c r="U3" i="39"/>
  <c r="U5" i="39"/>
  <c r="U13" i="39"/>
  <c r="AA13" i="39" s="1"/>
  <c r="O4" i="48"/>
  <c r="O5" i="48"/>
  <c r="O3" i="48"/>
  <c r="T9" i="39"/>
  <c r="T10" i="39"/>
  <c r="T3" i="39"/>
  <c r="T5" i="39"/>
  <c r="T4" i="39"/>
  <c r="S4" i="51"/>
  <c r="S3" i="51"/>
  <c r="S5" i="51"/>
  <c r="Q10" i="48"/>
  <c r="Q9" i="48"/>
  <c r="Q3" i="48"/>
  <c r="Q4" i="48"/>
  <c r="Q5" i="48"/>
  <c r="Q13" i="48"/>
  <c r="W13" i="48" s="1"/>
  <c r="S4" i="43"/>
  <c r="S3" i="43"/>
  <c r="S5" i="43"/>
  <c r="U9" i="51"/>
  <c r="U10" i="51"/>
  <c r="U3" i="51"/>
  <c r="U5" i="51"/>
  <c r="U4" i="51"/>
  <c r="U13" i="51"/>
  <c r="AA13" i="51" s="1"/>
  <c r="P10" i="48"/>
  <c r="P9" i="48"/>
  <c r="P4" i="48"/>
  <c r="P3" i="48"/>
  <c r="P5" i="48"/>
  <c r="U13" i="43"/>
  <c r="AA13" i="43" s="1"/>
  <c r="U9" i="43"/>
  <c r="U10" i="43"/>
  <c r="U3" i="43"/>
  <c r="U5" i="43"/>
  <c r="U4" i="43"/>
  <c r="S3" i="39"/>
  <c r="S5" i="39"/>
  <c r="S4" i="39"/>
  <c r="T5" i="51"/>
  <c r="T4" i="51"/>
  <c r="T3" i="51"/>
  <c r="T9" i="51"/>
  <c r="T10" i="51"/>
  <c r="T3" i="43"/>
  <c r="T5" i="43"/>
  <c r="T4" i="43"/>
  <c r="T9" i="43"/>
  <c r="T10" i="43"/>
  <c r="P10" i="50"/>
  <c r="P11" i="50"/>
  <c r="L8" i="42"/>
  <c r="P14" i="42"/>
  <c r="F3" i="48"/>
  <c r="F4" i="48"/>
  <c r="P3" i="42"/>
  <c r="J3" i="43" s="1"/>
  <c r="P23" i="42"/>
  <c r="P24" i="42"/>
  <c r="Y28" i="45"/>
  <c r="L17" i="42"/>
  <c r="P12" i="42"/>
  <c r="L12" i="50"/>
  <c r="P10" i="42"/>
  <c r="P15" i="42"/>
  <c r="Y29" i="45"/>
  <c r="P5" i="40"/>
  <c r="P21" i="42"/>
  <c r="L11" i="40"/>
  <c r="P9" i="42"/>
  <c r="P19" i="40"/>
  <c r="L7" i="50"/>
  <c r="P7" i="42"/>
  <c r="L3" i="50"/>
  <c r="P11" i="42"/>
  <c r="J3" i="51"/>
  <c r="J3" i="39"/>
  <c r="Y26" i="45"/>
  <c r="L8" i="40"/>
  <c r="P14" i="40"/>
  <c r="L3" i="40"/>
  <c r="W9" i="48" l="1" a="1"/>
  <c r="X10" i="48" s="1"/>
  <c r="W9" i="48"/>
  <c r="X9" i="48"/>
  <c r="AA3" i="43" a="1"/>
  <c r="AA9" i="39" a="1"/>
  <c r="AA3" i="39" a="1"/>
  <c r="AA9" i="43" a="1"/>
  <c r="W3" i="48" a="1"/>
  <c r="AA3" i="51" a="1"/>
  <c r="AA9" i="51" a="1"/>
  <c r="W10" i="48" l="1"/>
  <c r="AB9" i="51"/>
  <c r="AB10" i="51"/>
  <c r="AA9" i="51"/>
  <c r="AA10" i="51"/>
  <c r="AC3" i="51"/>
  <c r="AC4" i="51"/>
  <c r="AA3" i="51"/>
  <c r="AA4" i="51"/>
  <c r="AA5" i="51"/>
  <c r="AB4" i="51"/>
  <c r="AC5" i="51"/>
  <c r="AB5" i="51"/>
  <c r="AB3" i="51"/>
  <c r="Y4" i="48"/>
  <c r="W3" i="48"/>
  <c r="X4" i="48"/>
  <c r="X3" i="48"/>
  <c r="W5" i="48"/>
  <c r="W4" i="48"/>
  <c r="Y5" i="48"/>
  <c r="Y3" i="48"/>
  <c r="X5" i="48"/>
  <c r="AB9" i="43"/>
  <c r="AB10" i="43"/>
  <c r="AA9" i="43"/>
  <c r="AA10" i="43"/>
  <c r="AB10" i="39"/>
  <c r="AA9" i="39"/>
  <c r="AA10" i="39"/>
  <c r="AB9" i="39"/>
  <c r="AA4" i="39"/>
  <c r="AC3" i="39"/>
  <c r="AB4" i="39"/>
  <c r="AA3" i="39"/>
  <c r="AB5" i="39"/>
  <c r="AC5" i="39"/>
  <c r="AA5" i="39"/>
  <c r="AC4" i="39"/>
  <c r="AB3" i="39"/>
  <c r="AC4" i="43"/>
  <c r="AB3" i="43"/>
  <c r="AC3" i="43"/>
  <c r="AA3" i="43"/>
  <c r="AB5" i="43"/>
  <c r="AC5" i="43"/>
  <c r="AA4" i="43"/>
  <c r="AB4" i="43"/>
  <c r="AA5" i="43"/>
  <c r="N1" i="42"/>
  <c r="S144" i="42"/>
  <c r="S246" i="42"/>
  <c r="S141" i="42"/>
  <c r="S150" i="42"/>
  <c r="S198" i="42"/>
  <c r="N11" i="42"/>
  <c r="S79" i="42"/>
  <c r="S194" i="42"/>
  <c r="S237" i="42"/>
  <c r="S232" i="42"/>
  <c r="S169" i="42"/>
  <c r="S206" i="42"/>
  <c r="S33" i="42"/>
  <c r="S72" i="42"/>
  <c r="S42" i="42"/>
  <c r="S60" i="42"/>
  <c r="S191" i="42"/>
  <c r="S182" i="42"/>
  <c r="S69" i="42"/>
  <c r="S146" i="42"/>
  <c r="S217" i="42"/>
  <c r="S87" i="42"/>
  <c r="S47" i="42"/>
  <c r="S35" i="42"/>
  <c r="S192" i="42"/>
  <c r="S196" i="42"/>
  <c r="S9" i="42"/>
  <c r="S101" i="42"/>
  <c r="S224" i="42"/>
  <c r="S21" i="42"/>
  <c r="S38" i="42"/>
  <c r="S92" i="42"/>
  <c r="S177" i="42"/>
  <c r="S55" i="42"/>
  <c r="N7" i="42"/>
  <c r="U13" i="48" a="1"/>
  <c r="U3" i="48" a="1"/>
  <c r="N1" i="50"/>
  <c r="S48" i="50"/>
  <c r="S232" i="50"/>
  <c r="S54" i="50"/>
  <c r="S160" i="50"/>
  <c r="S247" i="50"/>
  <c r="S46" i="50"/>
  <c r="S163" i="50"/>
  <c r="S129" i="50"/>
  <c r="S188" i="50"/>
  <c r="S16" i="50"/>
  <c r="S24" i="50"/>
  <c r="J5" i="51"/>
  <c r="S195" i="50"/>
  <c r="S41" i="50"/>
  <c r="S227" i="50"/>
  <c r="S157" i="50"/>
  <c r="S155" i="50"/>
  <c r="S66" i="50"/>
  <c r="S102" i="50"/>
  <c r="S124" i="50"/>
  <c r="S86" i="50"/>
  <c r="S91" i="50"/>
  <c r="S74" i="50"/>
  <c r="S82" i="50"/>
  <c r="S122" i="50"/>
  <c r="S236" i="50"/>
  <c r="S68" i="50"/>
  <c r="S51" i="50"/>
  <c r="S184" i="50"/>
  <c r="S150" i="50"/>
  <c r="S19" i="50"/>
  <c r="S9" i="50"/>
  <c r="S173" i="50"/>
  <c r="S254" i="50"/>
  <c r="N14" i="50"/>
  <c r="S95" i="42"/>
  <c r="J5" i="43"/>
  <c r="S30" i="42"/>
  <c r="S50" i="42"/>
  <c r="N21" i="42"/>
  <c r="S31" i="42"/>
  <c r="S236" i="42"/>
  <c r="S45" i="42"/>
  <c r="S19" i="42"/>
  <c r="S220" i="42"/>
  <c r="S239" i="42"/>
  <c r="S29" i="42"/>
  <c r="S124" i="42"/>
  <c r="S100" i="42"/>
  <c r="S164" i="42"/>
  <c r="N18" i="42"/>
  <c r="S113" i="42"/>
  <c r="S186" i="42"/>
  <c r="S131" i="42"/>
  <c r="S154" i="42"/>
  <c r="S228" i="42"/>
  <c r="S205" i="42"/>
  <c r="S252" i="42"/>
  <c r="N6" i="42"/>
  <c r="S6" i="42"/>
  <c r="S90" i="42"/>
  <c r="S54" i="42"/>
  <c r="S127" i="42"/>
  <c r="S71" i="42"/>
  <c r="S190" i="42"/>
  <c r="S183" i="42"/>
  <c r="S167" i="42"/>
  <c r="N19" i="42"/>
  <c r="S226" i="42"/>
  <c r="S52" i="42"/>
  <c r="S142" i="42"/>
  <c r="S256" i="50"/>
  <c r="S149" i="50"/>
  <c r="S164" i="50"/>
  <c r="S175" i="50"/>
  <c r="S142" i="50"/>
  <c r="S252" i="50"/>
  <c r="S222" i="50"/>
  <c r="S217" i="50"/>
  <c r="S203" i="50"/>
  <c r="U9" i="48" a="1"/>
  <c r="S218" i="50"/>
  <c r="S72" i="50"/>
  <c r="S141" i="50"/>
  <c r="S136" i="50"/>
  <c r="S121" i="50"/>
  <c r="S80" i="50"/>
  <c r="S120" i="50"/>
  <c r="S210" i="50"/>
  <c r="S118" i="50"/>
  <c r="S245" i="50"/>
  <c r="S111" i="50"/>
  <c r="S108" i="50"/>
  <c r="S31" i="50"/>
  <c r="S95" i="50"/>
  <c r="S168" i="50"/>
  <c r="S123" i="50"/>
  <c r="N13" i="50"/>
  <c r="S117" i="50"/>
  <c r="S8" i="50"/>
  <c r="S98" i="50"/>
  <c r="S71" i="50"/>
  <c r="S87" i="50"/>
  <c r="S180" i="42"/>
  <c r="N5" i="42"/>
  <c r="S53" i="42"/>
  <c r="S103" i="42"/>
  <c r="S64" i="42"/>
  <c r="S251" i="42"/>
  <c r="S151" i="42"/>
  <c r="S16" i="42"/>
  <c r="S76" i="42"/>
  <c r="J4" i="43"/>
  <c r="S212" i="42"/>
  <c r="S66" i="42"/>
  <c r="S158" i="42"/>
  <c r="N8" i="42"/>
  <c r="S106" i="42"/>
  <c r="N16" i="42"/>
  <c r="S256" i="42"/>
  <c r="S3" i="42"/>
  <c r="S197" i="42"/>
  <c r="N17" i="42"/>
  <c r="S211" i="42"/>
  <c r="S174" i="42"/>
  <c r="S94" i="50"/>
  <c r="S56" i="42"/>
  <c r="S219" i="42"/>
  <c r="S73" i="42"/>
  <c r="S170" i="50"/>
  <c r="S178" i="50"/>
  <c r="S148" i="50"/>
  <c r="S176" i="50"/>
  <c r="S58" i="50"/>
  <c r="S42" i="50"/>
  <c r="S11" i="50"/>
  <c r="S225" i="42"/>
  <c r="S172" i="42"/>
  <c r="S89" i="42"/>
  <c r="S70" i="42"/>
  <c r="S148" i="42"/>
  <c r="S111" i="42"/>
  <c r="S109" i="50"/>
  <c r="S39" i="50"/>
  <c r="N10" i="50"/>
  <c r="S208" i="50"/>
  <c r="N5" i="50"/>
  <c r="S261" i="42"/>
  <c r="S140" i="42"/>
  <c r="S240" i="42"/>
  <c r="S5" i="42"/>
  <c r="S115" i="50"/>
  <c r="S130" i="50"/>
  <c r="S23" i="50"/>
  <c r="S110" i="50"/>
  <c r="S38" i="50"/>
  <c r="J6" i="51"/>
  <c r="S171" i="50"/>
  <c r="S225" i="50"/>
  <c r="S5" i="50"/>
  <c r="S14" i="50"/>
  <c r="S114" i="50"/>
  <c r="S162" i="50"/>
  <c r="S139" i="50"/>
  <c r="S228" i="50"/>
  <c r="S238" i="50"/>
  <c r="S248" i="50"/>
  <c r="S40" i="50"/>
  <c r="S253" i="42"/>
  <c r="S128" i="42"/>
  <c r="S165" i="42"/>
  <c r="S109" i="42"/>
  <c r="N24" i="42"/>
  <c r="S176" i="42"/>
  <c r="S44" i="42"/>
  <c r="S163" i="42"/>
  <c r="N23" i="42"/>
  <c r="S96" i="42"/>
  <c r="S97" i="42"/>
  <c r="N14" i="42"/>
  <c r="S119" i="42"/>
  <c r="S242" i="42"/>
  <c r="S249" i="42"/>
  <c r="S115" i="42"/>
  <c r="S203" i="42"/>
  <c r="S155" i="42"/>
  <c r="S153" i="42"/>
  <c r="S152" i="42"/>
  <c r="S234" i="42"/>
  <c r="S68" i="42"/>
  <c r="S212" i="50"/>
  <c r="S127" i="50"/>
  <c r="S32" i="50"/>
  <c r="N15" i="50"/>
  <c r="S140" i="50"/>
  <c r="S186" i="50"/>
  <c r="J7" i="51"/>
  <c r="S197" i="50"/>
  <c r="S181" i="42"/>
  <c r="N3" i="42"/>
  <c r="N12" i="42"/>
  <c r="S24" i="42"/>
  <c r="S218" i="42"/>
  <c r="S121" i="42"/>
  <c r="S137" i="42"/>
  <c r="S233" i="42"/>
  <c r="S209" i="42"/>
  <c r="S69" i="50"/>
  <c r="S25" i="50"/>
  <c r="S49" i="50"/>
  <c r="S259" i="50"/>
  <c r="S181" i="50"/>
  <c r="S202" i="42"/>
  <c r="S93" i="42"/>
  <c r="S213" i="42"/>
  <c r="S255" i="42"/>
  <c r="S179" i="42"/>
  <c r="S238" i="42"/>
  <c r="S162" i="42"/>
  <c r="S37" i="42"/>
  <c r="S260" i="42"/>
  <c r="S201" i="50"/>
  <c r="S47" i="50"/>
  <c r="S158" i="50"/>
  <c r="S84" i="50"/>
  <c r="S182" i="50"/>
  <c r="S61" i="50"/>
  <c r="S240" i="50"/>
  <c r="S112" i="42"/>
  <c r="S110" i="42"/>
  <c r="J6" i="43"/>
  <c r="S120" i="42"/>
  <c r="N1" i="40"/>
  <c r="S183" i="40"/>
  <c r="S66" i="40"/>
  <c r="J5" i="39"/>
  <c r="S239" i="40"/>
  <c r="S261" i="40"/>
  <c r="S242" i="40"/>
  <c r="S243" i="40"/>
  <c r="S251" i="40"/>
  <c r="S230" i="50"/>
  <c r="S114" i="40"/>
  <c r="S90" i="50"/>
  <c r="S4" i="50"/>
  <c r="S196" i="40"/>
  <c r="S12" i="40"/>
  <c r="S217" i="40"/>
  <c r="S245" i="40"/>
  <c r="S50" i="40"/>
  <c r="S15" i="40"/>
  <c r="S98" i="40"/>
  <c r="S201" i="40"/>
  <c r="S34" i="50"/>
  <c r="S106" i="50"/>
  <c r="S35" i="50"/>
  <c r="N4" i="50"/>
  <c r="S113" i="50"/>
  <c r="S202" i="50"/>
  <c r="S249" i="50"/>
  <c r="S132" i="50"/>
  <c r="S119" i="50"/>
  <c r="S241" i="50"/>
  <c r="S125" i="50"/>
  <c r="S204" i="50"/>
  <c r="S146" i="50"/>
  <c r="S250" i="50"/>
  <c r="S112" i="50"/>
  <c r="N7" i="50"/>
  <c r="S173" i="42"/>
  <c r="S126" i="42"/>
  <c r="S187" i="42"/>
  <c r="S160" i="42"/>
  <c r="S46" i="42"/>
  <c r="S175" i="42"/>
  <c r="S85" i="42"/>
  <c r="S229" i="42"/>
  <c r="S39" i="42"/>
  <c r="S223" i="42"/>
  <c r="S138" i="42"/>
  <c r="S257" i="42"/>
  <c r="S214" i="42"/>
  <c r="S82" i="42"/>
  <c r="S67" i="42"/>
  <c r="S94" i="42"/>
  <c r="N15" i="42"/>
  <c r="S222" i="42"/>
  <c r="S99" i="42"/>
  <c r="S27" i="42"/>
  <c r="S25" i="42"/>
  <c r="S15" i="42"/>
  <c r="S178" i="40"/>
  <c r="S107" i="40"/>
  <c r="S55" i="50"/>
  <c r="S11" i="40"/>
  <c r="S227" i="40"/>
  <c r="S157" i="40"/>
  <c r="S60" i="50"/>
  <c r="S65" i="50"/>
  <c r="S22" i="50"/>
  <c r="S205" i="50"/>
  <c r="S6" i="50"/>
  <c r="S174" i="50"/>
  <c r="S33" i="50"/>
  <c r="S73" i="50"/>
  <c r="S151" i="50"/>
  <c r="S248" i="42"/>
  <c r="S129" i="42"/>
  <c r="S114" i="42"/>
  <c r="S208" i="42"/>
  <c r="S149" i="42"/>
  <c r="S75" i="42"/>
  <c r="S171" i="42"/>
  <c r="N9" i="42"/>
  <c r="S78" i="42"/>
  <c r="S86" i="42"/>
  <c r="S39" i="40"/>
  <c r="S89" i="40"/>
  <c r="S147" i="40"/>
  <c r="S198" i="40"/>
  <c r="S140" i="40"/>
  <c r="S224" i="40"/>
  <c r="S19" i="40"/>
  <c r="S104" i="50"/>
  <c r="S29" i="50"/>
  <c r="S131" i="50"/>
  <c r="S143" i="50"/>
  <c r="S219" i="50"/>
  <c r="S251" i="50"/>
  <c r="S143" i="42"/>
  <c r="S61" i="42"/>
  <c r="S17" i="42"/>
  <c r="S259" i="42"/>
  <c r="S65" i="42"/>
  <c r="S51" i="42"/>
  <c r="S102" i="42"/>
  <c r="S145" i="42"/>
  <c r="S67" i="40"/>
  <c r="S226" i="40"/>
  <c r="S42" i="40"/>
  <c r="S188" i="40"/>
  <c r="S252" i="40"/>
  <c r="S13" i="40"/>
  <c r="S27" i="40"/>
  <c r="S138" i="40"/>
  <c r="S133" i="50"/>
  <c r="S100" i="50"/>
  <c r="S88" i="50"/>
  <c r="S37" i="50"/>
  <c r="S166" i="50"/>
  <c r="S26" i="50"/>
  <c r="S193" i="42"/>
  <c r="S247" i="42"/>
  <c r="S80" i="42"/>
  <c r="S98" i="42"/>
  <c r="S161" i="42"/>
  <c r="S23" i="42"/>
  <c r="S125" i="40"/>
  <c r="S160" i="40"/>
  <c r="N10" i="40"/>
  <c r="S87" i="40"/>
  <c r="S130" i="40"/>
  <c r="S49" i="40"/>
  <c r="S18" i="42"/>
  <c r="S247" i="40"/>
  <c r="S221" i="40"/>
  <c r="N12" i="50"/>
  <c r="S207" i="40"/>
  <c r="S171" i="40"/>
  <c r="S223" i="50"/>
  <c r="S3" i="50"/>
  <c r="S235" i="50"/>
  <c r="S190" i="50"/>
  <c r="S258" i="42"/>
  <c r="S122" i="42"/>
  <c r="S201" i="42"/>
  <c r="N4" i="42"/>
  <c r="N13" i="42"/>
  <c r="S116" i="42"/>
  <c r="S262" i="50"/>
  <c r="S22" i="42"/>
  <c r="S200" i="42"/>
  <c r="S206" i="40"/>
  <c r="N9" i="40"/>
  <c r="S226" i="50"/>
  <c r="S216" i="42"/>
  <c r="S245" i="42"/>
  <c r="S46" i="40"/>
  <c r="S199" i="50"/>
  <c r="S30" i="50"/>
  <c r="S134" i="42"/>
  <c r="S210" i="42"/>
  <c r="S18" i="40"/>
  <c r="S231" i="40"/>
  <c r="S177" i="50"/>
  <c r="S243" i="42"/>
  <c r="S28" i="42"/>
  <c r="N17" i="40"/>
  <c r="S4" i="40"/>
  <c r="S169" i="50"/>
  <c r="S34" i="42"/>
  <c r="S125" i="42"/>
  <c r="S26" i="40"/>
  <c r="N8" i="40"/>
  <c r="S215" i="50"/>
  <c r="S95" i="40"/>
  <c r="S97" i="40"/>
  <c r="S62" i="50"/>
  <c r="S261" i="50"/>
  <c r="S137" i="50"/>
  <c r="S189" i="50"/>
  <c r="N22" i="42"/>
  <c r="S32" i="42"/>
  <c r="S230" i="42"/>
  <c r="S250" i="42"/>
  <c r="S84" i="42"/>
  <c r="S139" i="42"/>
  <c r="S11" i="42"/>
  <c r="S233" i="40"/>
  <c r="S93" i="50"/>
  <c r="S70" i="50"/>
  <c r="S81" i="42"/>
  <c r="S59" i="42"/>
  <c r="S8" i="42"/>
  <c r="S148" i="40"/>
  <c r="S76" i="50"/>
  <c r="S157" i="42"/>
  <c r="S221" i="42"/>
  <c r="S10" i="40"/>
  <c r="S102" i="40"/>
  <c r="S85" i="50"/>
  <c r="S77" i="42"/>
  <c r="S204" i="42"/>
  <c r="S133" i="40"/>
  <c r="S43" i="50"/>
  <c r="S64" i="50"/>
  <c r="S133" i="42"/>
  <c r="S62" i="42"/>
  <c r="S150" i="40"/>
  <c r="S174" i="40"/>
  <c r="S96" i="50"/>
  <c r="S159" i="42"/>
  <c r="S207" i="42"/>
  <c r="Q13" i="45" a="1"/>
  <c r="S31" i="40"/>
  <c r="S199" i="40"/>
  <c r="N11" i="50"/>
  <c r="S64" i="40"/>
  <c r="S100" i="40"/>
  <c r="S63" i="50"/>
  <c r="S165" i="50"/>
  <c r="S179" i="50"/>
  <c r="S153" i="50"/>
  <c r="S36" i="42"/>
  <c r="S91" i="42"/>
  <c r="S231" i="42"/>
  <c r="S7" i="42"/>
  <c r="S118" i="42"/>
  <c r="S88" i="42"/>
  <c r="S63" i="42"/>
  <c r="S20" i="40"/>
  <c r="S9" i="40"/>
  <c r="S191" i="50"/>
  <c r="S156" i="40"/>
  <c r="S50" i="50"/>
  <c r="S67" i="50"/>
  <c r="S104" i="42"/>
  <c r="S147" i="42"/>
  <c r="S143" i="40"/>
  <c r="S192" i="50"/>
  <c r="S242" i="50"/>
  <c r="S194" i="50"/>
  <c r="S227" i="42"/>
  <c r="S235" i="42"/>
  <c r="S215" i="42"/>
  <c r="S250" i="40"/>
  <c r="S116" i="40"/>
  <c r="S28" i="50"/>
  <c r="S130" i="42"/>
  <c r="S184" i="42"/>
  <c r="S185" i="42"/>
  <c r="S29" i="40"/>
  <c r="S189" i="40"/>
  <c r="S92" i="50"/>
  <c r="S244" i="42"/>
  <c r="S156" i="42"/>
  <c r="S232" i="40"/>
  <c r="S52" i="50"/>
  <c r="S79" i="50"/>
  <c r="S4" i="42"/>
  <c r="S254" i="42"/>
  <c r="S178" i="42"/>
  <c r="N20" i="42"/>
  <c r="S105" i="42"/>
  <c r="S12" i="42"/>
  <c r="S195" i="42"/>
  <c r="S199" i="42"/>
  <c r="S57" i="42"/>
  <c r="S108" i="42"/>
  <c r="S189" i="42"/>
  <c r="S107" i="42"/>
  <c r="S13" i="42"/>
  <c r="S49" i="42"/>
  <c r="S41" i="42"/>
  <c r="S168" i="42"/>
  <c r="S188" i="42"/>
  <c r="S20" i="42"/>
  <c r="S83" i="42"/>
  <c r="S135" i="42"/>
  <c r="S166" i="42"/>
  <c r="S74" i="42"/>
  <c r="N10" i="42"/>
  <c r="S14" i="42"/>
  <c r="S26" i="42"/>
  <c r="S170" i="42"/>
  <c r="S117" i="42"/>
  <c r="S132" i="42"/>
  <c r="S40" i="42"/>
  <c r="S136" i="42"/>
  <c r="S48" i="42"/>
  <c r="S58" i="42"/>
  <c r="S241" i="42"/>
  <c r="J7" i="43"/>
  <c r="Y3" i="43" a="1"/>
  <c r="S43" i="42"/>
  <c r="S10" i="42"/>
  <c r="S123" i="42"/>
  <c r="S21" i="50"/>
  <c r="S44" i="50"/>
  <c r="S172" i="50"/>
  <c r="S244" i="50"/>
  <c r="S207" i="50"/>
  <c r="S258" i="50"/>
  <c r="S81" i="50"/>
  <c r="S105" i="50"/>
  <c r="S97" i="50"/>
  <c r="J4" i="51"/>
  <c r="S13" i="50"/>
  <c r="S12" i="50"/>
  <c r="S27" i="50"/>
  <c r="S59" i="50"/>
  <c r="S107" i="50"/>
  <c r="S167" i="50"/>
  <c r="S145" i="50"/>
  <c r="S7" i="50"/>
  <c r="S78" i="50"/>
  <c r="S185" i="50"/>
  <c r="S216" i="50"/>
  <c r="N8" i="50"/>
  <c r="S260" i="50"/>
  <c r="S56" i="50"/>
  <c r="S237" i="50"/>
  <c r="S126" i="50"/>
  <c r="S243" i="50"/>
  <c r="S53" i="50"/>
  <c r="N6" i="50"/>
  <c r="S233" i="50"/>
  <c r="S209" i="50"/>
  <c r="S10" i="50"/>
  <c r="S134" i="50"/>
  <c r="S15" i="50"/>
  <c r="N9" i="50"/>
  <c r="S206" i="50"/>
  <c r="S255" i="50"/>
  <c r="S221" i="50"/>
  <c r="S180" i="50"/>
  <c r="S99" i="50"/>
  <c r="S128" i="50"/>
  <c r="S138" i="50"/>
  <c r="S231" i="50"/>
  <c r="S101" i="50"/>
  <c r="S257" i="50"/>
  <c r="S147" i="50"/>
  <c r="S239" i="50"/>
  <c r="S20" i="50"/>
  <c r="S45" i="50"/>
  <c r="S89" i="50"/>
  <c r="N3" i="50"/>
  <c r="S196" i="50"/>
  <c r="S154" i="50"/>
  <c r="S183" i="50"/>
  <c r="S152" i="50"/>
  <c r="S211" i="50"/>
  <c r="S103" i="50"/>
  <c r="S224" i="50"/>
  <c r="S234" i="50"/>
  <c r="S144" i="50"/>
  <c r="S214" i="50"/>
  <c r="S161" i="50"/>
  <c r="S116" i="50"/>
  <c r="S18" i="50"/>
  <c r="S246" i="50"/>
  <c r="S253" i="50"/>
  <c r="S187" i="50"/>
  <c r="S229" i="50"/>
  <c r="S135" i="50"/>
  <c r="S57" i="50"/>
  <c r="S198" i="50"/>
  <c r="S17" i="50"/>
  <c r="S77" i="50"/>
  <c r="S83" i="50"/>
  <c r="S156" i="50"/>
  <c r="S159" i="50"/>
  <c r="S36" i="50"/>
  <c r="S220" i="50"/>
  <c r="S200" i="50"/>
  <c r="S75" i="50"/>
  <c r="S193" i="50"/>
  <c r="S213" i="50"/>
  <c r="Y9" i="43" a="1"/>
  <c r="Y13" i="43" a="1"/>
  <c r="S132" i="40"/>
  <c r="S146" i="40"/>
  <c r="S230" i="40"/>
  <c r="S259" i="40"/>
  <c r="S76" i="40"/>
  <c r="S222" i="40"/>
  <c r="J6" i="39"/>
  <c r="S52" i="40"/>
  <c r="S208" i="40"/>
  <c r="S260" i="40"/>
  <c r="S210" i="40"/>
  <c r="S63" i="40"/>
  <c r="S83" i="40"/>
  <c r="S218" i="40"/>
  <c r="S203" i="40"/>
  <c r="S182" i="40"/>
  <c r="S175" i="40"/>
  <c r="S237" i="40"/>
  <c r="S112" i="40"/>
  <c r="N16" i="40"/>
  <c r="S110" i="40"/>
  <c r="S57" i="40"/>
  <c r="S134" i="40"/>
  <c r="S51" i="40"/>
  <c r="S23" i="40"/>
  <c r="N15" i="40"/>
  <c r="S58" i="40"/>
  <c r="S167" i="40"/>
  <c r="S151" i="40"/>
  <c r="N18" i="40"/>
  <c r="S209" i="40"/>
  <c r="S6" i="40"/>
  <c r="S120" i="40"/>
  <c r="S180" i="40"/>
  <c r="S190" i="40"/>
  <c r="S28" i="40"/>
  <c r="S211" i="40"/>
  <c r="S219" i="40"/>
  <c r="S3" i="40"/>
  <c r="S163" i="40"/>
  <c r="S166" i="40"/>
  <c r="S34" i="40"/>
  <c r="S117" i="40"/>
  <c r="S202" i="40"/>
  <c r="S205" i="40"/>
  <c r="S145" i="40"/>
  <c r="N11" i="40"/>
  <c r="N5" i="40"/>
  <c r="N19" i="40"/>
  <c r="S124" i="40"/>
  <c r="S187" i="40"/>
  <c r="S7" i="40"/>
  <c r="S85" i="40"/>
  <c r="J4" i="39"/>
  <c r="S168" i="40"/>
  <c r="S204" i="40"/>
  <c r="S200" i="40"/>
  <c r="S68" i="40"/>
  <c r="S248" i="40"/>
  <c r="S236" i="40"/>
  <c r="S55" i="40"/>
  <c r="S176" i="40"/>
  <c r="S177" i="40"/>
  <c r="S144" i="40"/>
  <c r="S136" i="40"/>
  <c r="S191" i="40"/>
  <c r="S106" i="40"/>
  <c r="S234" i="40"/>
  <c r="S256" i="40"/>
  <c r="S47" i="40"/>
  <c r="S45" i="40"/>
  <c r="S88" i="40"/>
  <c r="S69" i="40"/>
  <c r="S185" i="40"/>
  <c r="S169" i="40"/>
  <c r="S141" i="40"/>
  <c r="S164" i="40"/>
  <c r="S24" i="40"/>
  <c r="S213" i="40"/>
  <c r="S77" i="40"/>
  <c r="S8" i="40"/>
  <c r="S32" i="40"/>
  <c r="N13" i="40"/>
  <c r="S48" i="40"/>
  <c r="S257" i="40"/>
  <c r="S62" i="40"/>
  <c r="S59" i="40"/>
  <c r="J7" i="39"/>
  <c r="S161" i="40"/>
  <c r="S129" i="40"/>
  <c r="S173" i="40"/>
  <c r="S240" i="40"/>
  <c r="S215" i="40"/>
  <c r="S128" i="40"/>
  <c r="S253" i="40"/>
  <c r="N7" i="40"/>
  <c r="S53" i="40"/>
  <c r="S165" i="40"/>
  <c r="S155" i="40"/>
  <c r="S212" i="40"/>
  <c r="S193" i="40"/>
  <c r="S235" i="40"/>
  <c r="S254" i="40"/>
  <c r="S258" i="40"/>
  <c r="S82" i="40"/>
  <c r="S75" i="40"/>
  <c r="N12" i="40"/>
  <c r="S111" i="40"/>
  <c r="S5" i="40"/>
  <c r="S35" i="40"/>
  <c r="S223" i="40"/>
  <c r="S195" i="40"/>
  <c r="S192" i="40"/>
  <c r="S79" i="40"/>
  <c r="S103" i="40"/>
  <c r="S131" i="40"/>
  <c r="S162" i="40"/>
  <c r="S41" i="40"/>
  <c r="S93" i="40"/>
  <c r="S238" i="40"/>
  <c r="S170" i="40"/>
  <c r="S137" i="40"/>
  <c r="S25" i="40"/>
  <c r="S249" i="40"/>
  <c r="S21" i="40"/>
  <c r="S54" i="40"/>
  <c r="S80" i="40"/>
  <c r="S225" i="40"/>
  <c r="S30" i="40"/>
  <c r="S44" i="40"/>
  <c r="S172" i="40"/>
  <c r="S122" i="40"/>
  <c r="S70" i="40"/>
  <c r="S244" i="40"/>
  <c r="S60" i="40"/>
  <c r="S99" i="40"/>
  <c r="S40" i="40"/>
  <c r="N4" i="40"/>
  <c r="S37" i="40"/>
  <c r="S56" i="40"/>
  <c r="S104" i="40"/>
  <c r="S78" i="40"/>
  <c r="S74" i="40"/>
  <c r="S246" i="40"/>
  <c r="S197" i="40"/>
  <c r="S135" i="40"/>
  <c r="S184" i="40"/>
  <c r="S118" i="40"/>
  <c r="S96" i="40"/>
  <c r="N14" i="40"/>
  <c r="S149" i="40"/>
  <c r="S159" i="40"/>
  <c r="S91" i="40"/>
  <c r="S38" i="40"/>
  <c r="N6" i="40"/>
  <c r="S220" i="40"/>
  <c r="S229" i="40"/>
  <c r="S22" i="40"/>
  <c r="S241" i="40"/>
  <c r="S94" i="40"/>
  <c r="S158" i="40"/>
  <c r="S109" i="40"/>
  <c r="S216" i="40"/>
  <c r="S73" i="40"/>
  <c r="S153" i="40"/>
  <c r="S139" i="40"/>
  <c r="S61" i="40"/>
  <c r="S154" i="40"/>
  <c r="S179" i="40"/>
  <c r="S36" i="40"/>
  <c r="S262" i="40"/>
  <c r="S186" i="40"/>
  <c r="S228" i="40"/>
  <c r="S72" i="40"/>
  <c r="N3" i="40"/>
  <c r="S65" i="40"/>
  <c r="S90" i="40"/>
  <c r="S142" i="40"/>
  <c r="S43" i="40"/>
  <c r="S123" i="40"/>
  <c r="S108" i="40"/>
  <c r="S181" i="40"/>
  <c r="S81" i="40"/>
  <c r="S119" i="40"/>
  <c r="S84" i="40"/>
  <c r="S71" i="40"/>
  <c r="S16" i="40"/>
  <c r="S121" i="40"/>
  <c r="S126" i="40"/>
  <c r="S33" i="40"/>
  <c r="S115" i="40"/>
  <c r="N21" i="40"/>
  <c r="S113" i="40"/>
  <c r="S255" i="40"/>
  <c r="S152" i="40"/>
  <c r="S14" i="40"/>
  <c r="S92" i="40"/>
  <c r="S17" i="40"/>
  <c r="S101" i="40"/>
  <c r="S105" i="40"/>
  <c r="S86" i="40"/>
  <c r="N20" i="40"/>
  <c r="S127" i="40"/>
  <c r="S194" i="40"/>
  <c r="S214" i="40"/>
  <c r="Y13" i="51" a="1"/>
  <c r="Y9" i="51" a="1"/>
  <c r="Y3" i="51" a="1"/>
  <c r="Y13" i="39" a="1"/>
  <c r="Y9" i="39" a="1"/>
  <c r="Y3" i="39" a="1"/>
  <c r="Y3" i="39"/>
  <c r="Y4" i="51"/>
  <c r="Q13" i="45"/>
  <c r="U3" i="48"/>
  <c r="Q19" i="45"/>
  <c r="Y13" i="39"/>
  <c r="W13" i="39"/>
  <c r="AH89" i="39" s="1"/>
  <c r="Y3" i="51"/>
  <c r="Y5" i="43"/>
  <c r="Q15" i="45"/>
  <c r="Y13" i="43"/>
  <c r="W13" i="43"/>
  <c r="AH35" i="43" s="1"/>
  <c r="Y4" i="39"/>
  <c r="Y9" i="51"/>
  <c r="Y10" i="51"/>
  <c r="Q20" i="45"/>
  <c r="U5" i="48"/>
  <c r="Q21" i="45"/>
  <c r="Y4" i="43"/>
  <c r="Q17" i="45"/>
  <c r="Y3" i="43"/>
  <c r="U10" i="48"/>
  <c r="U9" i="48"/>
  <c r="S9" i="48" s="1" a="1"/>
  <c r="U4" i="48"/>
  <c r="Y5" i="39"/>
  <c r="Q16" i="45"/>
  <c r="U13" i="48"/>
  <c r="S13" i="48" s="1"/>
  <c r="AD17" i="48" s="1"/>
  <c r="Y9" i="43"/>
  <c r="Y13" i="51"/>
  <c r="W13" i="51" s="1"/>
  <c r="Y10" i="43"/>
  <c r="Q18" i="45"/>
  <c r="Y5" i="51"/>
  <c r="Y9" i="39"/>
  <c r="Y10" i="39"/>
  <c r="Q14" i="45"/>
  <c r="AH44" i="43" l="1"/>
  <c r="AH54" i="43"/>
  <c r="AH26" i="43"/>
  <c r="AH79" i="39"/>
  <c r="AH11" i="43"/>
  <c r="AH6" i="43"/>
  <c r="AH59" i="43"/>
  <c r="AH9" i="43"/>
  <c r="AH34" i="43"/>
  <c r="AH36" i="43"/>
  <c r="S10" i="48"/>
  <c r="S9" i="48"/>
  <c r="AD12" i="48"/>
  <c r="AH17" i="43"/>
  <c r="AH63" i="43"/>
  <c r="AH65" i="43"/>
  <c r="AH19" i="43"/>
  <c r="AH43" i="43"/>
  <c r="AH20" i="43"/>
  <c r="AH55" i="43"/>
  <c r="AH40" i="43"/>
  <c r="AH42" i="43"/>
  <c r="AH35" i="51"/>
  <c r="AH94" i="51"/>
  <c r="AH256" i="51"/>
  <c r="AH53" i="51"/>
  <c r="AH101" i="51"/>
  <c r="AH202" i="51"/>
  <c r="AH167" i="51"/>
  <c r="AH185" i="51"/>
  <c r="AH194" i="51"/>
  <c r="AH161" i="51"/>
  <c r="AH66" i="51"/>
  <c r="AH193" i="51"/>
  <c r="AH45" i="51"/>
  <c r="AH121" i="51"/>
  <c r="AH239" i="51"/>
  <c r="AH132" i="51"/>
  <c r="AH27" i="51"/>
  <c r="AH116" i="51"/>
  <c r="AH149" i="51"/>
  <c r="AH215" i="51"/>
  <c r="AH220" i="51"/>
  <c r="AH112" i="51"/>
  <c r="AH111" i="51"/>
  <c r="AH96" i="51"/>
  <c r="AH247" i="51"/>
  <c r="AH71" i="51"/>
  <c r="AH28" i="51"/>
  <c r="AH150" i="51"/>
  <c r="AH100" i="51"/>
  <c r="AH213" i="51"/>
  <c r="AH32" i="51"/>
  <c r="AH52" i="51"/>
  <c r="AH58" i="51"/>
  <c r="AH171" i="51"/>
  <c r="AH62" i="51"/>
  <c r="AH76" i="51"/>
  <c r="AH259" i="51"/>
  <c r="AH258" i="51"/>
  <c r="AH211" i="51"/>
  <c r="AH196" i="51"/>
  <c r="AH206" i="51"/>
  <c r="AH165" i="51"/>
  <c r="AH147" i="51"/>
  <c r="AH8" i="51"/>
  <c r="AH110" i="51"/>
  <c r="AH235" i="51"/>
  <c r="AH251" i="51"/>
  <c r="AH182" i="51"/>
  <c r="AH145" i="51"/>
  <c r="AH238" i="51"/>
  <c r="AH117" i="51"/>
  <c r="AH103" i="51"/>
  <c r="AH89" i="51"/>
  <c r="AH208" i="51"/>
  <c r="AH240" i="51"/>
  <c r="AH64" i="51"/>
  <c r="AH17" i="51"/>
  <c r="AH226" i="51"/>
  <c r="AH113" i="51"/>
  <c r="AH230" i="51"/>
  <c r="AH74" i="51"/>
  <c r="AH192" i="51"/>
  <c r="AH24" i="51"/>
  <c r="AH127" i="51"/>
  <c r="AH93" i="51"/>
  <c r="AH151" i="51"/>
  <c r="AH231" i="51"/>
  <c r="AH107" i="51"/>
  <c r="AH253" i="51"/>
  <c r="AH22" i="51"/>
  <c r="AH210" i="51"/>
  <c r="AH183" i="51"/>
  <c r="AH26" i="51"/>
  <c r="AH234" i="51"/>
  <c r="AH209" i="51"/>
  <c r="AH168" i="51"/>
  <c r="AH173" i="51"/>
  <c r="AH216" i="51"/>
  <c r="AH138" i="51"/>
  <c r="AH21" i="51"/>
  <c r="AH246" i="51"/>
  <c r="AH169" i="51"/>
  <c r="AH129" i="51"/>
  <c r="AH217" i="51"/>
  <c r="AH177" i="51"/>
  <c r="AH174" i="51"/>
  <c r="AH31" i="51"/>
  <c r="AH109" i="51"/>
  <c r="AH84" i="51"/>
  <c r="AH51" i="51"/>
  <c r="AH122" i="51"/>
  <c r="AH214" i="51"/>
  <c r="AH242" i="51"/>
  <c r="AH233" i="51"/>
  <c r="AH12" i="51"/>
  <c r="AH152" i="51"/>
  <c r="AH120" i="51"/>
  <c r="AH232" i="51"/>
  <c r="AH38" i="51"/>
  <c r="AH257" i="51"/>
  <c r="AH178" i="51"/>
  <c r="AH14" i="51"/>
  <c r="AH37" i="51"/>
  <c r="AH115" i="51"/>
  <c r="AH5" i="51"/>
  <c r="AH13" i="51"/>
  <c r="AH50" i="51"/>
  <c r="AH40" i="51"/>
  <c r="AH153" i="51"/>
  <c r="AH143" i="51"/>
  <c r="AH148" i="51"/>
  <c r="AH252" i="51"/>
  <c r="AH114" i="51"/>
  <c r="AH133" i="51"/>
  <c r="AH130" i="51"/>
  <c r="AH197" i="51"/>
  <c r="AH9" i="51"/>
  <c r="AH134" i="51"/>
  <c r="AH229" i="51"/>
  <c r="AH125" i="51"/>
  <c r="AH78" i="51"/>
  <c r="AH139" i="51"/>
  <c r="AH224" i="51"/>
  <c r="AH186" i="51"/>
  <c r="AH199" i="51"/>
  <c r="AH90" i="51"/>
  <c r="AH166" i="51"/>
  <c r="AH18" i="51"/>
  <c r="AH10" i="51"/>
  <c r="AH25" i="51"/>
  <c r="AH140" i="51"/>
  <c r="AH228" i="51"/>
  <c r="AH20" i="51"/>
  <c r="AH163" i="51"/>
  <c r="AH176" i="51"/>
  <c r="AH191" i="51"/>
  <c r="AH154" i="51"/>
  <c r="AH23" i="51"/>
  <c r="AH142" i="51"/>
  <c r="AH65" i="51"/>
  <c r="AH30" i="51"/>
  <c r="AH55" i="51"/>
  <c r="AH56" i="51"/>
  <c r="AH85" i="51"/>
  <c r="AH118" i="51"/>
  <c r="AH172" i="51"/>
  <c r="AH201" i="51"/>
  <c r="AH48" i="51"/>
  <c r="AH73" i="51"/>
  <c r="AH236" i="51"/>
  <c r="AH29" i="51"/>
  <c r="AH34" i="51"/>
  <c r="AH218" i="51"/>
  <c r="AH131" i="51"/>
  <c r="AH60" i="51"/>
  <c r="AH204" i="51"/>
  <c r="AH4" i="51"/>
  <c r="AH119" i="51"/>
  <c r="AH244" i="51"/>
  <c r="AH88" i="51"/>
  <c r="AH98" i="51"/>
  <c r="AH92" i="51"/>
  <c r="AH189" i="51"/>
  <c r="AH99" i="51"/>
  <c r="AH33" i="51"/>
  <c r="AH136" i="51"/>
  <c r="AH106" i="51"/>
  <c r="AH54" i="51"/>
  <c r="AH41" i="51"/>
  <c r="AH123" i="51"/>
  <c r="AH160" i="51"/>
  <c r="W9" i="51" a="1"/>
  <c r="W9" i="51" s="1"/>
  <c r="AH72" i="39"/>
  <c r="AH98" i="39"/>
  <c r="AH19" i="39"/>
  <c r="AH105" i="39"/>
  <c r="AH121" i="39"/>
  <c r="AH46" i="39"/>
  <c r="AH56" i="39"/>
  <c r="AH84" i="39"/>
  <c r="AH57" i="39"/>
  <c r="AH7" i="39"/>
  <c r="AH31" i="39"/>
  <c r="AD4" i="48"/>
  <c r="AD11" i="48"/>
  <c r="AD8" i="48"/>
  <c r="AD6" i="48"/>
  <c r="AD16" i="48"/>
  <c r="AD15" i="48"/>
  <c r="AH24" i="39"/>
  <c r="AH29" i="39"/>
  <c r="AH80" i="39"/>
  <c r="AD21" i="48"/>
  <c r="AD3" i="48"/>
  <c r="AH4" i="43"/>
  <c r="AH7" i="43"/>
  <c r="AH21" i="43"/>
  <c r="AH61" i="43"/>
  <c r="AH53" i="43"/>
  <c r="AH38" i="43"/>
  <c r="AH12" i="43"/>
  <c r="AH47" i="43"/>
  <c r="AH28" i="43"/>
  <c r="AH23" i="43"/>
  <c r="AH32" i="43"/>
  <c r="AH22" i="43"/>
  <c r="AH15" i="43"/>
  <c r="AH41" i="43"/>
  <c r="AH16" i="43"/>
  <c r="AH33" i="43"/>
  <c r="AH29" i="43"/>
  <c r="AH58" i="43"/>
  <c r="AH30" i="43"/>
  <c r="AH10" i="43"/>
  <c r="AH52" i="43"/>
  <c r="AH24" i="43"/>
  <c r="AH49" i="43"/>
  <c r="AH18" i="43"/>
  <c r="AH3" i="43"/>
  <c r="AH31" i="43"/>
  <c r="AH14" i="43"/>
  <c r="AH37" i="43"/>
  <c r="AH57" i="43"/>
  <c r="AH94" i="39"/>
  <c r="AH20" i="39"/>
  <c r="AH35" i="39"/>
  <c r="AH71" i="39"/>
  <c r="AH122" i="39"/>
  <c r="AH97" i="39"/>
  <c r="AH123" i="39"/>
  <c r="AH30" i="39"/>
  <c r="AH87" i="39"/>
  <c r="AH39" i="39"/>
  <c r="AH34" i="39"/>
  <c r="AH14" i="39"/>
  <c r="AH48" i="39"/>
  <c r="AH100" i="39"/>
  <c r="AH116" i="39"/>
  <c r="AH63" i="39"/>
  <c r="AH23" i="39"/>
  <c r="AH112" i="39"/>
  <c r="AH130" i="39"/>
  <c r="AH61" i="39"/>
  <c r="AH86" i="39"/>
  <c r="AH95" i="39"/>
  <c r="AH50" i="39"/>
  <c r="AH99" i="39"/>
  <c r="AH106" i="39"/>
  <c r="AH109" i="39"/>
  <c r="AH118" i="39"/>
  <c r="AD25" i="48"/>
  <c r="AD18" i="48"/>
  <c r="AD23" i="48"/>
  <c r="AD5" i="48"/>
  <c r="AD20" i="48"/>
  <c r="AD9" i="48"/>
  <c r="AD19" i="48"/>
  <c r="AD14" i="48"/>
  <c r="AD7" i="48"/>
  <c r="AD22" i="48"/>
  <c r="AD13" i="48"/>
  <c r="AD26" i="48"/>
  <c r="AD10" i="48"/>
  <c r="AH92" i="39"/>
  <c r="AH51" i="39"/>
  <c r="AH18" i="39"/>
  <c r="AH26" i="39"/>
  <c r="AH66" i="39"/>
  <c r="AD24" i="48"/>
  <c r="AH125" i="39"/>
  <c r="AH6" i="39"/>
  <c r="AH127" i="39"/>
  <c r="AH59" i="39"/>
  <c r="AH67" i="39"/>
  <c r="AH45" i="39"/>
  <c r="AH13" i="39"/>
  <c r="AH64" i="39"/>
  <c r="AH91" i="39"/>
  <c r="AH78" i="39"/>
  <c r="AH131" i="39"/>
  <c r="AH74" i="39"/>
  <c r="AH120" i="39"/>
  <c r="AH11" i="39"/>
  <c r="AH62" i="39"/>
  <c r="AH68" i="39"/>
  <c r="AH52" i="39"/>
  <c r="AH110" i="39"/>
  <c r="AH114" i="39"/>
  <c r="AH42" i="39"/>
  <c r="AH4" i="39"/>
  <c r="AH88" i="39"/>
  <c r="AH21" i="39"/>
  <c r="AH124" i="39"/>
  <c r="AH33" i="39"/>
  <c r="AH22" i="39"/>
  <c r="AH9" i="39"/>
  <c r="AH119" i="39"/>
  <c r="AH58" i="39"/>
  <c r="AH126" i="39"/>
  <c r="AH3" i="39"/>
  <c r="AH96" i="39"/>
  <c r="AH32" i="39"/>
  <c r="AH40" i="39"/>
  <c r="AH101" i="39"/>
  <c r="AH85" i="39"/>
  <c r="AH102" i="39"/>
  <c r="AH41" i="39"/>
  <c r="AH103" i="39"/>
  <c r="AH115" i="39"/>
  <c r="AH49" i="39"/>
  <c r="AH128" i="39"/>
  <c r="AH69" i="39"/>
  <c r="AH17" i="39"/>
  <c r="AH38" i="39"/>
  <c r="AH36" i="39"/>
  <c r="AH90" i="39"/>
  <c r="AH81" i="39"/>
  <c r="AH10" i="39"/>
  <c r="AH117" i="39"/>
  <c r="AH77" i="39"/>
  <c r="AH28" i="39"/>
  <c r="AH107" i="39"/>
  <c r="AH27" i="39"/>
  <c r="AH132" i="39"/>
  <c r="AH47" i="39"/>
  <c r="AH111" i="39"/>
  <c r="AH25" i="39"/>
  <c r="AH55" i="39"/>
  <c r="AH16" i="39"/>
  <c r="AH54" i="39"/>
  <c r="AH53" i="39"/>
  <c r="AH8" i="39"/>
  <c r="AH37" i="39"/>
  <c r="AH43" i="39"/>
  <c r="AH15" i="39"/>
  <c r="AH113" i="39"/>
  <c r="AH82" i="39"/>
  <c r="AH12" i="39"/>
  <c r="AH76" i="39"/>
  <c r="AH73" i="39"/>
  <c r="AH5" i="39"/>
  <c r="AH93" i="39"/>
  <c r="AH70" i="39"/>
  <c r="AH129" i="39"/>
  <c r="AH104" i="39"/>
  <c r="AH44" i="39"/>
  <c r="W9" i="39" a="1"/>
  <c r="AH65" i="39"/>
  <c r="AH108" i="39"/>
  <c r="AH83" i="39"/>
  <c r="AH75" i="39"/>
  <c r="AH60" i="39"/>
  <c r="AH91" i="51"/>
  <c r="AH81" i="51"/>
  <c r="AH43" i="51"/>
  <c r="AH249" i="51"/>
  <c r="AH135" i="51"/>
  <c r="AH16" i="51"/>
  <c r="AH223" i="51"/>
  <c r="AH198" i="51"/>
  <c r="AH188" i="51"/>
  <c r="AH237" i="51"/>
  <c r="AH42" i="51"/>
  <c r="AH15" i="51"/>
  <c r="AH97" i="51"/>
  <c r="AH68" i="51"/>
  <c r="AH243" i="51"/>
  <c r="AH7" i="51"/>
  <c r="AH181" i="51"/>
  <c r="AH227" i="51"/>
  <c r="AH46" i="51"/>
  <c r="AH61" i="51"/>
  <c r="AH63" i="51"/>
  <c r="AH200" i="51"/>
  <c r="AH104" i="51"/>
  <c r="AH95" i="51"/>
  <c r="AH245" i="51"/>
  <c r="AH248" i="51"/>
  <c r="AH79" i="51"/>
  <c r="AH67" i="51"/>
  <c r="AH105" i="51"/>
  <c r="AH205" i="51"/>
  <c r="AH47" i="51"/>
  <c r="AH190" i="51"/>
  <c r="AH179" i="51"/>
  <c r="AH82" i="51"/>
  <c r="AH70" i="51"/>
  <c r="AH86" i="51"/>
  <c r="AH164" i="51"/>
  <c r="AH87" i="51"/>
  <c r="AH75" i="51"/>
  <c r="AH128" i="51"/>
  <c r="AH69" i="51"/>
  <c r="AH254" i="51"/>
  <c r="AH102" i="51"/>
  <c r="AH49" i="51"/>
  <c r="AH212" i="51"/>
  <c r="AH146" i="51"/>
  <c r="AH39" i="51"/>
  <c r="AH3" i="51"/>
  <c r="AH170" i="51"/>
  <c r="AH83" i="51"/>
  <c r="AH44" i="51"/>
  <c r="AH187" i="51"/>
  <c r="AH141" i="51"/>
  <c r="AH175" i="51"/>
  <c r="AH225" i="51"/>
  <c r="AH51" i="43"/>
  <c r="AH39" i="43"/>
  <c r="AH13" i="43"/>
  <c r="AH46" i="43"/>
  <c r="AH8" i="43"/>
  <c r="AH60" i="43"/>
  <c r="AH56" i="43"/>
  <c r="AH45" i="43"/>
  <c r="AH5" i="43"/>
  <c r="AH27" i="43"/>
  <c r="AH158" i="51"/>
  <c r="AH162" i="51"/>
  <c r="AH124" i="51"/>
  <c r="AH144" i="51"/>
  <c r="AH6" i="51"/>
  <c r="AH221" i="51"/>
  <c r="AH156" i="51"/>
  <c r="AH77" i="51"/>
  <c r="AH159" i="51"/>
  <c r="AH72" i="51"/>
  <c r="AH57" i="51"/>
  <c r="AH157" i="51"/>
  <c r="AH222" i="51"/>
  <c r="AH195" i="51"/>
  <c r="AH50" i="43"/>
  <c r="AH126" i="51"/>
  <c r="AH25" i="43"/>
  <c r="AH241" i="51"/>
  <c r="AH180" i="51"/>
  <c r="AH219" i="51"/>
  <c r="AH59" i="51"/>
  <c r="AH62" i="43"/>
  <c r="AH48" i="43"/>
  <c r="AH108" i="51"/>
  <c r="AH207" i="51"/>
  <c r="AH137" i="51"/>
  <c r="AH80" i="51"/>
  <c r="AH155" i="51"/>
  <c r="AH203" i="51"/>
  <c r="AH64" i="43"/>
  <c r="AH11" i="51"/>
  <c r="AH19" i="51"/>
  <c r="AH184" i="51"/>
  <c r="AH36" i="51"/>
  <c r="AH250" i="51"/>
  <c r="AH255" i="51"/>
  <c r="AE22" i="48" l="1"/>
  <c r="AE26" i="48"/>
  <c r="AE11" i="48"/>
  <c r="AE15" i="48"/>
  <c r="AE18" i="48"/>
  <c r="AE25" i="48"/>
  <c r="AE19" i="48"/>
  <c r="AE9" i="48"/>
  <c r="AE14" i="48"/>
  <c r="AE16" i="48"/>
  <c r="AE8" i="48"/>
  <c r="AE23" i="48"/>
  <c r="AE24" i="48"/>
  <c r="AE3" i="48"/>
  <c r="AE13" i="48"/>
  <c r="AE5" i="48"/>
  <c r="AE21" i="48"/>
  <c r="AE10" i="48"/>
  <c r="AE12" i="48"/>
  <c r="AE7" i="48"/>
  <c r="AE20" i="48"/>
  <c r="AE6" i="48"/>
  <c r="AE17" i="48"/>
  <c r="AE4" i="48"/>
  <c r="W10" i="51"/>
  <c r="AI52" i="51" s="1"/>
  <c r="W10" i="39"/>
  <c r="W9" i="39"/>
  <c r="AI39" i="51" l="1"/>
  <c r="AI47" i="51"/>
  <c r="AI125" i="51"/>
  <c r="AI87" i="51"/>
  <c r="AI48" i="51"/>
  <c r="AI109" i="51"/>
  <c r="AI198" i="51"/>
  <c r="AI185" i="51"/>
  <c r="AI149" i="51"/>
  <c r="AI99" i="51"/>
  <c r="AI159" i="51"/>
  <c r="AI57" i="51"/>
  <c r="AI188" i="51"/>
  <c r="AI3" i="51"/>
  <c r="AI242" i="51"/>
  <c r="AI158" i="51"/>
  <c r="AI121" i="51"/>
  <c r="AI134" i="51"/>
  <c r="AI70" i="51"/>
  <c r="AI145" i="51"/>
  <c r="AI230" i="51"/>
  <c r="AI133" i="51"/>
  <c r="AI15" i="51"/>
  <c r="AI77" i="51"/>
  <c r="AI168" i="51"/>
  <c r="AI128" i="51"/>
  <c r="AI126" i="51"/>
  <c r="AI157" i="51"/>
  <c r="AI129" i="51"/>
  <c r="AI19" i="51"/>
  <c r="AI216" i="51"/>
  <c r="AI73" i="51"/>
  <c r="AI220" i="51"/>
  <c r="AI192" i="51"/>
  <c r="AI115" i="51"/>
  <c r="AI5" i="51"/>
  <c r="AI29" i="51"/>
  <c r="AI183" i="51"/>
  <c r="AI88" i="51"/>
  <c r="AI139" i="51"/>
  <c r="AI27" i="51"/>
  <c r="AI110" i="51"/>
  <c r="AI199" i="51"/>
  <c r="AI51" i="51"/>
  <c r="AI67" i="51"/>
  <c r="AI26" i="51"/>
  <c r="AI24" i="51"/>
  <c r="AI120" i="51"/>
  <c r="AI124" i="51"/>
  <c r="AI253" i="51"/>
  <c r="AI94" i="51"/>
  <c r="AI177" i="51"/>
  <c r="AI83" i="51"/>
  <c r="AI169" i="51"/>
  <c r="AI119" i="51"/>
  <c r="AI241" i="51"/>
  <c r="AI222" i="51"/>
  <c r="AI173" i="51"/>
  <c r="AI146" i="51"/>
  <c r="AI197" i="51"/>
  <c r="AI117" i="51"/>
  <c r="AI105" i="51"/>
  <c r="AI181" i="51"/>
  <c r="AI101" i="51"/>
  <c r="AI17" i="51"/>
  <c r="AI153" i="51"/>
  <c r="AI148" i="51"/>
  <c r="AI163" i="51"/>
  <c r="AI69" i="51"/>
  <c r="AI180" i="51"/>
  <c r="AI81" i="51"/>
  <c r="AI21" i="51"/>
  <c r="AI111" i="51"/>
  <c r="AI82" i="51"/>
  <c r="AI56" i="51"/>
  <c r="AI13" i="51"/>
  <c r="AI38" i="51"/>
  <c r="AI80" i="51"/>
  <c r="AI59" i="51"/>
  <c r="AI79" i="51"/>
  <c r="AI195" i="51"/>
  <c r="AI43" i="51"/>
  <c r="AI244" i="51"/>
  <c r="AI258" i="51"/>
  <c r="AI31" i="51"/>
  <c r="AI251" i="51"/>
  <c r="AI209" i="51"/>
  <c r="AI76" i="51"/>
  <c r="AI78" i="51"/>
  <c r="AI154" i="51"/>
  <c r="AI112" i="51"/>
  <c r="AI166" i="51"/>
  <c r="AI104" i="51"/>
  <c r="AI243" i="51"/>
  <c r="AI140" i="51"/>
  <c r="AI250" i="51"/>
  <c r="AI98" i="51"/>
  <c r="AI206" i="51"/>
  <c r="AI246" i="51"/>
  <c r="AI60" i="51"/>
  <c r="AI103" i="51"/>
  <c r="AI102" i="51"/>
  <c r="AI249" i="51"/>
  <c r="AI227" i="51"/>
  <c r="AI65" i="51"/>
  <c r="AI232" i="51"/>
  <c r="AI178" i="51"/>
  <c r="AI18" i="51"/>
  <c r="AI194" i="51"/>
  <c r="AI107" i="51"/>
  <c r="AI9" i="51"/>
  <c r="AI11" i="51"/>
  <c r="AI50" i="51"/>
  <c r="AI202" i="51"/>
  <c r="AI86" i="51"/>
  <c r="AI147" i="51"/>
  <c r="AI234" i="51"/>
  <c r="AI135" i="51"/>
  <c r="AI256" i="51"/>
  <c r="AI37" i="51"/>
  <c r="AI179" i="51"/>
  <c r="AI131" i="51"/>
  <c r="AI64" i="51"/>
  <c r="AI208" i="51"/>
  <c r="AI25" i="51"/>
  <c r="AI137" i="51"/>
  <c r="AI236" i="51"/>
  <c r="AI89" i="51"/>
  <c r="AI170" i="51"/>
  <c r="AI164" i="51"/>
  <c r="AI182" i="51"/>
  <c r="AI16" i="51"/>
  <c r="AI217" i="51"/>
  <c r="AI212" i="51"/>
  <c r="AI150" i="51"/>
  <c r="AI167" i="51"/>
  <c r="AI254" i="51"/>
  <c r="AI6" i="51"/>
  <c r="AI8" i="51"/>
  <c r="AI144" i="51"/>
  <c r="AI22" i="51"/>
  <c r="AI54" i="51"/>
  <c r="AI190" i="51"/>
  <c r="AI161" i="51"/>
  <c r="AI114" i="51"/>
  <c r="AI165" i="51"/>
  <c r="AI127" i="51"/>
  <c r="AI174" i="51"/>
  <c r="AI210" i="51"/>
  <c r="AI219" i="51"/>
  <c r="AI240" i="51"/>
  <c r="AI221" i="51"/>
  <c r="AI151" i="51"/>
  <c r="AI97" i="51"/>
  <c r="AI204" i="51"/>
  <c r="AI245" i="51"/>
  <c r="AI247" i="51"/>
  <c r="AI200" i="51"/>
  <c r="AI189" i="51"/>
  <c r="AI160" i="51"/>
  <c r="AI91" i="51"/>
  <c r="AI196" i="51"/>
  <c r="AI96" i="51"/>
  <c r="AI141" i="51"/>
  <c r="AI32" i="51"/>
  <c r="AI207" i="51"/>
  <c r="AI49" i="51"/>
  <c r="AI113" i="51"/>
  <c r="AI193" i="51"/>
  <c r="AI224" i="51"/>
  <c r="AI40" i="51"/>
  <c r="AI44" i="51"/>
  <c r="AI229" i="51"/>
  <c r="AI143" i="51"/>
  <c r="AI118" i="51"/>
  <c r="AI71" i="51"/>
  <c r="AI74" i="51"/>
  <c r="AI215" i="51"/>
  <c r="AI61" i="51"/>
  <c r="AI55" i="51"/>
  <c r="AI68" i="51"/>
  <c r="AI53" i="51"/>
  <c r="AI122" i="51"/>
  <c r="AI130" i="51"/>
  <c r="AI213" i="51"/>
  <c r="AI90" i="51"/>
  <c r="AI186" i="51"/>
  <c r="AI108" i="51"/>
  <c r="AI28" i="51"/>
  <c r="AI35" i="51"/>
  <c r="AI237" i="51"/>
  <c r="AI62" i="51"/>
  <c r="AI30" i="51"/>
  <c r="AI66" i="51"/>
  <c r="AI257" i="51"/>
  <c r="AI12" i="51"/>
  <c r="AI152" i="51"/>
  <c r="AI226" i="51"/>
  <c r="AI106" i="51"/>
  <c r="AI211" i="51"/>
  <c r="AI142" i="51"/>
  <c r="AI201" i="51"/>
  <c r="AI84" i="51"/>
  <c r="AI116" i="51"/>
  <c r="AI223" i="51"/>
  <c r="AI175" i="51"/>
  <c r="AI255" i="51"/>
  <c r="AI191" i="51"/>
  <c r="AI41" i="51"/>
  <c r="AI123" i="51"/>
  <c r="AI239" i="51"/>
  <c r="AI4" i="51"/>
  <c r="AI187" i="51"/>
  <c r="AI235" i="51"/>
  <c r="AI93" i="51"/>
  <c r="AI45" i="51"/>
  <c r="AI100" i="51"/>
  <c r="AI46" i="51"/>
  <c r="AI72" i="51"/>
  <c r="AI172" i="51"/>
  <c r="AI92" i="51"/>
  <c r="AI233" i="51"/>
  <c r="AI155" i="51"/>
  <c r="AI75" i="51"/>
  <c r="AI252" i="51"/>
  <c r="AI259" i="51"/>
  <c r="AI20" i="51"/>
  <c r="AI176" i="51"/>
  <c r="AI205" i="51"/>
  <c r="AI42" i="51"/>
  <c r="AI85" i="51"/>
  <c r="AI132" i="51"/>
  <c r="AI156" i="51"/>
  <c r="AI138" i="51"/>
  <c r="AI231" i="51"/>
  <c r="AI238" i="51"/>
  <c r="AI95" i="51"/>
  <c r="AI136" i="51"/>
  <c r="AI7" i="51"/>
  <c r="AI36" i="51"/>
  <c r="AI225" i="51"/>
  <c r="AI23" i="51"/>
  <c r="AI63" i="51"/>
  <c r="AI34" i="51"/>
  <c r="AI171" i="51"/>
  <c r="AI14" i="51"/>
  <c r="AI10" i="51"/>
  <c r="AI248" i="51"/>
  <c r="AI58" i="51"/>
  <c r="AI162" i="51"/>
  <c r="AI184" i="51"/>
  <c r="AI33" i="51"/>
  <c r="AI228" i="51"/>
  <c r="AI203" i="51"/>
  <c r="AI218" i="51"/>
  <c r="AI214" i="51"/>
  <c r="O14" i="50"/>
  <c r="O13" i="50"/>
  <c r="O4" i="50"/>
  <c r="O9" i="40"/>
  <c r="O15" i="50"/>
  <c r="O17" i="40"/>
  <c r="O6" i="40"/>
  <c r="O10" i="50"/>
  <c r="O14" i="42"/>
  <c r="O13" i="40"/>
  <c r="O4" i="42"/>
  <c r="O5" i="40"/>
  <c r="O22" i="42"/>
  <c r="O21" i="40"/>
  <c r="O13" i="42"/>
  <c r="O9" i="42"/>
  <c r="O4" i="40"/>
  <c r="O18" i="42"/>
  <c r="O5" i="42"/>
  <c r="O5" i="50"/>
  <c r="O20" i="42"/>
  <c r="O7" i="40"/>
  <c r="O3" i="42"/>
  <c r="O12" i="40"/>
  <c r="O6" i="42"/>
  <c r="O16" i="42"/>
  <c r="O16" i="40"/>
  <c r="O6" i="50"/>
  <c r="O10" i="40"/>
  <c r="O20" i="40"/>
  <c r="O15" i="40"/>
  <c r="O11" i="50"/>
  <c r="O14" i="40"/>
  <c r="O19" i="42"/>
  <c r="O7" i="42"/>
  <c r="O15" i="42"/>
  <c r="O10" i="42"/>
  <c r="O8" i="50"/>
  <c r="O18" i="40"/>
  <c r="O9" i="50"/>
  <c r="O19" i="40"/>
  <c r="O11" i="42"/>
  <c r="O12" i="42"/>
  <c r="O23" i="42"/>
  <c r="O24" i="42"/>
  <c r="O21" i="42"/>
  <c r="N20" i="43"/>
  <c r="O8" i="42"/>
  <c r="O20" i="39"/>
  <c r="C33" i="39" s="1"/>
  <c r="H20" i="33" s="1"/>
  <c r="L20" i="33" s="1"/>
  <c r="M20" i="33"/>
  <c r="O17" i="42"/>
  <c r="N24" i="39"/>
  <c r="J15" i="48"/>
  <c r="O7" i="50"/>
  <c r="N22" i="39"/>
  <c r="O3" i="40"/>
  <c r="N21" i="43"/>
  <c r="N21" i="51"/>
  <c r="N20" i="39"/>
  <c r="K18" i="48"/>
  <c r="O18" i="39"/>
  <c r="C31" i="39"/>
  <c r="H18" i="33" s="1"/>
  <c r="L18" i="33" s="1"/>
  <c r="M18" i="33"/>
  <c r="N20" i="51"/>
  <c r="N28" i="51"/>
  <c r="O24" i="39"/>
  <c r="C37" i="39" s="1"/>
  <c r="H24" i="33" s="1"/>
  <c r="L24" i="33" s="1"/>
  <c r="M24" i="33"/>
  <c r="O15" i="39"/>
  <c r="C28" i="39" s="1"/>
  <c r="H15" i="33" s="1"/>
  <c r="L15" i="33" s="1"/>
  <c r="M15" i="33"/>
  <c r="O16" i="39"/>
  <c r="C29" i="39" s="1"/>
  <c r="H16" i="33" s="1"/>
  <c r="L16" i="33" s="1"/>
  <c r="M16" i="33"/>
  <c r="O17" i="39"/>
  <c r="C30" i="39" s="1"/>
  <c r="H17" i="33" s="1"/>
  <c r="L17" i="33" s="1"/>
  <c r="M17" i="33"/>
  <c r="O19" i="39"/>
  <c r="C32" i="39" s="1"/>
  <c r="H19" i="33" s="1"/>
  <c r="L19" i="33" s="1"/>
  <c r="M19" i="33"/>
  <c r="O21" i="39"/>
  <c r="C34" i="39" s="1"/>
  <c r="H21" i="33" s="1"/>
  <c r="L21" i="33" s="1"/>
  <c r="M21" i="33"/>
  <c r="O22" i="39"/>
  <c r="C35" i="39" s="1"/>
  <c r="H22" i="33" s="1"/>
  <c r="L22" i="33" s="1"/>
  <c r="M22" i="33"/>
  <c r="O23" i="39"/>
  <c r="C36" i="39" s="1"/>
  <c r="H23" i="33" s="1"/>
  <c r="L23" i="33" s="1"/>
  <c r="M23" i="33"/>
  <c r="N15" i="33"/>
  <c r="K15" i="48"/>
  <c r="O29" i="51"/>
  <c r="C48" i="51" s="1"/>
  <c r="H39" i="33" s="1"/>
  <c r="L39" i="33" s="1"/>
  <c r="M39" i="33"/>
  <c r="J18" i="48"/>
  <c r="N18" i="39"/>
  <c r="O28" i="51"/>
  <c r="C47" i="51" s="1"/>
  <c r="H38" i="33" s="1"/>
  <c r="L38" i="33" s="1"/>
  <c r="M38" i="33"/>
  <c r="O11" i="40"/>
  <c r="O3" i="50"/>
  <c r="N16" i="39"/>
  <c r="N19" i="51"/>
  <c r="N17" i="39"/>
  <c r="N16" i="51"/>
  <c r="N23" i="39"/>
  <c r="N19" i="43"/>
  <c r="N29" i="51"/>
  <c r="O16" i="51"/>
  <c r="C35" i="51" s="1"/>
  <c r="H26" i="33" s="1"/>
  <c r="L26" i="33" s="1"/>
  <c r="M26" i="33"/>
  <c r="O21" i="51"/>
  <c r="C40" i="51" s="1"/>
  <c r="H31" i="33" s="1"/>
  <c r="L31" i="33" s="1"/>
  <c r="M31" i="33"/>
  <c r="N19" i="39"/>
  <c r="N18" i="43"/>
  <c r="O18" i="51"/>
  <c r="C37" i="51" s="1"/>
  <c r="H28" i="33" s="1"/>
  <c r="L28" i="33" s="1"/>
  <c r="M28" i="33"/>
  <c r="O20" i="51"/>
  <c r="C39" i="51" s="1"/>
  <c r="H30" i="33" s="1"/>
  <c r="L30" i="33" s="1"/>
  <c r="M30" i="33"/>
  <c r="N30" i="51"/>
  <c r="O24" i="51"/>
  <c r="C43" i="51" s="1"/>
  <c r="H34" i="33" s="1"/>
  <c r="L34" i="33" s="1"/>
  <c r="M34" i="33"/>
  <c r="N23" i="51"/>
  <c r="N18" i="51"/>
  <c r="J16" i="48"/>
  <c r="K17" i="48"/>
  <c r="O12" i="50"/>
  <c r="O25" i="51"/>
  <c r="C44" i="51" s="1"/>
  <c r="H35" i="33" s="1"/>
  <c r="L35" i="33" s="1"/>
  <c r="M35" i="33"/>
  <c r="N17" i="43"/>
  <c r="N15" i="51"/>
  <c r="N22" i="51"/>
  <c r="O8" i="40"/>
  <c r="N15" i="39"/>
  <c r="K19" i="48"/>
  <c r="O15" i="51"/>
  <c r="C34" i="51" s="1"/>
  <c r="H25" i="33" s="1"/>
  <c r="L25" i="33" s="1"/>
  <c r="M25" i="33"/>
  <c r="O27" i="51"/>
  <c r="C46" i="51" s="1"/>
  <c r="H37" i="33" s="1"/>
  <c r="L37" i="33" s="1"/>
  <c r="M37" i="33"/>
  <c r="O17" i="51"/>
  <c r="C36" i="51" s="1"/>
  <c r="H27" i="33" s="1"/>
  <c r="L27" i="33" s="1"/>
  <c r="M27" i="33"/>
  <c r="O19" i="51"/>
  <c r="C38" i="51" s="1"/>
  <c r="H29" i="33" s="1"/>
  <c r="L29" i="33" s="1"/>
  <c r="M29" i="33"/>
  <c r="O22" i="51"/>
  <c r="C41" i="51" s="1"/>
  <c r="H32" i="33" s="1"/>
  <c r="L32" i="33" s="1"/>
  <c r="M32" i="33"/>
  <c r="O23" i="51"/>
  <c r="C42" i="51" s="1"/>
  <c r="H33" i="33" s="1"/>
  <c r="L33" i="33" s="1"/>
  <c r="M33" i="33"/>
  <c r="O26" i="51"/>
  <c r="C45" i="51" s="1"/>
  <c r="H36" i="33" s="1"/>
  <c r="L36" i="33" s="1"/>
  <c r="M36" i="33"/>
  <c r="O30" i="51"/>
  <c r="C49" i="51" s="1"/>
  <c r="H40" i="33" s="1"/>
  <c r="L40" i="33" s="1"/>
  <c r="M40" i="33"/>
  <c r="N25" i="33"/>
  <c r="J17" i="48"/>
  <c r="N17" i="51"/>
  <c r="N25" i="51"/>
  <c r="N24" i="51"/>
  <c r="N26" i="51"/>
  <c r="K16" i="48"/>
  <c r="N15" i="43"/>
  <c r="J19" i="48"/>
  <c r="N27" i="51"/>
  <c r="N21" i="39"/>
  <c r="N16" i="43"/>
  <c r="W9" i="43" a="1"/>
  <c r="W9" i="43" s="1"/>
  <c r="W3" i="39" a="1"/>
  <c r="W4" i="39" s="1"/>
  <c r="W3" i="43" a="1"/>
  <c r="W4" i="43" s="1"/>
  <c r="W3" i="39" l="1"/>
  <c r="W5" i="39"/>
  <c r="W5" i="43"/>
  <c r="W3" i="43"/>
  <c r="P19" i="43" s="1"/>
  <c r="C29" i="43" s="1"/>
  <c r="H12" i="33" s="1"/>
  <c r="L12" i="33" s="1"/>
  <c r="P17" i="43"/>
  <c r="C27" i="43" s="1"/>
  <c r="H10" i="33" s="1"/>
  <c r="L10" i="33" s="1"/>
  <c r="W10" i="43"/>
  <c r="M10" i="33"/>
  <c r="M12" i="33"/>
  <c r="AJ37" i="39" l="1"/>
  <c r="AJ62" i="39"/>
  <c r="AJ7" i="39"/>
  <c r="P19" i="39"/>
  <c r="AJ109" i="39"/>
  <c r="AJ102" i="39"/>
  <c r="AJ28" i="39"/>
  <c r="AJ75" i="39"/>
  <c r="AJ119" i="39"/>
  <c r="AJ83" i="39"/>
  <c r="AJ74" i="39"/>
  <c r="AJ81" i="39"/>
  <c r="AJ122" i="39"/>
  <c r="AJ30" i="39"/>
  <c r="AJ20" i="39"/>
  <c r="AJ52" i="39"/>
  <c r="AJ39" i="39"/>
  <c r="AJ21" i="39"/>
  <c r="AJ115" i="39"/>
  <c r="AJ71" i="39"/>
  <c r="AJ46" i="39"/>
  <c r="AJ79" i="39"/>
  <c r="AJ117" i="39"/>
  <c r="P23" i="39"/>
  <c r="AJ27" i="39"/>
  <c r="AJ63" i="39"/>
  <c r="AJ9" i="39"/>
  <c r="AJ59" i="39"/>
  <c r="AJ64" i="39"/>
  <c r="AJ88" i="39"/>
  <c r="AJ120" i="39"/>
  <c r="AJ78" i="39"/>
  <c r="AJ61" i="39"/>
  <c r="AJ58" i="39"/>
  <c r="AJ103" i="39"/>
  <c r="AJ10" i="39"/>
  <c r="AJ13" i="39"/>
  <c r="AJ48" i="39"/>
  <c r="AJ121" i="39"/>
  <c r="AJ124" i="39"/>
  <c r="AJ43" i="39"/>
  <c r="AJ110" i="39"/>
  <c r="AJ22" i="39"/>
  <c r="AJ26" i="39"/>
  <c r="AJ105" i="39"/>
  <c r="AJ23" i="39"/>
  <c r="AJ57" i="39"/>
  <c r="P18" i="39"/>
  <c r="AJ17" i="39"/>
  <c r="AJ112" i="39"/>
  <c r="AJ111" i="39"/>
  <c r="AJ68" i="39"/>
  <c r="AJ126" i="39"/>
  <c r="AJ123" i="39"/>
  <c r="AJ50" i="39"/>
  <c r="AJ18" i="39"/>
  <c r="AJ11" i="39"/>
  <c r="AJ47" i="39"/>
  <c r="AJ3" i="39"/>
  <c r="AJ129" i="39"/>
  <c r="AJ95" i="39"/>
  <c r="AJ6" i="39"/>
  <c r="AJ90" i="39"/>
  <c r="AJ116" i="39"/>
  <c r="AJ38" i="39"/>
  <c r="AJ42" i="39"/>
  <c r="AJ24" i="39"/>
  <c r="AJ8" i="39"/>
  <c r="AJ34" i="39"/>
  <c r="AJ87" i="39"/>
  <c r="AJ89" i="39"/>
  <c r="AJ107" i="39"/>
  <c r="P22" i="39"/>
  <c r="AJ73" i="39"/>
  <c r="AJ35" i="39"/>
  <c r="AJ91" i="39"/>
  <c r="AJ51" i="39"/>
  <c r="AJ104" i="39"/>
  <c r="AJ5" i="39"/>
  <c r="AJ40" i="39"/>
  <c r="AJ69" i="39"/>
  <c r="AJ31" i="39"/>
  <c r="AJ77" i="39"/>
  <c r="AJ55" i="39"/>
  <c r="AJ99" i="39"/>
  <c r="AJ19" i="39"/>
  <c r="AJ98" i="39"/>
  <c r="P20" i="39"/>
  <c r="AJ82" i="39"/>
  <c r="AJ66" i="39"/>
  <c r="AJ33" i="39"/>
  <c r="AJ56" i="39"/>
  <c r="AJ14" i="39"/>
  <c r="AJ53" i="39"/>
  <c r="P24" i="39"/>
  <c r="AJ127" i="39"/>
  <c r="AJ45" i="39"/>
  <c r="AJ41" i="39"/>
  <c r="AJ54" i="39"/>
  <c r="AJ70" i="39"/>
  <c r="AJ101" i="39"/>
  <c r="AJ106" i="39"/>
  <c r="AJ114" i="39"/>
  <c r="AJ72" i="39"/>
  <c r="AJ65" i="39"/>
  <c r="AJ49" i="39"/>
  <c r="AJ60" i="39"/>
  <c r="AJ128" i="39"/>
  <c r="AJ108" i="39"/>
  <c r="AJ85" i="39"/>
  <c r="AJ15" i="39"/>
  <c r="AJ97" i="39"/>
  <c r="AJ96" i="39"/>
  <c r="AJ84" i="39"/>
  <c r="AJ86" i="39"/>
  <c r="AJ32" i="39"/>
  <c r="AJ16" i="39"/>
  <c r="AJ92" i="39"/>
  <c r="AJ113" i="39"/>
  <c r="AJ118" i="39"/>
  <c r="AJ76" i="39"/>
  <c r="AJ44" i="39"/>
  <c r="AJ80" i="39"/>
  <c r="AJ29" i="39"/>
  <c r="AJ93" i="39"/>
  <c r="P15" i="39"/>
  <c r="AJ125" i="39"/>
  <c r="AJ36" i="39"/>
  <c r="AJ100" i="39"/>
  <c r="AJ94" i="39"/>
  <c r="P16" i="39"/>
  <c r="AJ132" i="39"/>
  <c r="AJ131" i="39"/>
  <c r="P21" i="39"/>
  <c r="AJ25" i="39"/>
  <c r="AJ67" i="39"/>
  <c r="AJ12" i="39"/>
  <c r="AJ130" i="39"/>
  <c r="P17" i="39"/>
  <c r="AJ4" i="39"/>
  <c r="O20" i="43"/>
  <c r="AI50" i="43"/>
  <c r="AI60" i="43"/>
  <c r="AI43" i="43"/>
  <c r="AI58" i="43"/>
  <c r="AI59" i="43"/>
  <c r="AI54" i="43"/>
  <c r="AI48" i="43"/>
  <c r="AI29" i="43"/>
  <c r="AI51" i="43"/>
  <c r="AI14" i="43"/>
  <c r="AI35" i="43"/>
  <c r="AI57" i="43"/>
  <c r="O17" i="43"/>
  <c r="AI3" i="43"/>
  <c r="AI41" i="43"/>
  <c r="O19" i="43"/>
  <c r="AI55" i="43"/>
  <c r="AI7" i="43"/>
  <c r="O16" i="43"/>
  <c r="AI65" i="43"/>
  <c r="AI56" i="43"/>
  <c r="AI9" i="43"/>
  <c r="AI42" i="43"/>
  <c r="AI16" i="43"/>
  <c r="AI32" i="43"/>
  <c r="AI52" i="43"/>
  <c r="AI28" i="43"/>
  <c r="AI8" i="43"/>
  <c r="AI13" i="43"/>
  <c r="AI36" i="43"/>
  <c r="AI10" i="43"/>
  <c r="AI12" i="43"/>
  <c r="AI17" i="43"/>
  <c r="AI24" i="43"/>
  <c r="AI61" i="43"/>
  <c r="AI11" i="43"/>
  <c r="AI38" i="43"/>
  <c r="O18" i="43"/>
  <c r="AI4" i="43"/>
  <c r="AI33" i="43"/>
  <c r="O21" i="43"/>
  <c r="AI46" i="43"/>
  <c r="AI30" i="43"/>
  <c r="AI26" i="43"/>
  <c r="AI34" i="43"/>
  <c r="AI27" i="43"/>
  <c r="AI45" i="43"/>
  <c r="AI20" i="43"/>
  <c r="AI64" i="43"/>
  <c r="AI5" i="43"/>
  <c r="AI63" i="43"/>
  <c r="AI18" i="43"/>
  <c r="AI23" i="43"/>
  <c r="AI21" i="43"/>
  <c r="AI31" i="43"/>
  <c r="O15" i="43"/>
  <c r="AI15" i="43"/>
  <c r="AI22" i="43"/>
  <c r="AI49" i="43"/>
  <c r="AI39" i="43"/>
  <c r="AI44" i="43"/>
  <c r="AI40" i="43"/>
  <c r="AI37" i="43"/>
  <c r="AI6" i="43"/>
  <c r="AI19" i="43"/>
  <c r="AI25" i="43"/>
  <c r="AI47" i="43"/>
  <c r="AI53" i="43"/>
  <c r="AI62" i="43"/>
  <c r="P15" i="43"/>
  <c r="C25" i="43" s="1"/>
  <c r="H8" i="33" s="1"/>
  <c r="L8" i="33" s="1"/>
  <c r="M8" i="33"/>
  <c r="P21" i="43"/>
  <c r="C31" i="43" s="1"/>
  <c r="H14" i="33" s="1"/>
  <c r="L14" i="33" s="1"/>
  <c r="M14" i="33"/>
  <c r="P16" i="43"/>
  <c r="C26" i="43" s="1"/>
  <c r="H9" i="33" s="1"/>
  <c r="L9" i="33" s="1"/>
  <c r="M9" i="33"/>
  <c r="P18" i="43"/>
  <c r="C28" i="43" s="1"/>
  <c r="H11" i="33" s="1"/>
  <c r="L11" i="33" s="1"/>
  <c r="M11" i="33"/>
  <c r="P20" i="43"/>
  <c r="C30" i="43" s="1"/>
  <c r="H13" i="33" s="1"/>
  <c r="L13" i="33" s="1"/>
  <c r="M13" i="33"/>
  <c r="AJ27" i="43"/>
  <c r="AJ23" i="43"/>
  <c r="AJ48" i="43"/>
  <c r="AJ41" i="43"/>
  <c r="AJ47" i="43"/>
  <c r="AJ21" i="43"/>
  <c r="AJ42" i="43"/>
  <c r="AJ57" i="43"/>
  <c r="AJ9" i="43"/>
  <c r="AJ13" i="43"/>
  <c r="AJ36" i="43"/>
  <c r="AJ6" i="43"/>
  <c r="AJ58" i="43"/>
  <c r="AJ56" i="43"/>
  <c r="AJ4" i="43"/>
  <c r="AJ33" i="43"/>
  <c r="AJ7" i="43"/>
  <c r="AJ25" i="43"/>
  <c r="AJ24" i="43"/>
  <c r="AJ17" i="43"/>
  <c r="AJ44" i="43"/>
  <c r="AJ45" i="43"/>
  <c r="AJ15" i="43"/>
  <c r="AJ60" i="43"/>
  <c r="AJ49" i="43"/>
  <c r="AJ63" i="43"/>
  <c r="AJ19" i="43"/>
  <c r="AJ51" i="43"/>
  <c r="AJ29" i="43"/>
  <c r="AJ16" i="43"/>
  <c r="AJ46" i="43"/>
  <c r="AJ37" i="43"/>
  <c r="AJ32" i="43"/>
  <c r="AJ8" i="43"/>
  <c r="AJ62" i="43"/>
  <c r="AJ61" i="43"/>
  <c r="AJ50" i="43"/>
  <c r="AJ52" i="43"/>
  <c r="AJ30" i="43"/>
  <c r="AJ28" i="43"/>
  <c r="AJ3" i="43"/>
  <c r="AJ11" i="43"/>
  <c r="AJ12" i="43"/>
  <c r="AJ34" i="43"/>
  <c r="AJ20" i="43"/>
  <c r="AJ55" i="43"/>
  <c r="AJ65" i="43"/>
  <c r="AJ14" i="43"/>
  <c r="AJ40" i="43"/>
  <c r="AJ10" i="43"/>
  <c r="AJ22" i="43"/>
  <c r="AJ59" i="43"/>
  <c r="AJ43" i="43"/>
  <c r="AJ31" i="43"/>
  <c r="AJ18" i="43"/>
  <c r="AJ35" i="43"/>
  <c r="AJ38" i="43"/>
  <c r="AJ5" i="43"/>
  <c r="AJ64" i="43"/>
  <c r="AJ54" i="43"/>
  <c r="AJ39" i="43"/>
  <c r="AJ26" i="43"/>
  <c r="AJ53" i="43"/>
  <c r="W3" i="51" a="1"/>
  <c r="S3" i="48" a="1"/>
  <c r="S3" i="48" s="1"/>
  <c r="S5" i="48" l="1"/>
  <c r="S4" i="48"/>
  <c r="W3" i="51"/>
  <c r="W5" i="51"/>
  <c r="W4" i="51"/>
  <c r="L15" i="48" l="1"/>
  <c r="C23" i="48" s="1"/>
  <c r="H3" i="33" s="1"/>
  <c r="L3" i="33" s="1"/>
  <c r="L17" i="48"/>
  <c r="C25" i="48" s="1"/>
  <c r="H5" i="33" s="1"/>
  <c r="L5" i="33" s="1"/>
  <c r="P29" i="51"/>
  <c r="P22" i="51"/>
  <c r="AJ55" i="51"/>
  <c r="AJ23" i="51"/>
  <c r="AJ14" i="51"/>
  <c r="AJ15" i="51"/>
  <c r="AJ245" i="51"/>
  <c r="AJ76" i="51"/>
  <c r="AJ127" i="51"/>
  <c r="AJ255" i="51"/>
  <c r="AJ189" i="51"/>
  <c r="AJ171" i="51"/>
  <c r="AJ30" i="51"/>
  <c r="AJ147" i="51"/>
  <c r="AJ145" i="51"/>
  <c r="AJ114" i="51"/>
  <c r="AJ97" i="51"/>
  <c r="AJ32" i="51"/>
  <c r="AJ53" i="51"/>
  <c r="AJ180" i="51"/>
  <c r="AJ185" i="51"/>
  <c r="AJ74" i="51"/>
  <c r="AJ21" i="51"/>
  <c r="AJ236" i="51"/>
  <c r="AJ188" i="51"/>
  <c r="AJ219" i="51"/>
  <c r="AJ254" i="51"/>
  <c r="AJ81" i="51"/>
  <c r="AJ206" i="51"/>
  <c r="AJ156" i="51"/>
  <c r="AJ197" i="51"/>
  <c r="AJ28" i="51"/>
  <c r="AJ128" i="51"/>
  <c r="AJ4" i="51"/>
  <c r="P28" i="51"/>
  <c r="P19" i="51"/>
  <c r="AJ125" i="51"/>
  <c r="AJ36" i="51"/>
  <c r="AJ52" i="51"/>
  <c r="AJ190" i="51"/>
  <c r="AJ231" i="51"/>
  <c r="AJ144" i="51"/>
  <c r="AJ243" i="51"/>
  <c r="AJ20" i="51"/>
  <c r="AJ91" i="51"/>
  <c r="AJ119" i="51"/>
  <c r="AJ201" i="51"/>
  <c r="AJ143" i="51"/>
  <c r="AJ169" i="51"/>
  <c r="AJ221" i="51"/>
  <c r="AJ48" i="51"/>
  <c r="AJ129" i="51"/>
  <c r="AJ77" i="51"/>
  <c r="AJ123" i="51"/>
  <c r="AJ24" i="51"/>
  <c r="AJ132" i="51"/>
  <c r="AJ34" i="51"/>
  <c r="AJ49" i="51"/>
  <c r="AJ111" i="51"/>
  <c r="AJ226" i="51"/>
  <c r="AJ239" i="51"/>
  <c r="AJ168" i="51"/>
  <c r="AJ207" i="51"/>
  <c r="AJ33" i="51"/>
  <c r="AJ235" i="51"/>
  <c r="AJ241" i="51"/>
  <c r="AJ249" i="51"/>
  <c r="AJ139" i="51"/>
  <c r="P20" i="51"/>
  <c r="P16" i="51"/>
  <c r="AJ6" i="51"/>
  <c r="AJ47" i="51"/>
  <c r="AJ65" i="51"/>
  <c r="AJ136" i="51"/>
  <c r="AJ224" i="51"/>
  <c r="AJ106" i="51"/>
  <c r="AJ113" i="51"/>
  <c r="AJ186" i="51"/>
  <c r="AJ223" i="51"/>
  <c r="AJ175" i="51"/>
  <c r="AJ220" i="51"/>
  <c r="P25" i="51"/>
  <c r="P27" i="51"/>
  <c r="AJ62" i="51"/>
  <c r="AJ46" i="51"/>
  <c r="AJ22" i="51"/>
  <c r="AJ94" i="51"/>
  <c r="AJ60" i="51"/>
  <c r="AJ150" i="51"/>
  <c r="AJ234" i="51"/>
  <c r="AJ3" i="51"/>
  <c r="AJ159" i="51"/>
  <c r="AJ92" i="51"/>
  <c r="AJ259" i="51"/>
  <c r="AJ104" i="51"/>
  <c r="AJ237" i="51"/>
  <c r="AJ244" i="51"/>
  <c r="AJ258" i="51"/>
  <c r="AJ27" i="51"/>
  <c r="AJ209" i="51"/>
  <c r="AJ179" i="51"/>
  <c r="AJ41" i="51"/>
  <c r="AJ51" i="51"/>
  <c r="AJ184" i="51"/>
  <c r="AJ195" i="51"/>
  <c r="P23" i="51"/>
  <c r="AJ8" i="51"/>
  <c r="AJ142" i="51"/>
  <c r="AJ124" i="51"/>
  <c r="AJ158" i="51"/>
  <c r="AJ194" i="51"/>
  <c r="AJ214" i="51"/>
  <c r="AJ183" i="51"/>
  <c r="AJ118" i="51"/>
  <c r="AJ252" i="51"/>
  <c r="AJ248" i="51"/>
  <c r="AJ155" i="51"/>
  <c r="AJ58" i="51"/>
  <c r="AJ66" i="51"/>
  <c r="AJ191" i="51"/>
  <c r="AJ12" i="51"/>
  <c r="AJ173" i="51"/>
  <c r="AJ59" i="51"/>
  <c r="AJ26" i="51"/>
  <c r="AJ9" i="51"/>
  <c r="AJ50" i="51"/>
  <c r="AJ25" i="51"/>
  <c r="AJ218" i="51"/>
  <c r="AJ215" i="51"/>
  <c r="AJ228" i="51"/>
  <c r="AJ117" i="51"/>
  <c r="AJ230" i="51"/>
  <c r="AJ198" i="51"/>
  <c r="AJ39" i="51"/>
  <c r="AJ233" i="51"/>
  <c r="AJ120" i="51"/>
  <c r="AJ211" i="51"/>
  <c r="AJ7" i="51"/>
  <c r="AJ96" i="51"/>
  <c r="AJ42" i="51"/>
  <c r="AJ83" i="51"/>
  <c r="AJ138" i="51"/>
  <c r="AJ71" i="51"/>
  <c r="AJ84" i="51"/>
  <c r="AJ18" i="51"/>
  <c r="AJ153" i="51"/>
  <c r="AJ103" i="51"/>
  <c r="AJ31" i="51"/>
  <c r="AJ90" i="51"/>
  <c r="AJ240" i="51"/>
  <c r="AJ89" i="51"/>
  <c r="AJ64" i="51"/>
  <c r="P18" i="51"/>
  <c r="P30" i="51"/>
  <c r="AJ11" i="51"/>
  <c r="AJ170" i="51"/>
  <c r="AJ149" i="51"/>
  <c r="AJ250" i="51"/>
  <c r="AJ253" i="51"/>
  <c r="AJ174" i="51"/>
  <c r="AJ196" i="51"/>
  <c r="AJ157" i="51"/>
  <c r="AJ162" i="51"/>
  <c r="AJ43" i="51"/>
  <c r="AJ110" i="51"/>
  <c r="AJ140" i="51"/>
  <c r="AJ141" i="51"/>
  <c r="AJ85" i="51"/>
  <c r="AJ107" i="51"/>
  <c r="AJ78" i="51"/>
  <c r="AJ176" i="51"/>
  <c r="AJ5" i="51"/>
  <c r="AJ45" i="51"/>
  <c r="AJ112" i="51"/>
  <c r="AJ205" i="51"/>
  <c r="AJ29" i="51"/>
  <c r="AJ72" i="51"/>
  <c r="AJ38" i="51"/>
  <c r="AJ126" i="51"/>
  <c r="AJ202" i="51"/>
  <c r="AJ82" i="51"/>
  <c r="AJ256" i="51"/>
  <c r="AJ44" i="51"/>
  <c r="AJ17" i="51"/>
  <c r="AJ37" i="51"/>
  <c r="AJ154" i="51"/>
  <c r="AJ178" i="51"/>
  <c r="AJ251" i="51"/>
  <c r="AJ213" i="51"/>
  <c r="AJ87" i="51"/>
  <c r="AJ193" i="51"/>
  <c r="AJ122" i="51"/>
  <c r="AJ116" i="51"/>
  <c r="AJ232" i="51"/>
  <c r="AJ164" i="51"/>
  <c r="AJ166" i="51"/>
  <c r="AJ67" i="51"/>
  <c r="AJ210" i="51"/>
  <c r="P26" i="51"/>
  <c r="AJ152" i="51"/>
  <c r="AJ121" i="51"/>
  <c r="AJ93" i="51"/>
  <c r="AJ109" i="51"/>
  <c r="AJ148" i="51"/>
  <c r="AJ133" i="51"/>
  <c r="P17" i="51"/>
  <c r="AJ86" i="51"/>
  <c r="AJ238" i="51"/>
  <c r="AJ102" i="51"/>
  <c r="AJ61" i="51"/>
  <c r="AJ225" i="51"/>
  <c r="AJ167" i="51"/>
  <c r="AJ246" i="51"/>
  <c r="AJ13" i="51"/>
  <c r="AJ56" i="51"/>
  <c r="AJ16" i="51"/>
  <c r="P15" i="51"/>
  <c r="AJ108" i="51"/>
  <c r="AJ63" i="51"/>
  <c r="AJ216" i="51"/>
  <c r="AJ199" i="51"/>
  <c r="AJ222" i="51"/>
  <c r="AJ137" i="51"/>
  <c r="AJ257" i="51"/>
  <c r="AJ99" i="51"/>
  <c r="AJ208" i="51"/>
  <c r="AJ68" i="51"/>
  <c r="AJ165" i="51"/>
  <c r="AJ75" i="51"/>
  <c r="AJ115" i="51"/>
  <c r="AJ187" i="51"/>
  <c r="AJ247" i="51"/>
  <c r="AJ151" i="51"/>
  <c r="AJ161" i="51"/>
  <c r="AJ105" i="51"/>
  <c r="AJ163" i="51"/>
  <c r="AJ100" i="51"/>
  <c r="AJ229" i="51"/>
  <c r="AJ57" i="51"/>
  <c r="AJ80" i="51"/>
  <c r="AJ69" i="51"/>
  <c r="AJ73" i="51"/>
  <c r="AJ54" i="51"/>
  <c r="AJ88" i="51"/>
  <c r="AJ98" i="51"/>
  <c r="AJ227" i="51"/>
  <c r="AJ134" i="51"/>
  <c r="AJ217" i="51"/>
  <c r="P24" i="51"/>
  <c r="AJ70" i="51"/>
  <c r="AJ40" i="51"/>
  <c r="AJ130" i="51"/>
  <c r="AJ192" i="51"/>
  <c r="AJ172" i="51"/>
  <c r="AJ10" i="51"/>
  <c r="AJ203" i="51"/>
  <c r="AJ181" i="51"/>
  <c r="P21" i="51"/>
  <c r="AJ200" i="51"/>
  <c r="AJ35" i="51"/>
  <c r="AJ146" i="51"/>
  <c r="AJ212" i="51"/>
  <c r="AJ242" i="51"/>
  <c r="AJ79" i="51"/>
  <c r="AJ19" i="51"/>
  <c r="AJ101" i="51"/>
  <c r="AJ160" i="51"/>
  <c r="AJ182" i="51"/>
  <c r="AJ135" i="51"/>
  <c r="AJ204" i="51"/>
  <c r="AJ95" i="51"/>
  <c r="AJ177" i="51"/>
  <c r="AJ131" i="51"/>
  <c r="L16" i="48"/>
  <c r="C24" i="48" s="1"/>
  <c r="H4" i="33" s="1"/>
  <c r="L4" i="33" s="1"/>
  <c r="M3" i="33"/>
  <c r="M5" i="33"/>
  <c r="M4" i="33"/>
  <c r="L18" i="48"/>
  <c r="C26" i="48" s="1"/>
  <c r="H6" i="33" s="1"/>
  <c r="L6" i="33" s="1"/>
  <c r="M6" i="33"/>
  <c r="L19" i="48"/>
  <c r="C27" i="48" s="1"/>
  <c r="H7" i="33" s="1"/>
  <c r="L7" i="33" s="1"/>
  <c r="M7" i="33"/>
  <c r="N2" i="33"/>
  <c r="AF4" i="48"/>
  <c r="AF22" i="48"/>
  <c r="AF3" i="48"/>
  <c r="AF16" i="48"/>
  <c r="AF15" i="48"/>
  <c r="AF23" i="48"/>
  <c r="AF25" i="48"/>
  <c r="AF14" i="48"/>
  <c r="AF11" i="48"/>
  <c r="AF19" i="48"/>
  <c r="AF20" i="48"/>
  <c r="AF7" i="48"/>
  <c r="AF21" i="48"/>
  <c r="AF24" i="48"/>
  <c r="AF5" i="48"/>
  <c r="AF18" i="48"/>
  <c r="AF8" i="48"/>
  <c r="AF9" i="48"/>
  <c r="AF26" i="48"/>
  <c r="AF17" i="48"/>
  <c r="AF12" i="48"/>
  <c r="AF13" i="48"/>
  <c r="AF6" i="48"/>
  <c r="AF10" i="48"/>
  <c r="N8" i="33"/>
  <c r="AI83" i="39" l="1"/>
  <c r="AI109" i="39"/>
  <c r="AI46" i="39"/>
  <c r="AI112" i="39"/>
  <c r="AI126" i="39"/>
  <c r="AI17" i="39"/>
  <c r="AI87" i="39"/>
  <c r="AI66" i="39"/>
  <c r="AI35" i="39"/>
  <c r="AI131" i="39"/>
  <c r="AI45" i="39"/>
  <c r="AI127" i="39"/>
  <c r="AI18" i="39"/>
  <c r="AI75" i="39"/>
  <c r="AI13" i="39"/>
  <c r="AI50" i="39"/>
  <c r="AI54" i="39"/>
  <c r="AI98" i="39"/>
  <c r="AI125" i="39"/>
  <c r="AI43" i="39"/>
  <c r="AI119" i="39"/>
  <c r="AI3" i="39"/>
  <c r="AI73" i="39"/>
  <c r="AI47" i="39"/>
  <c r="AI19" i="39"/>
  <c r="AI34" i="39"/>
  <c r="AI9" i="39"/>
  <c r="AI65" i="39"/>
  <c r="AI79" i="39"/>
  <c r="AI15" i="39"/>
  <c r="AI4" i="39"/>
  <c r="AI120" i="39"/>
  <c r="AI56" i="39"/>
  <c r="AI44" i="39"/>
  <c r="AI113" i="39"/>
  <c r="AI85" i="39"/>
  <c r="AI70" i="39"/>
  <c r="AI93" i="39"/>
  <c r="AI106" i="39"/>
  <c r="AI116" i="39"/>
  <c r="AI102" i="39"/>
  <c r="AI77" i="39"/>
  <c r="AI16" i="39"/>
  <c r="AI82" i="39"/>
  <c r="AI110" i="39"/>
  <c r="AI58" i="39"/>
  <c r="AI118" i="39"/>
  <c r="AI8" i="39"/>
  <c r="AI123" i="39"/>
  <c r="AI101" i="39"/>
  <c r="AI55" i="39"/>
  <c r="AI71" i="39"/>
  <c r="AI130" i="39"/>
  <c r="AI28" i="39"/>
  <c r="AI114" i="39"/>
  <c r="AI89" i="39"/>
  <c r="AI20" i="39"/>
  <c r="AI29" i="39"/>
  <c r="AI11" i="39"/>
  <c r="AI92" i="39"/>
  <c r="AI23" i="39"/>
  <c r="AI64" i="39"/>
  <c r="AI76" i="39"/>
  <c r="AI132" i="39"/>
  <c r="AI128" i="39"/>
  <c r="AI122" i="39"/>
  <c r="AI88" i="39"/>
  <c r="AI32" i="39"/>
  <c r="AI24" i="39"/>
  <c r="AI57" i="39"/>
  <c r="AI103" i="39"/>
  <c r="AI81" i="39"/>
  <c r="AI39" i="39"/>
  <c r="AI61" i="39"/>
  <c r="AI97" i="39"/>
  <c r="AI104" i="39"/>
  <c r="AI124" i="39"/>
  <c r="AI48" i="39"/>
  <c r="AI107" i="39"/>
  <c r="AI5" i="39"/>
  <c r="AI59" i="39"/>
  <c r="AI22" i="39"/>
  <c r="AI12" i="39"/>
  <c r="AI69" i="39"/>
  <c r="AI38" i="39"/>
  <c r="AI78" i="39"/>
  <c r="AI51" i="39"/>
  <c r="AI72" i="39"/>
  <c r="AI49" i="39"/>
  <c r="AI40" i="39"/>
  <c r="AI7" i="39"/>
  <c r="AI90" i="39"/>
  <c r="AI14" i="39"/>
  <c r="AI26" i="39"/>
  <c r="AI60" i="39"/>
  <c r="AI86" i="39"/>
  <c r="AI10" i="39"/>
  <c r="AI100" i="39"/>
  <c r="AI117" i="39"/>
  <c r="AI115" i="39"/>
  <c r="AI95" i="39"/>
  <c r="AI67" i="39"/>
  <c r="AI31" i="39"/>
  <c r="AI6" i="39"/>
  <c r="AI68" i="39"/>
  <c r="AI25" i="39"/>
  <c r="AI52" i="39"/>
  <c r="AI84" i="39"/>
  <c r="AI80" i="39"/>
  <c r="AI30" i="39"/>
  <c r="AI37" i="39"/>
  <c r="AI108" i="39"/>
  <c r="AI94" i="39"/>
  <c r="AI41" i="39"/>
  <c r="AI53" i="39"/>
  <c r="AI62" i="39"/>
  <c r="AI105" i="39"/>
  <c r="AI111" i="39"/>
  <c r="AI27" i="39"/>
  <c r="AI63" i="39"/>
  <c r="AI99" i="39"/>
  <c r="AI21" i="39"/>
  <c r="AI129" i="39"/>
  <c r="AI121" i="39"/>
  <c r="AI36" i="39"/>
  <c r="AI91" i="39"/>
  <c r="AI42" i="39"/>
  <c r="AI96" i="39"/>
  <c r="AI74" i="39"/>
  <c r="AI33" i="39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<sst xmlns="http://schemas.openxmlformats.org/spreadsheetml/2006/main" count="526" uniqueCount="141">
  <si>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</si>
  <si>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</si>
  <si>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</si>
  <si>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</si>
  <si>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</si>
  <si>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</si>
  <si>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</si>
  <si>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</si>
  <si>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</si>
  <si>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</si>
  <si>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</si>
  <si>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</si>
  <si>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</si>
  <si>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</si>
  <si>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</si>
  <si>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</si>
  <si>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</si>
  <si>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</si>
  <si>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</si>
  <si>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</si>
  <si>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</si>
  <si>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</si>
  <si>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</si>
  <si>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</si>
  <si>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</si>
  <si>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</si>
  <si>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</si>
  <si>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</si>
  <si>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</si>
  <si>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</si>
  <si>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</si>
  <si>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</si>
  <si>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</si>
  <si>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</si>
  <si>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</si>
  <si>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</si>
  <si>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</si>
  <si>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</si>
  <si>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</si>
  <si>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</si>
  <si>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</si>
  <si>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</si>
  <si>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</si>
  <si>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</si>
  <si>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</si>
  <si>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</si>
  <si>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</si>
  <si>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</si>
  <si>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</si>
  <si>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</si>
  <si>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</si>
  <si>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</si>
  <si>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</si>
  <si>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</si>
  <si>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</si>
  <si>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</si>
  <si>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</si>
  <si>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</si>
  <si>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</si>
  <si>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</si>
  <si>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</si>
  <si>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</si>
  <si>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</si>
  <si>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</si>
  <si>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</si>
  <si>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</si>
  <si>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</si>
  <si>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</si>
  <si>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</si>
  <si>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</si>
  <si>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</si>
  <si>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</si>
  <si>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</si>
  <si>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</si>
  <si>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</si>
  <si>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</si>
  <si>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</si>
  <si>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</si>
  <si>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</si>
  <si>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</si>
  <si>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</si>
  <si>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</si>
  <si>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</si>
  <si>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</si>
  <si>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</si>
  <si>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</si>
  <si>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</si>
  <si>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</si>
  <si>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</si>
  <si>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</si>
  <si>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</si>
  <si>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</si>
  <si>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</si>
  <si>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</si>
  <si>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</si>
  <si>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</si>
  <si>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</si>
  <si>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</si>
  <si>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</si>
  <si>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</si>
  <si>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</si>
  <si>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</si>
  <si>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</si>
  <si>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</si>
  <si>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</si>
  <si>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</si>
  <si>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</si>
  <si>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</si>
  <si>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</si>
  <si>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</si>
  <si>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</si>
  <si>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</si>
  <si>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</si>
  <si>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</si>
  <si>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</si>
  <si>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</si>
  <si>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</si>
  <si>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</si>
  <si>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</si>
  <si>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</si>
  <si>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</si>
  <si>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</si>
  <si>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</si>
  <si>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</si>
  <si>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</si>
  <si>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</si>
  <si>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</si>
  <si>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</si>
  <si>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</si>
  <si>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</si>
  <si>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</si>
  <si>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</si>
  <si>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</si>
  <si>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</si>
  <si>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</si>
  <si>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</si>
  <si>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</si>
  <si>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</si>
  <si>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</si>
  <si>
    <t>1E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</si>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</sst>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-2.8008610315120549E-4</c:v>
                </c:pt>
                <c:pt idx="1">
                  <c:v>-2.8008610315120549E-4</c:v>
                </c:pt>
                <c:pt idx="2">
                  <c:v>-2.8008610315120549E-4</c:v>
                </c:pt>
                <c:pt idx="3">
                  <c:v>-2.8008610315120549E-4</c:v>
                </c:pt>
                <c:pt idx="4">
                  <c:v>-2.8008610315120549E-4</c:v>
                </c:pt>
                <c:pt idx="5">
                  <c:v>-2.8008610315120549E-4</c:v>
                </c:pt>
                <c:pt idx="6">
                  <c:v>-2.8008610315120549E-4</c:v>
                </c:pt>
                <c:pt idx="7">
                  <c:v>-2.8008610315120549E-4</c:v>
                </c:pt>
                <c:pt idx="8">
                  <c:v>-2.8008610315120549E-4</c:v>
                </c:pt>
                <c:pt idx="9">
                  <c:v>-2.8008610315120549E-4</c:v>
                </c:pt>
                <c:pt idx="10">
                  <c:v>-2.8008610315120549E-4</c:v>
                </c:pt>
                <c:pt idx="11">
                  <c:v>-2.8008610315120549E-4</c:v>
                </c:pt>
                <c:pt idx="12">
                  <c:v>-2.8008610315120549E-4</c:v>
                </c:pt>
                <c:pt idx="13">
                  <c:v>-2.8008610315120549E-4</c:v>
                </c:pt>
                <c:pt idx="14">
                  <c:v>-2.8008610315120549E-4</c:v>
                </c:pt>
                <c:pt idx="15">
                  <c:v>-2.8008610315120549E-4</c:v>
                </c:pt>
                <c:pt idx="16">
                  <c:v>-2.8008610315120549E-4</c:v>
                </c:pt>
                <c:pt idx="17">
                  <c:v>-2.8008610315120549E-4</c:v>
                </c:pt>
                <c:pt idx="18">
                  <c:v>-2.8008610315120549E-4</c:v>
                </c:pt>
                <c:pt idx="19">
                  <c:v>-2.8008610315120549E-4</c:v>
                </c:pt>
                <c:pt idx="20">
                  <c:v>-2.8008610315120549E-4</c:v>
                </c:pt>
                <c:pt idx="21">
                  <c:v>-2.8008610315120549E-4</c:v>
                </c:pt>
                <c:pt idx="22">
                  <c:v>-2.8008610315120549E-4</c:v>
                </c:pt>
                <c:pt idx="23">
                  <c:v>-2.8008610315120549E-4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-3.0071665156477362E-4</c:v>
                </c:pt>
                <c:pt idx="1">
                  <c:v>-2.967236421944056E-4</c:v>
                </c:pt>
                <c:pt idx="2">
                  <c:v>-2.953926390709496E-4</c:v>
                </c:pt>
                <c:pt idx="3">
                  <c:v>-2.9406163594749359E-4</c:v>
                </c:pt>
                <c:pt idx="4">
                  <c:v>-2.9273063282403758E-4</c:v>
                </c:pt>
                <c:pt idx="5">
                  <c:v>-2.9139962970058157E-4</c:v>
                </c:pt>
                <c:pt idx="6">
                  <c:v>-2.8740662033021355E-4</c:v>
                </c:pt>
                <c:pt idx="7">
                  <c:v>-2.8607561720675755E-4</c:v>
                </c:pt>
                <c:pt idx="8">
                  <c:v>-2.8474461408330154E-4</c:v>
                </c:pt>
                <c:pt idx="9">
                  <c:v>-2.8341361095984548E-4</c:v>
                </c:pt>
                <c:pt idx="10">
                  <c:v>-2.8208260783638947E-4</c:v>
                </c:pt>
                <c:pt idx="11">
                  <c:v>-2.7808959846602145E-4</c:v>
                </c:pt>
                <c:pt idx="12">
                  <c:v>-2.7675859534256544E-4</c:v>
                </c:pt>
                <c:pt idx="13">
                  <c:v>-2.7542759221910944E-4</c:v>
                </c:pt>
                <c:pt idx="14">
                  <c:v>-2.7409658909565343E-4</c:v>
                </c:pt>
                <c:pt idx="15">
                  <c:v>-2.7276558597219742E-4</c:v>
                </c:pt>
                <c:pt idx="16">
                  <c:v>-2.687725766018294E-4</c:v>
                </c:pt>
                <c:pt idx="17">
                  <c:v>-2.6744157347837339E-4</c:v>
                </c:pt>
                <c:pt idx="18">
                  <c:v>-2.6611057035491739E-4</c:v>
                </c:pt>
                <c:pt idx="19">
                  <c:v>-2.6477956723146138E-4</c:v>
                </c:pt>
                <c:pt idx="20">
                  <c:v>-2.6344856410800537E-4</c:v>
                </c:pt>
                <c:pt idx="21">
                  <c:v>-2.5945555473763735E-4</c:v>
                </c:pt>
                <c:pt idx="22">
                  <c:v>-2.5812455161418129E-4</c:v>
                </c:pt>
                <c:pt idx="23">
                  <c:v>-2.5679354849072534E-4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-3.1976920857284717E-4</c:v>
                </c:pt>
                <c:pt idx="1">
                  <c:v>-3.1048662097443128E-4</c:v>
                </c:pt>
                <c:pt idx="2">
                  <c:v>-3.0751332975350508E-4</c:v>
                </c:pt>
                <c:pt idx="3">
                  <c:v>-3.0460049085518525E-4</c:v>
                </c:pt>
                <c:pt idx="4">
                  <c:v>-3.0174810427947168E-4</c:v>
                </c:pt>
                <c:pt idx="5">
                  <c:v>-2.9895617002636431E-4</c:v>
                </c:pt>
                <c:pt idx="6">
                  <c:v>-2.9094308120267994E-4</c:v>
                </c:pt>
                <c:pt idx="7">
                  <c:v>-2.8839295623999761E-4</c:v>
                </c:pt>
                <c:pt idx="8">
                  <c:v>-2.8590328359992154E-4</c:v>
                </c:pt>
                <c:pt idx="9">
                  <c:v>-2.8347406328245179E-4</c:v>
                </c:pt>
                <c:pt idx="10">
                  <c:v>-2.811052952875883E-4</c:v>
                </c:pt>
                <c:pt idx="11">
                  <c:v>-2.7436170523863538E-4</c:v>
                </c:pt>
                <c:pt idx="12">
                  <c:v>-2.7223474653419698E-4</c:v>
                </c:pt>
                <c:pt idx="13">
                  <c:v>-2.7016824015236478E-4</c:v>
                </c:pt>
                <c:pt idx="14">
                  <c:v>-2.6816218609313885E-4</c:v>
                </c:pt>
                <c:pt idx="15">
                  <c:v>-2.6621658435651912E-4</c:v>
                </c:pt>
                <c:pt idx="16">
                  <c:v>-2.6074249308229771E-4</c:v>
                </c:pt>
                <c:pt idx="17">
                  <c:v>-2.5903870063610307E-4</c:v>
                </c:pt>
                <c:pt idx="18">
                  <c:v>-2.573953605125147E-4</c:v>
                </c:pt>
                <c:pt idx="19">
                  <c:v>-2.5581247271153258E-4</c:v>
                </c:pt>
                <c:pt idx="20">
                  <c:v>-2.5429003723315672E-4</c:v>
                </c:pt>
                <c:pt idx="21">
                  <c:v>-2.5008544473366682E-4</c:v>
                </c:pt>
                <c:pt idx="22">
                  <c:v>-2.4880481854571606E-4</c:v>
                </c:pt>
                <c:pt idx="23">
                  <c:v>-2.475846446803715E-4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828800"/>
        <c:axId val="586834688"/>
      </c:lineChart>
      <c:dateAx>
        <c:axId val="5868288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6834688"/>
        <c:crosses val="autoZero"/>
        <c:auto val="1"/>
        <c:lblOffset val="100"/>
        <c:baseTimeUnit val="days"/>
      </c:dateAx>
      <c:valAx>
        <c:axId val="5868346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6828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5.6735467646571141E-4</c:v>
                </c:pt>
                <c:pt idx="1">
                  <c:v>5.6735467646571141E-4</c:v>
                </c:pt>
                <c:pt idx="2">
                  <c:v>5.6735467646571141E-4</c:v>
                </c:pt>
                <c:pt idx="3">
                  <c:v>5.6735467646571141E-4</c:v>
                </c:pt>
                <c:pt idx="4">
                  <c:v>5.6735467646571141E-4</c:v>
                </c:pt>
                <c:pt idx="5">
                  <c:v>5.6735467646571141E-4</c:v>
                </c:pt>
                <c:pt idx="6">
                  <c:v>5.6735467646571141E-4</c:v>
                </c:pt>
                <c:pt idx="7">
                  <c:v>5.6735467646571141E-4</c:v>
                </c:pt>
                <c:pt idx="8">
                  <c:v>5.6735467646571141E-4</c:v>
                </c:pt>
                <c:pt idx="9">
                  <c:v>5.6735467646571141E-4</c:v>
                </c:pt>
                <c:pt idx="10">
                  <c:v>5.6735467646571141E-4</c:v>
                </c:pt>
                <c:pt idx="11">
                  <c:v>5.6735467646571141E-4</c:v>
                </c:pt>
                <c:pt idx="12">
                  <c:v>5.6735467646571141E-4</c:v>
                </c:pt>
                <c:pt idx="13">
                  <c:v>5.6735467646571141E-4</c:v>
                </c:pt>
                <c:pt idx="14">
                  <c:v>5.6735467646571141E-4</c:v>
                </c:pt>
                <c:pt idx="15">
                  <c:v>5.6735467646571141E-4</c:v>
                </c:pt>
                <c:pt idx="16">
                  <c:v>5.6735467646571141E-4</c:v>
                </c:pt>
                <c:pt idx="17">
                  <c:v>5.6735467646571141E-4</c:v>
                </c:pt>
                <c:pt idx="18">
                  <c:v>5.6735467646571141E-4</c:v>
                </c:pt>
                <c:pt idx="19">
                  <c:v>5.6735467646571141E-4</c:v>
                </c:pt>
                <c:pt idx="20">
                  <c:v>5.6735467646571141E-4</c:v>
                </c:pt>
                <c:pt idx="21">
                  <c:v>5.6735467646571141E-4</c:v>
                </c:pt>
                <c:pt idx="22">
                  <c:v>5.6735467646571141E-4</c:v>
                </c:pt>
                <c:pt idx="23">
                  <c:v>5.6735467646571141E-4</c:v>
                </c:pt>
                <c:pt idx="24">
                  <c:v>5.6735467646571141E-4</c:v>
                </c:pt>
                <c:pt idx="25">
                  <c:v>5.6735467646571141E-4</c:v>
                </c:pt>
                <c:pt idx="26">
                  <c:v>5.6735467646571141E-4</c:v>
                </c:pt>
                <c:pt idx="27">
                  <c:v>5.6735467646571141E-4</c:v>
                </c:pt>
                <c:pt idx="28">
                  <c:v>5.6735467646571141E-4</c:v>
                </c:pt>
                <c:pt idx="29">
                  <c:v>5.6735467646571141E-4</c:v>
                </c:pt>
                <c:pt idx="30">
                  <c:v>5.6735467646571141E-4</c:v>
                </c:pt>
                <c:pt idx="31">
                  <c:v>5.6735467646571141E-4</c:v>
                </c:pt>
                <c:pt idx="32">
                  <c:v>5.6735467646571141E-4</c:v>
                </c:pt>
                <c:pt idx="33">
                  <c:v>5.6735467646571141E-4</c:v>
                </c:pt>
                <c:pt idx="34">
                  <c:v>5.6735467646571141E-4</c:v>
                </c:pt>
                <c:pt idx="35">
                  <c:v>5.6735467646571141E-4</c:v>
                </c:pt>
                <c:pt idx="36">
                  <c:v>5.6735467646571141E-4</c:v>
                </c:pt>
                <c:pt idx="37">
                  <c:v>5.6735467646571141E-4</c:v>
                </c:pt>
                <c:pt idx="38">
                  <c:v>5.6735467646571141E-4</c:v>
                </c:pt>
                <c:pt idx="39">
                  <c:v>5.6735467646571141E-4</c:v>
                </c:pt>
                <c:pt idx="40">
                  <c:v>5.6735467646571141E-4</c:v>
                </c:pt>
                <c:pt idx="41">
                  <c:v>5.6735467646571141E-4</c:v>
                </c:pt>
                <c:pt idx="42">
                  <c:v>5.6735467646571141E-4</c:v>
                </c:pt>
                <c:pt idx="43">
                  <c:v>5.6735467646571141E-4</c:v>
                </c:pt>
                <c:pt idx="44">
                  <c:v>5.6735467646571141E-4</c:v>
                </c:pt>
                <c:pt idx="45">
                  <c:v>5.6735467646571141E-4</c:v>
                </c:pt>
                <c:pt idx="46">
                  <c:v>5.6735467646571141E-4</c:v>
                </c:pt>
                <c:pt idx="47">
                  <c:v>5.6735467646571141E-4</c:v>
                </c:pt>
                <c:pt idx="48">
                  <c:v>5.6735467646571141E-4</c:v>
                </c:pt>
                <c:pt idx="49">
                  <c:v>5.6735467646571141E-4</c:v>
                </c:pt>
                <c:pt idx="50">
                  <c:v>5.6735467646571141E-4</c:v>
                </c:pt>
                <c:pt idx="51">
                  <c:v>5.6735467646571141E-4</c:v>
                </c:pt>
                <c:pt idx="52">
                  <c:v>5.6735467646571141E-4</c:v>
                </c:pt>
                <c:pt idx="53">
                  <c:v>5.6735467646571141E-4</c:v>
                </c:pt>
                <c:pt idx="54">
                  <c:v>5.6735467646571141E-4</c:v>
                </c:pt>
                <c:pt idx="55">
                  <c:v>5.6735467646571141E-4</c:v>
                </c:pt>
                <c:pt idx="56">
                  <c:v>5.6735467646571141E-4</c:v>
                </c:pt>
                <c:pt idx="57">
                  <c:v>5.6735467646571141E-4</c:v>
                </c:pt>
                <c:pt idx="58">
                  <c:v>5.6735467646571141E-4</c:v>
                </c:pt>
                <c:pt idx="59">
                  <c:v>5.6735467646571141E-4</c:v>
                </c:pt>
                <c:pt idx="60">
                  <c:v>5.6735467646571141E-4</c:v>
                </c:pt>
                <c:pt idx="61">
                  <c:v>5.6735467646571141E-4</c:v>
                </c:pt>
                <c:pt idx="62">
                  <c:v>5.6735467646571141E-4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4.7316207119661355E-4</c:v>
                </c:pt>
                <c:pt idx="1">
                  <c:v>4.793725726429277E-4</c:v>
                </c:pt>
                <c:pt idx="2">
                  <c:v>4.8144273979169909E-4</c:v>
                </c:pt>
                <c:pt idx="3">
                  <c:v>4.8351290694047049E-4</c:v>
                </c:pt>
                <c:pt idx="4">
                  <c:v>4.8558307408924189E-4</c:v>
                </c:pt>
                <c:pt idx="5">
                  <c:v>4.8765324123801324E-4</c:v>
                </c:pt>
                <c:pt idx="6">
                  <c:v>4.9386374268432743E-4</c:v>
                </c:pt>
                <c:pt idx="7">
                  <c:v>4.9593390983309878E-4</c:v>
                </c:pt>
                <c:pt idx="8">
                  <c:v>4.9800407698187023E-4</c:v>
                </c:pt>
                <c:pt idx="9">
                  <c:v>5.0007424413064158E-4</c:v>
                </c:pt>
                <c:pt idx="10">
                  <c:v>5.0214441127941292E-4</c:v>
                </c:pt>
                <c:pt idx="11">
                  <c:v>5.0835491272572706E-4</c:v>
                </c:pt>
                <c:pt idx="12">
                  <c:v>5.1042507987449851E-4</c:v>
                </c:pt>
                <c:pt idx="13">
                  <c:v>5.1249524702326986E-4</c:v>
                </c:pt>
                <c:pt idx="14">
                  <c:v>5.1456541417204131E-4</c:v>
                </c:pt>
                <c:pt idx="15">
                  <c:v>5.1663558132081266E-4</c:v>
                </c:pt>
                <c:pt idx="16">
                  <c:v>5.228460827671268E-4</c:v>
                </c:pt>
                <c:pt idx="17">
                  <c:v>5.2491624991589814E-4</c:v>
                </c:pt>
                <c:pt idx="18">
                  <c:v>5.269864170646696E-4</c:v>
                </c:pt>
                <c:pt idx="19">
                  <c:v>5.2905658421344094E-4</c:v>
                </c:pt>
                <c:pt idx="20">
                  <c:v>5.3112675136221239E-4</c:v>
                </c:pt>
                <c:pt idx="21">
                  <c:v>5.3733725280852654E-4</c:v>
                </c:pt>
                <c:pt idx="22">
                  <c:v>5.3940741995729788E-4</c:v>
                </c:pt>
                <c:pt idx="23">
                  <c:v>5.4147758710606923E-4</c:v>
                </c:pt>
                <c:pt idx="24">
                  <c:v>5.4354775425484068E-4</c:v>
                </c:pt>
                <c:pt idx="25">
                  <c:v>5.4561792140361202E-4</c:v>
                </c:pt>
                <c:pt idx="26">
                  <c:v>5.5182842284992616E-4</c:v>
                </c:pt>
                <c:pt idx="27">
                  <c:v>5.5389858999869762E-4</c:v>
                </c:pt>
                <c:pt idx="28">
                  <c:v>5.5596875714746896E-4</c:v>
                </c:pt>
                <c:pt idx="29">
                  <c:v>5.5803892429624031E-4</c:v>
                </c:pt>
                <c:pt idx="30">
                  <c:v>5.6010909144501176E-4</c:v>
                </c:pt>
                <c:pt idx="31">
                  <c:v>5.663195928913259E-4</c:v>
                </c:pt>
                <c:pt idx="32">
                  <c:v>5.6838976004009725E-4</c:v>
                </c:pt>
                <c:pt idx="33">
                  <c:v>5.704599271888687E-4</c:v>
                </c:pt>
                <c:pt idx="34">
                  <c:v>5.7253009433764004E-4</c:v>
                </c:pt>
                <c:pt idx="35">
                  <c:v>5.7460026148641139E-4</c:v>
                </c:pt>
                <c:pt idx="36">
                  <c:v>5.8081076293272564E-4</c:v>
                </c:pt>
                <c:pt idx="37">
                  <c:v>5.8288093008149698E-4</c:v>
                </c:pt>
                <c:pt idx="38">
                  <c:v>5.8495109723026833E-4</c:v>
                </c:pt>
                <c:pt idx="39">
                  <c:v>5.8702126437903978E-4</c:v>
                </c:pt>
                <c:pt idx="40">
                  <c:v>5.8909143152781113E-4</c:v>
                </c:pt>
                <c:pt idx="41">
                  <c:v>5.9530193297412527E-4</c:v>
                </c:pt>
                <c:pt idx="42">
                  <c:v>5.9737210012289661E-4</c:v>
                </c:pt>
                <c:pt idx="43">
                  <c:v>5.9944226727166807E-4</c:v>
                </c:pt>
                <c:pt idx="44">
                  <c:v>6.0151243442043952E-4</c:v>
                </c:pt>
                <c:pt idx="45">
                  <c:v>6.0358260156921086E-4</c:v>
                </c:pt>
                <c:pt idx="46">
                  <c:v>6.0979310301552501E-4</c:v>
                </c:pt>
                <c:pt idx="47">
                  <c:v>6.1186327016429635E-4</c:v>
                </c:pt>
                <c:pt idx="48">
                  <c:v>6.139334373130678E-4</c:v>
                </c:pt>
                <c:pt idx="49">
                  <c:v>6.1600360446183915E-4</c:v>
                </c:pt>
                <c:pt idx="50">
                  <c:v>6.1807377161061049E-4</c:v>
                </c:pt>
                <c:pt idx="51">
                  <c:v>6.2428427305692463E-4</c:v>
                </c:pt>
                <c:pt idx="52">
                  <c:v>6.2635444020569609E-4</c:v>
                </c:pt>
                <c:pt idx="53">
                  <c:v>6.2842460735446754E-4</c:v>
                </c:pt>
                <c:pt idx="54">
                  <c:v>6.3049477450323888E-4</c:v>
                </c:pt>
                <c:pt idx="55">
                  <c:v>6.3256494165201023E-4</c:v>
                </c:pt>
                <c:pt idx="56">
                  <c:v>6.3877544309832437E-4</c:v>
                </c:pt>
                <c:pt idx="57">
                  <c:v>6.4084561024709582E-4</c:v>
                </c:pt>
                <c:pt idx="58">
                  <c:v>6.4291577739586717E-4</c:v>
                </c:pt>
                <c:pt idx="59">
                  <c:v>6.4498594454463851E-4</c:v>
                </c:pt>
                <c:pt idx="60">
                  <c:v>6.4705611169340997E-4</c:v>
                </c:pt>
                <c:pt idx="61">
                  <c:v>6.5533678028849545E-4</c:v>
                </c:pt>
                <c:pt idx="62">
                  <c:v>6.5740694743726691E-4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4.7398419676238828E-4</c:v>
                </c:pt>
                <c:pt idx="1">
                  <c:v>4.8007873454043476E-4</c:v>
                </c:pt>
                <c:pt idx="2">
                  <c:v>4.8211167505420385E-4</c:v>
                </c:pt>
                <c:pt idx="3">
                  <c:v>4.8414532952851635E-4</c:v>
                </c:pt>
                <c:pt idx="4">
                  <c:v>4.8617969796337231E-4</c:v>
                </c:pt>
                <c:pt idx="5">
                  <c:v>4.8821478035877163E-4</c:v>
                </c:pt>
                <c:pt idx="6">
                  <c:v>4.9432431130823047E-4</c:v>
                </c:pt>
                <c:pt idx="7">
                  <c:v>4.9636224954580359E-4</c:v>
                </c:pt>
                <c:pt idx="8">
                  <c:v>4.9840090174392028E-4</c:v>
                </c:pt>
                <c:pt idx="9">
                  <c:v>5.0044026790258022E-4</c:v>
                </c:pt>
                <c:pt idx="10">
                  <c:v>5.0248034802178373E-4</c:v>
                </c:pt>
                <c:pt idx="11">
                  <c:v>5.0860487214265482E-4</c:v>
                </c:pt>
                <c:pt idx="12">
                  <c:v>5.1064780810403207E-4</c:v>
                </c:pt>
                <c:pt idx="13">
                  <c:v>5.1269145802595279E-4</c:v>
                </c:pt>
                <c:pt idx="14">
                  <c:v>5.1473582190841697E-4</c:v>
                </c:pt>
                <c:pt idx="15">
                  <c:v>5.1678089975142451E-4</c:v>
                </c:pt>
                <c:pt idx="16">
                  <c:v>5.229204170437079E-4</c:v>
                </c:pt>
                <c:pt idx="17">
                  <c:v>5.2496835072888919E-4</c:v>
                </c:pt>
                <c:pt idx="18">
                  <c:v>5.2701699837461404E-4</c:v>
                </c:pt>
                <c:pt idx="19">
                  <c:v>5.2906635998088225E-4</c:v>
                </c:pt>
                <c:pt idx="20">
                  <c:v>5.3111643554769393E-4</c:v>
                </c:pt>
                <c:pt idx="21">
                  <c:v>5.3727094601138962E-4</c:v>
                </c:pt>
                <c:pt idx="22">
                  <c:v>5.3932387742037504E-4</c:v>
                </c:pt>
                <c:pt idx="23">
                  <c:v>5.4137752278990393E-4</c:v>
                </c:pt>
                <c:pt idx="24">
                  <c:v>5.4343188211997628E-4</c:v>
                </c:pt>
                <c:pt idx="25">
                  <c:v>5.4548695541059198E-4</c:v>
                </c:pt>
                <c:pt idx="26">
                  <c:v>5.5165645904569998E-4</c:v>
                </c:pt>
                <c:pt idx="27">
                  <c:v>5.5371438817848953E-4</c:v>
                </c:pt>
                <c:pt idx="28">
                  <c:v>5.5577303127182255E-4</c:v>
                </c:pt>
                <c:pt idx="29">
                  <c:v>5.5783238832569893E-4</c:v>
                </c:pt>
                <c:pt idx="30">
                  <c:v>5.5989245934011888E-4</c:v>
                </c:pt>
                <c:pt idx="31">
                  <c:v>5.6607695614663907E-4</c:v>
                </c:pt>
                <c:pt idx="32">
                  <c:v>5.6813988300323266E-4</c:v>
                </c:pt>
                <c:pt idx="33">
                  <c:v>5.7020352382036981E-4</c:v>
                </c:pt>
                <c:pt idx="34">
                  <c:v>5.7226787859805033E-4</c:v>
                </c:pt>
                <c:pt idx="35">
                  <c:v>5.7433294733627419E-4</c:v>
                </c:pt>
                <c:pt idx="36">
                  <c:v>5.8053243731420691E-4</c:v>
                </c:pt>
                <c:pt idx="37">
                  <c:v>5.8260036189460452E-4</c:v>
                </c:pt>
                <c:pt idx="38">
                  <c:v>5.8466900043554571E-4</c:v>
                </c:pt>
                <c:pt idx="39">
                  <c:v>5.8673835293703036E-4</c:v>
                </c:pt>
                <c:pt idx="40">
                  <c:v>5.8880841939905836E-4</c:v>
                </c:pt>
                <c:pt idx="41">
                  <c:v>5.9502290254840327E-4</c:v>
                </c:pt>
                <c:pt idx="42">
                  <c:v>5.9709582485260513E-4</c:v>
                </c:pt>
                <c:pt idx="43">
                  <c:v>5.9916946111735034E-4</c:v>
                </c:pt>
                <c:pt idx="44">
                  <c:v>6.0124381134263913E-4</c:v>
                </c:pt>
                <c:pt idx="45">
                  <c:v>6.0331887552847127E-4</c:v>
                </c:pt>
                <c:pt idx="46">
                  <c:v>6.0954835184922837E-4</c:v>
                </c:pt>
                <c:pt idx="47">
                  <c:v>6.1162627187723426E-4</c:v>
                </c:pt>
                <c:pt idx="48">
                  <c:v>6.1370490586578372E-4</c:v>
                </c:pt>
                <c:pt idx="49">
                  <c:v>6.1578425381487642E-4</c:v>
                </c:pt>
                <c:pt idx="50">
                  <c:v>6.178643157245127E-4</c:v>
                </c:pt>
                <c:pt idx="51">
                  <c:v>6.241087852166821E-4</c:v>
                </c:pt>
                <c:pt idx="52">
                  <c:v>6.2619170296849224E-4</c:v>
                </c:pt>
                <c:pt idx="53">
                  <c:v>6.2827533468084572E-4</c:v>
                </c:pt>
                <c:pt idx="54">
                  <c:v>6.3035968035374257E-4</c:v>
                </c:pt>
                <c:pt idx="55">
                  <c:v>6.3244473998718288E-4</c:v>
                </c:pt>
                <c:pt idx="56">
                  <c:v>6.3870420265076458E-4</c:v>
                </c:pt>
                <c:pt idx="57">
                  <c:v>6.4079211812637874E-4</c:v>
                </c:pt>
                <c:pt idx="58">
                  <c:v>6.4288074756253637E-4</c:v>
                </c:pt>
                <c:pt idx="59">
                  <c:v>6.4497009095923724E-4</c:v>
                </c:pt>
                <c:pt idx="60">
                  <c:v>6.4706014831648179E-4</c:v>
                </c:pt>
                <c:pt idx="61">
                  <c:v>6.5542751735089399E-4</c:v>
                </c:pt>
                <c:pt idx="62">
                  <c:v>6.5752114451085575E-4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885760"/>
        <c:axId val="586891648"/>
      </c:lineChart>
      <c:dateAx>
        <c:axId val="5868857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6891648"/>
        <c:crosses val="autoZero"/>
        <c:auto val="1"/>
        <c:lblOffset val="100"/>
        <c:baseTimeUnit val="days"/>
      </c:dateAx>
      <c:valAx>
        <c:axId val="586891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6885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1.7050536747288069E-3</c:v>
                </c:pt>
                <c:pt idx="1">
                  <c:v>1.7050536747288069E-3</c:v>
                </c:pt>
                <c:pt idx="2">
                  <c:v>1.7050536747288069E-3</c:v>
                </c:pt>
                <c:pt idx="3">
                  <c:v>1.7050536747288069E-3</c:v>
                </c:pt>
                <c:pt idx="4">
                  <c:v>1.7050536747288069E-3</c:v>
                </c:pt>
                <c:pt idx="5">
                  <c:v>1.7050536747288069E-3</c:v>
                </c:pt>
                <c:pt idx="6">
                  <c:v>1.7050536747288069E-3</c:v>
                </c:pt>
                <c:pt idx="7">
                  <c:v>1.7050536747288069E-3</c:v>
                </c:pt>
                <c:pt idx="8">
                  <c:v>1.7050536747288069E-3</c:v>
                </c:pt>
                <c:pt idx="9">
                  <c:v>1.7050536747288069E-3</c:v>
                </c:pt>
                <c:pt idx="10">
                  <c:v>1.7050536747288069E-3</c:v>
                </c:pt>
                <c:pt idx="11">
                  <c:v>1.7050536747288069E-3</c:v>
                </c:pt>
                <c:pt idx="12">
                  <c:v>1.7050536747288069E-3</c:v>
                </c:pt>
                <c:pt idx="13">
                  <c:v>1.7050536747288069E-3</c:v>
                </c:pt>
                <c:pt idx="14">
                  <c:v>1.7050536747288069E-3</c:v>
                </c:pt>
                <c:pt idx="15">
                  <c:v>1.7050536747288069E-3</c:v>
                </c:pt>
                <c:pt idx="16">
                  <c:v>1.7050536747288069E-3</c:v>
                </c:pt>
                <c:pt idx="17">
                  <c:v>1.7050536747288069E-3</c:v>
                </c:pt>
                <c:pt idx="18">
                  <c:v>1.7050536747288069E-3</c:v>
                </c:pt>
                <c:pt idx="19">
                  <c:v>1.7050536747288069E-3</c:v>
                </c:pt>
                <c:pt idx="20">
                  <c:v>1.7050536747288069E-3</c:v>
                </c:pt>
                <c:pt idx="21">
                  <c:v>1.7050536747288069E-3</c:v>
                </c:pt>
                <c:pt idx="22">
                  <c:v>1.7050536747288069E-3</c:v>
                </c:pt>
                <c:pt idx="23">
                  <c:v>1.7050536747288069E-3</c:v>
                </c:pt>
                <c:pt idx="24">
                  <c:v>1.7050536747288069E-3</c:v>
                </c:pt>
                <c:pt idx="25">
                  <c:v>1.7050536747288069E-3</c:v>
                </c:pt>
                <c:pt idx="26">
                  <c:v>1.7050536747288069E-3</c:v>
                </c:pt>
                <c:pt idx="27">
                  <c:v>1.7050536747288069E-3</c:v>
                </c:pt>
                <c:pt idx="28">
                  <c:v>1.7050536747288069E-3</c:v>
                </c:pt>
                <c:pt idx="29">
                  <c:v>1.7050536747288069E-3</c:v>
                </c:pt>
                <c:pt idx="30">
                  <c:v>1.7050536747288069E-3</c:v>
                </c:pt>
                <c:pt idx="31">
                  <c:v>1.7050536747288069E-3</c:v>
                </c:pt>
                <c:pt idx="32">
                  <c:v>1.7050536747288069E-3</c:v>
                </c:pt>
                <c:pt idx="33">
                  <c:v>1.7050536747288069E-3</c:v>
                </c:pt>
                <c:pt idx="34">
                  <c:v>1.7050536747288069E-3</c:v>
                </c:pt>
                <c:pt idx="35">
                  <c:v>1.7050536747288069E-3</c:v>
                </c:pt>
                <c:pt idx="36">
                  <c:v>1.7050536747288069E-3</c:v>
                </c:pt>
                <c:pt idx="37">
                  <c:v>1.7050536747288069E-3</c:v>
                </c:pt>
                <c:pt idx="38">
                  <c:v>1.7050536747288069E-3</c:v>
                </c:pt>
                <c:pt idx="39">
                  <c:v>1.7050536747288069E-3</c:v>
                </c:pt>
                <c:pt idx="40">
                  <c:v>1.7050536747288069E-3</c:v>
                </c:pt>
                <c:pt idx="41">
                  <c:v>1.7050536747288069E-3</c:v>
                </c:pt>
                <c:pt idx="42">
                  <c:v>1.7050536747288069E-3</c:v>
                </c:pt>
                <c:pt idx="43">
                  <c:v>1.7050536747288069E-3</c:v>
                </c:pt>
                <c:pt idx="44">
                  <c:v>1.7050536747288069E-3</c:v>
                </c:pt>
                <c:pt idx="45">
                  <c:v>1.7050536747288069E-3</c:v>
                </c:pt>
                <c:pt idx="46">
                  <c:v>1.7050536747288069E-3</c:v>
                </c:pt>
                <c:pt idx="47">
                  <c:v>1.7050536747288069E-3</c:v>
                </c:pt>
                <c:pt idx="48">
                  <c:v>1.7050536747288069E-3</c:v>
                </c:pt>
                <c:pt idx="49">
                  <c:v>1.7050536747288069E-3</c:v>
                </c:pt>
                <c:pt idx="50">
                  <c:v>1.7050536747288069E-3</c:v>
                </c:pt>
                <c:pt idx="51">
                  <c:v>1.7050536747288069E-3</c:v>
                </c:pt>
                <c:pt idx="52">
                  <c:v>1.7050536747288069E-3</c:v>
                </c:pt>
                <c:pt idx="53">
                  <c:v>1.7050536747288069E-3</c:v>
                </c:pt>
                <c:pt idx="54">
                  <c:v>1.7050536747288069E-3</c:v>
                </c:pt>
                <c:pt idx="55">
                  <c:v>1.7050536747288069E-3</c:v>
                </c:pt>
                <c:pt idx="56">
                  <c:v>1.7050536747288069E-3</c:v>
                </c:pt>
                <c:pt idx="57">
                  <c:v>1.7050536747288069E-3</c:v>
                </c:pt>
                <c:pt idx="58">
                  <c:v>1.7050536747288069E-3</c:v>
                </c:pt>
                <c:pt idx="59">
                  <c:v>1.7050536747288069E-3</c:v>
                </c:pt>
                <c:pt idx="60">
                  <c:v>1.7050536747288069E-3</c:v>
                </c:pt>
                <c:pt idx="61">
                  <c:v>1.7050536747288069E-3</c:v>
                </c:pt>
                <c:pt idx="62">
                  <c:v>1.7050536747288069E-3</c:v>
                </c:pt>
                <c:pt idx="63">
                  <c:v>1.7050536747288069E-3</c:v>
                </c:pt>
                <c:pt idx="64">
                  <c:v>1.7050536747288069E-3</c:v>
                </c:pt>
                <c:pt idx="65">
                  <c:v>1.7050536747288069E-3</c:v>
                </c:pt>
                <c:pt idx="66">
                  <c:v>1.7050536747288069E-3</c:v>
                </c:pt>
                <c:pt idx="67">
                  <c:v>1.7050536747288069E-3</c:v>
                </c:pt>
                <c:pt idx="68">
                  <c:v>1.7050536747288069E-3</c:v>
                </c:pt>
                <c:pt idx="69">
                  <c:v>1.7050536747288069E-3</c:v>
                </c:pt>
                <c:pt idx="70">
                  <c:v>1.7050536747288069E-3</c:v>
                </c:pt>
                <c:pt idx="71">
                  <c:v>1.7050536747288069E-3</c:v>
                </c:pt>
                <c:pt idx="72">
                  <c:v>1.7050536747288069E-3</c:v>
                </c:pt>
                <c:pt idx="73">
                  <c:v>1.7050536747288069E-3</c:v>
                </c:pt>
                <c:pt idx="74">
                  <c:v>1.7050536747288069E-3</c:v>
                </c:pt>
                <c:pt idx="75">
                  <c:v>1.7050536747288069E-3</c:v>
                </c:pt>
                <c:pt idx="76">
                  <c:v>1.7050536747288069E-3</c:v>
                </c:pt>
                <c:pt idx="77">
                  <c:v>1.7050536747288069E-3</c:v>
                </c:pt>
                <c:pt idx="78">
                  <c:v>1.7050536747288069E-3</c:v>
                </c:pt>
                <c:pt idx="79">
                  <c:v>1.7050536747288069E-3</c:v>
                </c:pt>
                <c:pt idx="80">
                  <c:v>1.7050536747288069E-3</c:v>
                </c:pt>
                <c:pt idx="81">
                  <c:v>1.7050536747288069E-3</c:v>
                </c:pt>
                <c:pt idx="82">
                  <c:v>1.7050536747288069E-3</c:v>
                </c:pt>
                <c:pt idx="83">
                  <c:v>1.7050536747288069E-3</c:v>
                </c:pt>
                <c:pt idx="84">
                  <c:v>1.7050536747288069E-3</c:v>
                </c:pt>
                <c:pt idx="85">
                  <c:v>1.7050536747288069E-3</c:v>
                </c:pt>
                <c:pt idx="86">
                  <c:v>1.7050536747288069E-3</c:v>
                </c:pt>
                <c:pt idx="87">
                  <c:v>1.7050536747288069E-3</c:v>
                </c:pt>
                <c:pt idx="88">
                  <c:v>1.7050536747288069E-3</c:v>
                </c:pt>
                <c:pt idx="89">
                  <c:v>1.7050536747288069E-3</c:v>
                </c:pt>
                <c:pt idx="90">
                  <c:v>1.7050536747288069E-3</c:v>
                </c:pt>
                <c:pt idx="91">
                  <c:v>1.7050536747288069E-3</c:v>
                </c:pt>
                <c:pt idx="92">
                  <c:v>1.7050536747288069E-3</c:v>
                </c:pt>
                <c:pt idx="93">
                  <c:v>1.7050536747288069E-3</c:v>
                </c:pt>
                <c:pt idx="94">
                  <c:v>1.7050536747288069E-3</c:v>
                </c:pt>
                <c:pt idx="95">
                  <c:v>1.7050536747288069E-3</c:v>
                </c:pt>
                <c:pt idx="96">
                  <c:v>1.7050536747288069E-3</c:v>
                </c:pt>
                <c:pt idx="97">
                  <c:v>1.7050536747288069E-3</c:v>
                </c:pt>
                <c:pt idx="98">
                  <c:v>1.7050536747288069E-3</c:v>
                </c:pt>
                <c:pt idx="99">
                  <c:v>1.7050536747288069E-3</c:v>
                </c:pt>
                <c:pt idx="100">
                  <c:v>1.7050536747288069E-3</c:v>
                </c:pt>
                <c:pt idx="101">
                  <c:v>1.7050536747288069E-3</c:v>
                </c:pt>
                <c:pt idx="102">
                  <c:v>1.7050536747288069E-3</c:v>
                </c:pt>
                <c:pt idx="103">
                  <c:v>1.7050536747288069E-3</c:v>
                </c:pt>
                <c:pt idx="104">
                  <c:v>1.7050536747288069E-3</c:v>
                </c:pt>
                <c:pt idx="105">
                  <c:v>1.7050536747288069E-3</c:v>
                </c:pt>
                <c:pt idx="106">
                  <c:v>1.7050536747288069E-3</c:v>
                </c:pt>
                <c:pt idx="107">
                  <c:v>1.7050536747288069E-3</c:v>
                </c:pt>
                <c:pt idx="108">
                  <c:v>1.7050536747288069E-3</c:v>
                </c:pt>
                <c:pt idx="109">
                  <c:v>1.7050536747288069E-3</c:v>
                </c:pt>
                <c:pt idx="110">
                  <c:v>1.7050536747288069E-3</c:v>
                </c:pt>
                <c:pt idx="111">
                  <c:v>1.7050536747288069E-3</c:v>
                </c:pt>
                <c:pt idx="112">
                  <c:v>1.7050536747288069E-3</c:v>
                </c:pt>
                <c:pt idx="113">
                  <c:v>1.7050536747288069E-3</c:v>
                </c:pt>
                <c:pt idx="114">
                  <c:v>1.7050536747288069E-3</c:v>
                </c:pt>
                <c:pt idx="115">
                  <c:v>1.7050536747288069E-3</c:v>
                </c:pt>
                <c:pt idx="116">
                  <c:v>1.7050536747288069E-3</c:v>
                </c:pt>
                <c:pt idx="117">
                  <c:v>1.7050536747288069E-3</c:v>
                </c:pt>
                <c:pt idx="118">
                  <c:v>1.7050536747288069E-3</c:v>
                </c:pt>
                <c:pt idx="119">
                  <c:v>1.7050536747288069E-3</c:v>
                </c:pt>
                <c:pt idx="120">
                  <c:v>1.7050536747288069E-3</c:v>
                </c:pt>
                <c:pt idx="121">
                  <c:v>1.7050536747288069E-3</c:v>
                </c:pt>
                <c:pt idx="122">
                  <c:v>1.7050536747288069E-3</c:v>
                </c:pt>
                <c:pt idx="123">
                  <c:v>1.7050536747288069E-3</c:v>
                </c:pt>
                <c:pt idx="124">
                  <c:v>1.7050536747288069E-3</c:v>
                </c:pt>
                <c:pt idx="125">
                  <c:v>1.7050536747288069E-3</c:v>
                </c:pt>
                <c:pt idx="126">
                  <c:v>1.7050536747288069E-3</c:v>
                </c:pt>
                <c:pt idx="127">
                  <c:v>1.7050536747288069E-3</c:v>
                </c:pt>
                <c:pt idx="128">
                  <c:v>1.7050536747288069E-3</c:v>
                </c:pt>
                <c:pt idx="129">
                  <c:v>1.7050536747288069E-3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1.3546957457305723E-3</c:v>
                </c:pt>
                <c:pt idx="1">
                  <c:v>1.3662460071261185E-3</c:v>
                </c:pt>
                <c:pt idx="2">
                  <c:v>1.3700960942579672E-3</c:v>
                </c:pt>
                <c:pt idx="3">
                  <c:v>1.3739461813898159E-3</c:v>
                </c:pt>
                <c:pt idx="4">
                  <c:v>1.3777962685216647E-3</c:v>
                </c:pt>
                <c:pt idx="5">
                  <c:v>1.3816463556535134E-3</c:v>
                </c:pt>
                <c:pt idx="6">
                  <c:v>1.3931966170490596E-3</c:v>
                </c:pt>
                <c:pt idx="7">
                  <c:v>1.3970467041809083E-3</c:v>
                </c:pt>
                <c:pt idx="8">
                  <c:v>1.4008967913127569E-3</c:v>
                </c:pt>
                <c:pt idx="9">
                  <c:v>1.4047468784446056E-3</c:v>
                </c:pt>
                <c:pt idx="10">
                  <c:v>1.4085969655764543E-3</c:v>
                </c:pt>
                <c:pt idx="11">
                  <c:v>1.4201472269720005E-3</c:v>
                </c:pt>
                <c:pt idx="12">
                  <c:v>1.4239973141038492E-3</c:v>
                </c:pt>
                <c:pt idx="13">
                  <c:v>1.427847401235698E-3</c:v>
                </c:pt>
                <c:pt idx="14">
                  <c:v>1.4316974883675467E-3</c:v>
                </c:pt>
                <c:pt idx="15">
                  <c:v>1.4355475754993954E-3</c:v>
                </c:pt>
                <c:pt idx="16">
                  <c:v>1.4470978368949416E-3</c:v>
                </c:pt>
                <c:pt idx="17">
                  <c:v>1.4509479240267904E-3</c:v>
                </c:pt>
                <c:pt idx="18">
                  <c:v>1.4547980111586391E-3</c:v>
                </c:pt>
                <c:pt idx="19">
                  <c:v>1.4586480982904878E-3</c:v>
                </c:pt>
                <c:pt idx="20">
                  <c:v>1.4624981854223366E-3</c:v>
                </c:pt>
                <c:pt idx="21">
                  <c:v>1.4740484468178828E-3</c:v>
                </c:pt>
                <c:pt idx="22">
                  <c:v>1.4778985339497315E-3</c:v>
                </c:pt>
                <c:pt idx="23">
                  <c:v>1.48174862108158E-3</c:v>
                </c:pt>
                <c:pt idx="24">
                  <c:v>1.4855987082134287E-3</c:v>
                </c:pt>
                <c:pt idx="25">
                  <c:v>1.4894487953452775E-3</c:v>
                </c:pt>
                <c:pt idx="26">
                  <c:v>1.5009990567408237E-3</c:v>
                </c:pt>
                <c:pt idx="27">
                  <c:v>1.5048491438726724E-3</c:v>
                </c:pt>
                <c:pt idx="28">
                  <c:v>1.5086992310045211E-3</c:v>
                </c:pt>
                <c:pt idx="29">
                  <c:v>1.5125493181363699E-3</c:v>
                </c:pt>
                <c:pt idx="30">
                  <c:v>1.5163994052682186E-3</c:v>
                </c:pt>
                <c:pt idx="31">
                  <c:v>1.5279496666637648E-3</c:v>
                </c:pt>
                <c:pt idx="32">
                  <c:v>1.5317997537956135E-3</c:v>
                </c:pt>
                <c:pt idx="33">
                  <c:v>1.5356498409274623E-3</c:v>
                </c:pt>
                <c:pt idx="34">
                  <c:v>1.539499928059311E-3</c:v>
                </c:pt>
                <c:pt idx="35">
                  <c:v>1.5433500151911597E-3</c:v>
                </c:pt>
                <c:pt idx="36">
                  <c:v>1.5549002765867059E-3</c:v>
                </c:pt>
                <c:pt idx="37">
                  <c:v>1.5587503637185546E-3</c:v>
                </c:pt>
                <c:pt idx="38">
                  <c:v>1.5626004508504034E-3</c:v>
                </c:pt>
                <c:pt idx="39">
                  <c:v>1.5664505379822521E-3</c:v>
                </c:pt>
                <c:pt idx="40">
                  <c:v>1.5703006251141008E-3</c:v>
                </c:pt>
                <c:pt idx="41">
                  <c:v>1.5818508865096468E-3</c:v>
                </c:pt>
                <c:pt idx="42">
                  <c:v>1.5857009736414956E-3</c:v>
                </c:pt>
                <c:pt idx="43">
                  <c:v>1.5895510607733443E-3</c:v>
                </c:pt>
                <c:pt idx="44">
                  <c:v>1.593401147905193E-3</c:v>
                </c:pt>
                <c:pt idx="45">
                  <c:v>1.5972512350370417E-3</c:v>
                </c:pt>
                <c:pt idx="46">
                  <c:v>1.6088014964325879E-3</c:v>
                </c:pt>
                <c:pt idx="47">
                  <c:v>1.6126515835644367E-3</c:v>
                </c:pt>
                <c:pt idx="48">
                  <c:v>1.6165016706962854E-3</c:v>
                </c:pt>
                <c:pt idx="49">
                  <c:v>1.6203517578281341E-3</c:v>
                </c:pt>
                <c:pt idx="50">
                  <c:v>1.6242018449599829E-3</c:v>
                </c:pt>
                <c:pt idx="51">
                  <c:v>1.6357521063555291E-3</c:v>
                </c:pt>
                <c:pt idx="52">
                  <c:v>1.6396021934873778E-3</c:v>
                </c:pt>
                <c:pt idx="53">
                  <c:v>1.6434522806192265E-3</c:v>
                </c:pt>
                <c:pt idx="54">
                  <c:v>1.647302367751075E-3</c:v>
                </c:pt>
                <c:pt idx="55">
                  <c:v>1.6511524548829238E-3</c:v>
                </c:pt>
                <c:pt idx="56">
                  <c:v>1.66270271627847E-3</c:v>
                </c:pt>
                <c:pt idx="57">
                  <c:v>1.6665528034103187E-3</c:v>
                </c:pt>
                <c:pt idx="58">
                  <c:v>1.6704028905421674E-3</c:v>
                </c:pt>
                <c:pt idx="59">
                  <c:v>1.6742529776740162E-3</c:v>
                </c:pt>
                <c:pt idx="60">
                  <c:v>1.6781030648058649E-3</c:v>
                </c:pt>
                <c:pt idx="61">
                  <c:v>1.6935034133332598E-3</c:v>
                </c:pt>
                <c:pt idx="62">
                  <c:v>1.6973535004651086E-3</c:v>
                </c:pt>
                <c:pt idx="63">
                  <c:v>1.7012035875969573E-3</c:v>
                </c:pt>
                <c:pt idx="64">
                  <c:v>1.705053674728806E-3</c:v>
                </c:pt>
                <c:pt idx="65">
                  <c:v>1.7166039361243522E-3</c:v>
                </c:pt>
                <c:pt idx="66">
                  <c:v>1.720454023256201E-3</c:v>
                </c:pt>
                <c:pt idx="67">
                  <c:v>1.7243041103880497E-3</c:v>
                </c:pt>
                <c:pt idx="68">
                  <c:v>1.7281541975198984E-3</c:v>
                </c:pt>
                <c:pt idx="69">
                  <c:v>1.7320042846517471E-3</c:v>
                </c:pt>
                <c:pt idx="70">
                  <c:v>1.7435545460472933E-3</c:v>
                </c:pt>
                <c:pt idx="71">
                  <c:v>1.7474046331791421E-3</c:v>
                </c:pt>
                <c:pt idx="72">
                  <c:v>1.7512547203109906E-3</c:v>
                </c:pt>
                <c:pt idx="73">
                  <c:v>1.7551048074428393E-3</c:v>
                </c:pt>
                <c:pt idx="74">
                  <c:v>1.7589548945746883E-3</c:v>
                </c:pt>
                <c:pt idx="75">
                  <c:v>1.7705051559702342E-3</c:v>
                </c:pt>
                <c:pt idx="76">
                  <c:v>1.774355243102083E-3</c:v>
                </c:pt>
                <c:pt idx="77">
                  <c:v>1.7782053302339317E-3</c:v>
                </c:pt>
                <c:pt idx="78">
                  <c:v>1.7820554173657804E-3</c:v>
                </c:pt>
                <c:pt idx="79">
                  <c:v>1.7859055044976292E-3</c:v>
                </c:pt>
                <c:pt idx="80">
                  <c:v>1.7974557658931754E-3</c:v>
                </c:pt>
                <c:pt idx="81">
                  <c:v>1.8013058530250241E-3</c:v>
                </c:pt>
                <c:pt idx="82">
                  <c:v>1.8051559401568728E-3</c:v>
                </c:pt>
                <c:pt idx="83">
                  <c:v>1.8090060272887216E-3</c:v>
                </c:pt>
                <c:pt idx="84">
                  <c:v>1.8128561144205703E-3</c:v>
                </c:pt>
                <c:pt idx="85">
                  <c:v>1.8244063758161165E-3</c:v>
                </c:pt>
                <c:pt idx="86">
                  <c:v>1.828256462947965E-3</c:v>
                </c:pt>
                <c:pt idx="87">
                  <c:v>1.8321065500798137E-3</c:v>
                </c:pt>
                <c:pt idx="88">
                  <c:v>1.8359566372116625E-3</c:v>
                </c:pt>
                <c:pt idx="89">
                  <c:v>1.8398067243435112E-3</c:v>
                </c:pt>
                <c:pt idx="90">
                  <c:v>1.8513569857390574E-3</c:v>
                </c:pt>
                <c:pt idx="91">
                  <c:v>1.8552070728709061E-3</c:v>
                </c:pt>
                <c:pt idx="92">
                  <c:v>1.8590571600027549E-3</c:v>
                </c:pt>
                <c:pt idx="93">
                  <c:v>1.8629072471346036E-3</c:v>
                </c:pt>
                <c:pt idx="94">
                  <c:v>1.8667573342664523E-3</c:v>
                </c:pt>
                <c:pt idx="95">
                  <c:v>1.8783075956619985E-3</c:v>
                </c:pt>
                <c:pt idx="96">
                  <c:v>1.8821576827938473E-3</c:v>
                </c:pt>
                <c:pt idx="97">
                  <c:v>1.886007769925696E-3</c:v>
                </c:pt>
                <c:pt idx="98">
                  <c:v>1.8898578570575447E-3</c:v>
                </c:pt>
                <c:pt idx="99">
                  <c:v>1.8937079441893935E-3</c:v>
                </c:pt>
                <c:pt idx="100">
                  <c:v>1.9052582055849396E-3</c:v>
                </c:pt>
                <c:pt idx="101">
                  <c:v>1.9091082927167884E-3</c:v>
                </c:pt>
                <c:pt idx="102">
                  <c:v>1.9129583798486371E-3</c:v>
                </c:pt>
                <c:pt idx="103">
                  <c:v>1.9168084669804858E-3</c:v>
                </c:pt>
                <c:pt idx="104">
                  <c:v>1.9206585541123346E-3</c:v>
                </c:pt>
                <c:pt idx="105">
                  <c:v>1.9322088155078808E-3</c:v>
                </c:pt>
                <c:pt idx="106">
                  <c:v>1.9360589026397295E-3</c:v>
                </c:pt>
                <c:pt idx="107">
                  <c:v>1.939908989771578E-3</c:v>
                </c:pt>
                <c:pt idx="108">
                  <c:v>1.9437590769034268E-3</c:v>
                </c:pt>
                <c:pt idx="109">
                  <c:v>1.9476091640352755E-3</c:v>
                </c:pt>
                <c:pt idx="110">
                  <c:v>1.9591594254308219E-3</c:v>
                </c:pt>
                <c:pt idx="111">
                  <c:v>1.9630095125626702E-3</c:v>
                </c:pt>
                <c:pt idx="112">
                  <c:v>1.9668595996945194E-3</c:v>
                </c:pt>
                <c:pt idx="113">
                  <c:v>1.9707096868263677E-3</c:v>
                </c:pt>
                <c:pt idx="114">
                  <c:v>1.9745597739582168E-3</c:v>
                </c:pt>
                <c:pt idx="115">
                  <c:v>1.9861100353537626E-3</c:v>
                </c:pt>
                <c:pt idx="116">
                  <c:v>1.9899601224856113E-3</c:v>
                </c:pt>
                <c:pt idx="117">
                  <c:v>1.99381020961746E-3</c:v>
                </c:pt>
                <c:pt idx="118">
                  <c:v>1.9976602967493088E-3</c:v>
                </c:pt>
                <c:pt idx="119">
                  <c:v>2.0015103838811575E-3</c:v>
                </c:pt>
                <c:pt idx="120">
                  <c:v>2.0130606452767037E-3</c:v>
                </c:pt>
                <c:pt idx="121">
                  <c:v>2.0169107324085524E-3</c:v>
                </c:pt>
                <c:pt idx="122">
                  <c:v>2.0207608195404012E-3</c:v>
                </c:pt>
                <c:pt idx="123">
                  <c:v>2.0246109066722499E-3</c:v>
                </c:pt>
                <c:pt idx="124">
                  <c:v>2.0284609938040986E-3</c:v>
                </c:pt>
                <c:pt idx="125">
                  <c:v>2.0400112551996448E-3</c:v>
                </c:pt>
                <c:pt idx="126">
                  <c:v>2.0438613423314936E-3</c:v>
                </c:pt>
                <c:pt idx="127">
                  <c:v>2.0477114294633423E-3</c:v>
                </c:pt>
                <c:pt idx="128">
                  <c:v>2.051561516595191E-3</c:v>
                </c:pt>
                <c:pt idx="129">
                  <c:v>2.0554116037270398E-3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1.3139051608877491E-3</c:v>
                </c:pt>
                <c:pt idx="1">
                  <c:v>1.3286269715285176E-3</c:v>
                </c:pt>
                <c:pt idx="2">
                  <c:v>1.333513658027291E-3</c:v>
                </c:pt>
                <c:pt idx="3">
                  <c:v>1.3383900526686557E-3</c:v>
                </c:pt>
                <c:pt idx="4">
                  <c:v>1.3432561554526123E-3</c:v>
                </c:pt>
                <c:pt idx="5">
                  <c:v>1.3481119663791604E-3</c:v>
                </c:pt>
                <c:pt idx="6">
                  <c:v>1.3626176480143559E-3</c:v>
                </c:pt>
                <c:pt idx="7">
                  <c:v>1.3674322915112711E-3</c:v>
                </c:pt>
                <c:pt idx="8">
                  <c:v>1.3722366431507783E-3</c:v>
                </c:pt>
                <c:pt idx="9">
                  <c:v>1.3770307029328771E-3</c:v>
                </c:pt>
                <c:pt idx="10">
                  <c:v>1.3818144708575677E-3</c:v>
                </c:pt>
                <c:pt idx="11">
                  <c:v>1.3961040234871896E-3</c:v>
                </c:pt>
                <c:pt idx="12">
                  <c:v>1.4008466239822472E-3</c:v>
                </c:pt>
                <c:pt idx="13">
                  <c:v>1.4055789326198967E-3</c:v>
                </c:pt>
                <c:pt idx="14">
                  <c:v>1.4103009494001377E-3</c:v>
                </c:pt>
                <c:pt idx="15">
                  <c:v>1.4150126743229703E-3</c:v>
                </c:pt>
                <c:pt idx="16">
                  <c:v>1.4290860979470192E-3</c:v>
                </c:pt>
                <c:pt idx="17">
                  <c:v>1.4337566554402188E-3</c:v>
                </c:pt>
                <c:pt idx="18">
                  <c:v>1.4384169210760103E-3</c:v>
                </c:pt>
                <c:pt idx="19">
                  <c:v>1.4430668948543937E-3</c:v>
                </c:pt>
                <c:pt idx="20">
                  <c:v>1.4477065767753688E-3</c:v>
                </c:pt>
                <c:pt idx="21">
                  <c:v>1.4615638713938442E-3</c:v>
                </c:pt>
                <c:pt idx="22">
                  <c:v>1.4661623858851862E-3</c:v>
                </c:pt>
                <c:pt idx="23">
                  <c:v>1.4707506085191199E-3</c:v>
                </c:pt>
                <c:pt idx="24">
                  <c:v>1.4753285392956454E-3</c:v>
                </c:pt>
                <c:pt idx="25">
                  <c:v>1.4798961782147627E-3</c:v>
                </c:pt>
                <c:pt idx="26">
                  <c:v>1.493537343827665E-3</c:v>
                </c:pt>
                <c:pt idx="27">
                  <c:v>1.4980638153171491E-3</c:v>
                </c:pt>
                <c:pt idx="28">
                  <c:v>1.502579994949225E-3</c:v>
                </c:pt>
                <c:pt idx="29">
                  <c:v>1.5070858827238929E-3</c:v>
                </c:pt>
                <c:pt idx="30">
                  <c:v>1.5115814786411524E-3</c:v>
                </c:pt>
                <c:pt idx="31">
                  <c:v>1.5250065152484812E-3</c:v>
                </c:pt>
                <c:pt idx="32">
                  <c:v>1.5294609437361078E-3</c:v>
                </c:pt>
                <c:pt idx="33">
                  <c:v>1.5339050803663259E-3</c:v>
                </c:pt>
                <c:pt idx="34">
                  <c:v>1.5383389251391359E-3</c:v>
                </c:pt>
                <c:pt idx="35">
                  <c:v>1.5427624780545374E-3</c:v>
                </c:pt>
                <c:pt idx="36">
                  <c:v>1.5559713856562931E-3</c:v>
                </c:pt>
                <c:pt idx="37">
                  <c:v>1.5603537711420619E-3</c:v>
                </c:pt>
                <c:pt idx="38">
                  <c:v>1.5647258647704223E-3</c:v>
                </c:pt>
                <c:pt idx="39">
                  <c:v>1.5690876665413747E-3</c:v>
                </c:pt>
                <c:pt idx="40">
                  <c:v>1.5734391764549186E-3</c:v>
                </c:pt>
                <c:pt idx="41">
                  <c:v>1.5864319550511008E-3</c:v>
                </c:pt>
                <c:pt idx="42">
                  <c:v>1.5907422975350116E-3</c:v>
                </c:pt>
                <c:pt idx="43">
                  <c:v>1.5950423481615144E-3</c:v>
                </c:pt>
                <c:pt idx="44">
                  <c:v>1.5993321069306086E-3</c:v>
                </c:pt>
                <c:pt idx="45">
                  <c:v>1.6036115738422949E-3</c:v>
                </c:pt>
                <c:pt idx="46">
                  <c:v>1.616388223432904E-3</c:v>
                </c:pt>
                <c:pt idx="47">
                  <c:v>1.6206265229149572E-3</c:v>
                </c:pt>
                <c:pt idx="48">
                  <c:v>1.6248545305396021E-3</c:v>
                </c:pt>
                <c:pt idx="49">
                  <c:v>1.6290722463068387E-3</c:v>
                </c:pt>
                <c:pt idx="50">
                  <c:v>1.633279670216667E-3</c:v>
                </c:pt>
                <c:pt idx="51">
                  <c:v>1.645840190801703E-3</c:v>
                </c:pt>
                <c:pt idx="52">
                  <c:v>1.6500064472818982E-3</c:v>
                </c:pt>
                <c:pt idx="53">
                  <c:v>1.6541624119046853E-3</c:v>
                </c:pt>
                <c:pt idx="54">
                  <c:v>1.6583080846700642E-3</c:v>
                </c:pt>
                <c:pt idx="55">
                  <c:v>1.6624434655780349E-3</c:v>
                </c:pt>
                <c:pt idx="56">
                  <c:v>1.6747878571574972E-3</c:v>
                </c:pt>
                <c:pt idx="57">
                  <c:v>1.6788820706358349E-3</c:v>
                </c:pt>
                <c:pt idx="58">
                  <c:v>1.6829659922567644E-3</c:v>
                </c:pt>
                <c:pt idx="59">
                  <c:v>1.6870396220202855E-3</c:v>
                </c:pt>
                <c:pt idx="60">
                  <c:v>1.6911029599263982E-3</c:v>
                </c:pt>
                <c:pt idx="61">
                  <c:v>1.7072533929767674E-3</c:v>
                </c:pt>
                <c:pt idx="62">
                  <c:v>1.7112652715958389E-3</c:v>
                </c:pt>
                <c:pt idx="63">
                  <c:v>1.7152668583575023E-3</c:v>
                </c:pt>
                <c:pt idx="64">
                  <c:v>1.7192581532617574E-3</c:v>
                </c:pt>
                <c:pt idx="65">
                  <c:v>1.7311702868300733E-3</c:v>
                </c:pt>
                <c:pt idx="66">
                  <c:v>1.7351204143046953E-3</c:v>
                </c:pt>
                <c:pt idx="67">
                  <c:v>1.7390602499219091E-3</c:v>
                </c:pt>
                <c:pt idx="68">
                  <c:v>1.7429897936817147E-3</c:v>
                </c:pt>
                <c:pt idx="69">
                  <c:v>1.7469090455841121E-3</c:v>
                </c:pt>
                <c:pt idx="70">
                  <c:v>1.7586050501468547E-3</c:v>
                </c:pt>
                <c:pt idx="71">
                  <c:v>1.7624831346196191E-3</c:v>
                </c:pt>
                <c:pt idx="72">
                  <c:v>1.7663509272349751E-3</c:v>
                </c:pt>
                <c:pt idx="73">
                  <c:v>1.7702084279929229E-3</c:v>
                </c:pt>
                <c:pt idx="74">
                  <c:v>1.7740556368934623E-3</c:v>
                </c:pt>
                <c:pt idx="75">
                  <c:v>1.7855355124506314E-3</c:v>
                </c:pt>
                <c:pt idx="76">
                  <c:v>1.789341553921538E-3</c:v>
                </c:pt>
                <c:pt idx="77">
                  <c:v>1.7931373035350365E-3</c:v>
                </c:pt>
                <c:pt idx="78">
                  <c:v>1.7969227612911266E-3</c:v>
                </c:pt>
                <c:pt idx="79">
                  <c:v>1.8006979271898084E-3</c:v>
                </c:pt>
                <c:pt idx="80">
                  <c:v>1.8119616737414042E-3</c:v>
                </c:pt>
                <c:pt idx="81">
                  <c:v>1.8156956722104531E-3</c:v>
                </c:pt>
                <c:pt idx="82">
                  <c:v>1.8194193788220936E-3</c:v>
                </c:pt>
                <c:pt idx="83">
                  <c:v>1.8231327935763258E-3</c:v>
                </c:pt>
                <c:pt idx="84">
                  <c:v>1.8268359164731499E-3</c:v>
                </c:pt>
                <c:pt idx="85">
                  <c:v>1.8378835340191724E-3</c:v>
                </c:pt>
                <c:pt idx="86">
                  <c:v>1.8415454894863635E-3</c:v>
                </c:pt>
                <c:pt idx="87">
                  <c:v>1.8451971530961462E-3</c:v>
                </c:pt>
                <c:pt idx="88">
                  <c:v>1.8488385248485208E-3</c:v>
                </c:pt>
                <c:pt idx="89">
                  <c:v>1.8524696047434869E-3</c:v>
                </c:pt>
                <c:pt idx="90">
                  <c:v>1.8633010932839363E-3</c:v>
                </c:pt>
                <c:pt idx="91">
                  <c:v>1.8668910057492698E-3</c:v>
                </c:pt>
                <c:pt idx="92">
                  <c:v>1.8704706263571948E-3</c:v>
                </c:pt>
                <c:pt idx="93">
                  <c:v>1.8740399551077115E-3</c:v>
                </c:pt>
                <c:pt idx="94">
                  <c:v>1.8775989920008201E-3</c:v>
                </c:pt>
                <c:pt idx="95">
                  <c:v>1.888214351535696E-3</c:v>
                </c:pt>
                <c:pt idx="96">
                  <c:v>1.8917322209991714E-3</c:v>
                </c:pt>
                <c:pt idx="97">
                  <c:v>1.8952397986052385E-3</c:v>
                </c:pt>
                <c:pt idx="98">
                  <c:v>1.8987370843538975E-3</c:v>
                </c:pt>
                <c:pt idx="99">
                  <c:v>1.9022240782451483E-3</c:v>
                </c:pt>
                <c:pt idx="100">
                  <c:v>1.9126233087744509E-3</c:v>
                </c:pt>
                <c:pt idx="101">
                  <c:v>1.9160691352360689E-3</c:v>
                </c:pt>
                <c:pt idx="102">
                  <c:v>1.9195046698402786E-3</c:v>
                </c:pt>
                <c:pt idx="103">
                  <c:v>1.9229299125870798E-3</c:v>
                </c:pt>
                <c:pt idx="104">
                  <c:v>1.9263448634764726E-3</c:v>
                </c:pt>
                <c:pt idx="105">
                  <c:v>1.9365279650002019E-3</c:v>
                </c:pt>
                <c:pt idx="106">
                  <c:v>1.9399017484599619E-3</c:v>
                </c:pt>
                <c:pt idx="107">
                  <c:v>1.9432652400623136E-3</c:v>
                </c:pt>
                <c:pt idx="108">
                  <c:v>1.946618439807257E-3</c:v>
                </c:pt>
                <c:pt idx="109">
                  <c:v>1.9499613476947923E-3</c:v>
                </c:pt>
                <c:pt idx="110">
                  <c:v>1.9599283202129487E-3</c:v>
                </c:pt>
                <c:pt idx="111">
                  <c:v>1.9632300606708501E-3</c:v>
                </c:pt>
                <c:pt idx="112">
                  <c:v>1.9665215092713449E-3</c:v>
                </c:pt>
                <c:pt idx="113">
                  <c:v>1.9698026660144299E-3</c:v>
                </c:pt>
                <c:pt idx="114">
                  <c:v>1.9730735309001078E-3</c:v>
                </c:pt>
                <c:pt idx="115">
                  <c:v>1.9828243744126903E-3</c:v>
                </c:pt>
                <c:pt idx="116">
                  <c:v>1.986054071868735E-3</c:v>
                </c:pt>
                <c:pt idx="117">
                  <c:v>1.9892734774673709E-3</c:v>
                </c:pt>
                <c:pt idx="118">
                  <c:v>1.9924825912085989E-3</c:v>
                </c:pt>
                <c:pt idx="119">
                  <c:v>1.9956814130924188E-3</c:v>
                </c:pt>
                <c:pt idx="120">
                  <c:v>2.0052161275994282E-3</c:v>
                </c:pt>
                <c:pt idx="121">
                  <c:v>2.0083737820536149E-3</c:v>
                </c:pt>
                <c:pt idx="122">
                  <c:v>2.0115211446503928E-3</c:v>
                </c:pt>
                <c:pt idx="123">
                  <c:v>2.0146582153897637E-3</c:v>
                </c:pt>
                <c:pt idx="124">
                  <c:v>2.0177849942717256E-3</c:v>
                </c:pt>
                <c:pt idx="125">
                  <c:v>2.0271035797731615E-3</c:v>
                </c:pt>
                <c:pt idx="126">
                  <c:v>2.0301891912254903E-3</c:v>
                </c:pt>
                <c:pt idx="127">
                  <c:v>2.033264510820411E-3</c:v>
                </c:pt>
                <c:pt idx="128">
                  <c:v>2.0363295385579234E-3</c:v>
                </c:pt>
                <c:pt idx="129">
                  <c:v>2.0393842744380274E-3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06560"/>
        <c:axId val="587116544"/>
      </c:lineChart>
      <c:dateAx>
        <c:axId val="5871065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7116544"/>
        <c:crosses val="autoZero"/>
        <c:auto val="1"/>
        <c:lblOffset val="100"/>
        <c:baseTimeUnit val="days"/>
      </c:dateAx>
      <c:valAx>
        <c:axId val="587116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710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3.4168871365875758E-3</c:v>
                </c:pt>
                <c:pt idx="1">
                  <c:v>3.4168871365875758E-3</c:v>
                </c:pt>
                <c:pt idx="2">
                  <c:v>3.4168871365875758E-3</c:v>
                </c:pt>
                <c:pt idx="3">
                  <c:v>3.4168871365875758E-3</c:v>
                </c:pt>
                <c:pt idx="4">
                  <c:v>3.4168871365875758E-3</c:v>
                </c:pt>
                <c:pt idx="5">
                  <c:v>3.4168871365875758E-3</c:v>
                </c:pt>
                <c:pt idx="6">
                  <c:v>3.4168871365875758E-3</c:v>
                </c:pt>
                <c:pt idx="7">
                  <c:v>3.4168871365875758E-3</c:v>
                </c:pt>
                <c:pt idx="8">
                  <c:v>3.4168871365875758E-3</c:v>
                </c:pt>
                <c:pt idx="9">
                  <c:v>3.4168871365875758E-3</c:v>
                </c:pt>
                <c:pt idx="10">
                  <c:v>3.4168871365875758E-3</c:v>
                </c:pt>
                <c:pt idx="11">
                  <c:v>3.4168871365875758E-3</c:v>
                </c:pt>
                <c:pt idx="12">
                  <c:v>3.4168871365875758E-3</c:v>
                </c:pt>
                <c:pt idx="13">
                  <c:v>3.4168871365875758E-3</c:v>
                </c:pt>
                <c:pt idx="14">
                  <c:v>3.4168871365875758E-3</c:v>
                </c:pt>
                <c:pt idx="15">
                  <c:v>3.4168871365875758E-3</c:v>
                </c:pt>
                <c:pt idx="16">
                  <c:v>3.4168871365875758E-3</c:v>
                </c:pt>
                <c:pt idx="17">
                  <c:v>3.4168871365875758E-3</c:v>
                </c:pt>
                <c:pt idx="18">
                  <c:v>3.4168871365875758E-3</c:v>
                </c:pt>
                <c:pt idx="19">
                  <c:v>3.4168871365875758E-3</c:v>
                </c:pt>
                <c:pt idx="20">
                  <c:v>3.4168871365875758E-3</c:v>
                </c:pt>
                <c:pt idx="21">
                  <c:v>3.4168871365875758E-3</c:v>
                </c:pt>
                <c:pt idx="22">
                  <c:v>3.4168871365875758E-3</c:v>
                </c:pt>
                <c:pt idx="23">
                  <c:v>3.4168871365875758E-3</c:v>
                </c:pt>
                <c:pt idx="24">
                  <c:v>3.4168871365875758E-3</c:v>
                </c:pt>
                <c:pt idx="25">
                  <c:v>3.4168871365875758E-3</c:v>
                </c:pt>
                <c:pt idx="26">
                  <c:v>3.4168871365875758E-3</c:v>
                </c:pt>
                <c:pt idx="27">
                  <c:v>3.4168871365875758E-3</c:v>
                </c:pt>
                <c:pt idx="28">
                  <c:v>3.4168871365875758E-3</c:v>
                </c:pt>
                <c:pt idx="29">
                  <c:v>3.4168871365875758E-3</c:v>
                </c:pt>
                <c:pt idx="30">
                  <c:v>3.4168871365875758E-3</c:v>
                </c:pt>
                <c:pt idx="31">
                  <c:v>3.4168871365875758E-3</c:v>
                </c:pt>
                <c:pt idx="32">
                  <c:v>3.4168871365875758E-3</c:v>
                </c:pt>
                <c:pt idx="33">
                  <c:v>3.4168871365875758E-3</c:v>
                </c:pt>
                <c:pt idx="34">
                  <c:v>3.4168871365875758E-3</c:v>
                </c:pt>
                <c:pt idx="35">
                  <c:v>3.4168871365875758E-3</c:v>
                </c:pt>
                <c:pt idx="36">
                  <c:v>3.4168871365875758E-3</c:v>
                </c:pt>
                <c:pt idx="37">
                  <c:v>3.4168871365875758E-3</c:v>
                </c:pt>
                <c:pt idx="38">
                  <c:v>3.4168871365875758E-3</c:v>
                </c:pt>
                <c:pt idx="39">
                  <c:v>3.4168871365875758E-3</c:v>
                </c:pt>
                <c:pt idx="40">
                  <c:v>3.4168871365875758E-3</c:v>
                </c:pt>
                <c:pt idx="41">
                  <c:v>3.4168871365875758E-3</c:v>
                </c:pt>
                <c:pt idx="42">
                  <c:v>3.4168871365875758E-3</c:v>
                </c:pt>
                <c:pt idx="43">
                  <c:v>3.4168871365875758E-3</c:v>
                </c:pt>
                <c:pt idx="44">
                  <c:v>3.4168871365875758E-3</c:v>
                </c:pt>
                <c:pt idx="45">
                  <c:v>3.4168871365875758E-3</c:v>
                </c:pt>
                <c:pt idx="46">
                  <c:v>3.4168871365875758E-3</c:v>
                </c:pt>
                <c:pt idx="47">
                  <c:v>3.4168871365875758E-3</c:v>
                </c:pt>
                <c:pt idx="48">
                  <c:v>3.4168871365875758E-3</c:v>
                </c:pt>
                <c:pt idx="49">
                  <c:v>3.4168871365875758E-3</c:v>
                </c:pt>
                <c:pt idx="50">
                  <c:v>3.4168871365875758E-3</c:v>
                </c:pt>
                <c:pt idx="51">
                  <c:v>3.4168871365875758E-3</c:v>
                </c:pt>
                <c:pt idx="52">
                  <c:v>3.4168871365875758E-3</c:v>
                </c:pt>
                <c:pt idx="53">
                  <c:v>3.4168871365875758E-3</c:v>
                </c:pt>
                <c:pt idx="54">
                  <c:v>3.4168871365875758E-3</c:v>
                </c:pt>
                <c:pt idx="55">
                  <c:v>3.4168871365875758E-3</c:v>
                </c:pt>
                <c:pt idx="56">
                  <c:v>3.4168871365875758E-3</c:v>
                </c:pt>
                <c:pt idx="57">
                  <c:v>3.4168871365875758E-3</c:v>
                </c:pt>
                <c:pt idx="58">
                  <c:v>3.4168871365875758E-3</c:v>
                </c:pt>
                <c:pt idx="59">
                  <c:v>3.4168871365875758E-3</c:v>
                </c:pt>
                <c:pt idx="60">
                  <c:v>3.4168871365875758E-3</c:v>
                </c:pt>
                <c:pt idx="61">
                  <c:v>3.4168871365875758E-3</c:v>
                </c:pt>
                <c:pt idx="62">
                  <c:v>3.4168871365875758E-3</c:v>
                </c:pt>
                <c:pt idx="63">
                  <c:v>3.4168871365875758E-3</c:v>
                </c:pt>
                <c:pt idx="64">
                  <c:v>3.4168871365875758E-3</c:v>
                </c:pt>
                <c:pt idx="65">
                  <c:v>3.4168871365875758E-3</c:v>
                </c:pt>
                <c:pt idx="66">
                  <c:v>3.4168871365875758E-3</c:v>
                </c:pt>
                <c:pt idx="67">
                  <c:v>3.4168871365875758E-3</c:v>
                </c:pt>
                <c:pt idx="68">
                  <c:v>3.4168871365875758E-3</c:v>
                </c:pt>
                <c:pt idx="69">
                  <c:v>3.4168871365875758E-3</c:v>
                </c:pt>
                <c:pt idx="70">
                  <c:v>3.4168871365875758E-3</c:v>
                </c:pt>
                <c:pt idx="71">
                  <c:v>3.4168871365875758E-3</c:v>
                </c:pt>
                <c:pt idx="72">
                  <c:v>3.4168871365875758E-3</c:v>
                </c:pt>
                <c:pt idx="73">
                  <c:v>3.4168871365875758E-3</c:v>
                </c:pt>
                <c:pt idx="74">
                  <c:v>3.4168871365875758E-3</c:v>
                </c:pt>
                <c:pt idx="75">
                  <c:v>3.4168871365875758E-3</c:v>
                </c:pt>
                <c:pt idx="76">
                  <c:v>3.4168871365875758E-3</c:v>
                </c:pt>
                <c:pt idx="77">
                  <c:v>3.4168871365875758E-3</c:v>
                </c:pt>
                <c:pt idx="78">
                  <c:v>3.4168871365875758E-3</c:v>
                </c:pt>
                <c:pt idx="79">
                  <c:v>3.4168871365875758E-3</c:v>
                </c:pt>
                <c:pt idx="80">
                  <c:v>3.4168871365875758E-3</c:v>
                </c:pt>
                <c:pt idx="81">
                  <c:v>3.4168871365875758E-3</c:v>
                </c:pt>
                <c:pt idx="82">
                  <c:v>3.4168871365875758E-3</c:v>
                </c:pt>
                <c:pt idx="83">
                  <c:v>3.4168871365875758E-3</c:v>
                </c:pt>
                <c:pt idx="84">
                  <c:v>3.4168871365875758E-3</c:v>
                </c:pt>
                <c:pt idx="85">
                  <c:v>3.4168871365875758E-3</c:v>
                </c:pt>
                <c:pt idx="86">
                  <c:v>3.4168871365875758E-3</c:v>
                </c:pt>
                <c:pt idx="87">
                  <c:v>3.4168871365875758E-3</c:v>
                </c:pt>
                <c:pt idx="88">
                  <c:v>3.4168871365875758E-3</c:v>
                </c:pt>
                <c:pt idx="89">
                  <c:v>3.4168871365875758E-3</c:v>
                </c:pt>
                <c:pt idx="90">
                  <c:v>3.4168871365875758E-3</c:v>
                </c:pt>
                <c:pt idx="91">
                  <c:v>3.4168871365875758E-3</c:v>
                </c:pt>
                <c:pt idx="92">
                  <c:v>3.4168871365875758E-3</c:v>
                </c:pt>
                <c:pt idx="93">
                  <c:v>3.4168871365875758E-3</c:v>
                </c:pt>
                <c:pt idx="94">
                  <c:v>3.4168871365875758E-3</c:v>
                </c:pt>
                <c:pt idx="95">
                  <c:v>3.4168871365875758E-3</c:v>
                </c:pt>
                <c:pt idx="96">
                  <c:v>3.4168871365875758E-3</c:v>
                </c:pt>
                <c:pt idx="97">
                  <c:v>3.4168871365875758E-3</c:v>
                </c:pt>
                <c:pt idx="98">
                  <c:v>3.4168871365875758E-3</c:v>
                </c:pt>
                <c:pt idx="99">
                  <c:v>3.4168871365875758E-3</c:v>
                </c:pt>
                <c:pt idx="100">
                  <c:v>3.4168871365875758E-3</c:v>
                </c:pt>
                <c:pt idx="101">
                  <c:v>3.4168871365875758E-3</c:v>
                </c:pt>
                <c:pt idx="102">
                  <c:v>3.4168871365875758E-3</c:v>
                </c:pt>
                <c:pt idx="103">
                  <c:v>3.4168871365875758E-3</c:v>
                </c:pt>
                <c:pt idx="104">
                  <c:v>3.4168871365875758E-3</c:v>
                </c:pt>
                <c:pt idx="105">
                  <c:v>3.4168871365875758E-3</c:v>
                </c:pt>
                <c:pt idx="106">
                  <c:v>3.4168871365875758E-3</c:v>
                </c:pt>
                <c:pt idx="107">
                  <c:v>3.4168871365875758E-3</c:v>
                </c:pt>
                <c:pt idx="108">
                  <c:v>3.4168871365875758E-3</c:v>
                </c:pt>
                <c:pt idx="109">
                  <c:v>3.4168871365875758E-3</c:v>
                </c:pt>
                <c:pt idx="110">
                  <c:v>3.4168871365875758E-3</c:v>
                </c:pt>
                <c:pt idx="111">
                  <c:v>3.4168871365875758E-3</c:v>
                </c:pt>
                <c:pt idx="112">
                  <c:v>3.4168871365875758E-3</c:v>
                </c:pt>
                <c:pt idx="113">
                  <c:v>3.4168871365875758E-3</c:v>
                </c:pt>
                <c:pt idx="114">
                  <c:v>3.4168871365875758E-3</c:v>
                </c:pt>
                <c:pt idx="115">
                  <c:v>3.4168871365875758E-3</c:v>
                </c:pt>
                <c:pt idx="116">
                  <c:v>3.4168871365875758E-3</c:v>
                </c:pt>
                <c:pt idx="117">
                  <c:v>3.4168871365875758E-3</c:v>
                </c:pt>
                <c:pt idx="118">
                  <c:v>3.4168871365875758E-3</c:v>
                </c:pt>
                <c:pt idx="119">
                  <c:v>3.4168871365875758E-3</c:v>
                </c:pt>
                <c:pt idx="120">
                  <c:v>3.4168871365875758E-3</c:v>
                </c:pt>
                <c:pt idx="121">
                  <c:v>3.4168871365875758E-3</c:v>
                </c:pt>
                <c:pt idx="122">
                  <c:v>3.4168871365875758E-3</c:v>
                </c:pt>
                <c:pt idx="123">
                  <c:v>3.4168871365875758E-3</c:v>
                </c:pt>
                <c:pt idx="124">
                  <c:v>3.4168871365875758E-3</c:v>
                </c:pt>
                <c:pt idx="125">
                  <c:v>3.4168871365875758E-3</c:v>
                </c:pt>
                <c:pt idx="126">
                  <c:v>3.4168871365875758E-3</c:v>
                </c:pt>
                <c:pt idx="127">
                  <c:v>3.4168871365875758E-3</c:v>
                </c:pt>
                <c:pt idx="128">
                  <c:v>3.4168871365875758E-3</c:v>
                </c:pt>
                <c:pt idx="129">
                  <c:v>3.4168871365875758E-3</c:v>
                </c:pt>
                <c:pt idx="130">
                  <c:v>3.4168871365875758E-3</c:v>
                </c:pt>
                <c:pt idx="131">
                  <c:v>3.4168871365875758E-3</c:v>
                </c:pt>
                <c:pt idx="132">
                  <c:v>3.4168871365875758E-3</c:v>
                </c:pt>
                <c:pt idx="133">
                  <c:v>3.4168871365875758E-3</c:v>
                </c:pt>
                <c:pt idx="134">
                  <c:v>3.4168871365875758E-3</c:v>
                </c:pt>
                <c:pt idx="135">
                  <c:v>3.4168871365875758E-3</c:v>
                </c:pt>
                <c:pt idx="136">
                  <c:v>3.4168871365875758E-3</c:v>
                </c:pt>
                <c:pt idx="137">
                  <c:v>3.4168871365875758E-3</c:v>
                </c:pt>
                <c:pt idx="138">
                  <c:v>3.4168871365875758E-3</c:v>
                </c:pt>
                <c:pt idx="139">
                  <c:v>3.4168871365875758E-3</c:v>
                </c:pt>
                <c:pt idx="140">
                  <c:v>3.4168871365875758E-3</c:v>
                </c:pt>
                <c:pt idx="141">
                  <c:v>3.4168871365875758E-3</c:v>
                </c:pt>
                <c:pt idx="142">
                  <c:v>3.4168871365875758E-3</c:v>
                </c:pt>
                <c:pt idx="143">
                  <c:v>3.4168871365875758E-3</c:v>
                </c:pt>
                <c:pt idx="144">
                  <c:v>3.4168871365875758E-3</c:v>
                </c:pt>
                <c:pt idx="145">
                  <c:v>3.4168871365875758E-3</c:v>
                </c:pt>
                <c:pt idx="146">
                  <c:v>3.4168871365875758E-3</c:v>
                </c:pt>
                <c:pt idx="147">
                  <c:v>3.4168871365875758E-3</c:v>
                </c:pt>
                <c:pt idx="148">
                  <c:v>3.4168871365875758E-3</c:v>
                </c:pt>
                <c:pt idx="149">
                  <c:v>3.4168871365875758E-3</c:v>
                </c:pt>
                <c:pt idx="150">
                  <c:v>3.4168871365875758E-3</c:v>
                </c:pt>
                <c:pt idx="151">
                  <c:v>3.4168871365875758E-3</c:v>
                </c:pt>
                <c:pt idx="152">
                  <c:v>3.4168871365875758E-3</c:v>
                </c:pt>
                <c:pt idx="153">
                  <c:v>3.4168871365875758E-3</c:v>
                </c:pt>
                <c:pt idx="154">
                  <c:v>3.4168871365875758E-3</c:v>
                </c:pt>
                <c:pt idx="155">
                  <c:v>3.4168871365875758E-3</c:v>
                </c:pt>
                <c:pt idx="156">
                  <c:v>3.4168871365875758E-3</c:v>
                </c:pt>
                <c:pt idx="157">
                  <c:v>3.4168871365875758E-3</c:v>
                </c:pt>
                <c:pt idx="158">
                  <c:v>3.4168871365875758E-3</c:v>
                </c:pt>
                <c:pt idx="159">
                  <c:v>3.4168871365875758E-3</c:v>
                </c:pt>
                <c:pt idx="160">
                  <c:v>3.4168871365875758E-3</c:v>
                </c:pt>
                <c:pt idx="161">
                  <c:v>3.4168871365875758E-3</c:v>
                </c:pt>
                <c:pt idx="162">
                  <c:v>3.4168871365875758E-3</c:v>
                </c:pt>
                <c:pt idx="163">
                  <c:v>3.4168871365875758E-3</c:v>
                </c:pt>
                <c:pt idx="164">
                  <c:v>3.4168871365875758E-3</c:v>
                </c:pt>
                <c:pt idx="165">
                  <c:v>3.4168871365875758E-3</c:v>
                </c:pt>
                <c:pt idx="166">
                  <c:v>3.4168871365875758E-3</c:v>
                </c:pt>
                <c:pt idx="167">
                  <c:v>3.4168871365875758E-3</c:v>
                </c:pt>
                <c:pt idx="168">
                  <c:v>3.4168871365875758E-3</c:v>
                </c:pt>
                <c:pt idx="169">
                  <c:v>3.4168871365875758E-3</c:v>
                </c:pt>
                <c:pt idx="170">
                  <c:v>3.4168871365875758E-3</c:v>
                </c:pt>
                <c:pt idx="171">
                  <c:v>3.4168871365875758E-3</c:v>
                </c:pt>
                <c:pt idx="172">
                  <c:v>3.4168871365875758E-3</c:v>
                </c:pt>
                <c:pt idx="173">
                  <c:v>3.4168871365875758E-3</c:v>
                </c:pt>
                <c:pt idx="174">
                  <c:v>3.4168871365875758E-3</c:v>
                </c:pt>
                <c:pt idx="175">
                  <c:v>3.4168871365875758E-3</c:v>
                </c:pt>
                <c:pt idx="176">
                  <c:v>3.4168871365875758E-3</c:v>
                </c:pt>
                <c:pt idx="177">
                  <c:v>3.4168871365875758E-3</c:v>
                </c:pt>
                <c:pt idx="178">
                  <c:v>3.4168871365875758E-3</c:v>
                </c:pt>
                <c:pt idx="179">
                  <c:v>3.4168871365875758E-3</c:v>
                </c:pt>
                <c:pt idx="180">
                  <c:v>3.4168871365875758E-3</c:v>
                </c:pt>
                <c:pt idx="181">
                  <c:v>3.4168871365875758E-3</c:v>
                </c:pt>
                <c:pt idx="182">
                  <c:v>3.4168871365875758E-3</c:v>
                </c:pt>
                <c:pt idx="183">
                  <c:v>3.4168871365875758E-3</c:v>
                </c:pt>
                <c:pt idx="184">
                  <c:v>3.4168871365875758E-3</c:v>
                </c:pt>
                <c:pt idx="185">
                  <c:v>3.4168871365875758E-3</c:v>
                </c:pt>
                <c:pt idx="186">
                  <c:v>3.4168871365875758E-3</c:v>
                </c:pt>
                <c:pt idx="187">
                  <c:v>3.4168871365875758E-3</c:v>
                </c:pt>
                <c:pt idx="188">
                  <c:v>3.4168871365875758E-3</c:v>
                </c:pt>
                <c:pt idx="189">
                  <c:v>3.4168871365875758E-3</c:v>
                </c:pt>
                <c:pt idx="190">
                  <c:v>3.4168871365875758E-3</c:v>
                </c:pt>
                <c:pt idx="191">
                  <c:v>3.4168871365875758E-3</c:v>
                </c:pt>
                <c:pt idx="192">
                  <c:v>3.4168871365875758E-3</c:v>
                </c:pt>
                <c:pt idx="193">
                  <c:v>3.4168871365875758E-3</c:v>
                </c:pt>
                <c:pt idx="194">
                  <c:v>3.4168871365875758E-3</c:v>
                </c:pt>
                <c:pt idx="195">
                  <c:v>3.4168871365875758E-3</c:v>
                </c:pt>
                <c:pt idx="196">
                  <c:v>3.4168871365875758E-3</c:v>
                </c:pt>
                <c:pt idx="197">
                  <c:v>3.4168871365875758E-3</c:v>
                </c:pt>
                <c:pt idx="198">
                  <c:v>3.4168871365875758E-3</c:v>
                </c:pt>
                <c:pt idx="199">
                  <c:v>3.4168871365875758E-3</c:v>
                </c:pt>
                <c:pt idx="200">
                  <c:v>3.4168871365875758E-3</c:v>
                </c:pt>
                <c:pt idx="201">
                  <c:v>3.4168871365875758E-3</c:v>
                </c:pt>
                <c:pt idx="202">
                  <c:v>3.4168871365875758E-3</c:v>
                </c:pt>
                <c:pt idx="203">
                  <c:v>3.4168871365875758E-3</c:v>
                </c:pt>
                <c:pt idx="204">
                  <c:v>3.4168871365875758E-3</c:v>
                </c:pt>
                <c:pt idx="205">
                  <c:v>3.4168871365875758E-3</c:v>
                </c:pt>
                <c:pt idx="206">
                  <c:v>3.4168871365875758E-3</c:v>
                </c:pt>
                <c:pt idx="207">
                  <c:v>3.4168871365875758E-3</c:v>
                </c:pt>
                <c:pt idx="208">
                  <c:v>3.4168871365875758E-3</c:v>
                </c:pt>
                <c:pt idx="209">
                  <c:v>3.4168871365875758E-3</c:v>
                </c:pt>
                <c:pt idx="210">
                  <c:v>3.4168871365875758E-3</c:v>
                </c:pt>
                <c:pt idx="211">
                  <c:v>3.4168871365875758E-3</c:v>
                </c:pt>
                <c:pt idx="212">
                  <c:v>3.4168871365875758E-3</c:v>
                </c:pt>
                <c:pt idx="213">
                  <c:v>3.4168871365875758E-3</c:v>
                </c:pt>
                <c:pt idx="214">
                  <c:v>3.4168871365875758E-3</c:v>
                </c:pt>
                <c:pt idx="215">
                  <c:v>3.4168871365875758E-3</c:v>
                </c:pt>
                <c:pt idx="216">
                  <c:v>3.4168871365875758E-3</c:v>
                </c:pt>
                <c:pt idx="217">
                  <c:v>3.4168871365875758E-3</c:v>
                </c:pt>
                <c:pt idx="218">
                  <c:v>3.4168871365875758E-3</c:v>
                </c:pt>
                <c:pt idx="219">
                  <c:v>3.4168871365875758E-3</c:v>
                </c:pt>
                <c:pt idx="220">
                  <c:v>3.4168871365875758E-3</c:v>
                </c:pt>
                <c:pt idx="221">
                  <c:v>3.4168871365875758E-3</c:v>
                </c:pt>
                <c:pt idx="222">
                  <c:v>3.4168871365875758E-3</c:v>
                </c:pt>
                <c:pt idx="223">
                  <c:v>3.4168871365875758E-3</c:v>
                </c:pt>
                <c:pt idx="224">
                  <c:v>3.4168871365875758E-3</c:v>
                </c:pt>
                <c:pt idx="225">
                  <c:v>3.4168871365875758E-3</c:v>
                </c:pt>
                <c:pt idx="226">
                  <c:v>3.4168871365875758E-3</c:v>
                </c:pt>
                <c:pt idx="227">
                  <c:v>3.4168871365875758E-3</c:v>
                </c:pt>
                <c:pt idx="228">
                  <c:v>3.4168871365875758E-3</c:v>
                </c:pt>
                <c:pt idx="229">
                  <c:v>3.4168871365875758E-3</c:v>
                </c:pt>
                <c:pt idx="230">
                  <c:v>3.4168871365875758E-3</c:v>
                </c:pt>
                <c:pt idx="231">
                  <c:v>3.4168871365875758E-3</c:v>
                </c:pt>
                <c:pt idx="232">
                  <c:v>3.4168871365875758E-3</c:v>
                </c:pt>
                <c:pt idx="233">
                  <c:v>3.4168871365875758E-3</c:v>
                </c:pt>
                <c:pt idx="234">
                  <c:v>3.4168871365875758E-3</c:v>
                </c:pt>
                <c:pt idx="235">
                  <c:v>3.4168871365875758E-3</c:v>
                </c:pt>
                <c:pt idx="236">
                  <c:v>3.4168871365875758E-3</c:v>
                </c:pt>
                <c:pt idx="237">
                  <c:v>3.4168871365875758E-3</c:v>
                </c:pt>
                <c:pt idx="238">
                  <c:v>3.4168871365875758E-3</c:v>
                </c:pt>
                <c:pt idx="239">
                  <c:v>3.4168871365875758E-3</c:v>
                </c:pt>
                <c:pt idx="240">
                  <c:v>3.4168871365875758E-3</c:v>
                </c:pt>
                <c:pt idx="241">
                  <c:v>3.4168871365875758E-3</c:v>
                </c:pt>
                <c:pt idx="242">
                  <c:v>3.4168871365875758E-3</c:v>
                </c:pt>
                <c:pt idx="243">
                  <c:v>3.4168871365875758E-3</c:v>
                </c:pt>
                <c:pt idx="244">
                  <c:v>3.4168871365875758E-3</c:v>
                </c:pt>
                <c:pt idx="245">
                  <c:v>3.4168871365875758E-3</c:v>
                </c:pt>
                <c:pt idx="246">
                  <c:v>3.4168871365875758E-3</c:v>
                </c:pt>
                <c:pt idx="247">
                  <c:v>3.4168871365875758E-3</c:v>
                </c:pt>
                <c:pt idx="248">
                  <c:v>3.4168871365875758E-3</c:v>
                </c:pt>
                <c:pt idx="249">
                  <c:v>3.4168871365875758E-3</c:v>
                </c:pt>
                <c:pt idx="250">
                  <c:v>3.4168871365875758E-3</c:v>
                </c:pt>
                <c:pt idx="251">
                  <c:v>3.4168871365875758E-3</c:v>
                </c:pt>
                <c:pt idx="252">
                  <c:v>3.4168871365875758E-3</c:v>
                </c:pt>
                <c:pt idx="253">
                  <c:v>3.4168871365875758E-3</c:v>
                </c:pt>
                <c:pt idx="254">
                  <c:v>3.4168871365875758E-3</c:v>
                </c:pt>
                <c:pt idx="255">
                  <c:v>3.4168871365875758E-3</c:v>
                </c:pt>
                <c:pt idx="256">
                  <c:v>3.4168871365875758E-3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3.0619302439062156E-3</c:v>
                </c:pt>
                <c:pt idx="1">
                  <c:v>3.0677811816976664E-3</c:v>
                </c:pt>
                <c:pt idx="2">
                  <c:v>3.0697314942948169E-3</c:v>
                </c:pt>
                <c:pt idx="3">
                  <c:v>3.071681806891967E-3</c:v>
                </c:pt>
                <c:pt idx="4">
                  <c:v>3.0736321194891176E-3</c:v>
                </c:pt>
                <c:pt idx="5">
                  <c:v>3.0755824320862677E-3</c:v>
                </c:pt>
                <c:pt idx="6">
                  <c:v>3.0814333698777189E-3</c:v>
                </c:pt>
                <c:pt idx="7">
                  <c:v>3.083383682474869E-3</c:v>
                </c:pt>
                <c:pt idx="8">
                  <c:v>3.0853339950720196E-3</c:v>
                </c:pt>
                <c:pt idx="9">
                  <c:v>3.0872843076691697E-3</c:v>
                </c:pt>
                <c:pt idx="10">
                  <c:v>3.0892346202663202E-3</c:v>
                </c:pt>
                <c:pt idx="11">
                  <c:v>3.095085558057771E-3</c:v>
                </c:pt>
                <c:pt idx="12">
                  <c:v>3.0970358706549216E-3</c:v>
                </c:pt>
                <c:pt idx="13">
                  <c:v>3.0989861832520717E-3</c:v>
                </c:pt>
                <c:pt idx="14">
                  <c:v>3.1009364958492222E-3</c:v>
                </c:pt>
                <c:pt idx="15">
                  <c:v>3.1028868084463724E-3</c:v>
                </c:pt>
                <c:pt idx="16">
                  <c:v>3.1087377462378236E-3</c:v>
                </c:pt>
                <c:pt idx="17">
                  <c:v>3.1106880588349737E-3</c:v>
                </c:pt>
                <c:pt idx="18">
                  <c:v>3.1126383714321242E-3</c:v>
                </c:pt>
                <c:pt idx="19">
                  <c:v>3.1145886840292744E-3</c:v>
                </c:pt>
                <c:pt idx="20">
                  <c:v>3.1165389966264249E-3</c:v>
                </c:pt>
                <c:pt idx="21">
                  <c:v>3.1223899344178757E-3</c:v>
                </c:pt>
                <c:pt idx="22">
                  <c:v>3.1243402470150262E-3</c:v>
                </c:pt>
                <c:pt idx="23">
                  <c:v>3.1262905596121764E-3</c:v>
                </c:pt>
                <c:pt idx="24">
                  <c:v>3.1282408722093269E-3</c:v>
                </c:pt>
                <c:pt idx="25">
                  <c:v>3.130191184806477E-3</c:v>
                </c:pt>
                <c:pt idx="26">
                  <c:v>3.1360421225979282E-3</c:v>
                </c:pt>
                <c:pt idx="27">
                  <c:v>3.1379924351950784E-3</c:v>
                </c:pt>
                <c:pt idx="28">
                  <c:v>3.1399427477922289E-3</c:v>
                </c:pt>
                <c:pt idx="29">
                  <c:v>3.141893060389379E-3</c:v>
                </c:pt>
                <c:pt idx="30">
                  <c:v>3.1438433729865296E-3</c:v>
                </c:pt>
                <c:pt idx="31">
                  <c:v>3.1496943107779804E-3</c:v>
                </c:pt>
                <c:pt idx="32">
                  <c:v>3.1516446233751305E-3</c:v>
                </c:pt>
                <c:pt idx="33">
                  <c:v>3.153594935972281E-3</c:v>
                </c:pt>
                <c:pt idx="34">
                  <c:v>3.1555452485694311E-3</c:v>
                </c:pt>
                <c:pt idx="35">
                  <c:v>3.1574955611665817E-3</c:v>
                </c:pt>
                <c:pt idx="36">
                  <c:v>3.1633464989580325E-3</c:v>
                </c:pt>
                <c:pt idx="37">
                  <c:v>3.165296811555183E-3</c:v>
                </c:pt>
                <c:pt idx="38">
                  <c:v>3.1672471241523332E-3</c:v>
                </c:pt>
                <c:pt idx="39">
                  <c:v>3.1691974367494837E-3</c:v>
                </c:pt>
                <c:pt idx="40">
                  <c:v>3.1711477493466338E-3</c:v>
                </c:pt>
                <c:pt idx="41">
                  <c:v>3.176998687138085E-3</c:v>
                </c:pt>
                <c:pt idx="42">
                  <c:v>3.1789489997352352E-3</c:v>
                </c:pt>
                <c:pt idx="43">
                  <c:v>3.1808993123323857E-3</c:v>
                </c:pt>
                <c:pt idx="44">
                  <c:v>3.1828496249295358E-3</c:v>
                </c:pt>
                <c:pt idx="45">
                  <c:v>3.1847999375266864E-3</c:v>
                </c:pt>
                <c:pt idx="46">
                  <c:v>3.1906508753181372E-3</c:v>
                </c:pt>
                <c:pt idx="47">
                  <c:v>3.1926011879152877E-3</c:v>
                </c:pt>
                <c:pt idx="48">
                  <c:v>3.1945515005124378E-3</c:v>
                </c:pt>
                <c:pt idx="49">
                  <c:v>3.1965018131095884E-3</c:v>
                </c:pt>
                <c:pt idx="50">
                  <c:v>3.1984521257067385E-3</c:v>
                </c:pt>
                <c:pt idx="51">
                  <c:v>3.2043030634981897E-3</c:v>
                </c:pt>
                <c:pt idx="52">
                  <c:v>3.2062533760953398E-3</c:v>
                </c:pt>
                <c:pt idx="53">
                  <c:v>3.2082036886924904E-3</c:v>
                </c:pt>
                <c:pt idx="54">
                  <c:v>3.2101540012896405E-3</c:v>
                </c:pt>
                <c:pt idx="55">
                  <c:v>3.212104313886791E-3</c:v>
                </c:pt>
                <c:pt idx="56">
                  <c:v>3.2179552516782418E-3</c:v>
                </c:pt>
                <c:pt idx="57">
                  <c:v>3.2199055642753924E-3</c:v>
                </c:pt>
                <c:pt idx="58">
                  <c:v>3.2218558768725425E-3</c:v>
                </c:pt>
                <c:pt idx="59">
                  <c:v>3.223806189469693E-3</c:v>
                </c:pt>
                <c:pt idx="60">
                  <c:v>3.2257565020668432E-3</c:v>
                </c:pt>
                <c:pt idx="61">
                  <c:v>3.2335577524554445E-3</c:v>
                </c:pt>
                <c:pt idx="62">
                  <c:v>3.235508065052595E-3</c:v>
                </c:pt>
                <c:pt idx="63">
                  <c:v>3.2374583776497452E-3</c:v>
                </c:pt>
                <c:pt idx="64">
                  <c:v>3.2394086902468953E-3</c:v>
                </c:pt>
                <c:pt idx="65">
                  <c:v>3.2452596280383465E-3</c:v>
                </c:pt>
                <c:pt idx="66">
                  <c:v>3.2472099406354966E-3</c:v>
                </c:pt>
                <c:pt idx="67">
                  <c:v>3.2491602532326472E-3</c:v>
                </c:pt>
                <c:pt idx="68">
                  <c:v>3.2511105658297973E-3</c:v>
                </c:pt>
                <c:pt idx="69">
                  <c:v>3.2530608784269478E-3</c:v>
                </c:pt>
                <c:pt idx="70">
                  <c:v>3.2589118162183986E-3</c:v>
                </c:pt>
                <c:pt idx="71">
                  <c:v>3.2608621288155492E-3</c:v>
                </c:pt>
                <c:pt idx="72">
                  <c:v>3.2628124414126993E-3</c:v>
                </c:pt>
                <c:pt idx="73">
                  <c:v>3.2647627540098498E-3</c:v>
                </c:pt>
                <c:pt idx="74">
                  <c:v>3.2667130666069999E-3</c:v>
                </c:pt>
                <c:pt idx="75">
                  <c:v>3.2725640043984512E-3</c:v>
                </c:pt>
                <c:pt idx="76">
                  <c:v>3.2745143169956013E-3</c:v>
                </c:pt>
                <c:pt idx="77">
                  <c:v>3.2764646295927518E-3</c:v>
                </c:pt>
                <c:pt idx="78">
                  <c:v>3.2784149421899019E-3</c:v>
                </c:pt>
                <c:pt idx="79">
                  <c:v>3.2803652547870525E-3</c:v>
                </c:pt>
                <c:pt idx="80">
                  <c:v>3.2862161925785033E-3</c:v>
                </c:pt>
                <c:pt idx="81">
                  <c:v>3.2881665051756538E-3</c:v>
                </c:pt>
                <c:pt idx="82">
                  <c:v>3.2901168177728039E-3</c:v>
                </c:pt>
                <c:pt idx="83">
                  <c:v>3.2920671303699545E-3</c:v>
                </c:pt>
                <c:pt idx="84">
                  <c:v>3.2940174429671046E-3</c:v>
                </c:pt>
                <c:pt idx="85">
                  <c:v>3.2998683807585558E-3</c:v>
                </c:pt>
                <c:pt idx="86">
                  <c:v>3.3018186933557059E-3</c:v>
                </c:pt>
                <c:pt idx="87">
                  <c:v>3.3037690059528565E-3</c:v>
                </c:pt>
                <c:pt idx="88">
                  <c:v>3.3057193185500066E-3</c:v>
                </c:pt>
                <c:pt idx="89">
                  <c:v>3.3076696311471572E-3</c:v>
                </c:pt>
                <c:pt idx="90">
                  <c:v>3.313520568938608E-3</c:v>
                </c:pt>
                <c:pt idx="91">
                  <c:v>3.3154708815357585E-3</c:v>
                </c:pt>
                <c:pt idx="92">
                  <c:v>3.3174211941329086E-3</c:v>
                </c:pt>
                <c:pt idx="93">
                  <c:v>3.3193715067300587E-3</c:v>
                </c:pt>
                <c:pt idx="94">
                  <c:v>3.3213218193272093E-3</c:v>
                </c:pt>
                <c:pt idx="95">
                  <c:v>3.3271727571186601E-3</c:v>
                </c:pt>
                <c:pt idx="96">
                  <c:v>3.3291230697158106E-3</c:v>
                </c:pt>
                <c:pt idx="97">
                  <c:v>3.3310733823129612E-3</c:v>
                </c:pt>
                <c:pt idx="98">
                  <c:v>3.3330236949101113E-3</c:v>
                </c:pt>
                <c:pt idx="99">
                  <c:v>3.3349740075072614E-3</c:v>
                </c:pt>
                <c:pt idx="100">
                  <c:v>3.3408249452987126E-3</c:v>
                </c:pt>
                <c:pt idx="101">
                  <c:v>3.3427752578958627E-3</c:v>
                </c:pt>
                <c:pt idx="102">
                  <c:v>3.3447255704930133E-3</c:v>
                </c:pt>
                <c:pt idx="103">
                  <c:v>3.3466758830901634E-3</c:v>
                </c:pt>
                <c:pt idx="104">
                  <c:v>3.348626195687314E-3</c:v>
                </c:pt>
                <c:pt idx="105">
                  <c:v>3.3544771334787647E-3</c:v>
                </c:pt>
                <c:pt idx="106">
                  <c:v>3.3564274460759153E-3</c:v>
                </c:pt>
                <c:pt idx="107">
                  <c:v>3.3583777586730654E-3</c:v>
                </c:pt>
                <c:pt idx="108">
                  <c:v>3.360328071270216E-3</c:v>
                </c:pt>
                <c:pt idx="109">
                  <c:v>3.3622783838673661E-3</c:v>
                </c:pt>
                <c:pt idx="110">
                  <c:v>3.3681293216588173E-3</c:v>
                </c:pt>
                <c:pt idx="111">
                  <c:v>3.3700796342559674E-3</c:v>
                </c:pt>
                <c:pt idx="112">
                  <c:v>3.372029946853118E-3</c:v>
                </c:pt>
                <c:pt idx="113">
                  <c:v>3.3739802594502681E-3</c:v>
                </c:pt>
                <c:pt idx="114">
                  <c:v>3.3759305720474186E-3</c:v>
                </c:pt>
                <c:pt idx="115">
                  <c:v>3.3817815098388694E-3</c:v>
                </c:pt>
                <c:pt idx="116">
                  <c:v>3.38373182243602E-3</c:v>
                </c:pt>
                <c:pt idx="117">
                  <c:v>3.3856821350331701E-3</c:v>
                </c:pt>
                <c:pt idx="118">
                  <c:v>3.3876324476303206E-3</c:v>
                </c:pt>
                <c:pt idx="119">
                  <c:v>3.3895827602274707E-3</c:v>
                </c:pt>
                <c:pt idx="120">
                  <c:v>3.395433698018922E-3</c:v>
                </c:pt>
                <c:pt idx="121">
                  <c:v>3.3973840106160721E-3</c:v>
                </c:pt>
                <c:pt idx="122">
                  <c:v>3.3993343232132226E-3</c:v>
                </c:pt>
                <c:pt idx="123">
                  <c:v>3.4012846358103727E-3</c:v>
                </c:pt>
                <c:pt idx="124">
                  <c:v>3.4032349484075233E-3</c:v>
                </c:pt>
                <c:pt idx="125">
                  <c:v>3.4090858861989741E-3</c:v>
                </c:pt>
                <c:pt idx="126">
                  <c:v>3.4110361987961246E-3</c:v>
                </c:pt>
                <c:pt idx="127">
                  <c:v>3.4129865113932747E-3</c:v>
                </c:pt>
                <c:pt idx="128">
                  <c:v>3.4149368239904249E-3</c:v>
                </c:pt>
                <c:pt idx="129">
                  <c:v>3.4168871365875754E-3</c:v>
                </c:pt>
                <c:pt idx="130">
                  <c:v>3.4227380743790262E-3</c:v>
                </c:pt>
                <c:pt idx="131">
                  <c:v>3.4246883869761767E-3</c:v>
                </c:pt>
                <c:pt idx="132">
                  <c:v>3.4266386995733273E-3</c:v>
                </c:pt>
                <c:pt idx="133">
                  <c:v>3.4285890121704774E-3</c:v>
                </c:pt>
                <c:pt idx="134">
                  <c:v>3.4305393247676275E-3</c:v>
                </c:pt>
                <c:pt idx="135">
                  <c:v>3.4363902625590787E-3</c:v>
                </c:pt>
                <c:pt idx="136">
                  <c:v>3.4383405751562289E-3</c:v>
                </c:pt>
                <c:pt idx="137">
                  <c:v>3.4402908877533794E-3</c:v>
                </c:pt>
                <c:pt idx="138">
                  <c:v>3.4422412003505295E-3</c:v>
                </c:pt>
                <c:pt idx="139">
                  <c:v>3.4519927633362814E-3</c:v>
                </c:pt>
                <c:pt idx="140">
                  <c:v>3.4539430759334315E-3</c:v>
                </c:pt>
                <c:pt idx="141">
                  <c:v>3.4558933885305821E-3</c:v>
                </c:pt>
                <c:pt idx="142">
                  <c:v>3.4578437011277322E-3</c:v>
                </c:pt>
                <c:pt idx="143">
                  <c:v>3.4636946389191834E-3</c:v>
                </c:pt>
                <c:pt idx="144">
                  <c:v>3.4656449515163335E-3</c:v>
                </c:pt>
                <c:pt idx="145">
                  <c:v>3.4675952641134841E-3</c:v>
                </c:pt>
                <c:pt idx="146">
                  <c:v>3.4695455767106342E-3</c:v>
                </c:pt>
                <c:pt idx="147">
                  <c:v>3.4714958893077848E-3</c:v>
                </c:pt>
                <c:pt idx="148">
                  <c:v>3.4792971396963861E-3</c:v>
                </c:pt>
                <c:pt idx="149">
                  <c:v>3.4812474522935362E-3</c:v>
                </c:pt>
                <c:pt idx="150">
                  <c:v>3.4831977648906868E-3</c:v>
                </c:pt>
                <c:pt idx="151">
                  <c:v>3.4851480774878369E-3</c:v>
                </c:pt>
                <c:pt idx="152">
                  <c:v>3.4909990152792881E-3</c:v>
                </c:pt>
                <c:pt idx="153">
                  <c:v>3.4929493278764382E-3</c:v>
                </c:pt>
                <c:pt idx="154">
                  <c:v>3.4948996404735888E-3</c:v>
                </c:pt>
                <c:pt idx="155">
                  <c:v>3.4968499530707389E-3</c:v>
                </c:pt>
                <c:pt idx="156">
                  <c:v>3.4988002656678894E-3</c:v>
                </c:pt>
                <c:pt idx="157">
                  <c:v>3.5046512034593402E-3</c:v>
                </c:pt>
                <c:pt idx="158">
                  <c:v>3.5066015160564903E-3</c:v>
                </c:pt>
                <c:pt idx="159">
                  <c:v>3.5085518286536409E-3</c:v>
                </c:pt>
                <c:pt idx="160">
                  <c:v>3.510502141250791E-3</c:v>
                </c:pt>
                <c:pt idx="161">
                  <c:v>3.5124524538479415E-3</c:v>
                </c:pt>
                <c:pt idx="162">
                  <c:v>3.5183033916393923E-3</c:v>
                </c:pt>
                <c:pt idx="163">
                  <c:v>3.5202537042365429E-3</c:v>
                </c:pt>
                <c:pt idx="164">
                  <c:v>3.522204016833693E-3</c:v>
                </c:pt>
                <c:pt idx="165">
                  <c:v>3.5241543294308435E-3</c:v>
                </c:pt>
                <c:pt idx="166">
                  <c:v>3.5261046420279937E-3</c:v>
                </c:pt>
                <c:pt idx="167">
                  <c:v>3.5319555798194449E-3</c:v>
                </c:pt>
                <c:pt idx="168">
                  <c:v>3.533905892416595E-3</c:v>
                </c:pt>
                <c:pt idx="169">
                  <c:v>3.5358562050137455E-3</c:v>
                </c:pt>
                <c:pt idx="170">
                  <c:v>3.5378065176108957E-3</c:v>
                </c:pt>
                <c:pt idx="171">
                  <c:v>3.5397568302080462E-3</c:v>
                </c:pt>
                <c:pt idx="172">
                  <c:v>3.545607767999497E-3</c:v>
                </c:pt>
                <c:pt idx="173">
                  <c:v>3.5475580805966475E-3</c:v>
                </c:pt>
                <c:pt idx="174">
                  <c:v>3.5495083931937977E-3</c:v>
                </c:pt>
                <c:pt idx="175">
                  <c:v>3.5514587057909482E-3</c:v>
                </c:pt>
                <c:pt idx="176">
                  <c:v>3.5534090183880983E-3</c:v>
                </c:pt>
                <c:pt idx="177">
                  <c:v>3.5592599561795495E-3</c:v>
                </c:pt>
                <c:pt idx="178">
                  <c:v>3.5612102687766997E-3</c:v>
                </c:pt>
                <c:pt idx="179">
                  <c:v>3.5631605813738502E-3</c:v>
                </c:pt>
                <c:pt idx="180">
                  <c:v>3.5651108939710003E-3</c:v>
                </c:pt>
                <c:pt idx="181">
                  <c:v>3.5670612065681504E-3</c:v>
                </c:pt>
                <c:pt idx="182">
                  <c:v>3.5729121443596017E-3</c:v>
                </c:pt>
                <c:pt idx="183">
                  <c:v>3.5748624569567518E-3</c:v>
                </c:pt>
                <c:pt idx="184">
                  <c:v>3.5768127695539023E-3</c:v>
                </c:pt>
                <c:pt idx="185">
                  <c:v>3.5787630821510529E-3</c:v>
                </c:pt>
                <c:pt idx="186">
                  <c:v>3.580713394748203E-3</c:v>
                </c:pt>
                <c:pt idx="187">
                  <c:v>3.5865643325396542E-3</c:v>
                </c:pt>
                <c:pt idx="188">
                  <c:v>3.5885146451368043E-3</c:v>
                </c:pt>
                <c:pt idx="189">
                  <c:v>3.5904649577339545E-3</c:v>
                </c:pt>
                <c:pt idx="190">
                  <c:v>3.592415270331105E-3</c:v>
                </c:pt>
                <c:pt idx="191">
                  <c:v>3.5943655829282556E-3</c:v>
                </c:pt>
                <c:pt idx="192">
                  <c:v>3.6002165207197063E-3</c:v>
                </c:pt>
                <c:pt idx="193">
                  <c:v>3.6021668333168569E-3</c:v>
                </c:pt>
                <c:pt idx="194">
                  <c:v>3.604117145914007E-3</c:v>
                </c:pt>
                <c:pt idx="195">
                  <c:v>3.6060674585111571E-3</c:v>
                </c:pt>
                <c:pt idx="196">
                  <c:v>3.6080177711083077E-3</c:v>
                </c:pt>
                <c:pt idx="197">
                  <c:v>3.6138687088997585E-3</c:v>
                </c:pt>
                <c:pt idx="198">
                  <c:v>3.615819021496909E-3</c:v>
                </c:pt>
                <c:pt idx="199">
                  <c:v>3.6177693340940591E-3</c:v>
                </c:pt>
                <c:pt idx="200">
                  <c:v>3.6197196466912097E-3</c:v>
                </c:pt>
                <c:pt idx="201">
                  <c:v>3.6216699592883598E-3</c:v>
                </c:pt>
                <c:pt idx="202">
                  <c:v>3.627520897079811E-3</c:v>
                </c:pt>
                <c:pt idx="203">
                  <c:v>3.6294712096769611E-3</c:v>
                </c:pt>
                <c:pt idx="204">
                  <c:v>3.6314215222741117E-3</c:v>
                </c:pt>
                <c:pt idx="205">
                  <c:v>3.6333718348712618E-3</c:v>
                </c:pt>
                <c:pt idx="206">
                  <c:v>3.6353221474684123E-3</c:v>
                </c:pt>
                <c:pt idx="207">
                  <c:v>3.6411730852598631E-3</c:v>
                </c:pt>
                <c:pt idx="208">
                  <c:v>3.6431233978570137E-3</c:v>
                </c:pt>
                <c:pt idx="209">
                  <c:v>3.6450737104541638E-3</c:v>
                </c:pt>
                <c:pt idx="210">
                  <c:v>3.6470240230513143E-3</c:v>
                </c:pt>
                <c:pt idx="211">
                  <c:v>3.6489743356484645E-3</c:v>
                </c:pt>
                <c:pt idx="212">
                  <c:v>3.6548252734399152E-3</c:v>
                </c:pt>
                <c:pt idx="213">
                  <c:v>3.6567755860370658E-3</c:v>
                </c:pt>
                <c:pt idx="214">
                  <c:v>3.6587258986342163E-3</c:v>
                </c:pt>
                <c:pt idx="215">
                  <c:v>3.6606762112313665E-3</c:v>
                </c:pt>
                <c:pt idx="216">
                  <c:v>3.6626265238285166E-3</c:v>
                </c:pt>
                <c:pt idx="217">
                  <c:v>3.6684774616199678E-3</c:v>
                </c:pt>
                <c:pt idx="218">
                  <c:v>3.6704277742171179E-3</c:v>
                </c:pt>
                <c:pt idx="219">
                  <c:v>3.6723780868142685E-3</c:v>
                </c:pt>
                <c:pt idx="220">
                  <c:v>3.674328399411419E-3</c:v>
                </c:pt>
                <c:pt idx="221">
                  <c:v>3.6762787120085691E-3</c:v>
                </c:pt>
                <c:pt idx="222">
                  <c:v>3.6821296498000203E-3</c:v>
                </c:pt>
                <c:pt idx="223">
                  <c:v>3.6840799623971705E-3</c:v>
                </c:pt>
                <c:pt idx="224">
                  <c:v>3.6860302749943206E-3</c:v>
                </c:pt>
                <c:pt idx="225">
                  <c:v>3.6879805875914711E-3</c:v>
                </c:pt>
                <c:pt idx="226">
                  <c:v>3.6899309001886217E-3</c:v>
                </c:pt>
                <c:pt idx="227">
                  <c:v>3.6957818379800725E-3</c:v>
                </c:pt>
                <c:pt idx="228">
                  <c:v>3.697732150577223E-3</c:v>
                </c:pt>
                <c:pt idx="229">
                  <c:v>3.6996824631743731E-3</c:v>
                </c:pt>
                <c:pt idx="230">
                  <c:v>3.7016327757715232E-3</c:v>
                </c:pt>
                <c:pt idx="231">
                  <c:v>3.7035830883686738E-3</c:v>
                </c:pt>
                <c:pt idx="232">
                  <c:v>3.7094340261601246E-3</c:v>
                </c:pt>
                <c:pt idx="233">
                  <c:v>3.7113843387572751E-3</c:v>
                </c:pt>
                <c:pt idx="234">
                  <c:v>3.7133346513544252E-3</c:v>
                </c:pt>
                <c:pt idx="235">
                  <c:v>3.7152849639515758E-3</c:v>
                </c:pt>
                <c:pt idx="236">
                  <c:v>3.7172352765487259E-3</c:v>
                </c:pt>
                <c:pt idx="237">
                  <c:v>3.7230862143401771E-3</c:v>
                </c:pt>
                <c:pt idx="238">
                  <c:v>3.7250365269373273E-3</c:v>
                </c:pt>
                <c:pt idx="239">
                  <c:v>3.7269868395344778E-3</c:v>
                </c:pt>
                <c:pt idx="240">
                  <c:v>3.7289371521316279E-3</c:v>
                </c:pt>
                <c:pt idx="241">
                  <c:v>3.7308874647287785E-3</c:v>
                </c:pt>
                <c:pt idx="242">
                  <c:v>3.7367384025202293E-3</c:v>
                </c:pt>
                <c:pt idx="243">
                  <c:v>3.7386887151173798E-3</c:v>
                </c:pt>
                <c:pt idx="244">
                  <c:v>3.7406390277145299E-3</c:v>
                </c:pt>
                <c:pt idx="245">
                  <c:v>3.74258934031168E-3</c:v>
                </c:pt>
                <c:pt idx="246">
                  <c:v>3.7445396529088306E-3</c:v>
                </c:pt>
                <c:pt idx="247">
                  <c:v>3.7503905907002814E-3</c:v>
                </c:pt>
                <c:pt idx="248">
                  <c:v>3.7523409032974319E-3</c:v>
                </c:pt>
                <c:pt idx="249">
                  <c:v>3.7542912158945825E-3</c:v>
                </c:pt>
                <c:pt idx="250">
                  <c:v>3.7562415284917326E-3</c:v>
                </c:pt>
                <c:pt idx="251">
                  <c:v>3.7581918410888827E-3</c:v>
                </c:pt>
                <c:pt idx="252">
                  <c:v>3.7640427788803339E-3</c:v>
                </c:pt>
                <c:pt idx="253">
                  <c:v>3.765993091477484E-3</c:v>
                </c:pt>
                <c:pt idx="254">
                  <c:v>3.7679434040746346E-3</c:v>
                </c:pt>
                <c:pt idx="255">
                  <c:v>3.7698937166717851E-3</c:v>
                </c:pt>
                <c:pt idx="256">
                  <c:v>3.7718440292689353E-3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3.075339764000283E-3</c:v>
                </c:pt>
                <c:pt idx="1">
                  <c:v>3.0806273659256009E-3</c:v>
                </c:pt>
                <c:pt idx="2">
                  <c:v>3.0823918042112534E-3</c:v>
                </c:pt>
                <c:pt idx="3">
                  <c:v>3.0841571946521782E-3</c:v>
                </c:pt>
                <c:pt idx="4">
                  <c:v>3.085923537248376E-3</c:v>
                </c:pt>
                <c:pt idx="5">
                  <c:v>3.0876908319998468E-3</c:v>
                </c:pt>
                <c:pt idx="6">
                  <c:v>3.0929984291858965E-3</c:v>
                </c:pt>
                <c:pt idx="7">
                  <c:v>3.094769532558459E-3</c:v>
                </c:pt>
                <c:pt idx="8">
                  <c:v>3.0965415880862949E-3</c:v>
                </c:pt>
                <c:pt idx="9">
                  <c:v>3.0983145957694034E-3</c:v>
                </c:pt>
                <c:pt idx="10">
                  <c:v>3.100088555607785E-3</c:v>
                </c:pt>
                <c:pt idx="11">
                  <c:v>3.1054161480545666E-3</c:v>
                </c:pt>
                <c:pt idx="12">
                  <c:v>3.1071939165140399E-3</c:v>
                </c:pt>
                <c:pt idx="13">
                  <c:v>3.1089726371287866E-3</c:v>
                </c:pt>
                <c:pt idx="14">
                  <c:v>3.1107523098988055E-3</c:v>
                </c:pt>
                <c:pt idx="15">
                  <c:v>3.1125329348240978E-3</c:v>
                </c:pt>
                <c:pt idx="16">
                  <c:v>3.1178805225316117E-3</c:v>
                </c:pt>
                <c:pt idx="17">
                  <c:v>3.1196649560779953E-3</c:v>
                </c:pt>
                <c:pt idx="18">
                  <c:v>3.1214503417796523E-3</c:v>
                </c:pt>
                <c:pt idx="19">
                  <c:v>3.1232366796365824E-3</c:v>
                </c:pt>
                <c:pt idx="20">
                  <c:v>3.1250239696487851E-3</c:v>
                </c:pt>
                <c:pt idx="21">
                  <c:v>3.1303915526170313E-3</c:v>
                </c:pt>
                <c:pt idx="22">
                  <c:v>3.1321826512503257E-3</c:v>
                </c:pt>
                <c:pt idx="23">
                  <c:v>3.133974702038893E-3</c:v>
                </c:pt>
                <c:pt idx="24">
                  <c:v>3.1357677049827339E-3</c:v>
                </c:pt>
                <c:pt idx="25">
                  <c:v>3.1375616600818473E-3</c:v>
                </c:pt>
                <c:pt idx="26">
                  <c:v>3.1429492383108254E-3</c:v>
                </c:pt>
                <c:pt idx="27">
                  <c:v>3.1447470020310305E-3</c:v>
                </c:pt>
                <c:pt idx="28">
                  <c:v>3.1465457179065087E-3</c:v>
                </c:pt>
                <c:pt idx="29">
                  <c:v>3.1483453859372599E-3</c:v>
                </c:pt>
                <c:pt idx="30">
                  <c:v>3.1501460061232841E-3</c:v>
                </c:pt>
                <c:pt idx="31">
                  <c:v>3.1555535796129941E-3</c:v>
                </c:pt>
                <c:pt idx="32">
                  <c:v>3.15735800842011E-3</c:v>
                </c:pt>
                <c:pt idx="33">
                  <c:v>3.1591633893824989E-3</c:v>
                </c:pt>
                <c:pt idx="34">
                  <c:v>3.1609697225001604E-3</c:v>
                </c:pt>
                <c:pt idx="35">
                  <c:v>3.1627770077730958E-3</c:v>
                </c:pt>
                <c:pt idx="36">
                  <c:v>3.1682045765235377E-3</c:v>
                </c:pt>
                <c:pt idx="37">
                  <c:v>3.1700156704175639E-3</c:v>
                </c:pt>
                <c:pt idx="38">
                  <c:v>3.1718277164668636E-3</c:v>
                </c:pt>
                <c:pt idx="39">
                  <c:v>3.1736407146714359E-3</c:v>
                </c:pt>
                <c:pt idx="40">
                  <c:v>3.1754546650312812E-3</c:v>
                </c:pt>
                <c:pt idx="41">
                  <c:v>3.1809022290424558E-3</c:v>
                </c:pt>
                <c:pt idx="42">
                  <c:v>3.1827199880233928E-3</c:v>
                </c:pt>
                <c:pt idx="43">
                  <c:v>3.1845386991596028E-3</c:v>
                </c:pt>
                <c:pt idx="44">
                  <c:v>3.1863583624510859E-3</c:v>
                </c:pt>
                <c:pt idx="45">
                  <c:v>3.188178977897842E-3</c:v>
                </c:pt>
                <c:pt idx="46">
                  <c:v>3.1936465371697484E-3</c:v>
                </c:pt>
                <c:pt idx="47">
                  <c:v>3.1954709612375962E-3</c:v>
                </c:pt>
                <c:pt idx="48">
                  <c:v>3.197296337460717E-3</c:v>
                </c:pt>
                <c:pt idx="49">
                  <c:v>3.1991226658391108E-3</c:v>
                </c:pt>
                <c:pt idx="50">
                  <c:v>3.2009499463727773E-3</c:v>
                </c:pt>
                <c:pt idx="51">
                  <c:v>3.2064375009054156E-3</c:v>
                </c:pt>
                <c:pt idx="52">
                  <c:v>3.2082685900601741E-3</c:v>
                </c:pt>
                <c:pt idx="53">
                  <c:v>3.2101006313702057E-3</c:v>
                </c:pt>
                <c:pt idx="54">
                  <c:v>3.2119336248355103E-3</c:v>
                </c:pt>
                <c:pt idx="55">
                  <c:v>3.2137675704560875E-3</c:v>
                </c:pt>
                <c:pt idx="56">
                  <c:v>3.2192751202494577E-3</c:v>
                </c:pt>
                <c:pt idx="57">
                  <c:v>3.221112874491127E-3</c:v>
                </c:pt>
                <c:pt idx="58">
                  <c:v>3.2229515808880689E-3</c:v>
                </c:pt>
                <c:pt idx="59">
                  <c:v>3.2247912394402843E-3</c:v>
                </c:pt>
                <c:pt idx="60">
                  <c:v>3.2266318501477723E-3</c:v>
                </c:pt>
                <c:pt idx="61">
                  <c:v>3.2340038145304544E-3</c:v>
                </c:pt>
                <c:pt idx="62">
                  <c:v>3.2358491860143071E-3</c:v>
                </c:pt>
                <c:pt idx="63">
                  <c:v>3.2376955096534328E-3</c:v>
                </c:pt>
                <c:pt idx="64">
                  <c:v>3.2395427854478315E-3</c:v>
                </c:pt>
                <c:pt idx="65">
                  <c:v>3.2450903257626659E-3</c:v>
                </c:pt>
                <c:pt idx="66">
                  <c:v>3.2469414101781563E-3</c:v>
                </c:pt>
                <c:pt idx="67">
                  <c:v>3.2487934467489198E-3</c:v>
                </c:pt>
                <c:pt idx="68">
                  <c:v>3.2506464354749563E-3</c:v>
                </c:pt>
                <c:pt idx="69">
                  <c:v>3.2525003763562653E-3</c:v>
                </c:pt>
                <c:pt idx="70">
                  <c:v>3.2580679119318316E-3</c:v>
                </c:pt>
                <c:pt idx="71">
                  <c:v>3.2599256614342328E-3</c:v>
                </c:pt>
                <c:pt idx="72">
                  <c:v>3.261784363091907E-3</c:v>
                </c:pt>
                <c:pt idx="73">
                  <c:v>3.2636440169048543E-3</c:v>
                </c:pt>
                <c:pt idx="74">
                  <c:v>3.2655046228730741E-3</c:v>
                </c:pt>
                <c:pt idx="75">
                  <c:v>3.2710921537093718E-3</c:v>
                </c:pt>
                <c:pt idx="76">
                  <c:v>3.2729565682986838E-3</c:v>
                </c:pt>
                <c:pt idx="77">
                  <c:v>3.2748219350432687E-3</c:v>
                </c:pt>
                <c:pt idx="78">
                  <c:v>3.2766882539431268E-3</c:v>
                </c:pt>
                <c:pt idx="79">
                  <c:v>3.2785555249982574E-3</c:v>
                </c:pt>
                <c:pt idx="80">
                  <c:v>3.284163051095287E-3</c:v>
                </c:pt>
                <c:pt idx="81">
                  <c:v>3.2860341307715101E-3</c:v>
                </c:pt>
                <c:pt idx="82">
                  <c:v>3.2879061626030054E-3</c:v>
                </c:pt>
                <c:pt idx="83">
                  <c:v>3.2897791465897738E-3</c:v>
                </c:pt>
                <c:pt idx="84">
                  <c:v>3.2916530827318152E-3</c:v>
                </c:pt>
                <c:pt idx="85">
                  <c:v>3.2972806040895771E-3</c:v>
                </c:pt>
                <c:pt idx="86">
                  <c:v>3.2991583488527101E-3</c:v>
                </c:pt>
                <c:pt idx="87">
                  <c:v>3.3010370457711162E-3</c:v>
                </c:pt>
                <c:pt idx="88">
                  <c:v>3.3029166948447958E-3</c:v>
                </c:pt>
                <c:pt idx="89">
                  <c:v>3.3047972960737479E-3</c:v>
                </c:pt>
                <c:pt idx="90">
                  <c:v>3.3104448126922417E-3</c:v>
                </c:pt>
                <c:pt idx="91">
                  <c:v>3.3123292225422855E-3</c:v>
                </c:pt>
                <c:pt idx="92">
                  <c:v>3.3142145845476024E-3</c:v>
                </c:pt>
                <c:pt idx="93">
                  <c:v>3.3161008987081923E-3</c:v>
                </c:pt>
                <c:pt idx="94">
                  <c:v>3.3179881650240552E-3</c:v>
                </c:pt>
                <c:pt idx="95">
                  <c:v>3.3236556769032808E-3</c:v>
                </c:pt>
                <c:pt idx="96">
                  <c:v>3.3255467518402354E-3</c:v>
                </c:pt>
                <c:pt idx="97">
                  <c:v>3.3274387789324626E-3</c:v>
                </c:pt>
                <c:pt idx="98">
                  <c:v>3.3293317581799633E-3</c:v>
                </c:pt>
                <c:pt idx="99">
                  <c:v>3.331225689582737E-3</c:v>
                </c:pt>
                <c:pt idx="100">
                  <c:v>3.3369131967226945E-3</c:v>
                </c:pt>
                <c:pt idx="101">
                  <c:v>3.3388109367465599E-3</c:v>
                </c:pt>
                <c:pt idx="102">
                  <c:v>3.3407096289256978E-3</c:v>
                </c:pt>
                <c:pt idx="103">
                  <c:v>3.3426092732601093E-3</c:v>
                </c:pt>
                <c:pt idx="104">
                  <c:v>3.3445098697497933E-3</c:v>
                </c:pt>
                <c:pt idx="105">
                  <c:v>3.3502173721504831E-3</c:v>
                </c:pt>
                <c:pt idx="106">
                  <c:v>3.3521217772612588E-3</c:v>
                </c:pt>
                <c:pt idx="107">
                  <c:v>3.3540271345273076E-3</c:v>
                </c:pt>
                <c:pt idx="108">
                  <c:v>3.3559334439486293E-3</c:v>
                </c:pt>
                <c:pt idx="109">
                  <c:v>3.3578407055252241E-3</c:v>
                </c:pt>
                <c:pt idx="110">
                  <c:v>3.3635682031866463E-3</c:v>
                </c:pt>
                <c:pt idx="111">
                  <c:v>3.3654792733843327E-3</c:v>
                </c:pt>
                <c:pt idx="112">
                  <c:v>3.3673912957372923E-3</c:v>
                </c:pt>
                <c:pt idx="113">
                  <c:v>3.3693042702455244E-3</c:v>
                </c:pt>
                <c:pt idx="114">
                  <c:v>3.3712181969090304E-3</c:v>
                </c:pt>
                <c:pt idx="115">
                  <c:v>3.3769656898311839E-3</c:v>
                </c:pt>
                <c:pt idx="116">
                  <c:v>3.3788834251157812E-3</c:v>
                </c:pt>
                <c:pt idx="117">
                  <c:v>3.3808021125556515E-3</c:v>
                </c:pt>
                <c:pt idx="118">
                  <c:v>3.3827217521507943E-3</c:v>
                </c:pt>
                <c:pt idx="119">
                  <c:v>3.3846423439012102E-3</c:v>
                </c:pt>
                <c:pt idx="120">
                  <c:v>3.3904098320840965E-3</c:v>
                </c:pt>
                <c:pt idx="121">
                  <c:v>3.3923342324556041E-3</c:v>
                </c:pt>
                <c:pt idx="122">
                  <c:v>3.3942595849823852E-3</c:v>
                </c:pt>
                <c:pt idx="123">
                  <c:v>3.3961858896644388E-3</c:v>
                </c:pt>
                <c:pt idx="124">
                  <c:v>3.3981131465017655E-3</c:v>
                </c:pt>
                <c:pt idx="125">
                  <c:v>3.4039006299453837E-3</c:v>
                </c:pt>
                <c:pt idx="126">
                  <c:v>3.405831695403802E-3</c:v>
                </c:pt>
                <c:pt idx="127">
                  <c:v>3.4077637130174934E-3</c:v>
                </c:pt>
                <c:pt idx="128">
                  <c:v>3.4096966827864578E-3</c:v>
                </c:pt>
                <c:pt idx="129">
                  <c:v>3.4116306047106953E-3</c:v>
                </c:pt>
                <c:pt idx="130">
                  <c:v>3.4174380834150453E-3</c:v>
                </c:pt>
                <c:pt idx="131">
                  <c:v>3.4193758139603745E-3</c:v>
                </c:pt>
                <c:pt idx="132">
                  <c:v>3.4213144966609766E-3</c:v>
                </c:pt>
                <c:pt idx="133">
                  <c:v>3.4232541315168514E-3</c:v>
                </c:pt>
                <c:pt idx="134">
                  <c:v>3.4251947185279996E-3</c:v>
                </c:pt>
                <c:pt idx="135">
                  <c:v>3.4310221924930815E-3</c:v>
                </c:pt>
                <c:pt idx="136">
                  <c:v>3.4329665881253214E-3</c:v>
                </c:pt>
                <c:pt idx="137">
                  <c:v>3.4349119359128343E-3</c:v>
                </c:pt>
                <c:pt idx="138">
                  <c:v>3.4368582358556199E-3</c:v>
                </c:pt>
                <c:pt idx="139">
                  <c:v>3.4466040178986429E-3</c:v>
                </c:pt>
                <c:pt idx="140">
                  <c:v>3.4485560307730666E-3</c:v>
                </c:pt>
                <c:pt idx="141">
                  <c:v>3.4505089958027629E-3</c:v>
                </c:pt>
                <c:pt idx="142">
                  <c:v>3.4524629129877322E-3</c:v>
                </c:pt>
                <c:pt idx="143">
                  <c:v>3.4583303774742779E-3</c:v>
                </c:pt>
                <c:pt idx="144">
                  <c:v>3.4602881032803393E-3</c:v>
                </c:pt>
                <c:pt idx="145">
                  <c:v>3.4622467812416733E-3</c:v>
                </c:pt>
                <c:pt idx="146">
                  <c:v>3.4642064113582804E-3</c:v>
                </c:pt>
                <c:pt idx="147">
                  <c:v>3.4661669936301605E-3</c:v>
                </c:pt>
                <c:pt idx="148">
                  <c:v>3.4740188442704098E-3</c:v>
                </c:pt>
                <c:pt idx="149">
                  <c:v>3.475984187318655E-3</c:v>
                </c:pt>
                <c:pt idx="150">
                  <c:v>3.4779504825221729E-3</c:v>
                </c:pt>
                <c:pt idx="151">
                  <c:v>3.4799177298809633E-3</c:v>
                </c:pt>
                <c:pt idx="152">
                  <c:v>3.4858251848889732E-3</c:v>
                </c:pt>
                <c:pt idx="153">
                  <c:v>3.4877962408688561E-3</c:v>
                </c:pt>
                <c:pt idx="154">
                  <c:v>3.4897682490040113E-3</c:v>
                </c:pt>
                <c:pt idx="155">
                  <c:v>3.4917412092944399E-3</c:v>
                </c:pt>
                <c:pt idx="156">
                  <c:v>3.4937151217401411E-3</c:v>
                </c:pt>
                <c:pt idx="157">
                  <c:v>3.4996425720088828E-3</c:v>
                </c:pt>
                <c:pt idx="158">
                  <c:v>3.5016202930756757E-3</c:v>
                </c:pt>
                <c:pt idx="159">
                  <c:v>3.503598966297742E-3</c:v>
                </c:pt>
                <c:pt idx="160">
                  <c:v>3.5055785916750814E-3</c:v>
                </c:pt>
                <c:pt idx="161">
                  <c:v>3.5075591692076934E-3</c:v>
                </c:pt>
                <c:pt idx="162">
                  <c:v>3.513506614737167E-3</c:v>
                </c:pt>
                <c:pt idx="163">
                  <c:v>3.5154910008908706E-3</c:v>
                </c:pt>
                <c:pt idx="164">
                  <c:v>3.5174763391998477E-3</c:v>
                </c:pt>
                <c:pt idx="165">
                  <c:v>3.5194626296640974E-3</c:v>
                </c:pt>
                <c:pt idx="166">
                  <c:v>3.5214498722836202E-3</c:v>
                </c:pt>
                <c:pt idx="167">
                  <c:v>3.5274173130738257E-3</c:v>
                </c:pt>
                <c:pt idx="168">
                  <c:v>3.5294083643144401E-3</c:v>
                </c:pt>
                <c:pt idx="169">
                  <c:v>3.5314003677103275E-3</c:v>
                </c:pt>
                <c:pt idx="170">
                  <c:v>3.5333933232614884E-3</c:v>
                </c:pt>
                <c:pt idx="171">
                  <c:v>3.5353872309679215E-3</c:v>
                </c:pt>
                <c:pt idx="172">
                  <c:v>3.5413746670188593E-3</c:v>
                </c:pt>
                <c:pt idx="173">
                  <c:v>3.5433723833463845E-3</c:v>
                </c:pt>
                <c:pt idx="174">
                  <c:v>3.5453710518291823E-3</c:v>
                </c:pt>
                <c:pt idx="175">
                  <c:v>3.5473706724672535E-3</c:v>
                </c:pt>
                <c:pt idx="176">
                  <c:v>3.5493712452605978E-3</c:v>
                </c:pt>
                <c:pt idx="177">
                  <c:v>3.5553786765722675E-3</c:v>
                </c:pt>
                <c:pt idx="178">
                  <c:v>3.5573830579867034E-3</c:v>
                </c:pt>
                <c:pt idx="179">
                  <c:v>3.559388391556412E-3</c:v>
                </c:pt>
                <c:pt idx="180">
                  <c:v>3.5613946772813936E-3</c:v>
                </c:pt>
                <c:pt idx="181">
                  <c:v>3.5634019151616482E-3</c:v>
                </c:pt>
                <c:pt idx="182">
                  <c:v>3.5694293417340502E-3</c:v>
                </c:pt>
                <c:pt idx="183">
                  <c:v>3.5714403882353969E-3</c:v>
                </c:pt>
                <c:pt idx="184">
                  <c:v>3.5734523868920162E-3</c:v>
                </c:pt>
                <c:pt idx="185">
                  <c:v>3.5754653377039086E-3</c:v>
                </c:pt>
                <c:pt idx="186">
                  <c:v>3.5774792406710744E-3</c:v>
                </c:pt>
                <c:pt idx="187">
                  <c:v>3.5835266625042078E-3</c:v>
                </c:pt>
                <c:pt idx="188">
                  <c:v>3.5855443740924649E-3</c:v>
                </c:pt>
                <c:pt idx="189">
                  <c:v>3.587563037835995E-3</c:v>
                </c:pt>
                <c:pt idx="190">
                  <c:v>3.5895826537347981E-3</c:v>
                </c:pt>
                <c:pt idx="191">
                  <c:v>3.5916032217888738E-3</c:v>
                </c:pt>
                <c:pt idx="192">
                  <c:v>3.59767063888274E-3</c:v>
                </c:pt>
                <c:pt idx="193">
                  <c:v>3.5996950155579078E-3</c:v>
                </c:pt>
                <c:pt idx="194">
                  <c:v>3.6017203443883482E-3</c:v>
                </c:pt>
                <c:pt idx="195">
                  <c:v>3.6037466253740621E-3</c:v>
                </c:pt>
                <c:pt idx="196">
                  <c:v>3.6057738585150486E-3</c:v>
                </c:pt>
                <c:pt idx="197">
                  <c:v>3.6118612708696467E-3</c:v>
                </c:pt>
                <c:pt idx="198">
                  <c:v>3.6138923126317253E-3</c:v>
                </c:pt>
                <c:pt idx="199">
                  <c:v>3.6159243065490764E-3</c:v>
                </c:pt>
                <c:pt idx="200">
                  <c:v>3.6179572526217007E-3</c:v>
                </c:pt>
                <c:pt idx="201">
                  <c:v>3.6199911508495979E-3</c:v>
                </c:pt>
                <c:pt idx="202">
                  <c:v>3.6260985584649279E-3</c:v>
                </c:pt>
                <c:pt idx="203">
                  <c:v>3.6281362653139172E-3</c:v>
                </c:pt>
                <c:pt idx="204">
                  <c:v>3.6301749243181792E-3</c:v>
                </c:pt>
                <c:pt idx="205">
                  <c:v>3.6322145354777142E-3</c:v>
                </c:pt>
                <c:pt idx="206">
                  <c:v>3.6342550987925222E-3</c:v>
                </c:pt>
                <c:pt idx="207">
                  <c:v>3.640382501668584E-3</c:v>
                </c:pt>
                <c:pt idx="208">
                  <c:v>3.6424268736044837E-3</c:v>
                </c:pt>
                <c:pt idx="209">
                  <c:v>3.6444721976956564E-3</c:v>
                </c:pt>
                <c:pt idx="210">
                  <c:v>3.6465184739421022E-3</c:v>
                </c:pt>
                <c:pt idx="211">
                  <c:v>3.648565702343821E-3</c:v>
                </c:pt>
                <c:pt idx="212">
                  <c:v>3.6547131004806143E-3</c:v>
                </c:pt>
                <c:pt idx="213">
                  <c:v>3.6567641375034252E-3</c:v>
                </c:pt>
                <c:pt idx="214">
                  <c:v>3.6588161266815087E-3</c:v>
                </c:pt>
                <c:pt idx="215">
                  <c:v>3.6608690680148648E-3</c:v>
                </c:pt>
                <c:pt idx="216">
                  <c:v>3.6629229615034943E-3</c:v>
                </c:pt>
                <c:pt idx="217">
                  <c:v>3.6690903549010203E-3</c:v>
                </c:pt>
                <c:pt idx="218">
                  <c:v>3.6711480570107411E-3</c:v>
                </c:pt>
                <c:pt idx="219">
                  <c:v>3.6732067112757354E-3</c:v>
                </c:pt>
                <c:pt idx="220">
                  <c:v>3.6752663176960023E-3</c:v>
                </c:pt>
                <c:pt idx="221">
                  <c:v>3.6773268762715422E-3</c:v>
                </c:pt>
                <c:pt idx="222">
                  <c:v>3.6835142649297996E-3</c:v>
                </c:pt>
                <c:pt idx="223">
                  <c:v>3.6855786321264316E-3</c:v>
                </c:pt>
                <c:pt idx="224">
                  <c:v>3.6876439514783362E-3</c:v>
                </c:pt>
                <c:pt idx="225">
                  <c:v>3.6897102229855143E-3</c:v>
                </c:pt>
                <c:pt idx="226">
                  <c:v>3.691777446647965E-3</c:v>
                </c:pt>
                <c:pt idx="227">
                  <c:v>3.6979848305669543E-3</c:v>
                </c:pt>
                <c:pt idx="228">
                  <c:v>3.7000558628504971E-3</c:v>
                </c:pt>
                <c:pt idx="229">
                  <c:v>3.7021278472893124E-3</c:v>
                </c:pt>
                <c:pt idx="230">
                  <c:v>3.7042007838834008E-3</c:v>
                </c:pt>
                <c:pt idx="231">
                  <c:v>3.7062746726327623E-3</c:v>
                </c:pt>
                <c:pt idx="232">
                  <c:v>3.7125020518124835E-3</c:v>
                </c:pt>
                <c:pt idx="233">
                  <c:v>3.7145797491829366E-3</c:v>
                </c:pt>
                <c:pt idx="234">
                  <c:v>3.7166583987086627E-3</c:v>
                </c:pt>
                <c:pt idx="235">
                  <c:v>3.7187380003896619E-3</c:v>
                </c:pt>
                <c:pt idx="236">
                  <c:v>3.7208185542259341E-3</c:v>
                </c:pt>
                <c:pt idx="237">
                  <c:v>3.7270659286663876E-3</c:v>
                </c:pt>
                <c:pt idx="238">
                  <c:v>3.7291502911237511E-3</c:v>
                </c:pt>
                <c:pt idx="239">
                  <c:v>3.7312356057363884E-3</c:v>
                </c:pt>
                <c:pt idx="240">
                  <c:v>3.7333218725042979E-3</c:v>
                </c:pt>
                <c:pt idx="241">
                  <c:v>3.7354090914274805E-3</c:v>
                </c:pt>
                <c:pt idx="242">
                  <c:v>3.7416764611286663E-3</c:v>
                </c:pt>
                <c:pt idx="243">
                  <c:v>3.7437674886729405E-3</c:v>
                </c:pt>
                <c:pt idx="244">
                  <c:v>3.7458594683724878E-3</c:v>
                </c:pt>
                <c:pt idx="245">
                  <c:v>3.747952400227308E-3</c:v>
                </c:pt>
                <c:pt idx="246">
                  <c:v>3.7500462842374018E-3</c:v>
                </c:pt>
                <c:pt idx="247">
                  <c:v>3.7563336491993195E-3</c:v>
                </c:pt>
                <c:pt idx="248">
                  <c:v>3.7584313418305045E-3</c:v>
                </c:pt>
                <c:pt idx="249">
                  <c:v>3.7605299866169629E-3</c:v>
                </c:pt>
                <c:pt idx="250">
                  <c:v>3.762629583558694E-3</c:v>
                </c:pt>
                <c:pt idx="251">
                  <c:v>3.7647301326556976E-3</c:v>
                </c:pt>
                <c:pt idx="252">
                  <c:v>3.7710374928783472E-3</c:v>
                </c:pt>
                <c:pt idx="253">
                  <c:v>3.7731418505964429E-3</c:v>
                </c:pt>
                <c:pt idx="254">
                  <c:v>3.7752471604698117E-3</c:v>
                </c:pt>
                <c:pt idx="255">
                  <c:v>3.7773534224984531E-3</c:v>
                </c:pt>
                <c:pt idx="256">
                  <c:v>3.779460636682368E-3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536064"/>
        <c:axId val="586537600"/>
      </c:lineChart>
      <c:dateAx>
        <c:axId val="5865360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6537600"/>
        <c:crosses val="autoZero"/>
        <c:auto val="1"/>
        <c:lblOffset val="100"/>
        <c:baseTimeUnit val="days"/>
      </c:dateAx>
      <c:valAx>
        <c:axId val="5865376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6536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4.9186712233507393E-4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  <c:pt idx="3">
                  <c:v>42765</c:v>
                </c:pt>
                <c:pt idx="4">
                  <c:v>42794</c:v>
                </c:pt>
                <c:pt idx="5">
                  <c:v>42824</c:v>
                </c:pt>
                <c:pt idx="6">
                  <c:v>42853</c:v>
                </c:pt>
                <c:pt idx="7">
                  <c:v>42885</c:v>
                </c:pt>
                <c:pt idx="8">
                  <c:v>42916</c:v>
                </c:pt>
                <c:pt idx="9">
                  <c:v>42947</c:v>
                </c:pt>
                <c:pt idx="10">
                  <c:v>42977</c:v>
                </c:pt>
                <c:pt idx="11">
                  <c:v>43007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6.3428509024889045E-4</c:v>
                </c:pt>
                <c:pt idx="1">
                  <c:v>7.0124381754312895E-4</c:v>
                </c:pt>
                <c:pt idx="2">
                  <c:v>8.0370056624452053E-4</c:v>
                </c:pt>
                <c:pt idx="3">
                  <c:v>8.1891133265678045E-4</c:v>
                </c:pt>
                <c:pt idx="4">
                  <c:v>8.5190204350760234E-4</c:v>
                </c:pt>
                <c:pt idx="5">
                  <c:v>8.7418447665195626E-4</c:v>
                </c:pt>
                <c:pt idx="6">
                  <c:v>8.8958955996421528E-4</c:v>
                </c:pt>
                <c:pt idx="7">
                  <c:v>9.0879552919147276E-4</c:v>
                </c:pt>
                <c:pt idx="8">
                  <c:v>9.2391189523878623E-4</c:v>
                </c:pt>
                <c:pt idx="9">
                  <c:v>9.2669923895820783E-4</c:v>
                </c:pt>
                <c:pt idx="10">
                  <c:v>9.2894503788690328E-4</c:v>
                </c:pt>
                <c:pt idx="11">
                  <c:v>9.3798160592948893E-4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42662</c:v>
                </c:pt>
                <c:pt idx="1">
                  <c:v>42725</c:v>
                </c:pt>
                <c:pt idx="2">
                  <c:v>42809</c:v>
                </c:pt>
                <c:pt idx="3">
                  <c:v>42907</c:v>
                </c:pt>
                <c:pt idx="4">
                  <c:v>42998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6.0721374413856772E-4</c:v>
                </c:pt>
                <c:pt idx="1">
                  <c:v>7.9609870807217931E-4</c:v>
                </c:pt>
                <c:pt idx="2">
                  <c:v>8.9487887325955928E-4</c:v>
                </c:pt>
                <c:pt idx="3">
                  <c:v>9.1001218920302388E-4</c:v>
                </c:pt>
                <c:pt idx="4">
                  <c:v>9.508588344161158E-4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  <c:pt idx="257">
                  <c:v>43010</c:v>
                </c:pt>
                <c:pt idx="258">
                  <c:v>43011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5.6689310682104025E-4</c:v>
                </c:pt>
                <c:pt idx="1">
                  <c:v>5.7222360037760057E-4</c:v>
                </c:pt>
                <c:pt idx="2">
                  <c:v>5.7412375571335838E-4</c:v>
                </c:pt>
                <c:pt idx="3">
                  <c:v>5.7607940691672304E-4</c:v>
                </c:pt>
                <c:pt idx="4">
                  <c:v>5.7808685426318765E-4</c:v>
                </c:pt>
                <c:pt idx="5">
                  <c:v>5.8014239802824498E-4</c:v>
                </c:pt>
                <c:pt idx="6">
                  <c:v>5.8656061058990185E-4</c:v>
                </c:pt>
                <c:pt idx="7">
                  <c:v>5.887715427842586E-4</c:v>
                </c:pt>
                <c:pt idx="8">
                  <c:v>5.9101207277467249E-4</c:v>
                </c:pt>
                <c:pt idx="9">
                  <c:v>5.932785008366362E-4</c:v>
                </c:pt>
                <c:pt idx="10">
                  <c:v>5.9556712724564281E-4</c:v>
                </c:pt>
                <c:pt idx="11">
                  <c:v>6.0252919930984779E-4</c:v>
                </c:pt>
                <c:pt idx="12">
                  <c:v>6.0486962186195425E-4</c:v>
                </c:pt>
                <c:pt idx="13">
                  <c:v>6.0721374413856772E-4</c:v>
                </c:pt>
                <c:pt idx="14">
                  <c:v>6.0955786641518118E-4</c:v>
                </c:pt>
                <c:pt idx="15">
                  <c:v>6.1189828896728764E-4</c:v>
                </c:pt>
                <c:pt idx="16">
                  <c:v>6.1886036103149262E-4</c:v>
                </c:pt>
                <c:pt idx="17">
                  <c:v>6.2114898744049924E-4</c:v>
                </c:pt>
                <c:pt idx="18">
                  <c:v>6.2341541550246294E-4</c:v>
                </c:pt>
                <c:pt idx="19">
                  <c:v>6.2565594549287683E-4</c:v>
                </c:pt>
                <c:pt idx="20">
                  <c:v>6.2786687768723358E-4</c:v>
                </c:pt>
                <c:pt idx="21">
                  <c:v>6.3428509024889045E-4</c:v>
                </c:pt>
                <c:pt idx="22">
                  <c:v>6.3634216124498213E-4</c:v>
                </c:pt>
                <c:pt idx="23">
                  <c:v>6.383602992086877E-4</c:v>
                </c:pt>
                <c:pt idx="24">
                  <c:v>6.4034496780170644E-4</c:v>
                </c:pt>
                <c:pt idx="25">
                  <c:v>6.4230163068573765E-4</c:v>
                </c:pt>
                <c:pt idx="26">
                  <c:v>6.4805822170090077E-4</c:v>
                </c:pt>
                <c:pt idx="27">
                  <c:v>6.4995749836597603E-4</c:v>
                </c:pt>
                <c:pt idx="28">
                  <c:v>6.5185608763056093E-4</c:v>
                </c:pt>
                <c:pt idx="29">
                  <c:v>6.5375945315635452E-4</c:v>
                </c:pt>
                <c:pt idx="30">
                  <c:v>6.5567305860505642E-4</c:v>
                </c:pt>
                <c:pt idx="31">
                  <c:v>6.6152995110560519E-4</c:v>
                </c:pt>
                <c:pt idx="32">
                  <c:v>6.6353915286293378E-4</c:v>
                </c:pt>
                <c:pt idx="33">
                  <c:v>6.6558591285166742E-4</c:v>
                </c:pt>
                <c:pt idx="34">
                  <c:v>6.6767569473350559E-4</c:v>
                </c:pt>
                <c:pt idx="35">
                  <c:v>6.698139621701476E-4</c:v>
                </c:pt>
                <c:pt idx="36">
                  <c:v>6.7657431442589091E-4</c:v>
                </c:pt>
                <c:pt idx="37">
                  <c:v>6.7896116069874224E-4</c:v>
                </c:pt>
                <c:pt idx="38">
                  <c:v>6.8142381083489436E-4</c:v>
                </c:pt>
                <c:pt idx="39">
                  <c:v>6.8396772849604664E-4</c:v>
                </c:pt>
                <c:pt idx="40">
                  <c:v>6.8659837734389849E-4</c:v>
                </c:pt>
                <c:pt idx="41">
                  <c:v>6.9506534762464503E-4</c:v>
                </c:pt>
                <c:pt idx="42">
                  <c:v>6.9809755783628873E-4</c:v>
                </c:pt>
                <c:pt idx="43">
                  <c:v>7.0124381754312895E-4</c:v>
                </c:pt>
                <c:pt idx="44">
                  <c:v>7.0452531241972747E-4</c:v>
                </c:pt>
                <c:pt idx="45">
                  <c:v>7.079500153235772E-4</c:v>
                </c:pt>
                <c:pt idx="46">
                  <c:v>7.1893981655959201E-4</c:v>
                </c:pt>
                <c:pt idx="47">
                  <c:v>7.2279379593340502E-4</c:v>
                </c:pt>
                <c:pt idx="48">
                  <c:v>7.267192055149485E-4</c:v>
                </c:pt>
                <c:pt idx="49">
                  <c:v>7.307016897403183E-4</c:v>
                </c:pt>
                <c:pt idx="50">
                  <c:v>7.3472689304561023E-4</c:v>
                </c:pt>
                <c:pt idx="51">
                  <c:v>7.4691526180197768E-4</c:v>
                </c:pt>
                <c:pt idx="52">
                  <c:v>7.5096778578791689E-4</c:v>
                </c:pt>
                <c:pt idx="53">
                  <c:v>7.549912510342575E-4</c:v>
                </c:pt>
                <c:pt idx="54">
                  <c:v>7.5897130197709545E-4</c:v>
                </c:pt>
                <c:pt idx="55">
                  <c:v>7.6289358305252656E-4</c:v>
                </c:pt>
                <c:pt idx="56">
                  <c:v>7.741702514353372E-4</c:v>
                </c:pt>
                <c:pt idx="57">
                  <c:v>7.7771789740209939E-4</c:v>
                </c:pt>
                <c:pt idx="58">
                  <c:v>7.81135995681934E-4</c:v>
                </c:pt>
                <c:pt idx="59">
                  <c:v>7.8441019071093698E-4</c:v>
                </c:pt>
                <c:pt idx="60">
                  <c:v>7.8752612692520394E-4</c:v>
                </c:pt>
                <c:pt idx="61">
                  <c:v>7.9812017235683045E-4</c:v>
                </c:pt>
                <c:pt idx="62">
                  <c:v>8.0022948103885595E-4</c:v>
                </c:pt>
                <c:pt idx="63">
                  <c:v>8.0209439752272063E-4</c:v>
                </c:pt>
                <c:pt idx="64">
                  <c:v>8.0370056624452053E-4</c:v>
                </c:pt>
                <c:pt idx="65">
                  <c:v>8.075876394385606E-4</c:v>
                </c:pt>
                <c:pt idx="66">
                  <c:v>8.0866373433306684E-4</c:v>
                </c:pt>
                <c:pt idx="67">
                  <c:v>8.0963971569289353E-4</c:v>
                </c:pt>
                <c:pt idx="68">
                  <c:v>8.105213942482852E-4</c:v>
                </c:pt>
                <c:pt idx="69">
                  <c:v>8.1131458072948646E-4</c:v>
                </c:pt>
                <c:pt idx="70">
                  <c:v>8.1322129503039154E-4</c:v>
                </c:pt>
                <c:pt idx="71">
                  <c:v>8.1371862051727532E-4</c:v>
                </c:pt>
                <c:pt idx="72">
                  <c:v>8.1415650758119096E-4</c:v>
                </c:pt>
                <c:pt idx="73">
                  <c:v>8.1454076695238289E-4</c:v>
                </c:pt>
                <c:pt idx="74">
                  <c:v>8.1487720936109561E-4</c:v>
                </c:pt>
                <c:pt idx="75">
                  <c:v>8.1565774211480289E-4</c:v>
                </c:pt>
                <c:pt idx="76">
                  <c:v>8.1586102397604335E-4</c:v>
                </c:pt>
                <c:pt idx="77">
                  <c:v>8.1604554252602698E-4</c:v>
                </c:pt>
                <c:pt idx="78">
                  <c:v>8.1621710849499808E-4</c:v>
                </c:pt>
                <c:pt idx="79">
                  <c:v>8.1638153261320129E-4</c:v>
                </c:pt>
                <c:pt idx="80">
                  <c:v>8.1689006116564809E-4</c:v>
                </c:pt>
                <c:pt idx="81">
                  <c:v>8.1708402518322425E-4</c:v>
                </c:pt>
                <c:pt idx="82">
                  <c:v>8.1729990100125479E-4</c:v>
                </c:pt>
                <c:pt idx="83">
                  <c:v>8.1754349934998432E-4</c:v>
                </c:pt>
                <c:pt idx="84">
                  <c:v>8.1782063095965716E-4</c:v>
                </c:pt>
                <c:pt idx="85">
                  <c:v>8.1891133265678045E-4</c:v>
                </c:pt>
                <c:pt idx="86">
                  <c:v>8.1939736336219084E-4</c:v>
                </c:pt>
                <c:pt idx="87">
                  <c:v>8.1997228747509123E-4</c:v>
                </c:pt>
                <c:pt idx="88">
                  <c:v>8.2063139922015406E-4</c:v>
                </c:pt>
                <c:pt idx="89">
                  <c:v>8.2136999282205164E-4</c:v>
                </c:pt>
                <c:pt idx="90">
                  <c:v>8.2401560701547715E-4</c:v>
                </c:pt>
                <c:pt idx="91">
                  <c:v>8.2502507029143799E-4</c:v>
                </c:pt>
                <c:pt idx="92">
                  <c:v>8.2609048654759575E-4</c:v>
                </c:pt>
                <c:pt idx="93">
                  <c:v>8.2720715000862265E-4</c:v>
                </c:pt>
                <c:pt idx="94">
                  <c:v>8.2837035489919124E-4</c:v>
                </c:pt>
                <c:pt idx="95">
                  <c:v>8.3209216039487131E-4</c:v>
                </c:pt>
                <c:pt idx="96">
                  <c:v>8.3339447325033074E-4</c:v>
                </c:pt>
                <c:pt idx="97">
                  <c:v>8.3471979865869391E-4</c:v>
                </c:pt>
                <c:pt idx="98">
                  <c:v>8.3606343084463325E-4</c:v>
                </c:pt>
                <c:pt idx="99">
                  <c:v>8.374206640328211E-4</c:v>
                </c:pt>
                <c:pt idx="100">
                  <c:v>8.4152691185760027E-4</c:v>
                </c:pt>
                <c:pt idx="101">
                  <c:v>8.4289149130150644E-4</c:v>
                </c:pt>
                <c:pt idx="102">
                  <c:v>8.4424614287102327E-4</c:v>
                </c:pt>
                <c:pt idx="103">
                  <c:v>8.455861607908231E-4</c:v>
                </c:pt>
                <c:pt idx="104">
                  <c:v>8.4690683928557845E-4</c:v>
                </c:pt>
                <c:pt idx="105">
                  <c:v>8.5070578046630117E-4</c:v>
                </c:pt>
                <c:pt idx="106">
                  <c:v>8.5190204350760234E-4</c:v>
                </c:pt>
                <c:pt idx="107">
                  <c:v>8.5305645605323157E-4</c:v>
                </c:pt>
                <c:pt idx="108">
                  <c:v>8.5416940135791413E-4</c:v>
                </c:pt>
                <c:pt idx="109">
                  <c:v>8.5524228048238578E-4</c:v>
                </c:pt>
                <c:pt idx="110">
                  <c:v>8.5823453138189295E-4</c:v>
                </c:pt>
                <c:pt idx="111">
                  <c:v>8.5916115639287868E-4</c:v>
                </c:pt>
                <c:pt idx="112">
                  <c:v>8.6005472052733253E-4</c:v>
                </c:pt>
                <c:pt idx="113">
                  <c:v>8.6091662484599014E-4</c:v>
                </c:pt>
                <c:pt idx="114">
                  <c:v>8.6174827040958726E-4</c:v>
                </c:pt>
                <c:pt idx="115">
                  <c:v>8.6407566517737418E-4</c:v>
                </c:pt>
                <c:pt idx="116">
                  <c:v>8.6480028632808764E-4</c:v>
                </c:pt>
                <c:pt idx="117">
                  <c:v>8.6550165402741954E-4</c:v>
                </c:pt>
                <c:pt idx="118">
                  <c:v>8.6618116933610573E-4</c:v>
                </c:pt>
                <c:pt idx="119">
                  <c:v>8.6684023331488208E-4</c:v>
                </c:pt>
                <c:pt idx="120">
                  <c:v>8.6870872787910957E-4</c:v>
                </c:pt>
                <c:pt idx="121">
                  <c:v>8.6929999714560407E-4</c:v>
                </c:pt>
                <c:pt idx="122">
                  <c:v>8.6987782038586777E-4</c:v>
                </c:pt>
                <c:pt idx="123">
                  <c:v>8.7044359866063619E-4</c:v>
                </c:pt>
                <c:pt idx="124">
                  <c:v>8.7099873303064519E-4</c:v>
                </c:pt>
                <c:pt idx="125">
                  <c:v>8.7261428331947386E-4</c:v>
                </c:pt>
                <c:pt idx="126">
                  <c:v>8.7314085267780315E-4</c:v>
                </c:pt>
                <c:pt idx="127">
                  <c:v>8.7366378343505208E-4</c:v>
                </c:pt>
                <c:pt idx="128">
                  <c:v>8.7418447665195626E-4</c:v>
                </c:pt>
                <c:pt idx="129">
                  <c:v>8.7470412758097998E-4</c:v>
                </c:pt>
                <c:pt idx="130">
                  <c:v>8.7625972360146152E-4</c:v>
                </c:pt>
                <c:pt idx="131">
                  <c:v>8.7677769072311317E-4</c:v>
                </c:pt>
                <c:pt idx="132">
                  <c:v>8.7729565242068773E-4</c:v>
                </c:pt>
                <c:pt idx="133">
                  <c:v>8.7781377490529159E-4</c:v>
                </c:pt>
                <c:pt idx="134">
                  <c:v>8.7833222438803095E-4</c:v>
                </c:pt>
                <c:pt idx="135">
                  <c:v>8.7989119693612577E-4</c:v>
                </c:pt>
                <c:pt idx="136">
                  <c:v>8.8041261652247089E-4</c:v>
                </c:pt>
                <c:pt idx="137">
                  <c:v>8.8093519416248319E-4</c:v>
                </c:pt>
                <c:pt idx="138">
                  <c:v>8.8145909606726928E-4</c:v>
                </c:pt>
                <c:pt idx="139">
                  <c:v>8.8410428695152637E-4</c:v>
                </c:pt>
                <c:pt idx="140">
                  <c:v>8.8463962487818771E-4</c:v>
                </c:pt>
                <c:pt idx="141">
                  <c:v>8.8517745054736701E-4</c:v>
                </c:pt>
                <c:pt idx="142">
                  <c:v>8.8571793017017087E-4</c:v>
                </c:pt>
                <c:pt idx="143">
                  <c:v>8.8735695487139241E-4</c:v>
                </c:pt>
                <c:pt idx="144">
                  <c:v>8.879097124197575E-4</c:v>
                </c:pt>
                <c:pt idx="145">
                  <c:v>8.8846595497727875E-4</c:v>
                </c:pt>
                <c:pt idx="146">
                  <c:v>8.8902584875506264E-4</c:v>
                </c:pt>
                <c:pt idx="147">
                  <c:v>8.8958955996421528E-4</c:v>
                </c:pt>
                <c:pt idx="148">
                  <c:v>8.918823037263122E-4</c:v>
                </c:pt>
                <c:pt idx="149">
                  <c:v>8.924641643803091E-4</c:v>
                </c:pt>
                <c:pt idx="150">
                  <c:v>8.9304915241497087E-4</c:v>
                </c:pt>
                <c:pt idx="151">
                  <c:v>8.9363709657793561E-4</c:v>
                </c:pt>
                <c:pt idx="152">
                  <c:v>8.9541695331302651E-4</c:v>
                </c:pt>
                <c:pt idx="153">
                  <c:v>8.9601500946558219E-4</c:v>
                </c:pt>
                <c:pt idx="154">
                  <c:v>8.9661516548463047E-4</c:v>
                </c:pt>
                <c:pt idx="155">
                  <c:v>8.9721725011780934E-4</c:v>
                </c:pt>
                <c:pt idx="156">
                  <c:v>8.9782109211275659E-4</c:v>
                </c:pt>
                <c:pt idx="157">
                  <c:v>8.9964144974458886E-4</c:v>
                </c:pt>
                <c:pt idx="158">
                  <c:v>9.0025060866298948E-4</c:v>
                </c:pt>
                <c:pt idx="159">
                  <c:v>9.0086066868134843E-4</c:v>
                </c:pt>
                <c:pt idx="160">
                  <c:v>9.0147145854730336E-4</c:v>
                </c:pt>
                <c:pt idx="161">
                  <c:v>9.0208280700849249E-4</c:v>
                </c:pt>
                <c:pt idx="162">
                  <c:v>9.0391849143984355E-4</c:v>
                </c:pt>
                <c:pt idx="163">
                  <c:v>9.0453036175834839E-4</c:v>
                </c:pt>
                <c:pt idx="164">
                  <c:v>9.0514193441027695E-4</c:v>
                </c:pt>
                <c:pt idx="165">
                  <c:v>9.0575303814326722E-4</c:v>
                </c:pt>
                <c:pt idx="166">
                  <c:v>9.0636350170495718E-4</c:v>
                </c:pt>
                <c:pt idx="167">
                  <c:v>9.0818933883860464E-4</c:v>
                </c:pt>
                <c:pt idx="168">
                  <c:v>9.0879552919147276E-4</c:v>
                </c:pt>
                <c:pt idx="169">
                  <c:v>9.0940032125290632E-4</c:v>
                </c:pt>
                <c:pt idx="170">
                  <c:v>9.1000333969834448E-4</c:v>
                </c:pt>
                <c:pt idx="171">
                  <c:v>9.1060395995461283E-4</c:v>
                </c:pt>
                <c:pt idx="172">
                  <c:v>9.1238518585665368E-4</c:v>
                </c:pt>
                <c:pt idx="173">
                  <c:v>9.1296996762449769E-4</c:v>
                </c:pt>
                <c:pt idx="174">
                  <c:v>9.1354922833729942E-4</c:v>
                </c:pt>
                <c:pt idx="175">
                  <c:v>9.1412234342188453E-4</c:v>
                </c:pt>
                <c:pt idx="176">
                  <c:v>9.1468868830507839E-4</c:v>
                </c:pt>
                <c:pt idx="177">
                  <c:v>9.163408560145679E-4</c:v>
                </c:pt>
                <c:pt idx="178">
                  <c:v>9.1687387436045211E-4</c:v>
                </c:pt>
                <c:pt idx="179">
                  <c:v>9.1739699963907281E-4</c:v>
                </c:pt>
                <c:pt idx="180">
                  <c:v>9.1790960727725546E-4</c:v>
                </c:pt>
                <c:pt idx="181">
                  <c:v>9.1841107270182552E-4</c:v>
                </c:pt>
                <c:pt idx="182">
                  <c:v>9.1984236996211599E-4</c:v>
                </c:pt>
                <c:pt idx="183">
                  <c:v>9.202930208004913E-4</c:v>
                </c:pt>
                <c:pt idx="184">
                  <c:v>9.2072940655938166E-4</c:v>
                </c:pt>
                <c:pt idx="185">
                  <c:v>9.2115090266561264E-4</c:v>
                </c:pt>
                <c:pt idx="186">
                  <c:v>9.2155688454600981E-4</c:v>
                </c:pt>
                <c:pt idx="187">
                  <c:v>9.2267549910045343E-4</c:v>
                </c:pt>
                <c:pt idx="188">
                  <c:v>9.2301317834577042E-4</c:v>
                </c:pt>
                <c:pt idx="189">
                  <c:v>9.2333222049938125E-4</c:v>
                </c:pt>
                <c:pt idx="190">
                  <c:v>9.2363200098811125E-4</c:v>
                </c:pt>
                <c:pt idx="191">
                  <c:v>9.2391189523878623E-4</c:v>
                </c:pt>
                <c:pt idx="192">
                  <c:v>9.2463835301403183E-4</c:v>
                </c:pt>
                <c:pt idx="193">
                  <c:v>9.248456589651319E-4</c:v>
                </c:pt>
                <c:pt idx="194">
                  <c:v>9.2503675440286967E-4</c:v>
                </c:pt>
                <c:pt idx="195">
                  <c:v>9.2521236701142225E-4</c:v>
                </c:pt>
                <c:pt idx="196">
                  <c:v>9.2537322447496678E-4</c:v>
                </c:pt>
                <c:pt idx="197">
                  <c:v>9.2577454283732368E-4</c:v>
                </c:pt>
                <c:pt idx="198">
                  <c:v>9.2588365656260752E-4</c:v>
                </c:pt>
                <c:pt idx="199">
                  <c:v>9.2598165356376906E-4</c:v>
                </c:pt>
                <c:pt idx="200">
                  <c:v>9.2606926152498555E-4</c:v>
                </c:pt>
                <c:pt idx="201">
                  <c:v>9.26147208130434E-4</c:v>
                </c:pt>
                <c:pt idx="202">
                  <c:v>9.2633035665394266E-4</c:v>
                </c:pt>
                <c:pt idx="203">
                  <c:v>9.2637693467809059E-4</c:v>
                </c:pt>
                <c:pt idx="204">
                  <c:v>9.2641748976735614E-4</c:v>
                </c:pt>
                <c:pt idx="205">
                  <c:v>9.2645274960591664E-4</c:v>
                </c:pt>
                <c:pt idx="206">
                  <c:v>9.2648344187794913E-4</c:v>
                </c:pt>
                <c:pt idx="207">
                  <c:v>9.2655539013665033E-4</c:v>
                </c:pt>
                <c:pt idx="208">
                  <c:v>9.2657508898434237E-4</c:v>
                </c:pt>
                <c:pt idx="209">
                  <c:v>9.2659385868639225E-4</c:v>
                </c:pt>
                <c:pt idx="210">
                  <c:v>9.266124269269769E-4</c:v>
                </c:pt>
                <c:pt idx="211">
                  <c:v>9.2663152139027375E-4</c:v>
                </c:pt>
                <c:pt idx="212">
                  <c:v>9.2669923895820783E-4</c:v>
                </c:pt>
                <c:pt idx="213">
                  <c:v>9.2672775807777646E-4</c:v>
                </c:pt>
                <c:pt idx="214">
                  <c:v>9.2676000460227613E-4</c:v>
                </c:pt>
                <c:pt idx="215">
                  <c:v>9.2679592158692787E-4</c:v>
                </c:pt>
                <c:pt idx="216">
                  <c:v>9.2683545208695239E-4</c:v>
                </c:pt>
                <c:pt idx="217">
                  <c:v>9.2697515523147125E-4</c:v>
                </c:pt>
                <c:pt idx="218">
                  <c:v>9.2702857034519543E-4</c:v>
                </c:pt>
                <c:pt idx="219">
                  <c:v>9.2708531425039666E-4</c:v>
                </c:pt>
                <c:pt idx="220">
                  <c:v>9.2714533000229566E-4</c:v>
                </c:pt>
                <c:pt idx="221">
                  <c:v>9.2720856065611334E-4</c:v>
                </c:pt>
                <c:pt idx="222">
                  <c:v>9.2741697258128658E-4</c:v>
                </c:pt>
                <c:pt idx="223">
                  <c:v>9.2749249339498722E-4</c:v>
                </c:pt>
                <c:pt idx="224">
                  <c:v>9.2757094438671061E-4</c:v>
                </c:pt>
                <c:pt idx="225">
                  <c:v>9.2765226861167777E-4</c:v>
                </c:pt>
                <c:pt idx="226">
                  <c:v>9.2773640912510941E-4</c:v>
                </c:pt>
                <c:pt idx="227">
                  <c:v>9.2800515894839956E-4</c:v>
                </c:pt>
                <c:pt idx="228">
                  <c:v>9.2809999516789757E-4</c:v>
                </c:pt>
                <c:pt idx="229">
                  <c:v>9.2819736295196413E-4</c:v>
                </c:pt>
                <c:pt idx="230">
                  <c:v>9.2829720535582026E-4</c:v>
                </c:pt>
                <c:pt idx="231">
                  <c:v>9.2839946543468678E-4</c:v>
                </c:pt>
                <c:pt idx="232">
                  <c:v>9.2872018227355645E-4</c:v>
                </c:pt>
                <c:pt idx="233">
                  <c:v>9.2883154360467264E-4</c:v>
                </c:pt>
                <c:pt idx="234">
                  <c:v>9.2894503788690328E-4</c:v>
                </c:pt>
                <c:pt idx="235">
                  <c:v>9.2906079048522524E-4</c:v>
                </c:pt>
                <c:pt idx="236">
                  <c:v>9.2917965600363946E-4</c:v>
                </c:pt>
                <c:pt idx="237">
                  <c:v>9.2956529921700364E-4</c:v>
                </c:pt>
                <c:pt idx="238">
                  <c:v>9.2970698555335516E-4</c:v>
                </c:pt>
                <c:pt idx="239">
                  <c:v>9.2985696937858311E-4</c:v>
                </c:pt>
                <c:pt idx="240">
                  <c:v>9.3001628760644439E-4</c:v>
                </c:pt>
                <c:pt idx="241">
                  <c:v>9.3018597715069579E-4</c:v>
                </c:pt>
                <c:pt idx="242">
                  <c:v>9.3076764281935947E-4</c:v>
                </c:pt>
                <c:pt idx="243">
                  <c:v>9.3098918676674E-4</c:v>
                </c:pt>
                <c:pt idx="244">
                  <c:v>9.3122628659929503E-4</c:v>
                </c:pt>
                <c:pt idx="245">
                  <c:v>9.3147997923078135E-4</c:v>
                </c:pt>
                <c:pt idx="246">
                  <c:v>9.3175130157495574E-4</c:v>
                </c:pt>
                <c:pt idx="247">
                  <c:v>9.3268141602117637E-4</c:v>
                </c:pt>
                <c:pt idx="248">
                  <c:v>9.3303362635367183E-4</c:v>
                </c:pt>
                <c:pt idx="249">
                  <c:v>9.3340865096763965E-4</c:v>
                </c:pt>
                <c:pt idx="250">
                  <c:v>9.3380752677683682E-4</c:v>
                </c:pt>
                <c:pt idx="251">
                  <c:v>9.3423129069502002E-4</c:v>
                </c:pt>
                <c:pt idx="252">
                  <c:v>9.3566228024105473E-4</c:v>
                </c:pt>
                <c:pt idx="253">
                  <c:v>9.3619596573275095E-4</c:v>
                </c:pt>
                <c:pt idx="254">
                  <c:v>9.3675972390221737E-4</c:v>
                </c:pt>
                <c:pt idx="255">
                  <c:v>9.373545916632111E-4</c:v>
                </c:pt>
                <c:pt idx="256">
                  <c:v>9.3798160592948893E-4</c:v>
                </c:pt>
                <c:pt idx="257">
                  <c:v>9.4005813931000094E-4</c:v>
                </c:pt>
                <c:pt idx="258">
                  <c:v>9.4081341272174857E-4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08320"/>
        <c:axId val="588409856"/>
      </c:scatterChart>
      <c:valAx>
        <c:axId val="5884083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8409856"/>
        <c:crosses val="autoZero"/>
        <c:crossBetween val="midCat"/>
      </c:valAx>
      <c:valAx>
        <c:axId val="58840985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8840832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1.6700836896043686E-3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  <c:pt idx="3">
                  <c:v>42765</c:v>
                </c:pt>
                <c:pt idx="4">
                  <c:v>42794</c:v>
                </c:pt>
                <c:pt idx="5">
                  <c:v>42824</c:v>
                </c:pt>
                <c:pt idx="6">
                  <c:v>42853</c:v>
                </c:pt>
                <c:pt idx="7">
                  <c:v>42885</c:v>
                </c:pt>
                <c:pt idx="8">
                  <c:v>42916</c:v>
                </c:pt>
                <c:pt idx="9">
                  <c:v>42947</c:v>
                </c:pt>
                <c:pt idx="10">
                  <c:v>42977</c:v>
                </c:pt>
                <c:pt idx="11">
                  <c:v>43007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1.8160286370093363E-3</c:v>
                </c:pt>
                <c:pt idx="1">
                  <c:v>1.926198629462912E-3</c:v>
                </c:pt>
                <c:pt idx="2">
                  <c:v>2.0085102238514077E-3</c:v>
                </c:pt>
                <c:pt idx="3">
                  <c:v>2.0639684446593278E-3</c:v>
                </c:pt>
                <c:pt idx="4">
                  <c:v>2.1068636105620255E-3</c:v>
                </c:pt>
                <c:pt idx="5">
                  <c:v>2.1460409933341524E-3</c:v>
                </c:pt>
                <c:pt idx="6">
                  <c:v>2.1705543092759732E-3</c:v>
                </c:pt>
                <c:pt idx="7">
                  <c:v>2.1963652159182395E-3</c:v>
                </c:pt>
                <c:pt idx="8">
                  <c:v>2.2283874885899407E-3</c:v>
                </c:pt>
                <c:pt idx="9">
                  <c:v>2.2630510584181807E-3</c:v>
                </c:pt>
                <c:pt idx="10">
                  <c:v>2.292193747766306E-3</c:v>
                </c:pt>
                <c:pt idx="11">
                  <c:v>2.3209890218388873E-3</c:v>
                </c:pt>
                <c:pt idx="12">
                  <c:v>2.3667008911876638E-3</c:v>
                </c:pt>
                <c:pt idx="13">
                  <c:v>2.4013400411424472E-3</c:v>
                </c:pt>
                <c:pt idx="14">
                  <c:v>2.4333732777415498E-3</c:v>
                </c:pt>
                <c:pt idx="15">
                  <c:v>2.4566867877496698E-3</c:v>
                </c:pt>
                <c:pt idx="16">
                  <c:v>2.4879710964386798E-3</c:v>
                </c:pt>
                <c:pt idx="17">
                  <c:v>2.5039242615222022E-3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  <c:pt idx="257">
                  <c:v>43010</c:v>
                </c:pt>
                <c:pt idx="258">
                  <c:v>43011</c:v>
                </c:pt>
                <c:pt idx="259">
                  <c:v>43012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1.7026131309319161E-3</c:v>
                </c:pt>
                <c:pt idx="1">
                  <c:v>1.7124702014652902E-3</c:v>
                </c:pt>
                <c:pt idx="2">
                  <c:v>1.7158335362192486E-3</c:v>
                </c:pt>
                <c:pt idx="3">
                  <c:v>1.7192334361515185E-3</c:v>
                </c:pt>
                <c:pt idx="4">
                  <c:v>1.7226685469962357E-3</c:v>
                </c:pt>
                <c:pt idx="5">
                  <c:v>1.7261375144875378E-3</c:v>
                </c:pt>
                <c:pt idx="6">
                  <c:v>1.7367340141823165E-3</c:v>
                </c:pt>
                <c:pt idx="7">
                  <c:v>1.7403248656013223E-3</c:v>
                </c:pt>
                <c:pt idx="8">
                  <c:v>1.7439428023375959E-3</c:v>
                </c:pt>
                <c:pt idx="9">
                  <c:v>1.7475864701252735E-3</c:v>
                </c:pt>
                <c:pt idx="10">
                  <c:v>1.751254514698492E-3</c:v>
                </c:pt>
                <c:pt idx="11">
                  <c:v>1.7623913664727587E-3</c:v>
                </c:pt>
                <c:pt idx="12">
                  <c:v>1.7661433755295065E-3</c:v>
                </c:pt>
                <c:pt idx="13">
                  <c:v>1.7699129900424783E-3</c:v>
                </c:pt>
                <c:pt idx="14">
                  <c:v>1.7736988557458108E-3</c:v>
                </c:pt>
                <c:pt idx="15">
                  <c:v>1.7774996183736404E-3</c:v>
                </c:pt>
                <c:pt idx="16">
                  <c:v>1.7889777451454781E-3</c:v>
                </c:pt>
                <c:pt idx="17">
                  <c:v>1.7928245528126626E-3</c:v>
                </c:pt>
                <c:pt idx="18">
                  <c:v>1.796679486075027E-3</c:v>
                </c:pt>
                <c:pt idx="19">
                  <c:v>1.8005411906667087E-3</c:v>
                </c:pt>
                <c:pt idx="20">
                  <c:v>1.8044083123218437E-3</c:v>
                </c:pt>
                <c:pt idx="21">
                  <c:v>1.8160286370093363E-3</c:v>
                </c:pt>
                <c:pt idx="22">
                  <c:v>1.8199038842596515E-3</c:v>
                </c:pt>
                <c:pt idx="23">
                  <c:v>1.8237777772441034E-3</c:v>
                </c:pt>
                <c:pt idx="24">
                  <c:v>1.8276489616968288E-3</c:v>
                </c:pt>
                <c:pt idx="25">
                  <c:v>1.8315160833519638E-3</c:v>
                </c:pt>
                <c:pt idx="26">
                  <c:v>1.8430795288731944E-3</c:v>
                </c:pt>
                <c:pt idx="27">
                  <c:v>1.8469168566793352E-3</c:v>
                </c:pt>
                <c:pt idx="28">
                  <c:v>1.8507433503585689E-3</c:v>
                </c:pt>
                <c:pt idx="29">
                  <c:v>1.8545576556450321E-3</c:v>
                </c:pt>
                <c:pt idx="30">
                  <c:v>1.8583584182728617E-3</c:v>
                </c:pt>
                <c:pt idx="31">
                  <c:v>1.8696659075459138E-3</c:v>
                </c:pt>
                <c:pt idx="32">
                  <c:v>1.8733989568805746E-3</c:v>
                </c:pt>
                <c:pt idx="33">
                  <c:v>1.8771116922272845E-3</c:v>
                </c:pt>
                <c:pt idx="34">
                  <c:v>1.8808027593201805E-3</c:v>
                </c:pt>
                <c:pt idx="35">
                  <c:v>1.884470803893399E-3</c:v>
                </c:pt>
                <c:pt idx="36">
                  <c:v>1.895323259836356E-3</c:v>
                </c:pt>
                <c:pt idx="37">
                  <c:v>1.898885671672231E-3</c:v>
                </c:pt>
                <c:pt idx="38">
                  <c:v>1.9024182896591117E-3</c:v>
                </c:pt>
                <c:pt idx="39">
                  <c:v>1.9059197595311347E-3</c:v>
                </c:pt>
                <c:pt idx="40">
                  <c:v>1.9093887270224368E-3</c:v>
                </c:pt>
                <c:pt idx="41">
                  <c:v>1.9195870725533823E-3</c:v>
                </c:pt>
                <c:pt idx="42">
                  <c:v>1.922912487863166E-3</c:v>
                </c:pt>
                <c:pt idx="43">
                  <c:v>1.926198629462912E-3</c:v>
                </c:pt>
                <c:pt idx="44">
                  <c:v>1.9294444655600989E-3</c:v>
                </c:pt>
                <c:pt idx="45">
                  <c:v>1.932650254255576E-3</c:v>
                </c:pt>
                <c:pt idx="46">
                  <c:v>1.9420331416736599E-3</c:v>
                </c:pt>
                <c:pt idx="47">
                  <c:v>1.9450845465042099E-3</c:v>
                </c:pt>
                <c:pt idx="48">
                  <c:v>1.9480988068040065E-3</c:v>
                </c:pt>
                <c:pt idx="49">
                  <c:v>1.951076503147241E-3</c:v>
                </c:pt>
                <c:pt idx="50">
                  <c:v>1.9540182161081046E-3</c:v>
                </c:pt>
                <c:pt idx="51">
                  <c:v>1.9626332604383841E-3</c:v>
                </c:pt>
                <c:pt idx="52">
                  <c:v>1.9654368456116776E-3</c:v>
                </c:pt>
                <c:pt idx="53">
                  <c:v>1.9682073502735572E-3</c:v>
                </c:pt>
                <c:pt idx="54">
                  <c:v>1.9709453549982135E-3</c:v>
                </c:pt>
                <c:pt idx="55">
                  <c:v>1.9736514403598383E-3</c:v>
                </c:pt>
                <c:pt idx="56">
                  <c:v>1.9815839860084367E-3</c:v>
                </c:pt>
                <c:pt idx="57">
                  <c:v>1.9841681996598487E-3</c:v>
                </c:pt>
                <c:pt idx="58">
                  <c:v>1.9867233968191853E-3</c:v>
                </c:pt>
                <c:pt idx="59">
                  <c:v>1.9892501580606381E-3</c:v>
                </c:pt>
                <c:pt idx="60">
                  <c:v>1.991749063958399E-3</c:v>
                </c:pt>
                <c:pt idx="61">
                  <c:v>2.001477745596344E-3</c:v>
                </c:pt>
                <c:pt idx="62">
                  <c:v>2.0038460833885128E-3</c:v>
                </c:pt>
                <c:pt idx="63">
                  <c:v>2.0061900492821367E-3</c:v>
                </c:pt>
                <c:pt idx="64">
                  <c:v>2.0085102238514077E-3</c:v>
                </c:pt>
                <c:pt idx="65">
                  <c:v>2.0153320732077752E-3</c:v>
                </c:pt>
                <c:pt idx="66">
                  <c:v>2.017560514538292E-3</c:v>
                </c:pt>
                <c:pt idx="67">
                  <c:v>2.0197665277289774E-3</c:v>
                </c:pt>
                <c:pt idx="68">
                  <c:v>2.0219503084324135E-3</c:v>
                </c:pt>
                <c:pt idx="69">
                  <c:v>2.0241120523011827E-3</c:v>
                </c:pt>
                <c:pt idx="70">
                  <c:v>2.030467019425314E-3</c:v>
                </c:pt>
                <c:pt idx="71">
                  <c:v>2.0325425724812413E-3</c:v>
                </c:pt>
                <c:pt idx="72">
                  <c:v>2.0345970669654137E-3</c:v>
                </c:pt>
                <c:pt idx="73">
                  <c:v>2.0366306985304143E-3</c:v>
                </c:pt>
                <c:pt idx="74">
                  <c:v>2.0386436628288258E-3</c:v>
                </c:pt>
                <c:pt idx="75">
                  <c:v>2.0445605086503492E-3</c:v>
                </c:pt>
                <c:pt idx="76">
                  <c:v>2.0464927604082282E-3</c:v>
                </c:pt>
                <c:pt idx="77">
                  <c:v>2.0484053231624305E-3</c:v>
                </c:pt>
                <c:pt idx="78">
                  <c:v>2.0502983925655385E-3</c:v>
                </c:pt>
                <c:pt idx="79">
                  <c:v>2.0521721642701349E-3</c:v>
                </c:pt>
                <c:pt idx="80">
                  <c:v>2.0576796497186779E-3</c:v>
                </c:pt>
                <c:pt idx="81">
                  <c:v>2.0594781871550519E-3</c:v>
                </c:pt>
                <c:pt idx="82">
                  <c:v>2.0612584051558267E-3</c:v>
                </c:pt>
                <c:pt idx="83">
                  <c:v>2.0630204993735846E-3</c:v>
                </c:pt>
                <c:pt idx="84">
                  <c:v>2.0647646654609083E-3</c:v>
                </c:pt>
                <c:pt idx="85">
                  <c:v>2.0698915514660988E-3</c:v>
                </c:pt>
                <c:pt idx="86">
                  <c:v>2.0715659615575103E-3</c:v>
                </c:pt>
                <c:pt idx="87">
                  <c:v>2.0732234217814001E-3</c:v>
                </c:pt>
                <c:pt idx="88">
                  <c:v>2.0748641277903504E-3</c:v>
                </c:pt>
                <c:pt idx="89">
                  <c:v>2.0764882752369444E-3</c:v>
                </c:pt>
                <c:pt idx="90">
                  <c:v>2.0812633227284098E-3</c:v>
                </c:pt>
                <c:pt idx="91">
                  <c:v>2.0828231924514013E-3</c:v>
                </c:pt>
                <c:pt idx="92">
                  <c:v>2.0843674818749485E-3</c:v>
                </c:pt>
                <c:pt idx="93">
                  <c:v>2.0858963866516342E-3</c:v>
                </c:pt>
                <c:pt idx="94">
                  <c:v>2.0874101024340405E-3</c:v>
                </c:pt>
                <c:pt idx="95">
                  <c:v>2.0918620723414088E-3</c:v>
                </c:pt>
                <c:pt idx="96">
                  <c:v>2.0933169886725228E-3</c:v>
                </c:pt>
                <c:pt idx="97">
                  <c:v>2.0947576942722704E-3</c:v>
                </c:pt>
                <c:pt idx="98">
                  <c:v>2.0961843847932334E-3</c:v>
                </c:pt>
                <c:pt idx="99">
                  <c:v>2.0975972558879949E-3</c:v>
                </c:pt>
                <c:pt idx="100">
                  <c:v>2.1017549091408936E-3</c:v>
                </c:pt>
                <c:pt idx="101">
                  <c:v>2.103114459056673E-3</c:v>
                </c:pt>
                <c:pt idx="102">
                  <c:v>2.104461167809163E-3</c:v>
                </c:pt>
                <c:pt idx="103">
                  <c:v>2.1057952310509468E-3</c:v>
                </c:pt>
                <c:pt idx="104">
                  <c:v>2.1071168444346056E-3</c:v>
                </c:pt>
                <c:pt idx="105">
                  <c:v>2.111008941962663E-3</c:v>
                </c:pt>
                <c:pt idx="106">
                  <c:v>2.1122827124396499E-3</c:v>
                </c:pt>
                <c:pt idx="107">
                  <c:v>2.1135450113214257E-3</c:v>
                </c:pt>
                <c:pt idx="108">
                  <c:v>2.1147960342605718E-3</c:v>
                </c:pt>
                <c:pt idx="109">
                  <c:v>2.1160359769096713E-3</c:v>
                </c:pt>
                <c:pt idx="110">
                  <c:v>2.1196912796425144E-3</c:v>
                </c:pt>
                <c:pt idx="111">
                  <c:v>2.1208888576572517E-3</c:v>
                </c:pt>
                <c:pt idx="112">
                  <c:v>2.1220763336448553E-3</c:v>
                </c:pt>
                <c:pt idx="113">
                  <c:v>2.1232539032579067E-3</c:v>
                </c:pt>
                <c:pt idx="114">
                  <c:v>2.1244217621489894E-3</c:v>
                </c:pt>
                <c:pt idx="115">
                  <c:v>2.1278690310162461E-3</c:v>
                </c:pt>
                <c:pt idx="116">
                  <c:v>2.1290000035452767E-3</c:v>
                </c:pt>
                <c:pt idx="117">
                  <c:v>2.1301222436152503E-3</c:v>
                </c:pt>
                <c:pt idx="118">
                  <c:v>2.1312359468787499E-3</c:v>
                </c:pt>
                <c:pt idx="119">
                  <c:v>2.1323413089883577E-3</c:v>
                </c:pt>
                <c:pt idx="120">
                  <c:v>2.135609304919656E-3</c:v>
                </c:pt>
                <c:pt idx="121">
                  <c:v>2.1366832589395221E-3</c:v>
                </c:pt>
                <c:pt idx="122">
                  <c:v>2.1377498500684089E-3</c:v>
                </c:pt>
                <c:pt idx="123">
                  <c:v>2.1388092739588992E-3</c:v>
                </c:pt>
                <c:pt idx="124">
                  <c:v>2.1398617262635752E-3</c:v>
                </c:pt>
                <c:pt idx="125">
                  <c:v>2.1429792101885425E-3</c:v>
                </c:pt>
                <c:pt idx="126">
                  <c:v>2.1440057326757868E-3</c:v>
                </c:pt>
                <c:pt idx="127">
                  <c:v>2.145026261840129E-3</c:v>
                </c:pt>
                <c:pt idx="128">
                  <c:v>2.1460409933341524E-3</c:v>
                </c:pt>
                <c:pt idx="129">
                  <c:v>2.1470501068445794E-3</c:v>
                </c:pt>
                <c:pt idx="130">
                  <c:v>2.1500448338436845E-3</c:v>
                </c:pt>
                <c:pt idx="131">
                  <c:v>2.151032537857409E-3</c:v>
                </c:pt>
                <c:pt idx="132">
                  <c:v>2.1520151391405196E-3</c:v>
                </c:pt>
                <c:pt idx="133">
                  <c:v>2.1529927375504398E-3</c:v>
                </c:pt>
                <c:pt idx="134">
                  <c:v>2.1539654329445945E-3</c:v>
                </c:pt>
                <c:pt idx="135">
                  <c:v>2.156855099606711E-3</c:v>
                </c:pt>
                <c:pt idx="136">
                  <c:v>2.1578091815120486E-3</c:v>
                </c:pt>
                <c:pt idx="137">
                  <c:v>2.1587588596887431E-3</c:v>
                </c:pt>
                <c:pt idx="138">
                  <c:v>2.1597042339942187E-3</c:v>
                </c:pt>
                <c:pt idx="139">
                  <c:v>2.164370042463172E-3</c:v>
                </c:pt>
                <c:pt idx="140">
                  <c:v>2.1652916905472489E-3</c:v>
                </c:pt>
                <c:pt idx="141">
                  <c:v>2.1662097337620785E-3</c:v>
                </c:pt>
                <c:pt idx="142">
                  <c:v>2.1671242719650849E-3</c:v>
                </c:pt>
                <c:pt idx="143">
                  <c:v>2.1698478550774098E-3</c:v>
                </c:pt>
                <c:pt idx="144">
                  <c:v>2.1707493718073688E-3</c:v>
                </c:pt>
                <c:pt idx="145">
                  <c:v>2.1716478828126265E-3</c:v>
                </c:pt>
                <c:pt idx="146">
                  <c:v>2.1725434879506082E-3</c:v>
                </c:pt>
                <c:pt idx="147">
                  <c:v>2.1734362870787379E-3</c:v>
                </c:pt>
                <c:pt idx="148">
                  <c:v>2.1769814206412277E-3</c:v>
                </c:pt>
                <c:pt idx="149">
                  <c:v>2.177861687581465E-3</c:v>
                </c:pt>
                <c:pt idx="150">
                  <c:v>2.1787397476563976E-3</c:v>
                </c:pt>
                <c:pt idx="151">
                  <c:v>2.1796157007234491E-3</c:v>
                </c:pt>
                <c:pt idx="152">
                  <c:v>2.182231916451565E-3</c:v>
                </c:pt>
                <c:pt idx="153">
                  <c:v>2.1831004400613388E-3</c:v>
                </c:pt>
                <c:pt idx="154">
                  <c:v>2.183967355950354E-3</c:v>
                </c:pt>
                <c:pt idx="155">
                  <c:v>2.1848327639760355E-3</c:v>
                </c:pt>
                <c:pt idx="156">
                  <c:v>2.1856967639958076E-3</c:v>
                </c:pt>
                <c:pt idx="157">
                  <c:v>2.1882813145939115E-3</c:v>
                </c:pt>
                <c:pt idx="158">
                  <c:v>2.1891406811642908E-3</c:v>
                </c:pt>
                <c:pt idx="159">
                  <c:v>2.1899991390158823E-3</c:v>
                </c:pt>
                <c:pt idx="160">
                  <c:v>2.1908567880061115E-3</c:v>
                </c:pt>
                <c:pt idx="161">
                  <c:v>2.1917137279924026E-3</c:v>
                </c:pt>
                <c:pt idx="162">
                  <c:v>2.1942812925018905E-3</c:v>
                </c:pt>
                <c:pt idx="163">
                  <c:v>2.1951363950466732E-3</c:v>
                </c:pt>
                <c:pt idx="164">
                  <c:v>2.1959912878746399E-3</c:v>
                </c:pt>
                <c:pt idx="165">
                  <c:v>2.1968460708432151E-3</c:v>
                </c:pt>
                <c:pt idx="166">
                  <c:v>2.1977008438098231E-3</c:v>
                </c:pt>
                <c:pt idx="167">
                  <c:v>2.2002661012720903E-3</c:v>
                </c:pt>
                <c:pt idx="168">
                  <c:v>2.2011218328050752E-3</c:v>
                </c:pt>
                <c:pt idx="169">
                  <c:v>2.2019780536232151E-3</c:v>
                </c:pt>
                <c:pt idx="170">
                  <c:v>2.2028348635839351E-3</c:v>
                </c:pt>
                <c:pt idx="171">
                  <c:v>2.2036923625446589E-3</c:v>
                </c:pt>
                <c:pt idx="172">
                  <c:v>2.2062699920011009E-3</c:v>
                </c:pt>
                <c:pt idx="173">
                  <c:v>2.2071312455360865E-3</c:v>
                </c:pt>
                <c:pt idx="174">
                  <c:v>2.2079936873581982E-3</c:v>
                </c:pt>
                <c:pt idx="175">
                  <c:v>2.2088574173248611E-3</c:v>
                </c:pt>
                <c:pt idx="176">
                  <c:v>2.2097225352934995E-3</c:v>
                </c:pt>
                <c:pt idx="177">
                  <c:v>2.2123272157855115E-3</c:v>
                </c:pt>
                <c:pt idx="178">
                  <c:v>2.213198884336296E-3</c:v>
                </c:pt>
                <c:pt idx="179">
                  <c:v>2.2140724401761781E-3</c:v>
                </c:pt>
                <c:pt idx="180">
                  <c:v>2.2149479831625827E-3</c:v>
                </c:pt>
                <c:pt idx="181">
                  <c:v>2.2158256131529336E-3</c:v>
                </c:pt>
                <c:pt idx="182">
                  <c:v>2.2184720237219111E-3</c:v>
                </c:pt>
                <c:pt idx="183">
                  <c:v>2.2193590003022931E-3</c:v>
                </c:pt>
                <c:pt idx="184">
                  <c:v>2.2202485631737444E-3</c:v>
                </c:pt>
                <c:pt idx="185">
                  <c:v>2.2211408121936885E-3</c:v>
                </c:pt>
                <c:pt idx="186">
                  <c:v>2.2220358472195508E-3</c:v>
                </c:pt>
                <c:pt idx="187">
                  <c:v>2.2247386669068895E-3</c:v>
                </c:pt>
                <c:pt idx="188">
                  <c:v>2.2256458445306677E-3</c:v>
                </c:pt>
                <c:pt idx="189">
                  <c:v>2.2265563074474856E-3</c:v>
                </c:pt>
                <c:pt idx="190">
                  <c:v>2.2274701555147687E-3</c:v>
                </c:pt>
                <c:pt idx="191">
                  <c:v>2.2283874885899407E-3</c:v>
                </c:pt>
                <c:pt idx="192">
                  <c:v>2.2311607363835165E-3</c:v>
                </c:pt>
                <c:pt idx="193">
                  <c:v>2.2320921035467044E-3</c:v>
                </c:pt>
                <c:pt idx="194">
                  <c:v>2.2330268682906641E-3</c:v>
                </c:pt>
                <c:pt idx="195">
                  <c:v>2.2339649837942611E-3</c:v>
                </c:pt>
                <c:pt idx="196">
                  <c:v>2.2349064032363601E-3</c:v>
                </c:pt>
                <c:pt idx="197">
                  <c:v>2.2377500169823146E-3</c:v>
                </c:pt>
                <c:pt idx="198">
                  <c:v>2.2387041839670675E-3</c:v>
                </c:pt>
                <c:pt idx="199">
                  <c:v>2.2396614207846463E-3</c:v>
                </c:pt>
                <c:pt idx="200">
                  <c:v>2.2406216806139146E-3</c:v>
                </c:pt>
                <c:pt idx="201">
                  <c:v>2.2415849166337381E-3</c:v>
                </c:pt>
                <c:pt idx="202">
                  <c:v>2.2444920136251842E-3</c:v>
                </c:pt>
                <c:pt idx="203">
                  <c:v>2.2454666861958738E-3</c:v>
                </c:pt>
                <c:pt idx="204">
                  <c:v>2.2464441008514416E-3</c:v>
                </c:pt>
                <c:pt idx="205">
                  <c:v>2.2474242107707529E-3</c:v>
                </c:pt>
                <c:pt idx="206">
                  <c:v>2.2484069691326718E-3</c:v>
                </c:pt>
                <c:pt idx="207">
                  <c:v>2.2513706666627224E-3</c:v>
                </c:pt>
                <c:pt idx="208">
                  <c:v>2.2523635505837191E-3</c:v>
                </c:pt>
                <c:pt idx="209">
                  <c:v>2.253358848841648E-3</c:v>
                </c:pt>
                <c:pt idx="210">
                  <c:v>2.2543565146153723E-3</c:v>
                </c:pt>
                <c:pt idx="211">
                  <c:v>2.2553565010837578E-3</c:v>
                </c:pt>
                <c:pt idx="212">
                  <c:v>2.2583699164455259E-3</c:v>
                </c:pt>
                <c:pt idx="213">
                  <c:v>2.2593787174812014E-3</c:v>
                </c:pt>
                <c:pt idx="214">
                  <c:v>2.2603896051058615E-3</c:v>
                </c:pt>
                <c:pt idx="215">
                  <c:v>2.2614025324983705E-3</c:v>
                </c:pt>
                <c:pt idx="216">
                  <c:v>2.2624174528375935E-3</c:v>
                </c:pt>
                <c:pt idx="217">
                  <c:v>2.2654737033241915E-3</c:v>
                </c:pt>
                <c:pt idx="218">
                  <c:v>2.2664961272389167E-3</c:v>
                </c:pt>
                <c:pt idx="219">
                  <c:v>2.2675203099946791E-3</c:v>
                </c:pt>
                <c:pt idx="220">
                  <c:v>2.2685462047703437E-3</c:v>
                </c:pt>
                <c:pt idx="221">
                  <c:v>2.2695737647447753E-3</c:v>
                </c:pt>
                <c:pt idx="222">
                  <c:v>2.2726659676493171E-3</c:v>
                </c:pt>
                <c:pt idx="223">
                  <c:v>2.2736997202074624E-3</c:v>
                </c:pt>
                <c:pt idx="224">
                  <c:v>2.2747349038586984E-3</c:v>
                </c:pt>
                <c:pt idx="225">
                  <c:v>2.2757714717818894E-3</c:v>
                </c:pt>
                <c:pt idx="226">
                  <c:v>2.2768093771559001E-3</c:v>
                </c:pt>
                <c:pt idx="227">
                  <c:v>2.2799306497714982E-3</c:v>
                </c:pt>
                <c:pt idx="228">
                  <c:v>2.2809734367374357E-3</c:v>
                </c:pt>
                <c:pt idx="229">
                  <c:v>2.2820173270485158E-3</c:v>
                </c:pt>
                <c:pt idx="230">
                  <c:v>2.2830622738836044E-3</c:v>
                </c:pt>
                <c:pt idx="231">
                  <c:v>2.2841082304215655E-3</c:v>
                </c:pt>
                <c:pt idx="232">
                  <c:v>2.2872516900413332E-3</c:v>
                </c:pt>
                <c:pt idx="233">
                  <c:v>2.2883012171794324E-3</c:v>
                </c:pt>
                <c:pt idx="234">
                  <c:v>2.2893515199147283E-3</c:v>
                </c:pt>
                <c:pt idx="235">
                  <c:v>2.2904025514260853E-3</c:v>
                </c:pt>
                <c:pt idx="236">
                  <c:v>2.2914542648923681E-3</c:v>
                </c:pt>
                <c:pt idx="237">
                  <c:v>2.294613028809418E-3</c:v>
                </c:pt>
                <c:pt idx="238">
                  <c:v>2.2956670018840506E-3</c:v>
                </c:pt>
                <c:pt idx="239">
                  <c:v>2.296721422807933E-3</c:v>
                </c:pt>
                <c:pt idx="240">
                  <c:v>2.2977762447599294E-3</c:v>
                </c:pt>
                <c:pt idx="241">
                  <c:v>2.2988314209189046E-3</c:v>
                </c:pt>
                <c:pt idx="242">
                  <c:v>2.3019986064263497E-3</c:v>
                </c:pt>
                <c:pt idx="243">
                  <c:v>2.3030547312018869E-3</c:v>
                </c:pt>
                <c:pt idx="244">
                  <c:v>2.3041109760787268E-3</c:v>
                </c:pt>
                <c:pt idx="245">
                  <c:v>2.3051672942357333E-3</c:v>
                </c:pt>
                <c:pt idx="246">
                  <c:v>2.3062236388517719E-3</c:v>
                </c:pt>
                <c:pt idx="247">
                  <c:v>2.3093923632427254E-3</c:v>
                </c:pt>
                <c:pt idx="248">
                  <c:v>2.3104483454835381E-3</c:v>
                </c:pt>
                <c:pt idx="249">
                  <c:v>2.3115041200777063E-3</c:v>
                </c:pt>
                <c:pt idx="250">
                  <c:v>2.3125596402040942E-3</c:v>
                </c:pt>
                <c:pt idx="251">
                  <c:v>2.3136148590415673E-3</c:v>
                </c:pt>
                <c:pt idx="252">
                  <c:v>2.3167782396091418E-3</c:v>
                </c:pt>
                <c:pt idx="253">
                  <c:v>2.317831785079601E-3</c:v>
                </c:pt>
                <c:pt idx="254">
                  <c:v>2.3188847951554686E-3</c:v>
                </c:pt>
                <c:pt idx="255">
                  <c:v>2.3199372230156088E-3</c:v>
                </c:pt>
                <c:pt idx="256">
                  <c:v>2.3209890218388873E-3</c:v>
                </c:pt>
                <c:pt idx="257">
                  <c:v>2.3241404033744043E-3</c:v>
                </c:pt>
                <c:pt idx="258">
                  <c:v>2.3251895295956847E-3</c:v>
                </c:pt>
                <c:pt idx="259">
                  <c:v>2.3262379948950558E-3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06240"/>
        <c:axId val="588507776"/>
      </c:scatterChart>
      <c:valAx>
        <c:axId val="588506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8507776"/>
        <c:crosses val="autoZero"/>
        <c:crossBetween val="midCat"/>
      </c:valAx>
      <c:valAx>
        <c:axId val="5885077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85062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3.3757219480818846E-3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  <c:pt idx="3">
                  <c:v>42765</c:v>
                </c:pt>
                <c:pt idx="4">
                  <c:v>42794</c:v>
                </c:pt>
                <c:pt idx="5">
                  <c:v>42824</c:v>
                </c:pt>
                <c:pt idx="6">
                  <c:v>42853</c:v>
                </c:pt>
                <c:pt idx="7">
                  <c:v>42885</c:v>
                </c:pt>
                <c:pt idx="8">
                  <c:v>42916</c:v>
                </c:pt>
                <c:pt idx="9">
                  <c:v>42947</c:v>
                </c:pt>
                <c:pt idx="10">
                  <c:v>42977</c:v>
                </c:pt>
                <c:pt idx="11">
                  <c:v>43007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3.470083553830266E-3</c:v>
                </c:pt>
                <c:pt idx="1">
                  <c:v>3.5290896033326742E-3</c:v>
                </c:pt>
                <c:pt idx="2">
                  <c:v>3.5888908097381168E-3</c:v>
                </c:pt>
                <c:pt idx="3">
                  <c:v>3.6437606916961958E-3</c:v>
                </c:pt>
                <c:pt idx="4">
                  <c:v>3.7052320660730313E-3</c:v>
                </c:pt>
                <c:pt idx="5">
                  <c:v>3.7372281969859744E-3</c:v>
                </c:pt>
                <c:pt idx="6">
                  <c:v>3.7665898662603281E-3</c:v>
                </c:pt>
                <c:pt idx="7">
                  <c:v>3.8017681413080417E-3</c:v>
                </c:pt>
                <c:pt idx="8">
                  <c:v>3.8203389074835743E-3</c:v>
                </c:pt>
                <c:pt idx="9">
                  <c:v>3.8532379469657279E-3</c:v>
                </c:pt>
                <c:pt idx="10">
                  <c:v>3.8799185570636578E-3</c:v>
                </c:pt>
                <c:pt idx="11">
                  <c:v>3.9122093615739295E-3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42731</c:v>
                </c:pt>
                <c:pt idx="62">
                  <c:v>42732</c:v>
                </c:pt>
                <c:pt idx="63">
                  <c:v>42733</c:v>
                </c:pt>
                <c:pt idx="64">
                  <c:v>42734</c:v>
                </c:pt>
                <c:pt idx="65">
                  <c:v>42737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42884</c:v>
                </c:pt>
                <c:pt idx="168">
                  <c:v>42885</c:v>
                </c:pt>
                <c:pt idx="169">
                  <c:v>42886</c:v>
                </c:pt>
                <c:pt idx="170">
                  <c:v>42887</c:v>
                </c:pt>
                <c:pt idx="171">
                  <c:v>42888</c:v>
                </c:pt>
                <c:pt idx="172">
                  <c:v>42891</c:v>
                </c:pt>
                <c:pt idx="173">
                  <c:v>42892</c:v>
                </c:pt>
                <c:pt idx="174">
                  <c:v>42893</c:v>
                </c:pt>
                <c:pt idx="175">
                  <c:v>42894</c:v>
                </c:pt>
                <c:pt idx="176">
                  <c:v>42895</c:v>
                </c:pt>
                <c:pt idx="177">
                  <c:v>42898</c:v>
                </c:pt>
                <c:pt idx="178">
                  <c:v>42899</c:v>
                </c:pt>
                <c:pt idx="179">
                  <c:v>42900</c:v>
                </c:pt>
                <c:pt idx="180">
                  <c:v>42901</c:v>
                </c:pt>
                <c:pt idx="181">
                  <c:v>42902</c:v>
                </c:pt>
                <c:pt idx="182">
                  <c:v>42905</c:v>
                </c:pt>
                <c:pt idx="183">
                  <c:v>42906</c:v>
                </c:pt>
                <c:pt idx="184">
                  <c:v>42907</c:v>
                </c:pt>
                <c:pt idx="185">
                  <c:v>42908</c:v>
                </c:pt>
                <c:pt idx="186">
                  <c:v>42909</c:v>
                </c:pt>
                <c:pt idx="187">
                  <c:v>42912</c:v>
                </c:pt>
                <c:pt idx="188">
                  <c:v>42913</c:v>
                </c:pt>
                <c:pt idx="189">
                  <c:v>42914</c:v>
                </c:pt>
                <c:pt idx="190">
                  <c:v>42915</c:v>
                </c:pt>
                <c:pt idx="191">
                  <c:v>42916</c:v>
                </c:pt>
                <c:pt idx="192">
                  <c:v>42919</c:v>
                </c:pt>
                <c:pt idx="193">
                  <c:v>42920</c:v>
                </c:pt>
                <c:pt idx="194">
                  <c:v>42921</c:v>
                </c:pt>
                <c:pt idx="195">
                  <c:v>42922</c:v>
                </c:pt>
                <c:pt idx="196">
                  <c:v>42923</c:v>
                </c:pt>
                <c:pt idx="197">
                  <c:v>42926</c:v>
                </c:pt>
                <c:pt idx="198">
                  <c:v>42927</c:v>
                </c:pt>
                <c:pt idx="199">
                  <c:v>42928</c:v>
                </c:pt>
                <c:pt idx="200">
                  <c:v>42929</c:v>
                </c:pt>
                <c:pt idx="201">
                  <c:v>42930</c:v>
                </c:pt>
                <c:pt idx="202">
                  <c:v>42933</c:v>
                </c:pt>
                <c:pt idx="203">
                  <c:v>42934</c:v>
                </c:pt>
                <c:pt idx="204">
                  <c:v>42935</c:v>
                </c:pt>
                <c:pt idx="205">
                  <c:v>42936</c:v>
                </c:pt>
                <c:pt idx="206">
                  <c:v>42937</c:v>
                </c:pt>
                <c:pt idx="207">
                  <c:v>42940</c:v>
                </c:pt>
                <c:pt idx="208">
                  <c:v>42941</c:v>
                </c:pt>
                <c:pt idx="209">
                  <c:v>42942</c:v>
                </c:pt>
                <c:pt idx="210">
                  <c:v>42943</c:v>
                </c:pt>
                <c:pt idx="211">
                  <c:v>42944</c:v>
                </c:pt>
                <c:pt idx="212">
                  <c:v>42947</c:v>
                </c:pt>
                <c:pt idx="213">
                  <c:v>42948</c:v>
                </c:pt>
                <c:pt idx="214">
                  <c:v>42949</c:v>
                </c:pt>
                <c:pt idx="215">
                  <c:v>42950</c:v>
                </c:pt>
                <c:pt idx="216">
                  <c:v>42951</c:v>
                </c:pt>
                <c:pt idx="217">
                  <c:v>42954</c:v>
                </c:pt>
                <c:pt idx="218">
                  <c:v>42955</c:v>
                </c:pt>
                <c:pt idx="219">
                  <c:v>42956</c:v>
                </c:pt>
                <c:pt idx="220">
                  <c:v>42957</c:v>
                </c:pt>
                <c:pt idx="221">
                  <c:v>42958</c:v>
                </c:pt>
                <c:pt idx="222">
                  <c:v>42961</c:v>
                </c:pt>
                <c:pt idx="223">
                  <c:v>42962</c:v>
                </c:pt>
                <c:pt idx="224">
                  <c:v>42963</c:v>
                </c:pt>
                <c:pt idx="225">
                  <c:v>42964</c:v>
                </c:pt>
                <c:pt idx="226">
                  <c:v>42965</c:v>
                </c:pt>
                <c:pt idx="227">
                  <c:v>42968</c:v>
                </c:pt>
                <c:pt idx="228">
                  <c:v>42969</c:v>
                </c:pt>
                <c:pt idx="229">
                  <c:v>42970</c:v>
                </c:pt>
                <c:pt idx="230">
                  <c:v>42971</c:v>
                </c:pt>
                <c:pt idx="231">
                  <c:v>42972</c:v>
                </c:pt>
                <c:pt idx="232">
                  <c:v>42975</c:v>
                </c:pt>
                <c:pt idx="233">
                  <c:v>42976</c:v>
                </c:pt>
                <c:pt idx="234">
                  <c:v>42977</c:v>
                </c:pt>
                <c:pt idx="235">
                  <c:v>42978</c:v>
                </c:pt>
                <c:pt idx="236">
                  <c:v>42979</c:v>
                </c:pt>
                <c:pt idx="237">
                  <c:v>42982</c:v>
                </c:pt>
                <c:pt idx="238">
                  <c:v>42983</c:v>
                </c:pt>
                <c:pt idx="239">
                  <c:v>42984</c:v>
                </c:pt>
                <c:pt idx="240">
                  <c:v>42985</c:v>
                </c:pt>
                <c:pt idx="241">
                  <c:v>42986</c:v>
                </c:pt>
                <c:pt idx="242">
                  <c:v>42989</c:v>
                </c:pt>
                <c:pt idx="243">
                  <c:v>42990</c:v>
                </c:pt>
                <c:pt idx="244">
                  <c:v>42991</c:v>
                </c:pt>
                <c:pt idx="245">
                  <c:v>42992</c:v>
                </c:pt>
                <c:pt idx="246">
                  <c:v>42993</c:v>
                </c:pt>
                <c:pt idx="247">
                  <c:v>42996</c:v>
                </c:pt>
                <c:pt idx="248">
                  <c:v>42997</c:v>
                </c:pt>
                <c:pt idx="249">
                  <c:v>42998</c:v>
                </c:pt>
                <c:pt idx="250">
                  <c:v>42999</c:v>
                </c:pt>
                <c:pt idx="251">
                  <c:v>43000</c:v>
                </c:pt>
                <c:pt idx="252">
                  <c:v>43003</c:v>
                </c:pt>
                <c:pt idx="253">
                  <c:v>43004</c:v>
                </c:pt>
                <c:pt idx="254">
                  <c:v>43005</c:v>
                </c:pt>
                <c:pt idx="255">
                  <c:v>43006</c:v>
                </c:pt>
                <c:pt idx="256">
                  <c:v>43007</c:v>
                </c:pt>
                <c:pt idx="257">
                  <c:v>43010</c:v>
                </c:pt>
                <c:pt idx="258">
                  <c:v>43011</c:v>
                </c:pt>
                <c:pt idx="259">
                  <c:v>43012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3.4090370728343776E-3</c:v>
                </c:pt>
                <c:pt idx="1">
                  <c:v>3.415137593789501E-3</c:v>
                </c:pt>
                <c:pt idx="2">
                  <c:v>3.4171577185784572E-3</c:v>
                </c:pt>
                <c:pt idx="3">
                  <c:v>3.4191715412866994E-3</c:v>
                </c:pt>
                <c:pt idx="4">
                  <c:v>3.421179295324624E-3</c:v>
                </c:pt>
                <c:pt idx="5">
                  <c:v>3.423181214102628E-3</c:v>
                </c:pt>
                <c:pt idx="6">
                  <c:v>3.4291542929810836E-3</c:v>
                </c:pt>
                <c:pt idx="7">
                  <c:v>3.4311352048233732E-3</c:v>
                </c:pt>
                <c:pt idx="8">
                  <c:v>3.4331114484577258E-3</c:v>
                </c:pt>
                <c:pt idx="9">
                  <c:v>3.4350832572945392E-3</c:v>
                </c:pt>
                <c:pt idx="10">
                  <c:v>3.4370508647442091E-3</c:v>
                </c:pt>
                <c:pt idx="11">
                  <c:v>3.4429308128743306E-3</c:v>
                </c:pt>
                <c:pt idx="12">
                  <c:v>3.4448839488793979E-3</c:v>
                </c:pt>
                <c:pt idx="13">
                  <c:v>3.4468340505493058E-3</c:v>
                </c:pt>
                <c:pt idx="14">
                  <c:v>3.448781351294452E-3</c:v>
                </c:pt>
                <c:pt idx="15">
                  <c:v>3.4507260845252335E-3</c:v>
                </c:pt>
                <c:pt idx="16">
                  <c:v>3.4565472132353542E-3</c:v>
                </c:pt>
                <c:pt idx="17">
                  <c:v>3.4584840105126432E-3</c:v>
                </c:pt>
                <c:pt idx="18">
                  <c:v>3.4604194073275512E-3</c:v>
                </c:pt>
                <c:pt idx="19">
                  <c:v>3.4623536370904755E-3</c:v>
                </c:pt>
                <c:pt idx="20">
                  <c:v>3.4642869332118117E-3</c:v>
                </c:pt>
                <c:pt idx="21">
                  <c:v>3.470083553830266E-3</c:v>
                </c:pt>
                <c:pt idx="22">
                  <c:v>3.4720154494892216E-3</c:v>
                </c:pt>
                <c:pt idx="23">
                  <c:v>3.4739475785585741E-3</c:v>
                </c:pt>
                <c:pt idx="24">
                  <c:v>3.4758801744487204E-3</c:v>
                </c:pt>
                <c:pt idx="25">
                  <c:v>3.4778134705700566E-3</c:v>
                </c:pt>
                <c:pt idx="26">
                  <c:v>3.4836198944251779E-3</c:v>
                </c:pt>
                <c:pt idx="27">
                  <c:v>3.4855583255752444E-3</c:v>
                </c:pt>
                <c:pt idx="28">
                  <c:v>3.4874986240084858E-3</c:v>
                </c:pt>
                <c:pt idx="29">
                  <c:v>3.4894410231352986E-3</c:v>
                </c:pt>
                <c:pt idx="30">
                  <c:v>3.4913857563660801E-3</c:v>
                </c:pt>
                <c:pt idx="31">
                  <c:v>3.4972362947862014E-3</c:v>
                </c:pt>
                <c:pt idx="32">
                  <c:v>3.4991926985368238E-3</c:v>
                </c:pt>
                <c:pt idx="33">
                  <c:v>3.5011526034433985E-3</c:v>
                </c:pt>
                <c:pt idx="34">
                  <c:v>3.503116242916323E-3</c:v>
                </c:pt>
                <c:pt idx="35">
                  <c:v>3.5050838503659929E-3</c:v>
                </c:pt>
                <c:pt idx="36">
                  <c:v>3.5110128146794485E-3</c:v>
                </c:pt>
                <c:pt idx="37">
                  <c:v>3.512998628140071E-3</c:v>
                </c:pt>
                <c:pt idx="38">
                  <c:v>3.5149895766294239E-3</c:v>
                </c:pt>
                <c:pt idx="39">
                  <c:v>3.5169858935579041E-3</c:v>
                </c:pt>
                <c:pt idx="40">
                  <c:v>3.5189878123359081E-3</c:v>
                </c:pt>
                <c:pt idx="41">
                  <c:v>3.5250295138710311E-3</c:v>
                </c:pt>
                <c:pt idx="42">
                  <c:v>3.5270561741510987E-3</c:v>
                </c:pt>
                <c:pt idx="43">
                  <c:v>3.5290896033326742E-3</c:v>
                </c:pt>
                <c:pt idx="44">
                  <c:v>3.5311298308660136E-3</c:v>
                </c:pt>
                <c:pt idx="45">
                  <c:v>3.5331760703608073E-3</c:v>
                </c:pt>
                <c:pt idx="46">
                  <c:v>3.5393409571094162E-3</c:v>
                </c:pt>
                <c:pt idx="47">
                  <c:v>3.5414013409455275E-3</c:v>
                </c:pt>
                <c:pt idx="48">
                  <c:v>3.543462784990843E-3</c:v>
                </c:pt>
                <c:pt idx="49">
                  <c:v>3.5455242988949123E-3</c:v>
                </c:pt>
                <c:pt idx="50">
                  <c:v>3.5475848923072852E-3</c:v>
                </c:pt>
                <c:pt idx="51">
                  <c:v>3.5537512460897262E-3</c:v>
                </c:pt>
                <c:pt idx="52">
                  <c:v>3.5557982540308135E-3</c:v>
                </c:pt>
                <c:pt idx="53">
                  <c:v>3.5578393897279536E-3</c:v>
                </c:pt>
                <c:pt idx="54">
                  <c:v>3.5598736628306969E-3</c:v>
                </c:pt>
                <c:pt idx="55">
                  <c:v>3.5619000829885928E-3</c:v>
                </c:pt>
                <c:pt idx="56">
                  <c:v>3.5679223222886969E-3</c:v>
                </c:pt>
                <c:pt idx="57">
                  <c:v>3.569907427162703E-3</c:v>
                </c:pt>
                <c:pt idx="58">
                  <c:v>3.5718797273396113E-3</c:v>
                </c:pt>
                <c:pt idx="59">
                  <c:v>3.5738382324689722E-3</c:v>
                </c:pt>
                <c:pt idx="60">
                  <c:v>3.5757819522003347E-3</c:v>
                </c:pt>
                <c:pt idx="61">
                  <c:v>3.583389170136802E-3</c:v>
                </c:pt>
                <c:pt idx="62">
                  <c:v>3.5852441076214222E-3</c:v>
                </c:pt>
                <c:pt idx="63">
                  <c:v>3.587078317605344E-3</c:v>
                </c:pt>
                <c:pt idx="64">
                  <c:v>3.5888908097381168E-3</c:v>
                </c:pt>
                <c:pt idx="65">
                  <c:v>3.5942015415673292E-3</c:v>
                </c:pt>
                <c:pt idx="66">
                  <c:v>3.5959357122563639E-3</c:v>
                </c:pt>
                <c:pt idx="67">
                  <c:v>3.5976551831573673E-3</c:v>
                </c:pt>
                <c:pt idx="68">
                  <c:v>3.5993619563737308E-3</c:v>
                </c:pt>
                <c:pt idx="69">
                  <c:v>3.6010580340088464E-3</c:v>
                </c:pt>
                <c:pt idx="70">
                  <c:v>3.6061021144606262E-3</c:v>
                </c:pt>
                <c:pt idx="71">
                  <c:v>3.6077754308046698E-3</c:v>
                </c:pt>
                <c:pt idx="72">
                  <c:v>3.6094480620844252E-3</c:v>
                </c:pt>
                <c:pt idx="73">
                  <c:v>3.6111220104032837E-3</c:v>
                </c:pt>
                <c:pt idx="74">
                  <c:v>3.6127992778646379E-3</c:v>
                </c:pt>
                <c:pt idx="75">
                  <c:v>3.6178710161375921E-3</c:v>
                </c:pt>
                <c:pt idx="76">
                  <c:v>3.6195815812028469E-3</c:v>
                </c:pt>
                <c:pt idx="77">
                  <c:v>3.6213054759275565E-3</c:v>
                </c:pt>
                <c:pt idx="78">
                  <c:v>3.6230447024151128E-3</c:v>
                </c:pt>
                <c:pt idx="79">
                  <c:v>3.6248012627689077E-3</c:v>
                </c:pt>
                <c:pt idx="80">
                  <c:v>3.6301949680616432E-3</c:v>
                </c:pt>
                <c:pt idx="81">
                  <c:v>3.6320408849143115E-3</c:v>
                </c:pt>
                <c:pt idx="82">
                  <c:v>3.6339141461501777E-3</c:v>
                </c:pt>
                <c:pt idx="83">
                  <c:v>3.6358167538726341E-3</c:v>
                </c:pt>
                <c:pt idx="84">
                  <c:v>3.6377507101850721E-3</c:v>
                </c:pt>
                <c:pt idx="85">
                  <c:v>3.6437606916961958E-3</c:v>
                </c:pt>
                <c:pt idx="86">
                  <c:v>3.6458391229010931E-3</c:v>
                </c:pt>
                <c:pt idx="87">
                  <c:v>3.6479532702046124E-3</c:v>
                </c:pt>
                <c:pt idx="88">
                  <c:v>3.6500994927018259E-3</c:v>
                </c:pt>
                <c:pt idx="89">
                  <c:v>3.6522741494878054E-3</c:v>
                </c:pt>
                <c:pt idx="90">
                  <c:v>3.6589323165290666E-3</c:v>
                </c:pt>
                <c:pt idx="91">
                  <c:v>3.6611843014208354E-3</c:v>
                </c:pt>
                <c:pt idx="92">
                  <c:v>3.6634465160767325E-3</c:v>
                </c:pt>
                <c:pt idx="93">
                  <c:v>3.6657153195918304E-3</c:v>
                </c:pt>
                <c:pt idx="94">
                  <c:v>3.6679870710612009E-3</c:v>
                </c:pt>
                <c:pt idx="95">
                  <c:v>3.6747836041456736E-3</c:v>
                </c:pt>
                <c:pt idx="96">
                  <c:v>3.6770307383828596E-3</c:v>
                </c:pt>
                <c:pt idx="97">
                  <c:v>3.6792626160496804E-3</c:v>
                </c:pt>
                <c:pt idx="98">
                  <c:v>3.6814755962412079E-3</c:v>
                </c:pt>
                <c:pt idx="99">
                  <c:v>3.6836660380525151E-3</c:v>
                </c:pt>
                <c:pt idx="100">
                  <c:v>3.690065724155837E-3</c:v>
                </c:pt>
                <c:pt idx="101">
                  <c:v>3.6921296033969853E-3</c:v>
                </c:pt>
                <c:pt idx="102">
                  <c:v>3.6941527397332751E-3</c:v>
                </c:pt>
                <c:pt idx="103">
                  <c:v>3.6961314922597786E-3</c:v>
                </c:pt>
                <c:pt idx="104">
                  <c:v>3.6980622200715675E-3</c:v>
                </c:pt>
                <c:pt idx="105">
                  <c:v>3.7035298461693747E-3</c:v>
                </c:pt>
                <c:pt idx="106">
                  <c:v>3.7052320660730313E-3</c:v>
                </c:pt>
                <c:pt idx="107">
                  <c:v>3.7068690971816969E-3</c:v>
                </c:pt>
                <c:pt idx="108">
                  <c:v>3.7084425008122495E-3</c:v>
                </c:pt>
                <c:pt idx="109">
                  <c:v>3.7099548787259289E-3</c:v>
                </c:pt>
                <c:pt idx="110">
                  <c:v>3.7141518757781203E-3</c:v>
                </c:pt>
                <c:pt idx="111">
                  <c:v>3.7154461684367006E-3</c:v>
                </c:pt>
                <c:pt idx="112">
                  <c:v>3.7166924441846042E-3</c:v>
                </c:pt>
                <c:pt idx="113">
                  <c:v>3.7178933047830706E-3</c:v>
                </c:pt>
                <c:pt idx="114">
                  <c:v>3.71905135199334E-3</c:v>
                </c:pt>
                <c:pt idx="115">
                  <c:v>3.7222946309073573E-3</c:v>
                </c:pt>
                <c:pt idx="116">
                  <c:v>3.7233074421772314E-3</c:v>
                </c:pt>
                <c:pt idx="117">
                  <c:v>3.7242904488651047E-3</c:v>
                </c:pt>
                <c:pt idx="118">
                  <c:v>3.7252462527322173E-3</c:v>
                </c:pt>
                <c:pt idx="119">
                  <c:v>3.7261774555398079E-3</c:v>
                </c:pt>
                <c:pt idx="120">
                  <c:v>3.7288494752178466E-3</c:v>
                </c:pt>
                <c:pt idx="121">
                  <c:v>3.7297082913997459E-3</c:v>
                </c:pt>
                <c:pt idx="122">
                  <c:v>3.7305555153283208E-3</c:v>
                </c:pt>
                <c:pt idx="123">
                  <c:v>3.731393748764811E-3</c:v>
                </c:pt>
                <c:pt idx="124">
                  <c:v>3.7322255934704555E-3</c:v>
                </c:pt>
                <c:pt idx="125">
                  <c:v>3.7347088128147103E-3</c:v>
                </c:pt>
                <c:pt idx="126">
                  <c:v>3.735541120209367E-3</c:v>
                </c:pt>
                <c:pt idx="127">
                  <c:v>3.7363800476793753E-3</c:v>
                </c:pt>
                <c:pt idx="128">
                  <c:v>3.7372281969859744E-3</c:v>
                </c:pt>
                <c:pt idx="129">
                  <c:v>3.7380877212833969E-3</c:v>
                </c:pt>
                <c:pt idx="130">
                  <c:v>3.740736336954592E-3</c:v>
                </c:pt>
                <c:pt idx="131">
                  <c:v>3.7416422568352817E-3</c:v>
                </c:pt>
                <c:pt idx="132">
                  <c:v>3.7425595509097747E-3</c:v>
                </c:pt>
                <c:pt idx="133">
                  <c:v>3.7434881292972657E-3</c:v>
                </c:pt>
                <c:pt idx="134">
                  <c:v>3.7444279021169491E-3</c:v>
                </c:pt>
                <c:pt idx="135">
                  <c:v>3.7473134883610993E-3</c:v>
                </c:pt>
                <c:pt idx="136">
                  <c:v>3.7482971401014979E-3</c:v>
                </c:pt>
                <c:pt idx="137">
                  <c:v>3.7492915368700619E-3</c:v>
                </c:pt>
                <c:pt idx="138">
                  <c:v>3.7502965887859859E-3</c:v>
                </c:pt>
                <c:pt idx="139">
                  <c:v>3.7554785297478121E-3</c:v>
                </c:pt>
                <c:pt idx="140">
                  <c:v>3.7565456250509806E-3</c:v>
                </c:pt>
                <c:pt idx="141">
                  <c:v>3.7576227463358711E-3</c:v>
                </c:pt>
                <c:pt idx="142">
                  <c:v>3.758709803721678E-3</c:v>
                </c:pt>
                <c:pt idx="143">
                  <c:v>3.7620296936765425E-3</c:v>
                </c:pt>
                <c:pt idx="144">
                  <c:v>3.7631555966579607E-3</c:v>
                </c:pt>
                <c:pt idx="145">
                  <c:v>3.7642909863362679E-3</c:v>
                </c:pt>
                <c:pt idx="146">
                  <c:v>3.765435772830659E-3</c:v>
                </c:pt>
                <c:pt idx="147">
                  <c:v>3.7665898662603281E-3</c:v>
                </c:pt>
                <c:pt idx="148">
                  <c:v>3.7712855411496859E-3</c:v>
                </c:pt>
                <c:pt idx="149">
                  <c:v>3.7724734115979525E-3</c:v>
                </c:pt>
                <c:pt idx="150">
                  <c:v>3.7736644384938549E-3</c:v>
                </c:pt>
                <c:pt idx="151">
                  <c:v>3.7748574097160262E-3</c:v>
                </c:pt>
                <c:pt idx="152">
                  <c:v>3.7784358681264775E-3</c:v>
                </c:pt>
                <c:pt idx="153">
                  <c:v>3.7796244954400498E-3</c:v>
                </c:pt>
                <c:pt idx="154">
                  <c:v>3.7808090064730534E-3</c:v>
                </c:pt>
                <c:pt idx="155">
                  <c:v>3.7819881891041217E-3</c:v>
                </c:pt>
                <c:pt idx="156">
                  <c:v>3.7831608312118869E-3</c:v>
                </c:pt>
                <c:pt idx="157">
                  <c:v>3.7866273931816906E-3</c:v>
                </c:pt>
                <c:pt idx="158">
                  <c:v>3.7877617519825701E-3</c:v>
                </c:pt>
                <c:pt idx="159">
                  <c:v>3.7888835096533098E-3</c:v>
                </c:pt>
                <c:pt idx="160">
                  <c:v>3.7899914540725421E-3</c:v>
                </c:pt>
                <c:pt idx="161">
                  <c:v>3.7910843731189E-3</c:v>
                </c:pt>
                <c:pt idx="162">
                  <c:v>3.7942608568070518E-3</c:v>
                </c:pt>
                <c:pt idx="163">
                  <c:v>3.7952815531482375E-3</c:v>
                </c:pt>
                <c:pt idx="164">
                  <c:v>3.7962811635097117E-3</c:v>
                </c:pt>
                <c:pt idx="165">
                  <c:v>3.7972584757701069E-3</c:v>
                </c:pt>
                <c:pt idx="166">
                  <c:v>3.7982122778080557E-3</c:v>
                </c:pt>
                <c:pt idx="167">
                  <c:v>3.8009205013735513E-3</c:v>
                </c:pt>
                <c:pt idx="168">
                  <c:v>3.8017681413080417E-3</c:v>
                </c:pt>
                <c:pt idx="169">
                  <c:v>3.8025866458864291E-3</c:v>
                </c:pt>
                <c:pt idx="170">
                  <c:v>3.8033769803532476E-3</c:v>
                </c:pt>
                <c:pt idx="171">
                  <c:v>3.8041405454262113E-3</c:v>
                </c:pt>
                <c:pt idx="172">
                  <c:v>3.8062846314591142E-3</c:v>
                </c:pt>
                <c:pt idx="173">
                  <c:v>3.8069551261337999E-3</c:v>
                </c:pt>
                <c:pt idx="174">
                  <c:v>3.8076058550032018E-3</c:v>
                </c:pt>
                <c:pt idx="175">
                  <c:v>3.8082382187850333E-3</c:v>
                </c:pt>
                <c:pt idx="176">
                  <c:v>3.8088536181970093E-3</c:v>
                </c:pt>
                <c:pt idx="177">
                  <c:v>3.8106120373909438E-3</c:v>
                </c:pt>
                <c:pt idx="178">
                  <c:v>3.8111735865006382E-3</c:v>
                </c:pt>
                <c:pt idx="179">
                  <c:v>3.8117251748290477E-3</c:v>
                </c:pt>
                <c:pt idx="180">
                  <c:v>3.8122682030938856E-3</c:v>
                </c:pt>
                <c:pt idx="181">
                  <c:v>3.8128040720128674E-3</c:v>
                </c:pt>
                <c:pt idx="182">
                  <c:v>3.814382729871813E-3</c:v>
                </c:pt>
                <c:pt idx="183">
                  <c:v>3.8149039685845092E-3</c:v>
                </c:pt>
                <c:pt idx="184">
                  <c:v>3.8154250515399194E-3</c:v>
                </c:pt>
                <c:pt idx="185">
                  <c:v>3.8159473794557577E-3</c:v>
                </c:pt>
                <c:pt idx="186">
                  <c:v>3.8164723530497379E-3</c:v>
                </c:pt>
                <c:pt idx="187">
                  <c:v>3.8180771550776747E-3</c:v>
                </c:pt>
                <c:pt idx="188">
                  <c:v>3.8186267185613661E-3</c:v>
                </c:pt>
                <c:pt idx="189">
                  <c:v>3.8191859313117704E-3</c:v>
                </c:pt>
                <c:pt idx="190">
                  <c:v>3.8197561940466018E-3</c:v>
                </c:pt>
                <c:pt idx="191">
                  <c:v>3.8203389074835743E-3</c:v>
                </c:pt>
                <c:pt idx="192">
                  <c:v>3.8221687709944457E-3</c:v>
                </c:pt>
                <c:pt idx="193">
                  <c:v>3.822805718008557E-3</c:v>
                </c:pt>
                <c:pt idx="194">
                  <c:v>3.8234559075889041E-3</c:v>
                </c:pt>
                <c:pt idx="195">
                  <c:v>3.8241191875220816E-3</c:v>
                </c:pt>
                <c:pt idx="196">
                  <c:v>3.8247954055946843E-3</c:v>
                </c:pt>
                <c:pt idx="197">
                  <c:v>3.8269001665149952E-3</c:v>
                </c:pt>
                <c:pt idx="198">
                  <c:v>3.8276266150112496E-3</c:v>
                </c:pt>
                <c:pt idx="199">
                  <c:v>3.8283652405799048E-3</c:v>
                </c:pt>
                <c:pt idx="200">
                  <c:v>3.8291158910075552E-3</c:v>
                </c:pt>
                <c:pt idx="201">
                  <c:v>3.8298784140807958E-3</c:v>
                </c:pt>
                <c:pt idx="202">
                  <c:v>3.8322356970400106E-3</c:v>
                </c:pt>
                <c:pt idx="203">
                  <c:v>3.8330441885615629E-3</c:v>
                </c:pt>
                <c:pt idx="204">
                  <c:v>3.8338637916616805E-3</c:v>
                </c:pt>
                <c:pt idx="205">
                  <c:v>3.8346943541269587E-3</c:v>
                </c:pt>
                <c:pt idx="206">
                  <c:v>3.8355357237439924E-3</c:v>
                </c:pt>
                <c:pt idx="207">
                  <c:v>3.8381231533715751E-3</c:v>
                </c:pt>
                <c:pt idx="208">
                  <c:v>3.8390062294615798E-3</c:v>
                </c:pt>
                <c:pt idx="209">
                  <c:v>3.8398993516363155E-3</c:v>
                </c:pt>
                <c:pt idx="210">
                  <c:v>3.8408023676823758E-3</c:v>
                </c:pt>
                <c:pt idx="211">
                  <c:v>3.841715125386357E-3</c:v>
                </c:pt>
                <c:pt idx="212">
                  <c:v>3.8445103263117716E-3</c:v>
                </c:pt>
                <c:pt idx="213">
                  <c:v>3.8454605285133843E-3</c:v>
                </c:pt>
                <c:pt idx="214">
                  <c:v>3.8464197113058916E-3</c:v>
                </c:pt>
                <c:pt idx="215">
                  <c:v>3.8473877224758897E-3</c:v>
                </c:pt>
                <c:pt idx="216">
                  <c:v>3.8483644098099728E-3</c:v>
                </c:pt>
                <c:pt idx="217">
                  <c:v>3.8513450066626842E-3</c:v>
                </c:pt>
                <c:pt idx="218">
                  <c:v>3.8523548765190584E-3</c:v>
                </c:pt>
                <c:pt idx="219">
                  <c:v>3.853372661472493E-3</c:v>
                </c:pt>
                <c:pt idx="220">
                  <c:v>3.8543982093095829E-3</c:v>
                </c:pt>
                <c:pt idx="221">
                  <c:v>3.8554313678169231E-3</c:v>
                </c:pt>
                <c:pt idx="222">
                  <c:v>3.8585749852263953E-3</c:v>
                </c:pt>
                <c:pt idx="223">
                  <c:v>3.8596370642806862E-3</c:v>
                </c:pt>
                <c:pt idx="224">
                  <c:v>3.8607059929382029E-3</c:v>
                </c:pt>
                <c:pt idx="225">
                  <c:v>3.8617816189855394E-3</c:v>
                </c:pt>
                <c:pt idx="226">
                  <c:v>3.8628637902092915E-3</c:v>
                </c:pt>
                <c:pt idx="227">
                  <c:v>3.8661480528049881E-3</c:v>
                </c:pt>
                <c:pt idx="228">
                  <c:v>3.867254882600351E-3</c:v>
                </c:pt>
                <c:pt idx="229">
                  <c:v>3.8683674965051037E-3</c:v>
                </c:pt>
                <c:pt idx="230">
                  <c:v>3.869485742305842E-3</c:v>
                </c:pt>
                <c:pt idx="231">
                  <c:v>3.8706094677891604E-3</c:v>
                </c:pt>
                <c:pt idx="232">
                  <c:v>3.8740120002005462E-3</c:v>
                </c:pt>
                <c:pt idx="233">
                  <c:v>3.8751561222801351E-3</c:v>
                </c:pt>
                <c:pt idx="234">
                  <c:v>3.8763049629752795E-3</c:v>
                </c:pt>
                <c:pt idx="235">
                  <c:v>3.8774583700725736E-3</c:v>
                </c:pt>
                <c:pt idx="236">
                  <c:v>3.8786161913586131E-3</c:v>
                </c:pt>
                <c:pt idx="237">
                  <c:v>3.8821146182151526E-3</c:v>
                </c:pt>
                <c:pt idx="238">
                  <c:v>3.8832885741221226E-3</c:v>
                </c:pt>
                <c:pt idx="239">
                  <c:v>3.8844661831508127E-3</c:v>
                </c:pt>
                <c:pt idx="240">
                  <c:v>3.8856472930878182E-3</c:v>
                </c:pt>
                <c:pt idx="241">
                  <c:v>3.8868317517197336E-3</c:v>
                </c:pt>
                <c:pt idx="242">
                  <c:v>3.8904036976508904E-3</c:v>
                </c:pt>
                <c:pt idx="243">
                  <c:v>3.891600028928396E-3</c:v>
                </c:pt>
                <c:pt idx="244">
                  <c:v>3.892798947833787E-3</c:v>
                </c:pt>
                <c:pt idx="245">
                  <c:v>3.8940003021536579E-3</c:v>
                </c:pt>
                <c:pt idx="246">
                  <c:v>3.895203939674604E-3</c:v>
                </c:pt>
                <c:pt idx="247">
                  <c:v>3.8988270293098429E-3</c:v>
                </c:pt>
                <c:pt idx="248">
                  <c:v>3.9000382775010393E-3</c:v>
                </c:pt>
                <c:pt idx="249">
                  <c:v>3.9012510478262856E-3</c:v>
                </c:pt>
                <c:pt idx="250">
                  <c:v>3.9024651880721771E-3</c:v>
                </c:pt>
                <c:pt idx="251">
                  <c:v>3.9036805460253084E-3</c:v>
                </c:pt>
                <c:pt idx="252">
                  <c:v>3.9073324039940929E-3</c:v>
                </c:pt>
                <c:pt idx="253">
                  <c:v>3.9085511106421349E-3</c:v>
                </c:pt>
                <c:pt idx="254">
                  <c:v>3.9097702739303913E-3</c:v>
                </c:pt>
                <c:pt idx="255">
                  <c:v>3.9109897416454579E-3</c:v>
                </c:pt>
                <c:pt idx="256">
                  <c:v>3.9122093615739295E-3</c:v>
                </c:pt>
                <c:pt idx="257">
                  <c:v>3.9158676125057241E-3</c:v>
                </c:pt>
                <c:pt idx="258">
                  <c:v>3.9170863191537661E-3</c:v>
                </c:pt>
                <c:pt idx="259">
                  <c:v>3.9183044169481878E-3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320384"/>
        <c:axId val="590321920"/>
      </c:scatterChart>
      <c:valAx>
        <c:axId val="590320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0321920"/>
        <c:crosses val="autoZero"/>
        <c:crossBetween val="midCat"/>
      </c:valAx>
      <c:valAx>
        <c:axId val="590321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03203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116</v>
          </cell>
        </row>
        <row r="8">
          <cell r="D8">
            <v>4</v>
          </cell>
        </row>
      </sheetData>
      <sheetData sheetId="1">
        <row r="7">
          <cell r="D7" t="str">
            <v>EUR1M#0001</v>
          </cell>
        </row>
      </sheetData>
      <sheetData sheetId="2">
        <row r="7">
          <cell r="D7" t="str">
            <v>EUR6M#0001</v>
          </cell>
        </row>
        <row r="8">
          <cell r="D8" t="str">
            <v>EUR6M#0001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M7</v>
          </cell>
        </row>
        <row r="8">
          <cell r="D8" t="str">
            <v>U7</v>
          </cell>
        </row>
      </sheetData>
      <sheetData sheetId="8">
        <row r="7">
          <cell r="D7" t="str">
            <v>Z6</v>
          </cell>
        </row>
        <row r="8">
          <cell r="D8" t="str">
            <v>F7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1E</v>
          </cell>
        </row>
        <row r="8">
          <cell r="D8" t="str">
            <v>1E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Z6</v>
          </cell>
        </row>
        <row r="8">
          <cell r="D8" t="str">
            <v>F7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42636</v>
          </cell>
        </row>
        <row r="8">
          <cell r="D8">
            <v>42635</v>
          </cell>
        </row>
      </sheetData>
      <sheetData sheetId="27">
        <row r="7">
          <cell r="D7">
            <v>42636</v>
          </cell>
        </row>
        <row r="8">
          <cell r="D8">
            <v>42635</v>
          </cell>
        </row>
      </sheetData>
      <sheetData sheetId="28">
        <row r="7">
          <cell r="D7">
            <v>42639</v>
          </cell>
        </row>
        <row r="8">
          <cell r="D8">
            <v>42636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Jul 28 2016 17:52:50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>
        <v>42641.42423611111</v>
      </c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42641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116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4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124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42643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obj_0046e#0004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118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obj_0046d#0004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42643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42794</v>
      </c>
      <c r="D35" s="48">
        <f>_xll.qlYieldTSDiscount(D31,C35,,Trigger)</f>
        <v>1.0016048073542283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123</v>
      </c>
      <c r="G2" s="87" t="s">
        <v>127</v>
      </c>
      <c r="H2" s="87" t="s">
        <v>128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26" t="s">
        <v>93</v>
      </c>
      <c r="X2" s="326"/>
      <c r="Y2" s="326"/>
      <c r="AB2" s="87" t="s">
        <v>80</v>
      </c>
      <c r="AC2" s="87" t="s">
        <v>119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42642</v>
      </c>
      <c r="E3" s="93">
        <f>_xll.qlInterestRateIndexMaturity($D$10,D3)</f>
        <v>42674</v>
      </c>
      <c r="F3" s="94">
        <f>'Delta 1M'!X26</f>
        <v>-2.4118525549131583E-5</v>
      </c>
      <c r="G3" s="95">
        <f>_xll.qlDayCounterYearFraction(DayCounter,SettlementDate,D3,,,Trigger)</f>
        <v>-2.7777777777777779E-3</v>
      </c>
      <c r="H3" s="95">
        <f>_xll.qlDayCounterYearFraction(DayCounter,SettlementDate,E3,,,Trigger)</f>
        <v>8.611111111111111E-2</v>
      </c>
      <c r="I3" s="95">
        <f>H3-G3</f>
        <v>8.8888888888888892E-2</v>
      </c>
      <c r="J3" s="95">
        <f>(H3^2-G3^2)/2</f>
        <v>3.7037037037037034E-3</v>
      </c>
      <c r="K3" s="95">
        <f>(H3^3-G3^3)/3</f>
        <v>2.1284865112025607E-4</v>
      </c>
      <c r="L3" s="96" t="b">
        <f>IF(D12="fixing",TRUE,FALSE)</f>
        <v>0</v>
      </c>
      <c r="N3" s="327" t="s">
        <v>90</v>
      </c>
      <c r="O3" s="72">
        <f t="array" ref="O3:O5">_xll.ohFilter(K3:K7,L3:L7)</f>
        <v>2.1284150663008689E-4</v>
      </c>
      <c r="P3" s="78">
        <f t="array" ref="P3:P5">_xll.ohFilter(J3:J7,L3:L7)</f>
        <v>3.7075617283950616E-3</v>
      </c>
      <c r="Q3" s="73">
        <f t="array" ref="Q3:Q5">_xll.ohFilter(I3:I7,L3:L7)</f>
        <v>8.611111111111111E-2</v>
      </c>
      <c r="R3" s="79"/>
      <c r="S3" s="74">
        <f t="array" ref="S3:S5">MMULT(W3:Y5,U3:U5)</f>
        <v>-3.9173105048857515E-3</v>
      </c>
      <c r="T3" s="80"/>
      <c r="U3" s="75">
        <f t="array" ref="U3:U5">_xll.ohFilter(F3:F7,L3:L7)</f>
        <v>-2.4118525549131583E-5</v>
      </c>
      <c r="W3" s="72">
        <f t="array" ref="W3:Y5">MINVERSE(O3:Q5)</f>
        <v>813.38439455837636</v>
      </c>
      <c r="X3" s="78">
        <v>-1695.002702215817</v>
      </c>
      <c r="Y3" s="73">
        <v>854.50549450549488</v>
      </c>
      <c r="AB3" s="109">
        <f>SettlementDate</f>
        <v>42643</v>
      </c>
      <c r="AC3" s="100">
        <f>_xll.qlDayCounterYearFraction(DayCounter,SettlementDate,AB3,,,Trigger)</f>
        <v>0</v>
      </c>
      <c r="AD3" s="125">
        <f t="shared" ref="AD3:AD26" si="0">$S$13</f>
        <v>-2.8008610315120549E-4</v>
      </c>
      <c r="AE3" s="125">
        <f t="shared" ref="AE3:AE23" si="1">$S$10+$S$9*AC3</f>
        <v>-3.0071665156477362E-4</v>
      </c>
      <c r="AF3" s="125">
        <f t="shared" ref="AF3:AF23" si="2">($S$5+$S$4*AC3+$S$3*AC3^2)</f>
        <v>-3.1976920857284717E-4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42643</v>
      </c>
      <c r="E4" s="98">
        <f>_xll.qlInterestRateIndexMaturity($D$10,D4)</f>
        <v>42674</v>
      </c>
      <c r="F4" s="99">
        <f t="array" ref="F4:F7">Delta1M</f>
        <v>-2.4118525549131583E-5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8.611111111111111E-2</v>
      </c>
      <c r="I4" s="100">
        <f>H4-G4</f>
        <v>8.611111111111111E-2</v>
      </c>
      <c r="J4" s="100">
        <f>(H4^2-G4^2)/2</f>
        <v>3.7075617283950616E-3</v>
      </c>
      <c r="K4" s="100">
        <f>(H4^3-G4^3)/3</f>
        <v>2.1284150663008689E-4</v>
      </c>
      <c r="L4" s="101" t="b">
        <f>IF(D12="fixing",FALSE,TRUE)</f>
        <v>1</v>
      </c>
      <c r="N4" s="327"/>
      <c r="O4" s="72">
        <v>1.4088220164609055E-3</v>
      </c>
      <c r="P4" s="78">
        <v>1.064814814814815E-2</v>
      </c>
      <c r="Q4" s="73">
        <v>8.3333333333333343E-2</v>
      </c>
      <c r="R4" s="81" t="s">
        <v>32</v>
      </c>
      <c r="S4" s="74">
        <v>1.1465547660172923E-3</v>
      </c>
      <c r="T4" s="81" t="s">
        <v>33</v>
      </c>
      <c r="U4" s="75">
        <v>-1.9957542323816432E-5</v>
      </c>
      <c r="W4" s="72">
        <v>-275.64693371144978</v>
      </c>
      <c r="X4" s="78">
        <v>430.41758241758237</v>
      </c>
      <c r="Y4" s="73">
        <v>-145.58241758241763</v>
      </c>
      <c r="AB4" s="114">
        <f>_xll.qlCalendarAdvance(Calendar,AB3,"1d","mf",,Trigger)</f>
        <v>42646</v>
      </c>
      <c r="AC4" s="100">
        <f>_xll.qlDayCounterYearFraction(DayCounter,SettlementDate,AB4,,,Trigger)</f>
        <v>8.3333333333333332E-3</v>
      </c>
      <c r="AD4" s="112">
        <f t="shared" si="0"/>
        <v>-2.8008610315120549E-4</v>
      </c>
      <c r="AE4" s="112">
        <f t="shared" si="1"/>
        <v>-2.967236421944056E-4</v>
      </c>
      <c r="AF4" s="112">
        <f t="shared" si="2"/>
        <v>-3.1048662097443128E-4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42674</v>
      </c>
      <c r="E5" s="98">
        <f>_xll.qlInterestRateIndexMaturity($D$10,D5)</f>
        <v>42704</v>
      </c>
      <c r="F5" s="99">
        <v>-1.9957542323816432E-5</v>
      </c>
      <c r="G5" s="100">
        <f>_xll.qlDayCounterYearFraction(DayCounter,SettlementDate,D5,,,Trigger)</f>
        <v>8.611111111111111E-2</v>
      </c>
      <c r="H5" s="100">
        <f>_xll.qlDayCounterYearFraction(DayCounter,SettlementDate,E5,,,Trigger)</f>
        <v>0.16944444444444445</v>
      </c>
      <c r="I5" s="100">
        <f>H5-G5</f>
        <v>8.3333333333333343E-2</v>
      </c>
      <c r="J5" s="100">
        <f>(H5^2-G5^2)/2</f>
        <v>1.064814814814815E-2</v>
      </c>
      <c r="K5" s="100">
        <f>(H5^3-G5^3)/3</f>
        <v>1.4088220164609055E-3</v>
      </c>
      <c r="L5" s="101" t="b">
        <v>1</v>
      </c>
      <c r="N5" s="327"/>
      <c r="O5" s="72">
        <v>3.7622170781892988E-3</v>
      </c>
      <c r="P5" s="78">
        <v>1.7592592592592587E-2</v>
      </c>
      <c r="Q5" s="73">
        <v>8.3333333333333315E-2</v>
      </c>
      <c r="R5" s="62"/>
      <c r="S5" s="74">
        <v>-3.1976920857284717E-4</v>
      </c>
      <c r="T5" s="81"/>
      <c r="U5" s="75">
        <v>-2.1214335646151244E-5</v>
      </c>
      <c r="W5" s="72">
        <v>21.470586526112701</v>
      </c>
      <c r="X5" s="78">
        <v>-14.342316699693745</v>
      </c>
      <c r="Y5" s="73">
        <v>4.1560439560439564</v>
      </c>
      <c r="AB5" s="114">
        <f>_xll.qlCalendarAdvance(Calendar,AB4,"1d","mf",,Trigger)</f>
        <v>42647</v>
      </c>
      <c r="AC5" s="100">
        <f>_xll.qlDayCounterYearFraction(DayCounter,SettlementDate,AB5,,,Trigger)</f>
        <v>1.1111111111111112E-2</v>
      </c>
      <c r="AD5" s="112">
        <f t="shared" si="0"/>
        <v>-2.8008610315120549E-4</v>
      </c>
      <c r="AE5" s="112">
        <f t="shared" si="1"/>
        <v>-2.953926390709496E-4</v>
      </c>
      <c r="AF5" s="112">
        <f t="shared" si="2"/>
        <v>-3.0751332975350508E-4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42704</v>
      </c>
      <c r="E6" s="98">
        <f>_xll.qlInterestRateIndexMaturity($D$10,D6)</f>
        <v>42734</v>
      </c>
      <c r="F6" s="99">
        <v>-2.1214335646151244E-5</v>
      </c>
      <c r="G6" s="100">
        <f>_xll.qlDayCounterYearFraction(DayCounter,SettlementDate,D6,,,Trigger)</f>
        <v>0.16944444444444445</v>
      </c>
      <c r="H6" s="100">
        <f>_xll.qlDayCounterYearFraction(DayCounter,SettlementDate,E6,,,Trigger)</f>
        <v>0.25277777777777777</v>
      </c>
      <c r="I6" s="100">
        <f>H6-G6</f>
        <v>8.3333333333333315E-2</v>
      </c>
      <c r="J6" s="100">
        <f>(H6^2-G6^2)/2</f>
        <v>1.7592592592592587E-2</v>
      </c>
      <c r="K6" s="100">
        <f>(H6^3-G6^3)/3</f>
        <v>3.7622170781892988E-3</v>
      </c>
      <c r="L6" s="101" t="b">
        <v>1</v>
      </c>
      <c r="S6" s="76"/>
      <c r="T6" s="69"/>
      <c r="U6" s="70"/>
      <c r="AB6" s="114">
        <f>_xll.qlCalendarAdvance(Calendar,AB5,"1d","mf",,Trigger)</f>
        <v>42648</v>
      </c>
      <c r="AC6" s="100">
        <f>_xll.qlDayCounterYearFraction(DayCounter,SettlementDate,AB6,,,Trigger)</f>
        <v>1.3888888888888888E-2</v>
      </c>
      <c r="AD6" s="112">
        <f t="shared" si="0"/>
        <v>-2.8008610315120549E-4</v>
      </c>
      <c r="AE6" s="112">
        <f t="shared" si="1"/>
        <v>-2.9406163594749359E-4</v>
      </c>
      <c r="AF6" s="112">
        <f t="shared" si="2"/>
        <v>-3.0460049085518525E-4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42734</v>
      </c>
      <c r="E7" s="103">
        <f>_xll.qlInterestRateIndexMaturity($D$10,D7)</f>
        <v>42766</v>
      </c>
      <c r="F7" s="104">
        <v>-8.8331387130659884E-6</v>
      </c>
      <c r="G7" s="105">
        <f>_xll.qlDayCounterYearFraction(DayCounter,SettlementDate,D7,,,Trigger)</f>
        <v>0.25277777777777777</v>
      </c>
      <c r="H7" s="105">
        <f>_xll.qlDayCounterYearFraction(DayCounter,SettlementDate,E7,,,Trigger)</f>
        <v>0.34166666666666667</v>
      </c>
      <c r="I7" s="105">
        <f>H7-G7</f>
        <v>8.8888888888888906E-2</v>
      </c>
      <c r="J7" s="105">
        <f>(H7^2-G7^2)/2</f>
        <v>2.6419753086419757E-2</v>
      </c>
      <c r="K7" s="105">
        <f>(H7^3-G7^3)/3</f>
        <v>7.9110653863740301E-3</v>
      </c>
      <c r="L7" s="106" t="b">
        <v>0</v>
      </c>
      <c r="S7" s="76"/>
      <c r="T7" s="69"/>
      <c r="U7" s="70"/>
      <c r="AB7" s="114">
        <f>_xll.qlCalendarAdvance(Calendar,AB6,"1d","mf",,Trigger)</f>
        <v>42649</v>
      </c>
      <c r="AC7" s="100">
        <f>_xll.qlDayCounterYearFraction(DayCounter,SettlementDate,AB7,,,Trigger)</f>
        <v>1.6666666666666666E-2</v>
      </c>
      <c r="AD7" s="112">
        <f t="shared" si="0"/>
        <v>-2.8008610315120549E-4</v>
      </c>
      <c r="AE7" s="112">
        <f t="shared" si="1"/>
        <v>-2.9273063282403758E-4</v>
      </c>
      <c r="AF7" s="112">
        <f t="shared" si="2"/>
        <v>-3.0174810427947168E-4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42650</v>
      </c>
      <c r="AC8" s="100">
        <f>_xll.qlDayCounterYearFraction(DayCounter,SettlementDate,AB8,,,Trigger)</f>
        <v>1.9444444444444445E-2</v>
      </c>
      <c r="AD8" s="112">
        <f t="shared" si="0"/>
        <v>-2.8008610315120549E-4</v>
      </c>
      <c r="AE8" s="112">
        <f t="shared" si="1"/>
        <v>-2.9139962970058157E-4</v>
      </c>
      <c r="AF8" s="112">
        <f t="shared" si="2"/>
        <v>-2.9895617002636431E-4</v>
      </c>
    </row>
    <row r="9" spans="1:32" ht="12" customHeight="1" x14ac:dyDescent="0.2">
      <c r="C9" s="87" t="s">
        <v>134</v>
      </c>
      <c r="D9" s="122" t="s">
        <v>35</v>
      </c>
      <c r="N9" s="326" t="s">
        <v>91</v>
      </c>
      <c r="O9" s="71"/>
      <c r="P9" s="72">
        <f t="array" ref="P9:P10">_xll.ohFilter(J3:J7,L3:L7)</f>
        <v>3.7075617283950616E-3</v>
      </c>
      <c r="Q9" s="73">
        <f t="array" ref="Q9:Q10">_xll.ohFilter(I3:I7,L3:L7)</f>
        <v>8.611111111111111E-2</v>
      </c>
      <c r="R9" s="328" t="s">
        <v>32</v>
      </c>
      <c r="S9" s="74">
        <f t="array" ref="S9:S10">MMULT(W9:X10,U9:U10)</f>
        <v>4.7916112444416339E-4</v>
      </c>
      <c r="T9" s="328" t="s">
        <v>33</v>
      </c>
      <c r="U9" s="75">
        <f t="array" ref="U9:U10">_xll.ohFilter(F3:F7,L3:L7)</f>
        <v>-2.4118525549131583E-5</v>
      </c>
      <c r="W9" s="72">
        <f t="array" ref="W9:X10">MINVERSE(P9:Q10)</f>
        <v>-137.07033315705974</v>
      </c>
      <c r="X9" s="73">
        <v>141.63934426229505</v>
      </c>
      <c r="AB9" s="114">
        <f>_xll.qlCalendarAdvance(Calendar,AB8,"1d","mf",,Trigger)</f>
        <v>42653</v>
      </c>
      <c r="AC9" s="100">
        <f>_xll.qlDayCounterYearFraction(DayCounter,SettlementDate,AB9,,,Trigger)</f>
        <v>2.7777777777777776E-2</v>
      </c>
      <c r="AD9" s="112">
        <f t="shared" si="0"/>
        <v>-2.8008610315120549E-4</v>
      </c>
      <c r="AE9" s="112">
        <f t="shared" si="1"/>
        <v>-2.8740662033021355E-4</v>
      </c>
      <c r="AF9" s="112">
        <f t="shared" si="2"/>
        <v>-2.9094308120267994E-4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326"/>
      <c r="O10" s="71"/>
      <c r="P10" s="72">
        <v>1.064814814814815E-2</v>
      </c>
      <c r="Q10" s="73">
        <v>8.3333333333333343E-2</v>
      </c>
      <c r="R10" s="328"/>
      <c r="S10" s="74">
        <v>-3.0071665156477362E-4</v>
      </c>
      <c r="T10" s="328"/>
      <c r="U10" s="75">
        <v>-1.9957542323816432E-5</v>
      </c>
      <c r="W10" s="72">
        <v>17.514542570068745</v>
      </c>
      <c r="X10" s="73">
        <v>-6.0983606557377028</v>
      </c>
      <c r="AB10" s="114">
        <f>_xll.qlCalendarAdvance(Calendar,AB9,"1d","mf",,Trigger)</f>
        <v>42654</v>
      </c>
      <c r="AC10" s="100">
        <f>_xll.qlDayCounterYearFraction(DayCounter,SettlementDate,AB10,,,Trigger)</f>
        <v>3.0555555555555555E-2</v>
      </c>
      <c r="AD10" s="112">
        <f t="shared" si="0"/>
        <v>-2.8008610315120549E-4</v>
      </c>
      <c r="AE10" s="112">
        <f t="shared" si="1"/>
        <v>-2.8607561720675755E-4</v>
      </c>
      <c r="AF10" s="112">
        <f t="shared" si="2"/>
        <v>-2.8839295623999761E-4</v>
      </c>
    </row>
    <row r="11" spans="1:32" ht="12" customHeight="1" x14ac:dyDescent="0.2">
      <c r="C11" s="87" t="s">
        <v>126</v>
      </c>
      <c r="D11" s="123" t="s">
        <v>83</v>
      </c>
      <c r="S11" s="76"/>
      <c r="T11" s="69"/>
      <c r="U11" s="70"/>
      <c r="AB11" s="114">
        <f>_xll.qlCalendarAdvance(Calendar,AB10,"1d","mf",,Trigger)</f>
        <v>42655</v>
      </c>
      <c r="AC11" s="100">
        <f>_xll.qlDayCounterYearFraction(DayCounter,SettlementDate,AB11,,,Trigger)</f>
        <v>3.3333333333333333E-2</v>
      </c>
      <c r="AD11" s="112">
        <f t="shared" si="0"/>
        <v>-2.8008610315120549E-4</v>
      </c>
      <c r="AE11" s="112">
        <f t="shared" si="1"/>
        <v>-2.8474461408330154E-4</v>
      </c>
      <c r="AF11" s="112">
        <f t="shared" si="2"/>
        <v>-2.8590328359992154E-4</v>
      </c>
    </row>
    <row r="12" spans="1:32" ht="12" customHeight="1" x14ac:dyDescent="0.2">
      <c r="C12" s="87" t="s">
        <v>125</v>
      </c>
      <c r="D12" s="122" t="s">
        <v>131</v>
      </c>
      <c r="S12" s="77" t="s">
        <v>30</v>
      </c>
      <c r="T12" s="69"/>
      <c r="U12" s="70"/>
      <c r="AB12" s="114">
        <f>_xll.qlCalendarAdvance(Calendar,AB11,"1d","mf",,Trigger)</f>
        <v>42656</v>
      </c>
      <c r="AC12" s="100">
        <f>_xll.qlDayCounterYearFraction(DayCounter,SettlementDate,AB12,,,Trigger)</f>
        <v>3.6111111111111108E-2</v>
      </c>
      <c r="AD12" s="112">
        <f t="shared" si="0"/>
        <v>-2.8008610315120549E-4</v>
      </c>
      <c r="AE12" s="112">
        <f t="shared" si="1"/>
        <v>-2.8341361095984548E-4</v>
      </c>
      <c r="AF12" s="112">
        <f t="shared" si="2"/>
        <v>-2.8347406328245179E-4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8.611111111111111E-2</v>
      </c>
      <c r="R13" s="82" t="s">
        <v>32</v>
      </c>
      <c r="S13" s="74">
        <f>MMULT(W13,U13)</f>
        <v>-2.8008610315120549E-4</v>
      </c>
      <c r="T13" s="82" t="s">
        <v>33</v>
      </c>
      <c r="U13" s="75">
        <f t="array" ref="U13">_xll.ohFilter(F3:F7,L3:L7)</f>
        <v>-2.4118525549131583E-5</v>
      </c>
      <c r="W13" s="83">
        <f>MINVERSE(Q13)</f>
        <v>11.612903225806452</v>
      </c>
      <c r="AB13" s="114">
        <f>_xll.qlCalendarAdvance(Calendar,AB12,"1d","mf",,Trigger)</f>
        <v>42657</v>
      </c>
      <c r="AC13" s="100">
        <f>_xll.qlDayCounterYearFraction(DayCounter,SettlementDate,AB13,,,Trigger)</f>
        <v>3.888888888888889E-2</v>
      </c>
      <c r="AD13" s="112">
        <f t="shared" si="0"/>
        <v>-2.8008610315120549E-4</v>
      </c>
      <c r="AE13" s="112">
        <f t="shared" si="1"/>
        <v>-2.8208260783638947E-4</v>
      </c>
      <c r="AF13" s="112">
        <f t="shared" si="2"/>
        <v>-2.811052952875883E-4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119</v>
      </c>
      <c r="G14" s="87" t="s">
        <v>120</v>
      </c>
      <c r="H14" s="87" t="s">
        <v>121</v>
      </c>
      <c r="I14" s="88" t="s">
        <v>122</v>
      </c>
      <c r="J14" s="90" t="s">
        <v>92</v>
      </c>
      <c r="K14" s="90" t="s">
        <v>91</v>
      </c>
      <c r="L14" s="90" t="s">
        <v>117</v>
      </c>
      <c r="AB14" s="114">
        <f>_xll.qlCalendarAdvance(Calendar,AB13,"1d","mf",,Trigger)</f>
        <v>42660</v>
      </c>
      <c r="AC14" s="100">
        <f>_xll.qlDayCounterYearFraction(DayCounter,SettlementDate,AB14,,,Trigger)</f>
        <v>4.7222222222222221E-2</v>
      </c>
      <c r="AD14" s="112">
        <f t="shared" si="0"/>
        <v>-2.8008610315120549E-4</v>
      </c>
      <c r="AE14" s="112">
        <f t="shared" si="1"/>
        <v>-2.7808959846602145E-4</v>
      </c>
      <c r="AF14" s="112">
        <f t="shared" si="2"/>
        <v>-2.7436170523863538E-4</v>
      </c>
    </row>
    <row r="15" spans="1:32" ht="12" customHeight="1" x14ac:dyDescent="0.2">
      <c r="C15" s="107" t="s">
        <v>38</v>
      </c>
      <c r="D15" s="108">
        <f t="shared" ref="D15:D19" si="4">SettlementDate</f>
        <v>42643</v>
      </c>
      <c r="E15" s="109">
        <f>_xll.qlCalendarAdvance(Calendar,SettlementDate,C15,"Following",,Trigger)</f>
        <v>42646</v>
      </c>
      <c r="F15" s="110">
        <f>_xll.qlDayCounterYearFraction(DayCounter,D15,E15,,,Trigger)</f>
        <v>8.3333333333333332E-3</v>
      </c>
      <c r="G15" s="111">
        <f>_xll.qlYieldTSDiscount(Discounting,D15,,AllTriggers)</f>
        <v>1.0000200003000039</v>
      </c>
      <c r="H15" s="111">
        <f>_xll.qlYieldTSDiscount(Discounting,E15,,AllTriggers)</f>
        <v>1.0000469643668044</v>
      </c>
      <c r="I15" s="112">
        <f>(G15/H15-1)/F15</f>
        <v>-3.2355360611546757E-3</v>
      </c>
      <c r="J15" s="112">
        <f>((1+I15*F15)*EXP($S$13*F15)-1)/F15</f>
        <v>-3.5156142855408135E-3</v>
      </c>
      <c r="K15" s="112">
        <f>((1+F15*I15)*EXP($S$10*F15+0.5*$S$9*F15^2)-1)/F15</f>
        <v>-3.5342477819133578E-3</v>
      </c>
      <c r="L15" s="112">
        <f>((1+F15*I15)*EXP($S$5*F15+0.5*$S$4*F15^2+1/3*$S$3*F15^3)-1)/F15</f>
        <v>-3.5506097275384008E-3</v>
      </c>
      <c r="AB15" s="114">
        <f>_xll.qlCalendarAdvance(Calendar,AB14,"1d","mf",,Trigger)</f>
        <v>42661</v>
      </c>
      <c r="AC15" s="100">
        <f>_xll.qlDayCounterYearFraction(DayCounter,SettlementDate,AB15,,,Trigger)</f>
        <v>0.05</v>
      </c>
      <c r="AD15" s="112">
        <f t="shared" si="0"/>
        <v>-2.8008610315120549E-4</v>
      </c>
      <c r="AE15" s="112">
        <f t="shared" si="1"/>
        <v>-2.7675859534256544E-4</v>
      </c>
      <c r="AF15" s="112">
        <f t="shared" si="2"/>
        <v>-2.7223474653419698E-4</v>
      </c>
    </row>
    <row r="16" spans="1:32" ht="12" customHeight="1" x14ac:dyDescent="0.2">
      <c r="C16" s="113" t="s">
        <v>39</v>
      </c>
      <c r="D16" s="98">
        <f>SettlementDate</f>
        <v>42643</v>
      </c>
      <c r="E16" s="114">
        <f>_xll.qlCalendarAdvance(Calendar,SettlementDate,C16,"Following",,Trigger)</f>
        <v>42650</v>
      </c>
      <c r="F16" s="100">
        <f>_xll.qlDayCounterYearFraction(DayCounter,D16,E16,,,Trigger)</f>
        <v>1.9444444444444445E-2</v>
      </c>
      <c r="G16" s="115">
        <f>_xll.qlYieldTSDiscount(Discounting,D16,,AllTriggers)</f>
        <v>1.0000200003000039</v>
      </c>
      <c r="H16" s="116">
        <f>_xll.qlYieldTSDiscount(Discounting,E16,,AllTriggers)</f>
        <v>1.0000841723677305</v>
      </c>
      <c r="I16" s="112">
        <f t="shared" ref="I16:I19" si="5">(G16/H16-1)/F16</f>
        <v>-3.2999999999816509E-3</v>
      </c>
      <c r="J16" s="112">
        <f t="shared" ref="J16:J19" si="6">((1+I16*F16)*EXP($S$13*F16)-1)/F16</f>
        <v>-3.5800673683012668E-3</v>
      </c>
      <c r="K16" s="112">
        <f t="shared" ref="K16:K19" si="7">((1+F16*I16)*EXP($S$10*F16+0.5*$S$9*F16^2)-1)/F16</f>
        <v>-3.5960382914509582E-3</v>
      </c>
      <c r="L16" s="112">
        <f t="shared" ref="L16:L19" si="8">((1+F16*I16)*EXP($S$5*F16+0.5*$S$4*F16^2+1/3*$S$3*F16^3)-1)/F16</f>
        <v>-3.6090950784454074E-3</v>
      </c>
      <c r="AB16" s="114">
        <f>_xll.qlCalendarAdvance(Calendar,AB15,"1d","mf",,Trigger)</f>
        <v>42662</v>
      </c>
      <c r="AC16" s="100">
        <f>_xll.qlDayCounterYearFraction(DayCounter,SettlementDate,AB16,,,Trigger)</f>
        <v>5.2777777777777778E-2</v>
      </c>
      <c r="AD16" s="112">
        <f t="shared" si="0"/>
        <v>-2.8008610315120549E-4</v>
      </c>
      <c r="AE16" s="112">
        <f t="shared" si="1"/>
        <v>-2.7542759221910944E-4</v>
      </c>
      <c r="AF16" s="112">
        <f t="shared" si="2"/>
        <v>-2.7016824015236478E-4</v>
      </c>
    </row>
    <row r="17" spans="3:32" ht="12" customHeight="1" x14ac:dyDescent="0.2">
      <c r="C17" s="113" t="s">
        <v>40</v>
      </c>
      <c r="D17" s="98">
        <f t="shared" si="4"/>
        <v>42643</v>
      </c>
      <c r="E17" s="114">
        <f>_xll.qlCalendarAdvance(Calendar,SettlementDate,C17,"Following",,Trigger)</f>
        <v>42657</v>
      </c>
      <c r="F17" s="100">
        <f>_xll.qlDayCounterYearFraction(DayCounter,D17,E17,,,Trigger)</f>
        <v>3.888888888888889E-2</v>
      </c>
      <c r="G17" s="115">
        <f>_xll.qlYieldTSDiscount(Discounting,D17,,AllTriggers)</f>
        <v>1.0000200003000039</v>
      </c>
      <c r="H17" s="116">
        <f>_xll.qlYieldTSDiscount(Discounting,E17,,AllTriggers)</f>
        <v>1.0001510756548633</v>
      </c>
      <c r="I17" s="112">
        <f t="shared" si="5"/>
        <v>-3.3699999999980967E-3</v>
      </c>
      <c r="J17" s="112">
        <f t="shared" si="6"/>
        <v>-3.6500478711309903E-3</v>
      </c>
      <c r="K17" s="112">
        <f t="shared" si="7"/>
        <v>-3.6613597892817418E-3</v>
      </c>
      <c r="L17" s="112">
        <f t="shared" si="8"/>
        <v>-3.6694088760731119E-3</v>
      </c>
      <c r="AB17" s="114">
        <f>_xll.qlCalendarAdvance(Calendar,AB16,"1d","mf",,Trigger)</f>
        <v>42663</v>
      </c>
      <c r="AC17" s="100">
        <f>_xll.qlDayCounterYearFraction(DayCounter,SettlementDate,AB17,,,Trigger)</f>
        <v>5.5555555555555552E-2</v>
      </c>
      <c r="AD17" s="112">
        <f t="shared" si="0"/>
        <v>-2.8008610315120549E-4</v>
      </c>
      <c r="AE17" s="112">
        <f t="shared" si="1"/>
        <v>-2.7409658909565343E-4</v>
      </c>
      <c r="AF17" s="112">
        <f t="shared" si="2"/>
        <v>-2.6816218609313885E-4</v>
      </c>
    </row>
    <row r="18" spans="3:32" ht="12" customHeight="1" x14ac:dyDescent="0.2">
      <c r="C18" s="113" t="s">
        <v>41</v>
      </c>
      <c r="D18" s="98">
        <f t="shared" si="4"/>
        <v>42643</v>
      </c>
      <c r="E18" s="114">
        <f>_xll.qlCalendarAdvance(Calendar,SettlementDate,C18,"Following",,Trigger)</f>
        <v>42664</v>
      </c>
      <c r="F18" s="100">
        <f>_xll.qlDayCounterYearFraction(DayCounter,D18,E18,,,Trigger)</f>
        <v>5.8333333333333334E-2</v>
      </c>
      <c r="G18" s="115">
        <f>_xll.qlYieldTSDiscount(Discounting,D18,,AllTriggers)</f>
        <v>1.0000200003000039</v>
      </c>
      <c r="H18" s="116">
        <f>_xll.qlYieldTSDiscount(Discounting,E18,,AllTriggers)</f>
        <v>1.0002183769447648</v>
      </c>
      <c r="I18" s="112">
        <f t="shared" si="5"/>
        <v>-3.4000000000032416E-3</v>
      </c>
      <c r="J18" s="112">
        <f t="shared" si="6"/>
        <v>-3.6800282651374061E-3</v>
      </c>
      <c r="K18" s="112">
        <f t="shared" si="7"/>
        <v>-3.6866818508426592E-3</v>
      </c>
      <c r="L18" s="112">
        <f t="shared" si="8"/>
        <v>-3.690711138496664E-3</v>
      </c>
      <c r="AB18" s="114">
        <f>_xll.qlCalendarAdvance(Calendar,AB17,"1d","mf",,Trigger)</f>
        <v>42664</v>
      </c>
      <c r="AC18" s="100">
        <f>_xll.qlDayCounterYearFraction(DayCounter,SettlementDate,AB18,,,Trigger)</f>
        <v>5.8333333333333334E-2</v>
      </c>
      <c r="AD18" s="112">
        <f t="shared" si="0"/>
        <v>-2.8008610315120549E-4</v>
      </c>
      <c r="AE18" s="112">
        <f t="shared" si="1"/>
        <v>-2.7276558597219742E-4</v>
      </c>
      <c r="AF18" s="112">
        <f t="shared" si="2"/>
        <v>-2.6621658435651912E-4</v>
      </c>
    </row>
    <row r="19" spans="3:32" ht="12" customHeight="1" x14ac:dyDescent="0.2">
      <c r="C19" s="117" t="s">
        <v>35</v>
      </c>
      <c r="D19" s="103">
        <f t="shared" si="4"/>
        <v>42643</v>
      </c>
      <c r="E19" s="118">
        <f>_xll.qlCalendarAdvance(Calendar,SettlementDate,C19,"mf",TRUE,Trigger)</f>
        <v>42674</v>
      </c>
      <c r="F19" s="105">
        <f>_xll.qlDayCounterYearFraction(DayCounter,D19,E19,,,Trigger)</f>
        <v>8.611111111111111E-2</v>
      </c>
      <c r="G19" s="119">
        <f>_xll.qlYieldTSDiscount(Discounting,D19,,AllTriggers)</f>
        <v>1.0000200003000039</v>
      </c>
      <c r="H19" s="120">
        <f>_xll.qlYieldTSDiscount(Discounting,E19,,AllTriggers)</f>
        <v>1.0003154545841315</v>
      </c>
      <c r="I19" s="121">
        <f t="shared" si="5"/>
        <v>-3.4299999999993923E-3</v>
      </c>
      <c r="J19" s="121">
        <f t="shared" si="6"/>
        <v>-3.710000000000711E-3</v>
      </c>
      <c r="K19" s="121">
        <f t="shared" si="7"/>
        <v>-3.710000000000711E-3</v>
      </c>
      <c r="L19" s="121">
        <f t="shared" si="8"/>
        <v>-3.710000000000711E-3</v>
      </c>
      <c r="AB19" s="114">
        <f>_xll.qlCalendarAdvance(Calendar,AB18,"1d","mf",,Trigger)</f>
        <v>42667</v>
      </c>
      <c r="AC19" s="100">
        <f>_xll.qlDayCounterYearFraction(DayCounter,SettlementDate,AB19,,,Trigger)</f>
        <v>6.6666666666666666E-2</v>
      </c>
      <c r="AD19" s="112">
        <f t="shared" si="0"/>
        <v>-2.8008610315120549E-4</v>
      </c>
      <c r="AE19" s="112">
        <f t="shared" si="1"/>
        <v>-2.687725766018294E-4</v>
      </c>
      <c r="AF19" s="112">
        <f t="shared" si="2"/>
        <v>-2.6074249308229771E-4</v>
      </c>
    </row>
    <row r="20" spans="3:32" ht="12" customHeight="1" x14ac:dyDescent="0.2">
      <c r="AB20" s="114">
        <f>_xll.qlCalendarAdvance(Calendar,AB19,"1d","mf",,Trigger)</f>
        <v>42668</v>
      </c>
      <c r="AC20" s="100">
        <f>_xll.qlDayCounterYearFraction(DayCounter,SettlementDate,AB20,,,Trigger)</f>
        <v>6.9444444444444448E-2</v>
      </c>
      <c r="AD20" s="112">
        <f t="shared" si="0"/>
        <v>-2.8008610315120549E-4</v>
      </c>
      <c r="AE20" s="112">
        <f t="shared" si="1"/>
        <v>-2.6744157347837339E-4</v>
      </c>
      <c r="AF20" s="112">
        <f t="shared" si="2"/>
        <v>-2.5903870063610307E-4</v>
      </c>
    </row>
    <row r="21" spans="3:32" ht="12" customHeight="1" x14ac:dyDescent="0.2">
      <c r="C21" s="87" t="s">
        <v>106</v>
      </c>
      <c r="AB21" s="114">
        <f>_xll.qlCalendarAdvance(Calendar,AB20,"1d","mf",,Trigger)</f>
        <v>42669</v>
      </c>
      <c r="AC21" s="100">
        <f>_xll.qlDayCounterYearFraction(DayCounter,SettlementDate,AB21,,,Trigger)</f>
        <v>7.2222222222222215E-2</v>
      </c>
      <c r="AD21" s="112">
        <f t="shared" si="0"/>
        <v>-2.8008610315120549E-4</v>
      </c>
      <c r="AE21" s="112">
        <f t="shared" si="1"/>
        <v>-2.6611057035491739E-4</v>
      </c>
      <c r="AF21" s="112">
        <f t="shared" si="2"/>
        <v>-2.573953605125147E-4</v>
      </c>
    </row>
    <row r="22" spans="3:32" ht="12" customHeight="1" x14ac:dyDescent="0.2">
      <c r="C22" s="124" t="s">
        <v>90</v>
      </c>
      <c r="AB22" s="114">
        <f>_xll.qlCalendarAdvance(Calendar,AB21,"1d","mf",,Trigger)</f>
        <v>42670</v>
      </c>
      <c r="AC22" s="100">
        <f>_xll.qlDayCounterYearFraction(DayCounter,SettlementDate,AB22,,,Trigger)</f>
        <v>7.4999999999999997E-2</v>
      </c>
      <c r="AD22" s="112">
        <f t="shared" si="0"/>
        <v>-2.8008610315120549E-4</v>
      </c>
      <c r="AE22" s="112">
        <f t="shared" si="1"/>
        <v>-2.6477956723146138E-4</v>
      </c>
      <c r="AF22" s="112">
        <f t="shared" si="2"/>
        <v>-2.5581247271153258E-4</v>
      </c>
    </row>
    <row r="23" spans="3:32" ht="12" customHeight="1" x14ac:dyDescent="0.2">
      <c r="C23" s="112">
        <f>IF($C$22="FLAT",J15,IF($C$22="linear",K15,L15))</f>
        <v>-3.5506097275384008E-3</v>
      </c>
      <c r="AB23" s="114">
        <f>_xll.qlCalendarAdvance(Calendar,AB22,"1d","mf",,Trigger)</f>
        <v>42671</v>
      </c>
      <c r="AC23" s="100">
        <f>_xll.qlDayCounterYearFraction(DayCounter,SettlementDate,AB23,,,Trigger)</f>
        <v>7.7777777777777779E-2</v>
      </c>
      <c r="AD23" s="112">
        <f t="shared" si="0"/>
        <v>-2.8008610315120549E-4</v>
      </c>
      <c r="AE23" s="112">
        <f t="shared" si="1"/>
        <v>-2.6344856410800537E-4</v>
      </c>
      <c r="AF23" s="112">
        <f t="shared" si="2"/>
        <v>-2.5429003723315672E-4</v>
      </c>
    </row>
    <row r="24" spans="3:32" ht="12" customHeight="1" x14ac:dyDescent="0.2">
      <c r="C24" s="112">
        <f>IF($C$22="FLAT",J16,IF($C$22="linear",K16,L16))</f>
        <v>-3.6090950784454074E-3</v>
      </c>
      <c r="AB24" s="114">
        <f>_xll.qlCalendarAdvance(Calendar,AB23,"1d","mf",,Trigger)</f>
        <v>42674</v>
      </c>
      <c r="AC24" s="100">
        <f>_xll.qlDayCounterYearFraction(DayCounter,SettlementDate,AB24,,,Trigger)</f>
        <v>8.611111111111111E-2</v>
      </c>
      <c r="AD24" s="112">
        <f t="shared" si="0"/>
        <v>-2.8008610315120549E-4</v>
      </c>
      <c r="AE24" s="112">
        <f t="shared" ref="AE24:AE26" si="9">$S$10+$S$9*AC24</f>
        <v>-2.5945555473763735E-4</v>
      </c>
      <c r="AF24" s="112">
        <f t="shared" ref="AF24:AF26" si="10">($S$5+$S$4*AC24+$S$3*AC24^2)</f>
        <v>-2.5008544473366682E-4</v>
      </c>
    </row>
    <row r="25" spans="3:32" ht="12" customHeight="1" x14ac:dyDescent="0.2">
      <c r="C25" s="112">
        <f>IF($C$22="FLAT",J17,IF($C$22="linear",K17,L17))</f>
        <v>-3.6694088760731119E-3</v>
      </c>
      <c r="AB25" s="114">
        <f>_xll.qlCalendarAdvance(Calendar,AB24,"1d","mf",,Trigger)</f>
        <v>42675</v>
      </c>
      <c r="AC25" s="100">
        <f>_xll.qlDayCounterYearFraction(DayCounter,SettlementDate,AB25,,,Trigger)</f>
        <v>8.8888888888888892E-2</v>
      </c>
      <c r="AD25" s="112">
        <f t="shared" si="0"/>
        <v>-2.8008610315120549E-4</v>
      </c>
      <c r="AE25" s="112">
        <f t="shared" si="9"/>
        <v>-2.5812455161418129E-4</v>
      </c>
      <c r="AF25" s="112">
        <f t="shared" si="10"/>
        <v>-2.4880481854571606E-4</v>
      </c>
    </row>
    <row r="26" spans="3:32" ht="12" customHeight="1" x14ac:dyDescent="0.2">
      <c r="C26" s="112">
        <f>IF($C$22="FLAT",J18,IF($C$22="linear",K18,L18))</f>
        <v>-3.690711138496664E-3</v>
      </c>
      <c r="AB26" s="118">
        <f>_xll.qlCalendarAdvance(Calendar,AB25,"1d","mf",,Trigger)</f>
        <v>42676</v>
      </c>
      <c r="AC26" s="105">
        <f>_xll.qlDayCounterYearFraction(DayCounter,SettlementDate,AB26,,,Trigger)</f>
        <v>9.166666666666666E-2</v>
      </c>
      <c r="AD26" s="121">
        <f t="shared" si="0"/>
        <v>-2.8008610315120549E-4</v>
      </c>
      <c r="AE26" s="121">
        <f t="shared" si="9"/>
        <v>-2.5679354849072534E-4</v>
      </c>
      <c r="AF26" s="121">
        <f t="shared" si="10"/>
        <v>-2.475846446803715E-4</v>
      </c>
    </row>
    <row r="27" spans="3:32" ht="12" customHeight="1" x14ac:dyDescent="0.2">
      <c r="C27" s="121">
        <f>IF($C$22="FLAT",J19,IF($C$22="linear",K19,L19))</f>
        <v>-3.710000000000711E-3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42642</v>
      </c>
      <c r="E3" s="93">
        <f>_xll.qlInterestRateIndexMaturity($D$10,D3)</f>
        <v>42733</v>
      </c>
      <c r="F3" s="127">
        <f>_xll.qlYieldTSDiscount(Discounting,D3,,AllTriggers)</f>
        <v>1.000010000100001</v>
      </c>
      <c r="G3" s="127">
        <f>_xll.qlYieldTSDiscount(Discounting,E3,,AllTriggers)</f>
        <v>1.0008957187303129</v>
      </c>
      <c r="H3" s="128">
        <f>_xll.qlDayCounterYearFraction(DayCounter,D3,E3,,,Trigger)</f>
        <v>0.25277777777777777</v>
      </c>
      <c r="I3" s="129">
        <f>(F3/G3-1)/H3</f>
        <v>-3.5008060966093334E-3</v>
      </c>
      <c r="J3" s="94">
        <f>'Delta 3M'!P3</f>
        <v>1.244354921569508E-4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0.25</v>
      </c>
      <c r="M3" s="95">
        <f>L3-K3</f>
        <v>0.25277777777777777</v>
      </c>
      <c r="N3" s="95">
        <f>(L3^2-K3^2)/2</f>
        <v>3.1246141975308641E-2</v>
      </c>
      <c r="O3" s="95">
        <f>(L3^3-K3^3)/3</f>
        <v>5.2083404778235027E-3</v>
      </c>
      <c r="P3" s="96" t="b">
        <f>IF(D12="fixing",TRUE,FALSE)</f>
        <v>0</v>
      </c>
      <c r="R3" s="327" t="s">
        <v>90</v>
      </c>
      <c r="S3" s="72">
        <f t="array" ref="S3:S5">_xll.ohFilter(O3:O7,P3:P7)</f>
        <v>5.3838806012802909E-3</v>
      </c>
      <c r="T3" s="78">
        <f t="array" ref="T3:T5">_xll.ohFilter(N3:N7,P3:P7)</f>
        <v>3.1948302469135798E-2</v>
      </c>
      <c r="U3" s="73">
        <f t="array" ref="U3:U5">_xll.ohFilter(M3:M7,P3:P7)</f>
        <v>0.25277777777777777</v>
      </c>
      <c r="V3" s="79"/>
      <c r="W3" s="74">
        <f t="array" ref="W3:W5">MMULT(AA3:AC5,Y3:Y5)</f>
        <v>4.6264643215068735E-5</v>
      </c>
      <c r="X3" s="80"/>
      <c r="Y3" s="75">
        <f t="array" ref="Y3:Y5">_xll.ohFilter(J3:J7,P3:P7)</f>
        <v>1.4341465432883259E-4</v>
      </c>
      <c r="AA3" s="72">
        <f t="array" ref="AA3:AC5">MINVERSE(S3:U5)</f>
        <v>562.79176366992101</v>
      </c>
      <c r="AB3" s="78">
        <v>-944.35846213634829</v>
      </c>
      <c r="AC3" s="73">
        <v>387.68400024544809</v>
      </c>
      <c r="AF3" s="109">
        <f>SettlementDate</f>
        <v>42643</v>
      </c>
      <c r="AG3" s="100">
        <f>_xll.qlDayCounterYearFraction(DayCounter,SettlementDate,AF3,,,Trigger)</f>
        <v>0</v>
      </c>
      <c r="AH3" s="125">
        <f t="shared" ref="AH3:AH65" si="0">$W$13</f>
        <v>5.6735467646571141E-4</v>
      </c>
      <c r="AI3" s="125">
        <f t="shared" ref="AI3:AI65" si="1">$W$10+$W$9*AG3</f>
        <v>4.7316207119661355E-4</v>
      </c>
      <c r="AJ3" s="125">
        <f t="shared" ref="AJ3:AJ34" si="2">($W$5+$W$4*AG3+$W$3*AG3^2)</f>
        <v>4.7398419676238828E-4</v>
      </c>
    </row>
    <row r="4" spans="1:36" ht="1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42643</v>
      </c>
      <c r="E4" s="98">
        <f>_xll.qlInterestRateIndexMaturity($D$10,D4)</f>
        <v>42734</v>
      </c>
      <c r="F4" s="130">
        <f>_xll.qlYieldTSDiscount(Discounting,D4,,AllTriggers)</f>
        <v>1.0000200003000039</v>
      </c>
      <c r="G4" s="130">
        <f>_xll.qlYieldTSDiscount(Discounting,E4,,AllTriggers)</f>
        <v>1.0009059964720735</v>
      </c>
      <c r="H4" s="131">
        <f>_xll.qlDayCounterYearFraction(DayCounter,D4,E4,,,Trigger)</f>
        <v>0.25277777777777777</v>
      </c>
      <c r="I4" s="132">
        <f t="shared" ref="I4:I7" si="3">(F4/G4-1)/H4</f>
        <v>-3.501867122335074E-3</v>
      </c>
      <c r="J4" s="99">
        <f>LN((1+(_xll.qlInterpolationInterpolate(B3Minterpolation,D4,TRUE,AllTriggers)+I4)*H4)/(1+I4*H4))</f>
        <v>1.4341465432883259E-4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0.25277777777777777</v>
      </c>
      <c r="M4" s="100">
        <f>L4-K4</f>
        <v>0.25277777777777777</v>
      </c>
      <c r="N4" s="100">
        <f>(L4^2-K4^2)/2</f>
        <v>3.1948302469135798E-2</v>
      </c>
      <c r="O4" s="100">
        <f>(L4^3-K4^3)/3</f>
        <v>5.3838806012802909E-3</v>
      </c>
      <c r="P4" s="101" t="b">
        <f>IF(D12="fixing",FALSE,TRUE)</f>
        <v>1</v>
      </c>
      <c r="R4" s="327"/>
      <c r="S4" s="72">
        <v>9.7220221764974871E-3</v>
      </c>
      <c r="T4" s="78">
        <v>4.6141975308641982E-2</v>
      </c>
      <c r="U4" s="73">
        <v>0.25555555555555559</v>
      </c>
      <c r="V4" s="81" t="s">
        <v>32</v>
      </c>
      <c r="W4" s="74">
        <v>7.3095899467212275E-4</v>
      </c>
      <c r="X4" s="81" t="s">
        <v>33</v>
      </c>
      <c r="Y4" s="75">
        <v>1.5530697249928143E-4</v>
      </c>
      <c r="AA4" s="72">
        <v>-247.0030518329097</v>
      </c>
      <c r="AB4" s="78">
        <v>364.15787715363041</v>
      </c>
      <c r="AC4" s="73">
        <v>-119.83964110151324</v>
      </c>
      <c r="AF4" s="114">
        <f>_xll.qlCalendarAdvance(Calendar,AF3,"1d","mf",,Trigger)</f>
        <v>42646</v>
      </c>
      <c r="AG4" s="100">
        <f>_xll.qlDayCounterYearFraction(DayCounter,SettlementDate,AF4,,,Trigger)</f>
        <v>8.3333333333333332E-3</v>
      </c>
      <c r="AH4" s="112">
        <f t="shared" si="0"/>
        <v>5.6735467646571141E-4</v>
      </c>
      <c r="AI4" s="112">
        <f t="shared" si="1"/>
        <v>4.793725726429277E-4</v>
      </c>
      <c r="AJ4" s="112">
        <f t="shared" si="2"/>
        <v>4.8007873454043476E-4</v>
      </c>
    </row>
    <row r="5" spans="1:36" ht="12" customHeight="1" x14ac:dyDescent="0.2">
      <c r="A5" s="62">
        <f>MONTH(D5)</f>
        <v>10</v>
      </c>
      <c r="B5" s="61">
        <f>MONTH(E5)</f>
        <v>1</v>
      </c>
      <c r="C5" s="97" t="str">
        <f>"Delta("&amp;A5&amp;"M,"&amp;B5&amp;"M)"</f>
        <v>Delta(10M,1M)</v>
      </c>
      <c r="D5" s="98">
        <f>_xll.qlIMMNextDate(D4,FALSE)</f>
        <v>42662</v>
      </c>
      <c r="E5" s="98">
        <f>_xll.qlInterestRateIndexMaturity($D$10,D5)</f>
        <v>42754</v>
      </c>
      <c r="F5" s="130">
        <f>_xll.qlYieldTSDiscount(Discounting,D5,,AllTriggers)</f>
        <v>1.0001991509506754</v>
      </c>
      <c r="G5" s="130">
        <f>_xll.qlYieldTSDiscount(Discounting,E5,,AllTriggers)</f>
        <v>1.0011156268799628</v>
      </c>
      <c r="H5" s="131">
        <f>_xll.qlDayCounterYearFraction(DayCounter,D5,E5,,,Trigger)</f>
        <v>0.25555555555555554</v>
      </c>
      <c r="I5" s="132">
        <f t="shared" si="3"/>
        <v>-3.5822137441385176E-3</v>
      </c>
      <c r="J5" s="99">
        <f>LN((1+(_xll.qlInterpolationInterpolate(B3Minterpolation,D5,TRUE,AllTriggers)+I5)*H5)/(1+I5*H5))</f>
        <v>1.5530697249928143E-4</v>
      </c>
      <c r="K5" s="100">
        <f>_xll.qlDayCounterYearFraction(DayCounter,SettlementDate,D5,,,Trigger)</f>
        <v>5.2777777777777778E-2</v>
      </c>
      <c r="L5" s="100">
        <f>_xll.qlDayCounterYearFraction(DayCounter,SettlementDate,E5,,,Trigger)</f>
        <v>0.30833333333333335</v>
      </c>
      <c r="M5" s="100">
        <f>L5-K5</f>
        <v>0.25555555555555559</v>
      </c>
      <c r="N5" s="100">
        <f>(L5^2-K5^2)/2</f>
        <v>4.6141975308641982E-2</v>
      </c>
      <c r="O5" s="100">
        <f>(L5^3-K5^3)/3</f>
        <v>9.7220221764974871E-3</v>
      </c>
      <c r="P5" s="101" t="b">
        <v>1</v>
      </c>
      <c r="R5" s="327"/>
      <c r="S5" s="72">
        <v>1.8445616140832191E-2</v>
      </c>
      <c r="T5" s="78">
        <v>6.6018518518518518E-2</v>
      </c>
      <c r="U5" s="73">
        <v>0.25555555555555554</v>
      </c>
      <c r="V5" s="62"/>
      <c r="W5" s="74">
        <v>4.7398419676238828E-4</v>
      </c>
      <c r="X5" s="81"/>
      <c r="Y5" s="75">
        <v>1.7023950450384306E-4</v>
      </c>
      <c r="AA5" s="72">
        <v>23.187657567460025</v>
      </c>
      <c r="AB5" s="78">
        <v>-25.911742948503854</v>
      </c>
      <c r="AC5" s="73">
        <v>6.8891686154727489</v>
      </c>
      <c r="AF5" s="114">
        <f>_xll.qlCalendarAdvance(Calendar,AF4,"1d","mf",,Trigger)</f>
        <v>42647</v>
      </c>
      <c r="AG5" s="100">
        <f>_xll.qlDayCounterYearFraction(DayCounter,SettlementDate,AF5,,,Trigger)</f>
        <v>1.1111111111111112E-2</v>
      </c>
      <c r="AH5" s="112">
        <f t="shared" si="0"/>
        <v>5.6735467646571141E-4</v>
      </c>
      <c r="AI5" s="112">
        <f t="shared" si="1"/>
        <v>4.8144273979169909E-4</v>
      </c>
      <c r="AJ5" s="112">
        <f t="shared" si="2"/>
        <v>4.8211167505420385E-4</v>
      </c>
    </row>
    <row r="6" spans="1:36" ht="12" customHeight="1" x14ac:dyDescent="0.2">
      <c r="A6" s="62">
        <f t="shared" ref="A6:A7" si="4">MONTH(D6)</f>
        <v>11</v>
      </c>
      <c r="B6" s="61">
        <f t="shared" ref="B6:B7" si="5">MONTH(E6)</f>
        <v>2</v>
      </c>
      <c r="C6" s="97" t="str">
        <f t="shared" ref="C6:C7" si="6">"Delta("&amp;A6&amp;"M,"&amp;B6&amp;"M)"</f>
        <v>Delta(11M,2M)</v>
      </c>
      <c r="D6" s="98">
        <f>_xll.qlIMMNextDate(D5,FALSE)</f>
        <v>42690</v>
      </c>
      <c r="E6" s="98">
        <f>_xll.qlInterestRateIndexMaturity($D$10,D6)</f>
        <v>42782</v>
      </c>
      <c r="F6" s="130">
        <f>_xll.qlYieldTSDiscount(Discounting,D6,,AllTriggers)</f>
        <v>1.0004720157154621</v>
      </c>
      <c r="G6" s="130">
        <f>_xll.qlYieldTSDiscount(Discounting,E6,,AllTriggers)</f>
        <v>1.0014120465906422</v>
      </c>
      <c r="H6" s="131">
        <f>_xll.qlDayCounterYearFraction(DayCounter,D6,E6,,,Trigger)</f>
        <v>0.25555555555555554</v>
      </c>
      <c r="I6" s="132">
        <f t="shared" si="3"/>
        <v>-3.673194963063306E-3</v>
      </c>
      <c r="J6" s="99">
        <f>LN((1+(_xll.qlInterpolationInterpolate(B3Minterpolation,D6,TRUE,AllTriggers)+I6)*H6)/(1+I6*H6))</f>
        <v>1.7023950450384306E-4</v>
      </c>
      <c r="K6" s="100">
        <f>_xll.qlDayCounterYearFraction(DayCounter,SettlementDate,D6,,,Trigger)</f>
        <v>0.13055555555555556</v>
      </c>
      <c r="L6" s="100">
        <f>_xll.qlDayCounterYearFraction(DayCounter,SettlementDate,E6,,,Trigger)</f>
        <v>0.38611111111111113</v>
      </c>
      <c r="M6" s="100">
        <f>L6-K6</f>
        <v>0.25555555555555554</v>
      </c>
      <c r="N6" s="100">
        <f>(L6^2-K6^2)/2</f>
        <v>6.6018518518518518E-2</v>
      </c>
      <c r="O6" s="100">
        <f>(L6^3-K6^3)/3</f>
        <v>1.8445616140832191E-2</v>
      </c>
      <c r="P6" s="101" t="b">
        <v>1</v>
      </c>
      <c r="W6" s="76"/>
      <c r="X6" s="69"/>
      <c r="Y6" s="70"/>
      <c r="AF6" s="114">
        <f>_xll.qlCalendarAdvance(Calendar,AF5,"1d","mf",,Trigger)</f>
        <v>42648</v>
      </c>
      <c r="AG6" s="100">
        <f>_xll.qlDayCounterYearFraction(DayCounter,SettlementDate,AF6,,,Trigger)</f>
        <v>1.3888888888888888E-2</v>
      </c>
      <c r="AH6" s="112">
        <f t="shared" si="0"/>
        <v>5.6735467646571141E-4</v>
      </c>
      <c r="AI6" s="112">
        <f t="shared" si="1"/>
        <v>4.8351290694047049E-4</v>
      </c>
      <c r="AJ6" s="112">
        <f t="shared" si="2"/>
        <v>4.8414532952851635E-4</v>
      </c>
    </row>
    <row r="7" spans="1:36" ht="12" customHeight="1" x14ac:dyDescent="0.2">
      <c r="A7" s="62">
        <f t="shared" si="4"/>
        <v>12</v>
      </c>
      <c r="B7" s="61">
        <f t="shared" si="5"/>
        <v>3</v>
      </c>
      <c r="C7" s="102" t="str">
        <f t="shared" si="6"/>
        <v>Delta(12M,3M)</v>
      </c>
      <c r="D7" s="103">
        <f>_xll.qlIMMNextDate(D6,FALSE)</f>
        <v>42725</v>
      </c>
      <c r="E7" s="103">
        <f>_xll.qlInterestRateIndexMaturity($D$10,D7)</f>
        <v>42815</v>
      </c>
      <c r="F7" s="133">
        <f>_xll.qlYieldTSDiscount(Discounting,D7,,AllTriggers)</f>
        <v>1.0008144357715609</v>
      </c>
      <c r="G7" s="133">
        <f>_xll.qlYieldTSDiscount(Discounting,E7,,AllTriggers)</f>
        <v>1.0017714026246491</v>
      </c>
      <c r="H7" s="134">
        <f>_xll.qlDayCounterYearFraction(DayCounter,D7,E7,,,Trigger)</f>
        <v>0.25</v>
      </c>
      <c r="I7" s="135">
        <f t="shared" si="3"/>
        <v>-3.8210987080722347E-3</v>
      </c>
      <c r="J7" s="104">
        <f>LN((1+(_xll.qlInterpolationInterpolate(B3Minterpolation,D7,TRUE,AllTriggers)+I7)*H7)/(1+I7*H7))</f>
        <v>1.9545162524270374E-4</v>
      </c>
      <c r="K7" s="105">
        <f>_xll.qlDayCounterYearFraction(DayCounter,SettlementDate,D7,,,Trigger)</f>
        <v>0.22777777777777777</v>
      </c>
      <c r="L7" s="105">
        <f>_xll.qlDayCounterYearFraction(DayCounter,SettlementDate,E7,,,Trigger)</f>
        <v>0.4777777777777778</v>
      </c>
      <c r="M7" s="105">
        <f>L7-K7</f>
        <v>0.25</v>
      </c>
      <c r="N7" s="105">
        <f>(L7^2-K7^2)/2</f>
        <v>8.819444444444445E-2</v>
      </c>
      <c r="O7" s="105">
        <f>(L7^3-K7^3)/3</f>
        <v>3.2415123456790131E-2</v>
      </c>
      <c r="P7" s="106" t="b">
        <v>0</v>
      </c>
      <c r="W7" s="76"/>
      <c r="X7" s="69"/>
      <c r="Y7" s="70"/>
      <c r="AF7" s="114">
        <f>_xll.qlCalendarAdvance(Calendar,AF6,"1d","mf",,Trigger)</f>
        <v>42649</v>
      </c>
      <c r="AG7" s="100">
        <f>_xll.qlDayCounterYearFraction(DayCounter,SettlementDate,AF7,,,Trigger)</f>
        <v>1.6666666666666666E-2</v>
      </c>
      <c r="AH7" s="112">
        <f t="shared" si="0"/>
        <v>5.6735467646571141E-4</v>
      </c>
      <c r="AI7" s="112">
        <f t="shared" si="1"/>
        <v>4.8558307408924189E-4</v>
      </c>
      <c r="AJ7" s="112">
        <f t="shared" si="2"/>
        <v>4.8617969796337231E-4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42650</v>
      </c>
      <c r="AG8" s="100">
        <f>_xll.qlDayCounterYearFraction(DayCounter,SettlementDate,AF8,,,Trigger)</f>
        <v>1.9444444444444445E-2</v>
      </c>
      <c r="AH8" s="112">
        <f t="shared" si="0"/>
        <v>5.6735467646571141E-4</v>
      </c>
      <c r="AI8" s="112">
        <f t="shared" si="1"/>
        <v>4.8765324123801324E-4</v>
      </c>
      <c r="AJ8" s="112">
        <f t="shared" si="2"/>
        <v>4.8821478035877163E-4</v>
      </c>
    </row>
    <row r="9" spans="1:36" ht="12" customHeight="1" x14ac:dyDescent="0.2">
      <c r="C9" s="87" t="s">
        <v>134</v>
      </c>
      <c r="D9" s="122" t="s">
        <v>36</v>
      </c>
      <c r="R9" s="326" t="s">
        <v>91</v>
      </c>
      <c r="S9" s="71"/>
      <c r="T9" s="72">
        <f t="array" ref="T9:T10">_xll.ohFilter(N3:N7,P3:P7)</f>
        <v>3.1948302469135798E-2</v>
      </c>
      <c r="U9" s="73">
        <f t="array" ref="U9:U10">_xll.ohFilter(M3:M7,P3:P7)</f>
        <v>0.25277777777777777</v>
      </c>
      <c r="V9" s="328" t="s">
        <v>32</v>
      </c>
      <c r="W9" s="74">
        <f t="array" ref="W9:W10">MMULT(AA9:AB10,Y9:Y10)</f>
        <v>7.4526017355769879E-4</v>
      </c>
      <c r="X9" s="328" t="s">
        <v>33</v>
      </c>
      <c r="Y9" s="75">
        <f t="array" ref="Y9:Y10">_xll.ohFilter(J3:J7,P3:P7)</f>
        <v>1.4341465432883259E-4</v>
      </c>
      <c r="AA9" s="72">
        <f t="array" ref="AA9:AB10">MINVERSE(T9:U10)</f>
        <v>-73.034657650042263</v>
      </c>
      <c r="AB9" s="73">
        <v>72.240802675585272</v>
      </c>
      <c r="AF9" s="114">
        <f>_xll.qlCalendarAdvance(Calendar,AF8,"1d","mf",,Trigger)</f>
        <v>42653</v>
      </c>
      <c r="AG9" s="100">
        <f>_xll.qlDayCounterYearFraction(DayCounter,SettlementDate,AF9,,,Trigger)</f>
        <v>2.7777777777777776E-2</v>
      </c>
      <c r="AH9" s="112">
        <f t="shared" si="0"/>
        <v>5.6735467646571141E-4</v>
      </c>
      <c r="AI9" s="112">
        <f t="shared" si="1"/>
        <v>4.9386374268432743E-4</v>
      </c>
      <c r="AJ9" s="112">
        <f t="shared" si="2"/>
        <v>4.9432431130823047E-4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326"/>
      <c r="S10" s="71"/>
      <c r="T10" s="72">
        <v>4.6141975308641982E-2</v>
      </c>
      <c r="U10" s="73">
        <v>0.25555555555555559</v>
      </c>
      <c r="V10" s="328"/>
      <c r="W10" s="74">
        <v>4.7316207119661355E-4</v>
      </c>
      <c r="X10" s="328"/>
      <c r="Y10" s="75">
        <v>1.5530697249928143E-4</v>
      </c>
      <c r="AA10" s="72">
        <v>13.186813186813186</v>
      </c>
      <c r="AB10" s="73">
        <v>-9.1304347826086936</v>
      </c>
      <c r="AF10" s="114">
        <f>_xll.qlCalendarAdvance(Calendar,AF9,"1d","mf",,Trigger)</f>
        <v>42654</v>
      </c>
      <c r="AG10" s="100">
        <f>_xll.qlDayCounterYearFraction(DayCounter,SettlementDate,AF10,,,Trigger)</f>
        <v>3.0555555555555555E-2</v>
      </c>
      <c r="AH10" s="112">
        <f t="shared" si="0"/>
        <v>5.6735467646571141E-4</v>
      </c>
      <c r="AI10" s="112">
        <f t="shared" si="1"/>
        <v>4.9593390983309878E-4</v>
      </c>
      <c r="AJ10" s="112">
        <f t="shared" si="2"/>
        <v>4.9636224954580359E-4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42655</v>
      </c>
      <c r="AG11" s="100">
        <f>_xll.qlDayCounterYearFraction(DayCounter,SettlementDate,AF11,,,Trigger)</f>
        <v>3.3333333333333333E-2</v>
      </c>
      <c r="AH11" s="112">
        <f t="shared" si="0"/>
        <v>5.6735467646571141E-4</v>
      </c>
      <c r="AI11" s="112">
        <f t="shared" si="1"/>
        <v>4.9800407698187023E-4</v>
      </c>
      <c r="AJ11" s="112">
        <f t="shared" si="2"/>
        <v>4.9840090174392028E-4</v>
      </c>
    </row>
    <row r="12" spans="1:36" ht="12" customHeight="1" x14ac:dyDescent="0.2">
      <c r="C12" s="87" t="s">
        <v>125</v>
      </c>
      <c r="D12" s="122" t="s">
        <v>129</v>
      </c>
      <c r="W12" s="77" t="s">
        <v>30</v>
      </c>
      <c r="X12" s="69"/>
      <c r="Y12" s="70"/>
      <c r="AF12" s="114">
        <f>_xll.qlCalendarAdvance(Calendar,AF11,"1d","mf",,Trigger)</f>
        <v>42656</v>
      </c>
      <c r="AG12" s="100">
        <f>_xll.qlDayCounterYearFraction(DayCounter,SettlementDate,AF12,,,Trigger)</f>
        <v>3.6111111111111108E-2</v>
      </c>
      <c r="AH12" s="112">
        <f t="shared" si="0"/>
        <v>5.6735467646571141E-4</v>
      </c>
      <c r="AI12" s="112">
        <f t="shared" si="1"/>
        <v>5.0007424413064158E-4</v>
      </c>
      <c r="AJ12" s="112">
        <f t="shared" si="2"/>
        <v>5.0044026790258022E-4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0.25277777777777777</v>
      </c>
      <c r="V13" s="82" t="s">
        <v>32</v>
      </c>
      <c r="W13" s="74">
        <f>MMULT(AA13,Y13)</f>
        <v>5.6735467646571141E-4</v>
      </c>
      <c r="X13" s="82" t="s">
        <v>33</v>
      </c>
      <c r="Y13" s="75">
        <f t="array" ref="Y13">_xll.ohFilter(J3:J7,P3:P7)</f>
        <v>1.4341465432883259E-4</v>
      </c>
      <c r="AA13" s="83">
        <f>MINVERSE(U13)</f>
        <v>3.9560439560439562</v>
      </c>
      <c r="AF13" s="114">
        <f>_xll.qlCalendarAdvance(Calendar,AF12,"1d","mf",,Trigger)</f>
        <v>42657</v>
      </c>
      <c r="AG13" s="100">
        <f>_xll.qlDayCounterYearFraction(DayCounter,SettlementDate,AF13,,,Trigger)</f>
        <v>3.888888888888889E-2</v>
      </c>
      <c r="AH13" s="112">
        <f t="shared" si="0"/>
        <v>5.6735467646571141E-4</v>
      </c>
      <c r="AI13" s="112">
        <f t="shared" si="1"/>
        <v>5.0214441127941292E-4</v>
      </c>
      <c r="AJ13" s="112">
        <f t="shared" si="2"/>
        <v>5.0248034802178373E-4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7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AF14" s="114">
        <f>_xll.qlCalendarAdvance(Calendar,AF13,"1d","mf",,Trigger)</f>
        <v>42660</v>
      </c>
      <c r="AG14" s="100">
        <f>_xll.qlDayCounterYearFraction(DayCounter,SettlementDate,AF14,,,Trigger)</f>
        <v>4.7222222222222221E-2</v>
      </c>
      <c r="AH14" s="112">
        <f t="shared" si="0"/>
        <v>5.6735467646571141E-4</v>
      </c>
      <c r="AI14" s="112">
        <f t="shared" si="1"/>
        <v>5.0835491272572706E-4</v>
      </c>
      <c r="AJ14" s="112">
        <f t="shared" si="2"/>
        <v>5.0860487214265482E-4</v>
      </c>
    </row>
    <row r="15" spans="1:36" ht="12" customHeight="1" x14ac:dyDescent="0.2">
      <c r="C15" s="107" t="s">
        <v>38</v>
      </c>
      <c r="D15" s="108">
        <f t="shared" ref="D15:D21" si="7">SettlementDate</f>
        <v>42643</v>
      </c>
      <c r="E15" s="109">
        <f>_xll.qlCalendarAdvance(Calendar,SettlementDate,C15,"Following",,Trigger)</f>
        <v>42646</v>
      </c>
      <c r="F15" s="136"/>
      <c r="G15" s="136"/>
      <c r="H15" s="136"/>
      <c r="I15" s="136"/>
      <c r="J15" s="110">
        <f>_xll.qlDayCounterYearFraction(DayCounter,D15,E15,,,Trigger)</f>
        <v>8.3333333333333332E-3</v>
      </c>
      <c r="K15" s="137">
        <f>_xll.qlYieldTSDiscount(Discounting,D15,,AllTriggers)</f>
        <v>1.0000200003000039</v>
      </c>
      <c r="L15" s="111">
        <f>_xll.qlYieldTSDiscount(Discounting,E15,,AllTriggers)</f>
        <v>1.0000469643668044</v>
      </c>
      <c r="M15" s="138">
        <f>(K15/L15-1)/J15</f>
        <v>-3.2355360611546757E-3</v>
      </c>
      <c r="N15" s="125">
        <f>((1+M15*J15)*EXP($W$13*J15)-1)/J15</f>
        <v>-2.6681953409779524E-3</v>
      </c>
      <c r="O15" s="125">
        <f>((1+J15*M15)*EXP($W$10*J15+0.5*$W$9*J15^2)-1)/J15</f>
        <v>-2.7592806356446786E-3</v>
      </c>
      <c r="P15" s="125">
        <f t="shared" ref="P15:P21" si="8">((1+J15*M15)*EXP($W$5*J15+0.5*$W$4*J15^2+1/3*$W$3*J15^3)-1)/J15</f>
        <v>-2.7585170449206942E-3</v>
      </c>
      <c r="AF15" s="114">
        <f>_xll.qlCalendarAdvance(Calendar,AF14,"1d","mf",,Trigger)</f>
        <v>42661</v>
      </c>
      <c r="AG15" s="100">
        <f>_xll.qlDayCounterYearFraction(DayCounter,SettlementDate,AF15,,,Trigger)</f>
        <v>0.05</v>
      </c>
      <c r="AH15" s="112">
        <f t="shared" si="0"/>
        <v>5.6735467646571141E-4</v>
      </c>
      <c r="AI15" s="112">
        <f t="shared" si="1"/>
        <v>5.1042507987449851E-4</v>
      </c>
      <c r="AJ15" s="112">
        <f t="shared" si="2"/>
        <v>5.1064780810403207E-4</v>
      </c>
    </row>
    <row r="16" spans="1:36" ht="12" customHeight="1" x14ac:dyDescent="0.2">
      <c r="C16" s="113" t="s">
        <v>39</v>
      </c>
      <c r="D16" s="98">
        <f>SettlementDate</f>
        <v>42643</v>
      </c>
      <c r="E16" s="114">
        <f>_xll.qlCalendarAdvance(Calendar,SettlementDate,C16,"Following",,Trigger)</f>
        <v>42650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1.0000200003000039</v>
      </c>
      <c r="L16" s="115">
        <f>_xll.qlYieldTSDiscount(Discounting,E16,,AllTriggers)</f>
        <v>1.0000841723677305</v>
      </c>
      <c r="M16" s="138">
        <f t="shared" ref="M16:M21" si="9">(K16/L16-1)/J16</f>
        <v>-3.2999999999816509E-3</v>
      </c>
      <c r="N16" s="112">
        <f t="shared" ref="N16:N20" si="10">((1+M16*J16)*EXP($W$13*J16)-1)/J16</f>
        <v>-2.7326785994612785E-3</v>
      </c>
      <c r="O16" s="112">
        <f t="shared" ref="O16:O20" si="11">((1+J16*M16)*EXP($W$10*J16+0.5*$W$9*J16^2)-1)/J16</f>
        <v>-2.81962092625067E-3</v>
      </c>
      <c r="P16" s="112">
        <f t="shared" si="8"/>
        <v>-2.8189320470113038E-3</v>
      </c>
      <c r="AF16" s="114">
        <f>_xll.qlCalendarAdvance(Calendar,AF15,"1d","mf",,Trigger)</f>
        <v>42662</v>
      </c>
      <c r="AG16" s="100">
        <f>_xll.qlDayCounterYearFraction(DayCounter,SettlementDate,AF16,,,Trigger)</f>
        <v>5.2777777777777778E-2</v>
      </c>
      <c r="AH16" s="112">
        <f t="shared" si="0"/>
        <v>5.6735467646571141E-4</v>
      </c>
      <c r="AI16" s="112">
        <f t="shared" si="1"/>
        <v>5.1249524702326986E-4</v>
      </c>
      <c r="AJ16" s="112">
        <f t="shared" si="2"/>
        <v>5.1269145802595279E-4</v>
      </c>
    </row>
    <row r="17" spans="3:36" ht="12" customHeight="1" x14ac:dyDescent="0.2">
      <c r="C17" s="113" t="s">
        <v>40</v>
      </c>
      <c r="D17" s="98">
        <f t="shared" si="7"/>
        <v>42643</v>
      </c>
      <c r="E17" s="114">
        <f>_xll.qlCalendarAdvance(Calendar,SettlementDate,C17,"Following",,Trigger)</f>
        <v>42657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1.0000200003000039</v>
      </c>
      <c r="L17" s="115">
        <f>_xll.qlYieldTSDiscount(Discounting,E17,,AllTriggers)</f>
        <v>1.0001510756548633</v>
      </c>
      <c r="M17" s="138">
        <f t="shared" si="9"/>
        <v>-3.3699999999980967E-3</v>
      </c>
      <c r="N17" s="112">
        <f t="shared" si="10"/>
        <v>-2.8027134202925274E-3</v>
      </c>
      <c r="O17" s="112">
        <f t="shared" si="11"/>
        <v>-2.882406045003259E-3</v>
      </c>
      <c r="P17" s="112">
        <f t="shared" si="8"/>
        <v>-2.8818387387983891E-3</v>
      </c>
      <c r="AF17" s="114">
        <f>_xll.qlCalendarAdvance(Calendar,AF16,"1d","mf",,Trigger)</f>
        <v>42663</v>
      </c>
      <c r="AG17" s="100">
        <f>_xll.qlDayCounterYearFraction(DayCounter,SettlementDate,AF17,,,Trigger)</f>
        <v>5.5555555555555552E-2</v>
      </c>
      <c r="AH17" s="112">
        <f t="shared" si="0"/>
        <v>5.6735467646571141E-4</v>
      </c>
      <c r="AI17" s="112">
        <f t="shared" si="1"/>
        <v>5.1456541417204131E-4</v>
      </c>
      <c r="AJ17" s="112">
        <f t="shared" si="2"/>
        <v>5.1473582190841697E-4</v>
      </c>
    </row>
    <row r="18" spans="3:36" ht="12" customHeight="1" x14ac:dyDescent="0.2">
      <c r="C18" s="113" t="s">
        <v>41</v>
      </c>
      <c r="D18" s="98">
        <f t="shared" si="7"/>
        <v>42643</v>
      </c>
      <c r="E18" s="114">
        <f>_xll.qlCalendarAdvance(Calendar,SettlementDate,C18,"Following",,Trigger)</f>
        <v>42664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1.0000200003000039</v>
      </c>
      <c r="L18" s="115">
        <f>_xll.qlYieldTSDiscount(Discounting,E18,,AllTriggers)</f>
        <v>1.0002183769447648</v>
      </c>
      <c r="M18" s="138">
        <f t="shared" si="9"/>
        <v>-3.4000000000032416E-3</v>
      </c>
      <c r="N18" s="112">
        <f t="shared" si="10"/>
        <v>-2.832748462143288E-3</v>
      </c>
      <c r="O18" s="112">
        <f t="shared" si="11"/>
        <v>-2.9051921863855667E-3</v>
      </c>
      <c r="P18" s="112">
        <f t="shared" si="8"/>
        <v>-2.9047347799623525E-3</v>
      </c>
      <c r="AF18" s="114">
        <f>_xll.qlCalendarAdvance(Calendar,AF17,"1d","mf",,Trigger)</f>
        <v>42664</v>
      </c>
      <c r="AG18" s="100">
        <f>_xll.qlDayCounterYearFraction(DayCounter,SettlementDate,AF18,,,Trigger)</f>
        <v>5.8333333333333334E-2</v>
      </c>
      <c r="AH18" s="112">
        <f t="shared" si="0"/>
        <v>5.6735467646571141E-4</v>
      </c>
      <c r="AI18" s="112">
        <f t="shared" si="1"/>
        <v>5.1663558132081266E-4</v>
      </c>
      <c r="AJ18" s="112">
        <f t="shared" si="2"/>
        <v>5.1678089975142451E-4</v>
      </c>
    </row>
    <row r="19" spans="3:36" ht="12" customHeight="1" x14ac:dyDescent="0.2">
      <c r="C19" s="113" t="s">
        <v>35</v>
      </c>
      <c r="D19" s="98">
        <f t="shared" si="7"/>
        <v>42643</v>
      </c>
      <c r="E19" s="114">
        <f>_xll.qlCalendarAdvance(Calendar,SettlementDate,C19,"mf",TRUE,Trigger)</f>
        <v>42674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1.0000200003000039</v>
      </c>
      <c r="L19" s="115">
        <f>_xll.qlYieldTSDiscount(Discounting,E19,,AllTriggers)</f>
        <v>1.0003154545841315</v>
      </c>
      <c r="M19" s="138">
        <f t="shared" si="9"/>
        <v>-3.4299999999993923E-3</v>
      </c>
      <c r="N19" s="112">
        <f t="shared" si="10"/>
        <v>-2.862799042700499E-3</v>
      </c>
      <c r="O19" s="112">
        <f t="shared" si="11"/>
        <v>-2.9248885810821824E-3</v>
      </c>
      <c r="P19" s="112">
        <f t="shared" si="8"/>
        <v>-2.9245679288161528E-3</v>
      </c>
      <c r="AF19" s="114">
        <f>_xll.qlCalendarAdvance(Calendar,AF18,"1d","mf",,Trigger)</f>
        <v>42667</v>
      </c>
      <c r="AG19" s="100">
        <f>_xll.qlDayCounterYearFraction(DayCounter,SettlementDate,AF19,,,Trigger)</f>
        <v>6.6666666666666666E-2</v>
      </c>
      <c r="AH19" s="112">
        <f t="shared" si="0"/>
        <v>5.6735467646571141E-4</v>
      </c>
      <c r="AI19" s="112">
        <f t="shared" si="1"/>
        <v>5.228460827671268E-4</v>
      </c>
      <c r="AJ19" s="112">
        <f t="shared" si="2"/>
        <v>5.229204170437079E-4</v>
      </c>
    </row>
    <row r="20" spans="3:36" ht="12" customHeight="1" x14ac:dyDescent="0.2">
      <c r="C20" s="113" t="s">
        <v>42</v>
      </c>
      <c r="D20" s="98">
        <f t="shared" si="7"/>
        <v>42643</v>
      </c>
      <c r="E20" s="114">
        <f>_xll.qlCalendarAdvance(Calendar,SettlementDate,C20,"mf",TRUE,Trigger)</f>
        <v>42704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1.0000200003000039</v>
      </c>
      <c r="L20" s="115">
        <f>_xll.qlYieldTSDiscount(Discounting,E20,,AllTriggers)</f>
        <v>1.0006083302034878</v>
      </c>
      <c r="M20" s="138">
        <f t="shared" si="9"/>
        <v>-3.4700000000003899E-3</v>
      </c>
      <c r="N20" s="112">
        <f t="shared" si="10"/>
        <v>-2.9029516561372088E-3</v>
      </c>
      <c r="O20" s="112">
        <f t="shared" si="11"/>
        <v>-2.9339888073273198E-3</v>
      </c>
      <c r="P20" s="112">
        <f t="shared" si="8"/>
        <v>-2.9339355613714787E-3</v>
      </c>
      <c r="AF20" s="114">
        <f>_xll.qlCalendarAdvance(Calendar,AF19,"1d","mf",,Trigger)</f>
        <v>42668</v>
      </c>
      <c r="AG20" s="100">
        <f>_xll.qlDayCounterYearFraction(DayCounter,SettlementDate,AF20,,,Trigger)</f>
        <v>6.9444444444444448E-2</v>
      </c>
      <c r="AH20" s="112">
        <f t="shared" si="0"/>
        <v>5.6735467646571141E-4</v>
      </c>
      <c r="AI20" s="112">
        <f t="shared" si="1"/>
        <v>5.2491624991589814E-4</v>
      </c>
      <c r="AJ20" s="112">
        <f t="shared" si="2"/>
        <v>5.2496835072888919E-4</v>
      </c>
    </row>
    <row r="21" spans="3:36" ht="12" customHeight="1" x14ac:dyDescent="0.2">
      <c r="C21" s="117" t="s">
        <v>36</v>
      </c>
      <c r="D21" s="103">
        <f t="shared" si="7"/>
        <v>42643</v>
      </c>
      <c r="E21" s="118">
        <f>_xll.qlCalendarAdvance(Calendar,SettlementDate,C21,"mf",TRUE,Trigger)</f>
        <v>42734</v>
      </c>
      <c r="F21" s="140"/>
      <c r="G21" s="140"/>
      <c r="H21" s="140"/>
      <c r="I21" s="140"/>
      <c r="J21" s="105">
        <f>_xll.qlDayCounterYearFraction(DayCounter,D21,E21,,,Trigger)</f>
        <v>0.25277777777777777</v>
      </c>
      <c r="K21" s="141">
        <f>_xll.qlYieldTSDiscount(Discounting,D21,,AllTriggers)</f>
        <v>1.0000200003000039</v>
      </c>
      <c r="L21" s="119">
        <f>_xll.qlYieldTSDiscount(Discounting,E21,,AllTriggers)</f>
        <v>1.0009059964720735</v>
      </c>
      <c r="M21" s="142">
        <f t="shared" si="9"/>
        <v>-3.501867122335074E-3</v>
      </c>
      <c r="N21" s="121">
        <f>((1+M21*J21)*EXP($W$13*J21)-1)/J21</f>
        <v>-2.9349740155145479E-3</v>
      </c>
      <c r="O21" s="121">
        <f>((1+J21*M21)*EXP($W$10*J21+0.5*$W$9*J21^2)-1)/J21</f>
        <v>-2.9349740155145479E-3</v>
      </c>
      <c r="P21" s="121">
        <f t="shared" si="8"/>
        <v>-2.9349740155145479E-3</v>
      </c>
      <c r="AF21" s="114">
        <f>_xll.qlCalendarAdvance(Calendar,AF20,"1d","mf",,Trigger)</f>
        <v>42669</v>
      </c>
      <c r="AG21" s="100">
        <f>_xll.qlDayCounterYearFraction(DayCounter,SettlementDate,AF21,,,Trigger)</f>
        <v>7.2222222222222215E-2</v>
      </c>
      <c r="AH21" s="112">
        <f t="shared" si="0"/>
        <v>5.6735467646571141E-4</v>
      </c>
      <c r="AI21" s="112">
        <f t="shared" si="1"/>
        <v>5.269864170646696E-4</v>
      </c>
      <c r="AJ21" s="112">
        <f t="shared" si="2"/>
        <v>5.2701699837461404E-4</v>
      </c>
    </row>
    <row r="22" spans="3:36" ht="12" customHeight="1" x14ac:dyDescent="0.2">
      <c r="AF22" s="114">
        <f>_xll.qlCalendarAdvance(Calendar,AF21,"1d","mf",,Trigger)</f>
        <v>42670</v>
      </c>
      <c r="AG22" s="100">
        <f>_xll.qlDayCounterYearFraction(DayCounter,SettlementDate,AF22,,,Trigger)</f>
        <v>7.4999999999999997E-2</v>
      </c>
      <c r="AH22" s="112">
        <f t="shared" si="0"/>
        <v>5.6735467646571141E-4</v>
      </c>
      <c r="AI22" s="112">
        <f t="shared" si="1"/>
        <v>5.2905658421344094E-4</v>
      </c>
      <c r="AJ22" s="112">
        <f t="shared" si="2"/>
        <v>5.2906635998088225E-4</v>
      </c>
    </row>
    <row r="23" spans="3:36" ht="12" customHeight="1" x14ac:dyDescent="0.2">
      <c r="C23" s="87" t="s">
        <v>106</v>
      </c>
      <c r="AF23" s="114">
        <f>_xll.qlCalendarAdvance(Calendar,AF22,"1d","mf",,Trigger)</f>
        <v>42671</v>
      </c>
      <c r="AG23" s="100">
        <f>_xll.qlDayCounterYearFraction(DayCounter,SettlementDate,AF23,,,Trigger)</f>
        <v>7.7777777777777779E-2</v>
      </c>
      <c r="AH23" s="112">
        <f t="shared" si="0"/>
        <v>5.6735467646571141E-4</v>
      </c>
      <c r="AI23" s="112">
        <f t="shared" si="1"/>
        <v>5.3112675136221239E-4</v>
      </c>
      <c r="AJ23" s="112">
        <f t="shared" si="2"/>
        <v>5.3111643554769393E-4</v>
      </c>
    </row>
    <row r="24" spans="3:36" ht="12" customHeight="1" x14ac:dyDescent="0.2">
      <c r="C24" s="124" t="s">
        <v>90</v>
      </c>
      <c r="AF24" s="114">
        <f>_xll.qlCalendarAdvance(Calendar,AF23,"1d","mf",,Trigger)</f>
        <v>42674</v>
      </c>
      <c r="AG24" s="100">
        <f>_xll.qlDayCounterYearFraction(DayCounter,SettlementDate,AF24,,,Trigger)</f>
        <v>8.611111111111111E-2</v>
      </c>
      <c r="AH24" s="112">
        <f t="shared" si="0"/>
        <v>5.6735467646571141E-4</v>
      </c>
      <c r="AI24" s="112">
        <f t="shared" si="1"/>
        <v>5.3733725280852654E-4</v>
      </c>
      <c r="AJ24" s="112">
        <f t="shared" si="2"/>
        <v>5.3727094601138962E-4</v>
      </c>
    </row>
    <row r="25" spans="3:36" ht="12" customHeight="1" x14ac:dyDescent="0.2">
      <c r="C25" s="112">
        <f t="shared" ref="C25:C31" si="12">IF($C$24="FLAT",N15,IF($C$24="linear",O15,P15))</f>
        <v>-2.7585170449206942E-3</v>
      </c>
      <c r="AF25" s="114">
        <f>_xll.qlCalendarAdvance(Calendar,AF24,"1d","mf",,Trigger)</f>
        <v>42675</v>
      </c>
      <c r="AG25" s="100">
        <f>_xll.qlDayCounterYearFraction(DayCounter,SettlementDate,AF25,,,Trigger)</f>
        <v>8.8888888888888892E-2</v>
      </c>
      <c r="AH25" s="112">
        <f t="shared" si="0"/>
        <v>5.6735467646571141E-4</v>
      </c>
      <c r="AI25" s="112">
        <f t="shared" si="1"/>
        <v>5.3940741995729788E-4</v>
      </c>
      <c r="AJ25" s="112">
        <f t="shared" si="2"/>
        <v>5.3932387742037504E-4</v>
      </c>
    </row>
    <row r="26" spans="3:36" ht="12" customHeight="1" x14ac:dyDescent="0.2">
      <c r="C26" s="112">
        <f t="shared" si="12"/>
        <v>-2.8189320470113038E-3</v>
      </c>
      <c r="AF26" s="114">
        <f>_xll.qlCalendarAdvance(Calendar,AF25,"1d","mf",,Trigger)</f>
        <v>42676</v>
      </c>
      <c r="AG26" s="100">
        <f>_xll.qlDayCounterYearFraction(DayCounter,SettlementDate,AF26,,,Trigger)</f>
        <v>9.166666666666666E-2</v>
      </c>
      <c r="AH26" s="112">
        <f t="shared" si="0"/>
        <v>5.6735467646571141E-4</v>
      </c>
      <c r="AI26" s="112">
        <f t="shared" si="1"/>
        <v>5.4147758710606923E-4</v>
      </c>
      <c r="AJ26" s="112">
        <f t="shared" si="2"/>
        <v>5.4137752278990393E-4</v>
      </c>
    </row>
    <row r="27" spans="3:36" ht="12" customHeight="1" x14ac:dyDescent="0.2">
      <c r="C27" s="112">
        <f t="shared" si="12"/>
        <v>-2.8818387387983891E-3</v>
      </c>
      <c r="AF27" s="114">
        <f>_xll.qlCalendarAdvance(Calendar,AF26,"1d","mf",,Trigger)</f>
        <v>42677</v>
      </c>
      <c r="AG27" s="100">
        <f>_xll.qlDayCounterYearFraction(DayCounter,SettlementDate,AF27,,,Trigger)</f>
        <v>9.4444444444444442E-2</v>
      </c>
      <c r="AH27" s="112">
        <f t="shared" si="0"/>
        <v>5.6735467646571141E-4</v>
      </c>
      <c r="AI27" s="112">
        <f t="shared" si="1"/>
        <v>5.4354775425484068E-4</v>
      </c>
      <c r="AJ27" s="112">
        <f t="shared" si="2"/>
        <v>5.4343188211997628E-4</v>
      </c>
    </row>
    <row r="28" spans="3:36" ht="12" customHeight="1" x14ac:dyDescent="0.2">
      <c r="C28" s="112">
        <f t="shared" si="12"/>
        <v>-2.9047347799623525E-3</v>
      </c>
      <c r="AF28" s="114">
        <f>_xll.qlCalendarAdvance(Calendar,AF27,"1d","mf",,Trigger)</f>
        <v>42678</v>
      </c>
      <c r="AG28" s="100">
        <f>_xll.qlDayCounterYearFraction(DayCounter,SettlementDate,AF28,,,Trigger)</f>
        <v>9.7222222222222224E-2</v>
      </c>
      <c r="AH28" s="112">
        <f t="shared" si="0"/>
        <v>5.6735467646571141E-4</v>
      </c>
      <c r="AI28" s="112">
        <f t="shared" si="1"/>
        <v>5.4561792140361202E-4</v>
      </c>
      <c r="AJ28" s="112">
        <f t="shared" si="2"/>
        <v>5.4548695541059198E-4</v>
      </c>
    </row>
    <row r="29" spans="3:36" ht="12" customHeight="1" x14ac:dyDescent="0.2">
      <c r="C29" s="112">
        <f t="shared" si="12"/>
        <v>-2.9245679288161528E-3</v>
      </c>
      <c r="AF29" s="114">
        <f>_xll.qlCalendarAdvance(Calendar,AF28,"1d","mf",,Trigger)</f>
        <v>42681</v>
      </c>
      <c r="AG29" s="100">
        <f>_xll.qlDayCounterYearFraction(DayCounter,SettlementDate,AF29,,,Trigger)</f>
        <v>0.10555555555555556</v>
      </c>
      <c r="AH29" s="112">
        <f t="shared" si="0"/>
        <v>5.6735467646571141E-4</v>
      </c>
      <c r="AI29" s="112">
        <f t="shared" si="1"/>
        <v>5.5182842284992616E-4</v>
      </c>
      <c r="AJ29" s="112">
        <f t="shared" si="2"/>
        <v>5.5165645904569998E-4</v>
      </c>
    </row>
    <row r="30" spans="3:36" ht="12" customHeight="1" x14ac:dyDescent="0.2">
      <c r="C30" s="112">
        <f t="shared" si="12"/>
        <v>-2.9339355613714787E-3</v>
      </c>
      <c r="AF30" s="114">
        <f>_xll.qlCalendarAdvance(Calendar,AF29,"1d","mf",,Trigger)</f>
        <v>42682</v>
      </c>
      <c r="AG30" s="100">
        <f>_xll.qlDayCounterYearFraction(DayCounter,SettlementDate,AF30,,,Trigger)</f>
        <v>0.10833333333333334</v>
      </c>
      <c r="AH30" s="112">
        <f t="shared" si="0"/>
        <v>5.6735467646571141E-4</v>
      </c>
      <c r="AI30" s="112">
        <f t="shared" si="1"/>
        <v>5.5389858999869762E-4</v>
      </c>
      <c r="AJ30" s="112">
        <f t="shared" si="2"/>
        <v>5.5371438817848953E-4</v>
      </c>
    </row>
    <row r="31" spans="3:36" ht="12" customHeight="1" x14ac:dyDescent="0.2">
      <c r="C31" s="121">
        <f t="shared" si="12"/>
        <v>-2.9349740155145479E-3</v>
      </c>
      <c r="AF31" s="114">
        <f>_xll.qlCalendarAdvance(Calendar,AF30,"1d","mf",,Trigger)</f>
        <v>42683</v>
      </c>
      <c r="AG31" s="100">
        <f>_xll.qlDayCounterYearFraction(DayCounter,SettlementDate,AF31,,,Trigger)</f>
        <v>0.1111111111111111</v>
      </c>
      <c r="AH31" s="112">
        <f t="shared" si="0"/>
        <v>5.6735467646571141E-4</v>
      </c>
      <c r="AI31" s="112">
        <f t="shared" si="1"/>
        <v>5.5596875714746896E-4</v>
      </c>
      <c r="AJ31" s="112">
        <f t="shared" si="2"/>
        <v>5.5577303127182255E-4</v>
      </c>
    </row>
    <row r="32" spans="3:36" ht="12" customHeight="1" x14ac:dyDescent="0.2">
      <c r="AF32" s="114">
        <f>_xll.qlCalendarAdvance(Calendar,AF31,"1d","mf",,Trigger)</f>
        <v>42684</v>
      </c>
      <c r="AG32" s="100">
        <f>_xll.qlDayCounterYearFraction(DayCounter,SettlementDate,AF32,,,Trigger)</f>
        <v>0.11388888888888889</v>
      </c>
      <c r="AH32" s="112">
        <f t="shared" si="0"/>
        <v>5.6735467646571141E-4</v>
      </c>
      <c r="AI32" s="112">
        <f t="shared" si="1"/>
        <v>5.5803892429624031E-4</v>
      </c>
      <c r="AJ32" s="112">
        <f t="shared" si="2"/>
        <v>5.5783238832569893E-4</v>
      </c>
    </row>
    <row r="33" spans="13:36" x14ac:dyDescent="0.2">
      <c r="AF33" s="114">
        <f>_xll.qlCalendarAdvance(Calendar,AF32,"1d","mf",,Trigger)</f>
        <v>42685</v>
      </c>
      <c r="AG33" s="100">
        <f>_xll.qlDayCounterYearFraction(DayCounter,SettlementDate,AF33,,,Trigger)</f>
        <v>0.11666666666666667</v>
      </c>
      <c r="AH33" s="112">
        <f t="shared" si="0"/>
        <v>5.6735467646571141E-4</v>
      </c>
      <c r="AI33" s="112">
        <f t="shared" si="1"/>
        <v>5.6010909144501176E-4</v>
      </c>
      <c r="AJ33" s="112">
        <f t="shared" si="2"/>
        <v>5.5989245934011888E-4</v>
      </c>
    </row>
    <row r="34" spans="13:36" x14ac:dyDescent="0.2">
      <c r="AF34" s="114">
        <f>_xll.qlCalendarAdvance(Calendar,AF33,"1d","mf",,Trigger)</f>
        <v>42688</v>
      </c>
      <c r="AG34" s="100">
        <f>_xll.qlDayCounterYearFraction(DayCounter,SettlementDate,AF34,,,Trigger)</f>
        <v>0.125</v>
      </c>
      <c r="AH34" s="112">
        <f t="shared" si="0"/>
        <v>5.6735467646571141E-4</v>
      </c>
      <c r="AI34" s="112">
        <f t="shared" si="1"/>
        <v>5.663195928913259E-4</v>
      </c>
      <c r="AJ34" s="112">
        <f t="shared" si="2"/>
        <v>5.6607695614663907E-4</v>
      </c>
    </row>
    <row r="35" spans="13:36" x14ac:dyDescent="0.2">
      <c r="AF35" s="114">
        <f>_xll.qlCalendarAdvance(Calendar,AF34,"1d","mf",,Trigger)</f>
        <v>42689</v>
      </c>
      <c r="AG35" s="100">
        <f>_xll.qlDayCounterYearFraction(DayCounter,SettlementDate,AF35,,,Trigger)</f>
        <v>0.12777777777777777</v>
      </c>
      <c r="AH35" s="112">
        <f t="shared" si="0"/>
        <v>5.6735467646571141E-4</v>
      </c>
      <c r="AI35" s="112">
        <f t="shared" si="1"/>
        <v>5.6838976004009725E-4</v>
      </c>
      <c r="AJ35" s="112">
        <f t="shared" ref="AJ35:AJ65" si="13">($W$5+$W$4*AG35+$W$3*AG35^2)</f>
        <v>5.6813988300323266E-4</v>
      </c>
    </row>
    <row r="36" spans="13:36" x14ac:dyDescent="0.2">
      <c r="AF36" s="114">
        <f>_xll.qlCalendarAdvance(Calendar,AF35,"1d","mf",,Trigger)</f>
        <v>42690</v>
      </c>
      <c r="AG36" s="100">
        <f>_xll.qlDayCounterYearFraction(DayCounter,SettlementDate,AF36,,,Trigger)</f>
        <v>0.13055555555555556</v>
      </c>
      <c r="AH36" s="112">
        <f t="shared" si="0"/>
        <v>5.6735467646571141E-4</v>
      </c>
      <c r="AI36" s="112">
        <f t="shared" si="1"/>
        <v>5.704599271888687E-4</v>
      </c>
      <c r="AJ36" s="112">
        <f t="shared" si="13"/>
        <v>5.7020352382036981E-4</v>
      </c>
    </row>
    <row r="37" spans="13:36" x14ac:dyDescent="0.2">
      <c r="AF37" s="114">
        <f>_xll.qlCalendarAdvance(Calendar,AF36,"1d","mf",,Trigger)</f>
        <v>42691</v>
      </c>
      <c r="AG37" s="100">
        <f>_xll.qlDayCounterYearFraction(DayCounter,SettlementDate,AF37,,,Trigger)</f>
        <v>0.13333333333333333</v>
      </c>
      <c r="AH37" s="112">
        <f t="shared" si="0"/>
        <v>5.6735467646571141E-4</v>
      </c>
      <c r="AI37" s="112">
        <f t="shared" si="1"/>
        <v>5.7253009433764004E-4</v>
      </c>
      <c r="AJ37" s="112">
        <f t="shared" si="13"/>
        <v>5.7226787859805033E-4</v>
      </c>
    </row>
    <row r="38" spans="13:36" x14ac:dyDescent="0.2">
      <c r="AF38" s="114">
        <f>_xll.qlCalendarAdvance(Calendar,AF37,"1d","mf",,Trigger)</f>
        <v>42692</v>
      </c>
      <c r="AG38" s="100">
        <f>_xll.qlDayCounterYearFraction(DayCounter,SettlementDate,AF38,,,Trigger)</f>
        <v>0.1361111111111111</v>
      </c>
      <c r="AH38" s="112">
        <f t="shared" si="0"/>
        <v>5.6735467646571141E-4</v>
      </c>
      <c r="AI38" s="112">
        <f t="shared" si="1"/>
        <v>5.7460026148641139E-4</v>
      </c>
      <c r="AJ38" s="112">
        <f t="shared" si="13"/>
        <v>5.7433294733627419E-4</v>
      </c>
    </row>
    <row r="39" spans="13:36" x14ac:dyDescent="0.2">
      <c r="AF39" s="114">
        <f>_xll.qlCalendarAdvance(Calendar,AF38,"1d","mf",,Trigger)</f>
        <v>42695</v>
      </c>
      <c r="AG39" s="100">
        <f>_xll.qlDayCounterYearFraction(DayCounter,SettlementDate,AF39,,,Trigger)</f>
        <v>0.14444444444444443</v>
      </c>
      <c r="AH39" s="112">
        <f t="shared" si="0"/>
        <v>5.6735467646571141E-4</v>
      </c>
      <c r="AI39" s="112">
        <f t="shared" si="1"/>
        <v>5.8081076293272564E-4</v>
      </c>
      <c r="AJ39" s="112">
        <f t="shared" si="13"/>
        <v>5.8053243731420691E-4</v>
      </c>
    </row>
    <row r="40" spans="13:36" x14ac:dyDescent="0.2">
      <c r="AF40" s="114">
        <f>_xll.qlCalendarAdvance(Calendar,AF39,"1d","mf",,Trigger)</f>
        <v>42696</v>
      </c>
      <c r="AG40" s="100">
        <f>_xll.qlDayCounterYearFraction(DayCounter,SettlementDate,AF40,,,Trigger)</f>
        <v>0.14722222222222223</v>
      </c>
      <c r="AH40" s="112">
        <f t="shared" si="0"/>
        <v>5.6735467646571141E-4</v>
      </c>
      <c r="AI40" s="112">
        <f t="shared" si="1"/>
        <v>5.8288093008149698E-4</v>
      </c>
      <c r="AJ40" s="112">
        <f t="shared" si="13"/>
        <v>5.8260036189460452E-4</v>
      </c>
    </row>
    <row r="41" spans="13:36" x14ac:dyDescent="0.2">
      <c r="M41" s="85"/>
      <c r="N41" s="85"/>
      <c r="AF41" s="114">
        <f>_xll.qlCalendarAdvance(Calendar,AF40,"1d","mf",,Trigger)</f>
        <v>42697</v>
      </c>
      <c r="AG41" s="100">
        <f>_xll.qlDayCounterYearFraction(DayCounter,SettlementDate,AF41,,,Trigger)</f>
        <v>0.15</v>
      </c>
      <c r="AH41" s="112">
        <f t="shared" si="0"/>
        <v>5.6735467646571141E-4</v>
      </c>
      <c r="AI41" s="112">
        <f t="shared" si="1"/>
        <v>5.8495109723026833E-4</v>
      </c>
      <c r="AJ41" s="112">
        <f t="shared" si="13"/>
        <v>5.8466900043554571E-4</v>
      </c>
    </row>
    <row r="42" spans="13:36" x14ac:dyDescent="0.2">
      <c r="AF42" s="114">
        <f>_xll.qlCalendarAdvance(Calendar,AF41,"1d","mf",,Trigger)</f>
        <v>42698</v>
      </c>
      <c r="AG42" s="100">
        <f>_xll.qlDayCounterYearFraction(DayCounter,SettlementDate,AF42,,,Trigger)</f>
        <v>0.15277777777777779</v>
      </c>
      <c r="AH42" s="112">
        <f t="shared" si="0"/>
        <v>5.6735467646571141E-4</v>
      </c>
      <c r="AI42" s="112">
        <f t="shared" si="1"/>
        <v>5.8702126437903978E-4</v>
      </c>
      <c r="AJ42" s="112">
        <f t="shared" si="13"/>
        <v>5.8673835293703036E-4</v>
      </c>
    </row>
    <row r="43" spans="13:36" ht="11.25" customHeight="1" x14ac:dyDescent="0.2">
      <c r="AF43" s="114">
        <f>_xll.qlCalendarAdvance(Calendar,AF42,"1d","mf",,Trigger)</f>
        <v>42699</v>
      </c>
      <c r="AG43" s="100">
        <f>_xll.qlDayCounterYearFraction(DayCounter,SettlementDate,AF43,,,Trigger)</f>
        <v>0.15555555555555556</v>
      </c>
      <c r="AH43" s="112">
        <f t="shared" si="0"/>
        <v>5.6735467646571141E-4</v>
      </c>
      <c r="AI43" s="112">
        <f t="shared" si="1"/>
        <v>5.8909143152781113E-4</v>
      </c>
      <c r="AJ43" s="112">
        <f t="shared" si="13"/>
        <v>5.8880841939905836E-4</v>
      </c>
    </row>
    <row r="44" spans="13:36" x14ac:dyDescent="0.2">
      <c r="Q44" s="84"/>
      <c r="AF44" s="114">
        <f>_xll.qlCalendarAdvance(Calendar,AF43,"1d","mf",,Trigger)</f>
        <v>42702</v>
      </c>
      <c r="AG44" s="100">
        <f>_xll.qlDayCounterYearFraction(DayCounter,SettlementDate,AF44,,,Trigger)</f>
        <v>0.16388888888888889</v>
      </c>
      <c r="AH44" s="112">
        <f t="shared" si="0"/>
        <v>5.6735467646571141E-4</v>
      </c>
      <c r="AI44" s="112">
        <f t="shared" si="1"/>
        <v>5.9530193297412527E-4</v>
      </c>
      <c r="AJ44" s="112">
        <f t="shared" si="13"/>
        <v>5.9502290254840327E-4</v>
      </c>
    </row>
    <row r="45" spans="13:36" x14ac:dyDescent="0.2">
      <c r="Q45" s="84"/>
      <c r="AF45" s="114">
        <f>_xll.qlCalendarAdvance(Calendar,AF44,"1d","mf",,Trigger)</f>
        <v>42703</v>
      </c>
      <c r="AG45" s="100">
        <f>_xll.qlDayCounterYearFraction(DayCounter,SettlementDate,AF45,,,Trigger)</f>
        <v>0.16666666666666666</v>
      </c>
      <c r="AH45" s="112">
        <f t="shared" si="0"/>
        <v>5.6735467646571141E-4</v>
      </c>
      <c r="AI45" s="112">
        <f t="shared" si="1"/>
        <v>5.9737210012289661E-4</v>
      </c>
      <c r="AJ45" s="112">
        <f t="shared" si="13"/>
        <v>5.9709582485260513E-4</v>
      </c>
    </row>
    <row r="46" spans="13:36" x14ac:dyDescent="0.2">
      <c r="Q46" s="84"/>
      <c r="AF46" s="114">
        <f>_xll.qlCalendarAdvance(Calendar,AF45,"1d","mf",,Trigger)</f>
        <v>42704</v>
      </c>
      <c r="AG46" s="100">
        <f>_xll.qlDayCounterYearFraction(DayCounter,SettlementDate,AF46,,,Trigger)</f>
        <v>0.16944444444444445</v>
      </c>
      <c r="AH46" s="112">
        <f t="shared" si="0"/>
        <v>5.6735467646571141E-4</v>
      </c>
      <c r="AI46" s="112">
        <f t="shared" si="1"/>
        <v>5.9944226727166807E-4</v>
      </c>
      <c r="AJ46" s="112">
        <f t="shared" si="13"/>
        <v>5.9916946111735034E-4</v>
      </c>
    </row>
    <row r="47" spans="13:36" x14ac:dyDescent="0.2">
      <c r="Q47" s="84"/>
      <c r="AF47" s="114">
        <f>_xll.qlCalendarAdvance(Calendar,AF46,"1d","mf",,Trigger)</f>
        <v>42705</v>
      </c>
      <c r="AG47" s="100">
        <f>_xll.qlDayCounterYearFraction(DayCounter,SettlementDate,AF47,,,Trigger)</f>
        <v>0.17222222222222222</v>
      </c>
      <c r="AH47" s="112">
        <f t="shared" si="0"/>
        <v>5.6735467646571141E-4</v>
      </c>
      <c r="AI47" s="112">
        <f t="shared" si="1"/>
        <v>6.0151243442043952E-4</v>
      </c>
      <c r="AJ47" s="112">
        <f t="shared" si="13"/>
        <v>6.0124381134263913E-4</v>
      </c>
    </row>
    <row r="48" spans="13:36" x14ac:dyDescent="0.2">
      <c r="Q48" s="84"/>
      <c r="AF48" s="114">
        <f>_xll.qlCalendarAdvance(Calendar,AF47,"1d","mf",,Trigger)</f>
        <v>42706</v>
      </c>
      <c r="AG48" s="100">
        <f>_xll.qlDayCounterYearFraction(DayCounter,SettlementDate,AF48,,,Trigger)</f>
        <v>0.17499999999999999</v>
      </c>
      <c r="AH48" s="112">
        <f t="shared" si="0"/>
        <v>5.6735467646571141E-4</v>
      </c>
      <c r="AI48" s="112">
        <f t="shared" si="1"/>
        <v>6.0358260156921086E-4</v>
      </c>
      <c r="AJ48" s="112">
        <f t="shared" si="13"/>
        <v>6.0331887552847127E-4</v>
      </c>
    </row>
    <row r="49" spans="13:36" x14ac:dyDescent="0.2">
      <c r="AF49" s="114">
        <f>_xll.qlCalendarAdvance(Calendar,AF48,"1d","mf",,Trigger)</f>
        <v>42709</v>
      </c>
      <c r="AG49" s="100">
        <f>_xll.qlDayCounterYearFraction(DayCounter,SettlementDate,AF49,,,Trigger)</f>
        <v>0.18333333333333332</v>
      </c>
      <c r="AH49" s="112">
        <f t="shared" si="0"/>
        <v>5.6735467646571141E-4</v>
      </c>
      <c r="AI49" s="112">
        <f t="shared" si="1"/>
        <v>6.0979310301552501E-4</v>
      </c>
      <c r="AJ49" s="112">
        <f t="shared" si="13"/>
        <v>6.0954835184922837E-4</v>
      </c>
    </row>
    <row r="50" spans="13:36" x14ac:dyDescent="0.2">
      <c r="AF50" s="114">
        <f>_xll.qlCalendarAdvance(Calendar,AF49,"1d","mf",,Trigger)</f>
        <v>42710</v>
      </c>
      <c r="AG50" s="100">
        <f>_xll.qlDayCounterYearFraction(DayCounter,SettlementDate,AF50,,,Trigger)</f>
        <v>0.18611111111111112</v>
      </c>
      <c r="AH50" s="112">
        <f t="shared" si="0"/>
        <v>5.6735467646571141E-4</v>
      </c>
      <c r="AI50" s="112">
        <f t="shared" si="1"/>
        <v>6.1186327016429635E-4</v>
      </c>
      <c r="AJ50" s="112">
        <f t="shared" si="13"/>
        <v>6.1162627187723426E-4</v>
      </c>
    </row>
    <row r="51" spans="13:36" x14ac:dyDescent="0.2">
      <c r="AF51" s="114">
        <f>_xll.qlCalendarAdvance(Calendar,AF50,"1d","mf",,Trigger)</f>
        <v>42711</v>
      </c>
      <c r="AG51" s="100">
        <f>_xll.qlDayCounterYearFraction(DayCounter,SettlementDate,AF51,,,Trigger)</f>
        <v>0.18888888888888888</v>
      </c>
      <c r="AH51" s="112">
        <f t="shared" si="0"/>
        <v>5.6735467646571141E-4</v>
      </c>
      <c r="AI51" s="112">
        <f t="shared" si="1"/>
        <v>6.139334373130678E-4</v>
      </c>
      <c r="AJ51" s="112">
        <f t="shared" si="13"/>
        <v>6.1370490586578372E-4</v>
      </c>
    </row>
    <row r="52" spans="13:36" x14ac:dyDescent="0.2">
      <c r="AF52" s="114">
        <f>_xll.qlCalendarAdvance(Calendar,AF51,"1d","mf",,Trigger)</f>
        <v>42712</v>
      </c>
      <c r="AG52" s="100">
        <f>_xll.qlDayCounterYearFraction(DayCounter,SettlementDate,AF52,,,Trigger)</f>
        <v>0.19166666666666668</v>
      </c>
      <c r="AH52" s="112">
        <f t="shared" si="0"/>
        <v>5.6735467646571141E-4</v>
      </c>
      <c r="AI52" s="112">
        <f t="shared" si="1"/>
        <v>6.1600360446183915E-4</v>
      </c>
      <c r="AJ52" s="112">
        <f t="shared" si="13"/>
        <v>6.1578425381487642E-4</v>
      </c>
    </row>
    <row r="53" spans="13:36" x14ac:dyDescent="0.2">
      <c r="AF53" s="114">
        <f>_xll.qlCalendarAdvance(Calendar,AF52,"1d","mf",,Trigger)</f>
        <v>42713</v>
      </c>
      <c r="AG53" s="100">
        <f>_xll.qlDayCounterYearFraction(DayCounter,SettlementDate,AF53,,,Trigger)</f>
        <v>0.19444444444444445</v>
      </c>
      <c r="AH53" s="112">
        <f t="shared" si="0"/>
        <v>5.6735467646571141E-4</v>
      </c>
      <c r="AI53" s="112">
        <f t="shared" si="1"/>
        <v>6.1807377161061049E-4</v>
      </c>
      <c r="AJ53" s="112">
        <f t="shared" si="13"/>
        <v>6.178643157245127E-4</v>
      </c>
    </row>
    <row r="54" spans="13:36" x14ac:dyDescent="0.2">
      <c r="AF54" s="114">
        <f>_xll.qlCalendarAdvance(Calendar,AF53,"1d","mf",,Trigger)</f>
        <v>42716</v>
      </c>
      <c r="AG54" s="100">
        <f>_xll.qlDayCounterYearFraction(DayCounter,SettlementDate,AF54,,,Trigger)</f>
        <v>0.20277777777777778</v>
      </c>
      <c r="AH54" s="112">
        <f t="shared" si="0"/>
        <v>5.6735467646571141E-4</v>
      </c>
      <c r="AI54" s="112">
        <f t="shared" si="1"/>
        <v>6.2428427305692463E-4</v>
      </c>
      <c r="AJ54" s="112">
        <f t="shared" si="13"/>
        <v>6.241087852166821E-4</v>
      </c>
    </row>
    <row r="55" spans="13:36" x14ac:dyDescent="0.2">
      <c r="AF55" s="114">
        <f>_xll.qlCalendarAdvance(Calendar,AF54,"1d","mf",,Trigger)</f>
        <v>42717</v>
      </c>
      <c r="AG55" s="100">
        <f>_xll.qlDayCounterYearFraction(DayCounter,SettlementDate,AF55,,,Trigger)</f>
        <v>0.20555555555555555</v>
      </c>
      <c r="AH55" s="112">
        <f t="shared" si="0"/>
        <v>5.6735467646571141E-4</v>
      </c>
      <c r="AI55" s="112">
        <f t="shared" si="1"/>
        <v>6.2635444020569609E-4</v>
      </c>
      <c r="AJ55" s="112">
        <f t="shared" si="13"/>
        <v>6.2619170296849224E-4</v>
      </c>
    </row>
    <row r="56" spans="13:36" x14ac:dyDescent="0.2">
      <c r="AF56" s="114">
        <f>_xll.qlCalendarAdvance(Calendar,AF55,"1d","mf",,Trigger)</f>
        <v>42718</v>
      </c>
      <c r="AG56" s="100">
        <f>_xll.qlDayCounterYearFraction(DayCounter,SettlementDate,AF56,,,Trigger)</f>
        <v>0.20833333333333334</v>
      </c>
      <c r="AH56" s="112">
        <f t="shared" si="0"/>
        <v>5.6735467646571141E-4</v>
      </c>
      <c r="AI56" s="112">
        <f t="shared" si="1"/>
        <v>6.2842460735446754E-4</v>
      </c>
      <c r="AJ56" s="112">
        <f t="shared" si="13"/>
        <v>6.2827533468084572E-4</v>
      </c>
    </row>
    <row r="57" spans="13:36" x14ac:dyDescent="0.2">
      <c r="AF57" s="114">
        <f>_xll.qlCalendarAdvance(Calendar,AF56,"1d","mf",,Trigger)</f>
        <v>42719</v>
      </c>
      <c r="AG57" s="100">
        <f>_xll.qlDayCounterYearFraction(DayCounter,SettlementDate,AF57,,,Trigger)</f>
        <v>0.21111111111111111</v>
      </c>
      <c r="AH57" s="112">
        <f t="shared" si="0"/>
        <v>5.6735467646571141E-4</v>
      </c>
      <c r="AI57" s="112">
        <f t="shared" si="1"/>
        <v>6.3049477450323888E-4</v>
      </c>
      <c r="AJ57" s="112">
        <f t="shared" si="13"/>
        <v>6.3035968035374257E-4</v>
      </c>
    </row>
    <row r="58" spans="13:36" x14ac:dyDescent="0.2">
      <c r="AF58" s="114">
        <f>_xll.qlCalendarAdvance(Calendar,AF57,"1d","mf",,Trigger)</f>
        <v>42720</v>
      </c>
      <c r="AG58" s="100">
        <f>_xll.qlDayCounterYearFraction(DayCounter,SettlementDate,AF58,,,Trigger)</f>
        <v>0.21388888888888888</v>
      </c>
      <c r="AH58" s="112">
        <f t="shared" si="0"/>
        <v>5.6735467646571141E-4</v>
      </c>
      <c r="AI58" s="112">
        <f t="shared" si="1"/>
        <v>6.3256494165201023E-4</v>
      </c>
      <c r="AJ58" s="112">
        <f t="shared" si="13"/>
        <v>6.3244473998718288E-4</v>
      </c>
    </row>
    <row r="59" spans="13:36" x14ac:dyDescent="0.2">
      <c r="AF59" s="114">
        <f>_xll.qlCalendarAdvance(Calendar,AF58,"1d","mf",,Trigger)</f>
        <v>42723</v>
      </c>
      <c r="AG59" s="100">
        <f>_xll.qlDayCounterYearFraction(DayCounter,SettlementDate,AF59,,,Trigger)</f>
        <v>0.22222222222222221</v>
      </c>
      <c r="AH59" s="112">
        <f t="shared" si="0"/>
        <v>5.6735467646571141E-4</v>
      </c>
      <c r="AI59" s="112">
        <f t="shared" si="1"/>
        <v>6.3877544309832437E-4</v>
      </c>
      <c r="AJ59" s="112">
        <f t="shared" si="13"/>
        <v>6.3870420265076458E-4</v>
      </c>
    </row>
    <row r="60" spans="13:36" x14ac:dyDescent="0.2">
      <c r="M60" s="85"/>
      <c r="AF60" s="114">
        <f>_xll.qlCalendarAdvance(Calendar,AF59,"1d","mf",,Trigger)</f>
        <v>42724</v>
      </c>
      <c r="AG60" s="100">
        <f>_xll.qlDayCounterYearFraction(DayCounter,SettlementDate,AF60,,,Trigger)</f>
        <v>0.22500000000000001</v>
      </c>
      <c r="AH60" s="112">
        <f t="shared" si="0"/>
        <v>5.6735467646571141E-4</v>
      </c>
      <c r="AI60" s="112">
        <f t="shared" si="1"/>
        <v>6.4084561024709582E-4</v>
      </c>
      <c r="AJ60" s="112">
        <f t="shared" si="13"/>
        <v>6.4079211812637874E-4</v>
      </c>
    </row>
    <row r="61" spans="13:36" x14ac:dyDescent="0.2">
      <c r="M61" s="85"/>
      <c r="AF61" s="114">
        <f>_xll.qlCalendarAdvance(Calendar,AF60,"1d","mf",,Trigger)</f>
        <v>42725</v>
      </c>
      <c r="AG61" s="100">
        <f>_xll.qlDayCounterYearFraction(DayCounter,SettlementDate,AF61,,,Trigger)</f>
        <v>0.22777777777777777</v>
      </c>
      <c r="AH61" s="112">
        <f t="shared" si="0"/>
        <v>5.6735467646571141E-4</v>
      </c>
      <c r="AI61" s="112">
        <f t="shared" si="1"/>
        <v>6.4291577739586717E-4</v>
      </c>
      <c r="AJ61" s="112">
        <f t="shared" si="13"/>
        <v>6.4288074756253637E-4</v>
      </c>
    </row>
    <row r="62" spans="13:36" x14ac:dyDescent="0.2">
      <c r="M62" s="85"/>
      <c r="AF62" s="114">
        <f>_xll.qlCalendarAdvance(Calendar,AF61,"1d","mf",,Trigger)</f>
        <v>42726</v>
      </c>
      <c r="AG62" s="100">
        <f>_xll.qlDayCounterYearFraction(DayCounter,SettlementDate,AF62,,,Trigger)</f>
        <v>0.23055555555555557</v>
      </c>
      <c r="AH62" s="112">
        <f t="shared" si="0"/>
        <v>5.6735467646571141E-4</v>
      </c>
      <c r="AI62" s="112">
        <f t="shared" si="1"/>
        <v>6.4498594454463851E-4</v>
      </c>
      <c r="AJ62" s="112">
        <f t="shared" si="13"/>
        <v>6.4497009095923724E-4</v>
      </c>
    </row>
    <row r="63" spans="13:36" x14ac:dyDescent="0.2">
      <c r="M63" s="85"/>
      <c r="AF63" s="114">
        <f>_xll.qlCalendarAdvance(Calendar,AF62,"1d","mf",,Trigger)</f>
        <v>42727</v>
      </c>
      <c r="AG63" s="100">
        <f>_xll.qlDayCounterYearFraction(DayCounter,SettlementDate,AF63,,,Trigger)</f>
        <v>0.23333333333333334</v>
      </c>
      <c r="AH63" s="112">
        <f t="shared" si="0"/>
        <v>5.6735467646571141E-4</v>
      </c>
      <c r="AI63" s="112">
        <f t="shared" si="1"/>
        <v>6.4705611169340997E-4</v>
      </c>
      <c r="AJ63" s="112">
        <f t="shared" si="13"/>
        <v>6.4706014831648179E-4</v>
      </c>
    </row>
    <row r="64" spans="13:36" x14ac:dyDescent="0.2">
      <c r="M64" s="85"/>
      <c r="AF64" s="114">
        <f>_xll.qlCalendarAdvance(Calendar,AF63,"1d","mf",,Trigger)</f>
        <v>42731</v>
      </c>
      <c r="AG64" s="100">
        <f>_xll.qlDayCounterYearFraction(DayCounter,SettlementDate,AF64,,,Trigger)</f>
        <v>0.24444444444444444</v>
      </c>
      <c r="AH64" s="112">
        <f t="shared" si="0"/>
        <v>5.6735467646571141E-4</v>
      </c>
      <c r="AI64" s="112">
        <f t="shared" si="1"/>
        <v>6.5533678028849545E-4</v>
      </c>
      <c r="AJ64" s="112">
        <f t="shared" si="13"/>
        <v>6.5542751735089399E-4</v>
      </c>
    </row>
    <row r="65" spans="13:36" x14ac:dyDescent="0.2">
      <c r="M65" s="85"/>
      <c r="AF65" s="118">
        <f>_xll.qlCalendarAdvance(Calendar,AF64,"1d","mf",,Trigger)</f>
        <v>42732</v>
      </c>
      <c r="AG65" s="105">
        <f>_xll.qlDayCounterYearFraction(DayCounter,SettlementDate,AF65,,,Trigger)</f>
        <v>0.24722222222222223</v>
      </c>
      <c r="AH65" s="121">
        <f t="shared" si="0"/>
        <v>5.6735467646571141E-4</v>
      </c>
      <c r="AI65" s="121">
        <f t="shared" si="1"/>
        <v>6.5740694743726691E-4</v>
      </c>
      <c r="AJ65" s="121">
        <f t="shared" si="13"/>
        <v>6.5752114451085575E-4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42642</v>
      </c>
      <c r="E3" s="93">
        <f>_xll.qlInterestRateIndexMaturity($D$10,D3)</f>
        <v>42823</v>
      </c>
      <c r="F3" s="127">
        <f>_xll.qlYieldTSDiscount(Discounting,D3,,AllTriggers)</f>
        <v>1.000010000100001</v>
      </c>
      <c r="G3" s="127">
        <f>_xll.qlYieldTSDiscount(Discounting,E3,,AllTriggers)</f>
        <v>1.0018622889027342</v>
      </c>
      <c r="H3" s="128">
        <f>_xll.qlDayCounterYearFraction(DayCounter,D3,E3,,,Trigger)</f>
        <v>0.50277777777777777</v>
      </c>
      <c r="I3" s="129">
        <f>(F3/G3-1)/H3</f>
        <v>-3.6772622012884557E-3</v>
      </c>
      <c r="J3" s="94">
        <f>'Delta 6M '!P3</f>
        <v>8.4088383590509759E-4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0.5</v>
      </c>
      <c r="M3" s="95">
        <f>L3-K3</f>
        <v>0.50277777777777777</v>
      </c>
      <c r="N3" s="95">
        <f>(L3^2-K3^2)/2</f>
        <v>0.12499614197530864</v>
      </c>
      <c r="O3" s="95">
        <f>(L3^3-K3^3)/3</f>
        <v>4.166667381115683E-2</v>
      </c>
      <c r="P3" s="96" t="b">
        <f>IF(D12="fixing",TRUE,FALSE)</f>
        <v>0</v>
      </c>
      <c r="R3" s="327" t="s">
        <v>90</v>
      </c>
      <c r="S3" s="72">
        <f t="array" ref="S3:S5">_xll.ohFilter(O3:O7,P3:P7)</f>
        <v>4.3071044810242327E-2</v>
      </c>
      <c r="T3" s="78">
        <f t="array" ref="T3:T5">_xll.ohFilter(N3:N7,P3:P7)</f>
        <v>0.12779320987654319</v>
      </c>
      <c r="U3" s="73">
        <f t="array" ref="U3:U5">_xll.ohFilter(M3:M7,P3:P7)</f>
        <v>0.50555555555555554</v>
      </c>
      <c r="V3" s="79"/>
      <c r="W3" s="74">
        <f t="array" ref="W3:W5">MMULT(AA3:AC5,Y3:Y5)</f>
        <v>-6.6691236005475552E-4</v>
      </c>
      <c r="X3" s="80"/>
      <c r="Y3" s="147">
        <f t="array" ref="Y3:Y5">_xll.ohFilter(J3:J7,P3:P7)</f>
        <v>8.6199935777956347E-4</v>
      </c>
      <c r="AA3" s="72">
        <f t="array" ref="AA3:AC5">MINVERSE(S3:U5)</f>
        <v>129.84630722351682</v>
      </c>
      <c r="AB3" s="78">
        <v>-255.6626235338272</v>
      </c>
      <c r="AC3" s="73">
        <v>121.60209724107146</v>
      </c>
      <c r="AF3" s="109">
        <f>SettlementDate</f>
        <v>42643</v>
      </c>
      <c r="AG3" s="100">
        <f>_xll.qlDayCounterYearFraction(DayCounter,SettlementDate,AF3,,,Trigger)</f>
        <v>0</v>
      </c>
      <c r="AH3" s="125">
        <f t="shared" ref="AH3:AH34" si="0">$W$13</f>
        <v>1.7050536747288069E-3</v>
      </c>
      <c r="AI3" s="125">
        <f t="shared" ref="AI3:AI34" si="1">$W$10+$W$9*AG3</f>
        <v>1.3546957457305723E-3</v>
      </c>
      <c r="AJ3" s="125">
        <f t="shared" ref="AJ3:AJ34" si="2">($W$5+$W$4*AG3+$W$3*AG3^2)</f>
        <v>1.3139051608877491E-3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42643</v>
      </c>
      <c r="E4" s="98">
        <f>_xll.qlInterestRateIndexMaturity($D$10,D4)</f>
        <v>42825</v>
      </c>
      <c r="F4" s="130">
        <f>_xll.qlYieldTSDiscount(Discounting,D4,,AllTriggers)</f>
        <v>1.0000200003000039</v>
      </c>
      <c r="G4" s="130">
        <f>_xll.qlYieldTSDiscount(Discounting,E4,,AllTriggers)</f>
        <v>1.0018851897778798</v>
      </c>
      <c r="H4" s="131">
        <f>_xll.qlDayCounterYearFraction(DayCounter,D4,E4,,,Trigger)</f>
        <v>0.50555555555555554</v>
      </c>
      <c r="I4" s="132">
        <f t="shared" ref="I4:I7" si="3">(F4/G4-1)/H4</f>
        <v>-3.6824436752395193E-3</v>
      </c>
      <c r="J4" s="99">
        <f>LN((1+(_xll.qlInterpolationInterpolate(B6Minterpolation,D4,TRUE,AllTriggers)+I4)*H4)/(1+I4*H4))</f>
        <v>8.6199935777956347E-4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0.50555555555555554</v>
      </c>
      <c r="M4" s="100">
        <f>L4-K4</f>
        <v>0.50555555555555554</v>
      </c>
      <c r="N4" s="100">
        <f>(L4^2-K4^2)/2</f>
        <v>0.12779320987654319</v>
      </c>
      <c r="O4" s="100">
        <f>(L4^3-K4^3)/3</f>
        <v>4.3071044810242327E-2</v>
      </c>
      <c r="P4" s="101" t="b">
        <f>IF(D12="fixing",FALSE,TRUE)</f>
        <v>1</v>
      </c>
      <c r="R4" s="327"/>
      <c r="S4" s="72">
        <v>6.5952281950160049E-2</v>
      </c>
      <c r="T4" s="78">
        <v>0.16643132716049386</v>
      </c>
      <c r="U4" s="73">
        <v>0.49722222222222223</v>
      </c>
      <c r="V4" s="81" t="s">
        <v>32</v>
      </c>
      <c r="W4" s="74">
        <v>1.7721748798927017E-3</v>
      </c>
      <c r="X4" s="81" t="s">
        <v>33</v>
      </c>
      <c r="Y4" s="147">
        <v>9.0426386910051019E-4</v>
      </c>
      <c r="AA4" s="72">
        <v>-99.319829705183878</v>
      </c>
      <c r="AB4" s="78">
        <v>172.57227088533335</v>
      </c>
      <c r="AC4" s="73">
        <v>-70.40784330841322</v>
      </c>
      <c r="AF4" s="114">
        <f>_xll.qlCalendarAdvance(Calendar,AF3,"1d","mf",,Trigger)</f>
        <v>42646</v>
      </c>
      <c r="AG4" s="100">
        <f>_xll.qlDayCounterYearFraction(DayCounter,SettlementDate,AF4,,,Trigger)</f>
        <v>8.3333333333333332E-3</v>
      </c>
      <c r="AH4" s="112">
        <f t="shared" si="0"/>
        <v>1.7050536747288069E-3</v>
      </c>
      <c r="AI4" s="112">
        <f t="shared" si="1"/>
        <v>1.3662460071261185E-3</v>
      </c>
      <c r="AJ4" s="112">
        <f t="shared" si="2"/>
        <v>1.3286269715285176E-3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42674</v>
      </c>
      <c r="E5" s="98">
        <f>_xll.qlInterestRateIndexMaturity($D$10,D5)</f>
        <v>42853</v>
      </c>
      <c r="F5" s="130">
        <f>_xll.qlYieldTSDiscount(Discounting,D5,,AllTriggers)</f>
        <v>1.0003154545841315</v>
      </c>
      <c r="G5" s="130">
        <f>_xll.qlYieldTSDiscount(Discounting,E5,,AllTriggers)</f>
        <v>1.0022020975998078</v>
      </c>
      <c r="H5" s="131">
        <f>_xll.qlDayCounterYearFraction(DayCounter,D5,E5,,,Trigger)</f>
        <v>0.49722222222222223</v>
      </c>
      <c r="I5" s="132">
        <f t="shared" si="3"/>
        <v>-3.7860286370093362E-3</v>
      </c>
      <c r="J5" s="99">
        <f>LN((1+(_xll.qlInterpolationInterpolate(B6Minterpolation,D5,TRUE,AllTriggers)+I5)*H5)/(1+I5*H5))</f>
        <v>9.0426386910051019E-4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0.58333333333333337</v>
      </c>
      <c r="M5" s="100">
        <f>L5-K5</f>
        <v>0.49722222222222223</v>
      </c>
      <c r="N5" s="100">
        <f>(L5^2-K5^2)/2</f>
        <v>0.16643132716049386</v>
      </c>
      <c r="O5" s="100">
        <f>(L5^3-K5^3)/3</f>
        <v>6.5952281950160049E-2</v>
      </c>
      <c r="P5" s="101" t="b">
        <v>1</v>
      </c>
      <c r="R5" s="327"/>
      <c r="S5" s="72">
        <v>0.10089396147690903</v>
      </c>
      <c r="T5" s="78">
        <v>0.21345679012345681</v>
      </c>
      <c r="U5" s="73">
        <v>0.50555555555555554</v>
      </c>
      <c r="V5" s="62"/>
      <c r="W5" s="74">
        <v>1.3139051608877491E-3</v>
      </c>
      <c r="X5" s="81"/>
      <c r="Y5" s="147">
        <v>9.7524738499540247E-4</v>
      </c>
      <c r="AA5" s="72">
        <v>16.021550226359686</v>
      </c>
      <c r="AB5" s="78">
        <v>-21.841136935895246</v>
      </c>
      <c r="AC5" s="73">
        <v>7.4375899468559679</v>
      </c>
      <c r="AF5" s="114">
        <f>_xll.qlCalendarAdvance(Calendar,AF4,"1d","mf",,Trigger)</f>
        <v>42647</v>
      </c>
      <c r="AG5" s="100">
        <f>_xll.qlDayCounterYearFraction(DayCounter,SettlementDate,AF5,,,Trigger)</f>
        <v>1.1111111111111112E-2</v>
      </c>
      <c r="AH5" s="112">
        <f t="shared" si="0"/>
        <v>1.7050536747288069E-3</v>
      </c>
      <c r="AI5" s="112">
        <f t="shared" si="1"/>
        <v>1.3700960942579672E-3</v>
      </c>
      <c r="AJ5" s="112">
        <f t="shared" si="2"/>
        <v>1.333513658027291E-3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42704</v>
      </c>
      <c r="E6" s="98">
        <f>_xll.qlInterestRateIndexMaturity($D$10,D6)</f>
        <v>42886</v>
      </c>
      <c r="F6" s="130">
        <f>_xll.qlYieldTSDiscount(Discounting,D6,,AllTriggers)</f>
        <v>1.0006083302034878</v>
      </c>
      <c r="G6" s="130">
        <f>_xll.qlYieldTSDiscount(Discounting,E6,,AllTriggers)</f>
        <v>1.0025839349733789</v>
      </c>
      <c r="H6" s="131">
        <f>_xll.qlDayCounterYearFraction(DayCounter,D6,E6,,,Trigger)</f>
        <v>0.50555555555555554</v>
      </c>
      <c r="I6" s="132">
        <f t="shared" si="3"/>
        <v>-3.897718204345015E-3</v>
      </c>
      <c r="J6" s="99">
        <f>LN((1+(_xll.qlInterpolationInterpolate(B6Minterpolation,D6,TRUE,AllTriggers)+I6)*H6)/(1+I6*H6))</f>
        <v>9.7524738499540247E-4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0.67500000000000004</v>
      </c>
      <c r="M6" s="100">
        <f>L6-K6</f>
        <v>0.50555555555555554</v>
      </c>
      <c r="N6" s="100">
        <f>(L6^2-K6^2)/2</f>
        <v>0.21345679012345681</v>
      </c>
      <c r="O6" s="100">
        <f>(L6^3-K6^3)/3</f>
        <v>0.10089396147690903</v>
      </c>
      <c r="P6" s="101" t="b">
        <v>1</v>
      </c>
      <c r="W6" s="76"/>
      <c r="X6" s="69"/>
      <c r="Y6" s="70"/>
      <c r="AF6" s="114">
        <f>_xll.qlCalendarAdvance(Calendar,AF5,"1d","mf",,Trigger)</f>
        <v>42648</v>
      </c>
      <c r="AG6" s="100">
        <f>_xll.qlDayCounterYearFraction(DayCounter,SettlementDate,AF6,,,Trigger)</f>
        <v>1.3888888888888888E-2</v>
      </c>
      <c r="AH6" s="112">
        <f t="shared" si="0"/>
        <v>1.7050536747288069E-3</v>
      </c>
      <c r="AI6" s="112">
        <f t="shared" si="1"/>
        <v>1.3739461813898159E-3</v>
      </c>
      <c r="AJ6" s="112">
        <f t="shared" si="2"/>
        <v>1.3383900526686557E-3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42734</v>
      </c>
      <c r="E7" s="103">
        <f>_xll.qlInterestRateIndexMaturity($D$10,D7)</f>
        <v>42916</v>
      </c>
      <c r="F7" s="133">
        <f>_xll.qlYieldTSDiscount(Discounting,D7,,AllTriggers)</f>
        <v>1.0009059964720735</v>
      </c>
      <c r="G7" s="133">
        <f>_xll.qlYieldTSDiscount(Discounting,E7,,AllTriggers)</f>
        <v>1.0029384759791398</v>
      </c>
      <c r="H7" s="134">
        <f>_xll.qlDayCounterYearFraction(DayCounter,D7,E7,,,Trigger)</f>
        <v>0.50555555555555554</v>
      </c>
      <c r="I7" s="135">
        <f t="shared" si="3"/>
        <v>-4.0085102238514077E-3</v>
      </c>
      <c r="J7" s="104">
        <f>LN((1+(_xll.qlInterpolationInterpolate(B6Minterpolation,D7,TRUE,AllTriggers)+I7)*H7)/(1+I7*H7))</f>
        <v>1.0169581637946134E-3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0.7583333333333333</v>
      </c>
      <c r="M7" s="105">
        <f>L7-K7</f>
        <v>0.50555555555555554</v>
      </c>
      <c r="N7" s="105">
        <f>(L7^2-K7^2)/2</f>
        <v>0.25558641975308638</v>
      </c>
      <c r="O7" s="105">
        <f>(L7^3-K7^3)/3</f>
        <v>0.13998089563328761</v>
      </c>
      <c r="P7" s="106" t="b">
        <v>0</v>
      </c>
      <c r="W7" s="76"/>
      <c r="X7" s="69"/>
      <c r="Y7" s="70"/>
      <c r="AF7" s="114">
        <f>_xll.qlCalendarAdvance(Calendar,AF6,"1d","mf",,Trigger)</f>
        <v>42649</v>
      </c>
      <c r="AG7" s="100">
        <f>_xll.qlDayCounterYearFraction(DayCounter,SettlementDate,AF7,,,Trigger)</f>
        <v>1.6666666666666666E-2</v>
      </c>
      <c r="AH7" s="112">
        <f t="shared" si="0"/>
        <v>1.7050536747288069E-3</v>
      </c>
      <c r="AI7" s="112">
        <f t="shared" si="1"/>
        <v>1.3777962685216647E-3</v>
      </c>
      <c r="AJ7" s="112">
        <f t="shared" si="2"/>
        <v>1.3432561554526123E-3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42650</v>
      </c>
      <c r="AG8" s="100">
        <f>_xll.qlDayCounterYearFraction(DayCounter,SettlementDate,AF8,,,Trigger)</f>
        <v>1.9444444444444445E-2</v>
      </c>
      <c r="AH8" s="112">
        <f t="shared" si="0"/>
        <v>1.7050536747288069E-3</v>
      </c>
      <c r="AI8" s="112">
        <f t="shared" si="1"/>
        <v>1.3816463556535134E-3</v>
      </c>
      <c r="AJ8" s="112">
        <f t="shared" si="2"/>
        <v>1.3481119663791604E-3</v>
      </c>
    </row>
    <row r="9" spans="1:36" ht="12" customHeight="1" x14ac:dyDescent="0.2">
      <c r="C9" s="87" t="s">
        <v>134</v>
      </c>
      <c r="D9" s="122" t="s">
        <v>37</v>
      </c>
      <c r="R9" s="326" t="s">
        <v>91</v>
      </c>
      <c r="S9" s="71"/>
      <c r="T9" s="72">
        <f t="array" ref="T9:T10">_xll.ohFilter(N3:N7,P3:P7)</f>
        <v>0.12779320987654319</v>
      </c>
      <c r="U9" s="73">
        <f t="array" ref="U9:U10">_xll.ohFilter(M3:M7,P3:P7)</f>
        <v>0.50555555555555554</v>
      </c>
      <c r="V9" s="328" t="s">
        <v>32</v>
      </c>
      <c r="W9" s="74">
        <f t="array" ref="W9:W10">MMULT(AA9:AB10,Y9:Y10)</f>
        <v>1.38603136746554E-3</v>
      </c>
      <c r="X9" s="328" t="s">
        <v>33</v>
      </c>
      <c r="Y9" s="147">
        <f t="array" ref="Y9:Y10">_xll.ohFilter(J3:J7,P3:P7)</f>
        <v>8.6199935777956347E-4</v>
      </c>
      <c r="AA9" s="72">
        <f t="array" ref="AA9:AB10">MINVERSE(T9:U10)</f>
        <v>-24.138573291115637</v>
      </c>
      <c r="AB9" s="73">
        <v>24.543130385380145</v>
      </c>
      <c r="AF9" s="114">
        <f>_xll.qlCalendarAdvance(Calendar,AF8,"1d","mf",,Trigger)</f>
        <v>42653</v>
      </c>
      <c r="AG9" s="100">
        <f>_xll.qlDayCounterYearFraction(DayCounter,SettlementDate,AF9,,,Trigger)</f>
        <v>2.7777777777777776E-2</v>
      </c>
      <c r="AH9" s="112">
        <f t="shared" si="0"/>
        <v>1.7050536747288069E-3</v>
      </c>
      <c r="AI9" s="112">
        <f t="shared" si="1"/>
        <v>1.3931966170490596E-3</v>
      </c>
      <c r="AJ9" s="112">
        <f t="shared" si="2"/>
        <v>1.3626176480143559E-3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326"/>
      <c r="S10" s="71"/>
      <c r="T10" s="72">
        <v>0.16643132716049386</v>
      </c>
      <c r="U10" s="73">
        <v>0.49722222222222223</v>
      </c>
      <c r="V10" s="328"/>
      <c r="W10" s="74">
        <v>1.3546957457305723E-3</v>
      </c>
      <c r="X10" s="328"/>
      <c r="Y10" s="147">
        <v>9.0426386910051019E-4</v>
      </c>
      <c r="AA10" s="72">
        <v>8.079716893276208</v>
      </c>
      <c r="AB10" s="73">
        <v>-6.2039579585266473</v>
      </c>
      <c r="AF10" s="114">
        <f>_xll.qlCalendarAdvance(Calendar,AF9,"1d","mf",,Trigger)</f>
        <v>42654</v>
      </c>
      <c r="AG10" s="100">
        <f>_xll.qlDayCounterYearFraction(DayCounter,SettlementDate,AF10,,,Trigger)</f>
        <v>3.0555555555555555E-2</v>
      </c>
      <c r="AH10" s="112">
        <f t="shared" si="0"/>
        <v>1.7050536747288069E-3</v>
      </c>
      <c r="AI10" s="112">
        <f t="shared" si="1"/>
        <v>1.3970467041809083E-3</v>
      </c>
      <c r="AJ10" s="112">
        <f t="shared" si="2"/>
        <v>1.3674322915112711E-3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42655</v>
      </c>
      <c r="AG11" s="100">
        <f>_xll.qlDayCounterYearFraction(DayCounter,SettlementDate,AF11,,,Trigger)</f>
        <v>3.3333333333333333E-2</v>
      </c>
      <c r="AH11" s="112">
        <f t="shared" si="0"/>
        <v>1.7050536747288069E-3</v>
      </c>
      <c r="AI11" s="112">
        <f t="shared" si="1"/>
        <v>1.4008967913127569E-3</v>
      </c>
      <c r="AJ11" s="112">
        <f t="shared" si="2"/>
        <v>1.3722366431507783E-3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42656</v>
      </c>
      <c r="AG12" s="100">
        <f>_xll.qlDayCounterYearFraction(DayCounter,SettlementDate,AF12,,,Trigger)</f>
        <v>3.6111111111111108E-2</v>
      </c>
      <c r="AH12" s="112">
        <f t="shared" si="0"/>
        <v>1.7050536747288069E-3</v>
      </c>
      <c r="AI12" s="112">
        <f t="shared" si="1"/>
        <v>1.4047468784446056E-3</v>
      </c>
      <c r="AJ12" s="112">
        <f t="shared" si="2"/>
        <v>1.3770307029328771E-3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0.50555555555555554</v>
      </c>
      <c r="V13" s="82" t="s">
        <v>32</v>
      </c>
      <c r="W13" s="74">
        <f>MMULT(AA13,Y13)</f>
        <v>1.7050536747288069E-3</v>
      </c>
      <c r="X13" s="82" t="s">
        <v>33</v>
      </c>
      <c r="Y13" s="147">
        <f t="array" ref="Y13">_xll.ohFilter(J3:J7,P3:P7)</f>
        <v>8.6199935777956347E-4</v>
      </c>
      <c r="AA13" s="83">
        <f>MINVERSE(U13)</f>
        <v>1.9780219780219781</v>
      </c>
      <c r="AF13" s="114">
        <f>_xll.qlCalendarAdvance(Calendar,AF12,"1d","mf",,Trigger)</f>
        <v>42657</v>
      </c>
      <c r="AG13" s="100">
        <f>_xll.qlDayCounterYearFraction(DayCounter,SettlementDate,AF13,,,Trigger)</f>
        <v>3.888888888888889E-2</v>
      </c>
      <c r="AH13" s="112">
        <f t="shared" si="0"/>
        <v>1.7050536747288069E-3</v>
      </c>
      <c r="AI13" s="112">
        <f t="shared" si="1"/>
        <v>1.4085969655764543E-3</v>
      </c>
      <c r="AJ13" s="112">
        <f t="shared" si="2"/>
        <v>1.3818144708575677E-3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42660</v>
      </c>
      <c r="AG14" s="100">
        <f>_xll.qlDayCounterYearFraction(DayCounter,SettlementDate,AF14,,,Trigger)</f>
        <v>4.7222222222222221E-2</v>
      </c>
      <c r="AH14" s="112">
        <f t="shared" si="0"/>
        <v>1.7050536747288069E-3</v>
      </c>
      <c r="AI14" s="112">
        <f t="shared" si="1"/>
        <v>1.4201472269720005E-3</v>
      </c>
      <c r="AJ14" s="112">
        <f t="shared" si="2"/>
        <v>1.3961040234871896E-3</v>
      </c>
    </row>
    <row r="15" spans="1:36" ht="12" customHeight="1" x14ac:dyDescent="0.2">
      <c r="C15" s="107" t="s">
        <v>38</v>
      </c>
      <c r="D15" s="108">
        <f t="shared" ref="D15:D24" si="5">SettlementDate</f>
        <v>42643</v>
      </c>
      <c r="E15" s="109">
        <f>_xll.qlCalendarAdvance(Calendar,SettlementDate,C15,"Following",,Trigger)</f>
        <v>42646</v>
      </c>
      <c r="F15" s="136"/>
      <c r="G15" s="136"/>
      <c r="H15" s="136"/>
      <c r="I15" s="136"/>
      <c r="J15" s="110">
        <f>_xll.qlDayCounterYearFraction(DayCounter,D15,E15,,,Trigger)</f>
        <v>8.3333333333333332E-3</v>
      </c>
      <c r="K15" s="137">
        <f>_xll.qlYieldTSDiscount(Discounting,D15,,AllTriggers)</f>
        <v>1.0000200003000039</v>
      </c>
      <c r="L15" s="137">
        <f>_xll.qlYieldTSDiscount(Discounting,E15,,AllTriggers)</f>
        <v>1.0000469643668044</v>
      </c>
      <c r="M15" s="148">
        <f>(K15/L15-1)/J15</f>
        <v>-3.2355360611546757E-3</v>
      </c>
      <c r="N15" s="112">
        <f t="shared" ref="N15:N24" si="6">((1+M15*J15)*EXP($W$13*J15)-1)/J15</f>
        <v>-1.5305162463397082E-3</v>
      </c>
      <c r="O15" s="112">
        <f>((1+J15*M15)*EXP($W$10*J15+0.5*$W$9*J15^2)-1)/J15</f>
        <v>-1.8750941550127465E-3</v>
      </c>
      <c r="P15" s="112">
        <f>((1+J15*M15)*EXP($W$5*J15+0.5*$W$4*J15^2+1/3*$W$3*J15^3)-1)/J15</f>
        <v>-1.9142906274405291E-3</v>
      </c>
      <c r="Q15" s="85"/>
      <c r="AF15" s="114">
        <f>_xll.qlCalendarAdvance(Calendar,AF14,"1d","mf",,Trigger)</f>
        <v>42661</v>
      </c>
      <c r="AG15" s="100">
        <f>_xll.qlDayCounterYearFraction(DayCounter,SettlementDate,AF15,,,Trigger)</f>
        <v>0.05</v>
      </c>
      <c r="AH15" s="112">
        <f t="shared" si="0"/>
        <v>1.7050536747288069E-3</v>
      </c>
      <c r="AI15" s="112">
        <f t="shared" si="1"/>
        <v>1.4239973141038492E-3</v>
      </c>
      <c r="AJ15" s="112">
        <f t="shared" si="2"/>
        <v>1.4008466239822472E-3</v>
      </c>
    </row>
    <row r="16" spans="1:36" ht="12" customHeight="1" x14ac:dyDescent="0.2">
      <c r="C16" s="113" t="s">
        <v>39</v>
      </c>
      <c r="D16" s="98">
        <f>SettlementDate</f>
        <v>42643</v>
      </c>
      <c r="E16" s="114">
        <f>_xll.qlCalendarAdvance(Calendar,SettlementDate,C16,"Following",,Trigger)</f>
        <v>42650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1.0000200003000039</v>
      </c>
      <c r="L16" s="139">
        <f>_xll.qlYieldTSDiscount(Discounting,E16,,AllTriggers)</f>
        <v>1.0000841723677305</v>
      </c>
      <c r="M16" s="149">
        <f t="shared" ref="M16:M24" si="7">(K16/L16-1)/J16</f>
        <v>-3.2999999999816509E-3</v>
      </c>
      <c r="N16" s="112">
        <f t="shared" si="6"/>
        <v>-1.5950274698457128E-3</v>
      </c>
      <c r="O16" s="112">
        <f t="shared" ref="O16:O24" si="8">((1+J16*M16)*EXP($W$10*J16+0.5*$W$9*J16^2)-1)/J16</f>
        <v>-1.9318985423228646E-3</v>
      </c>
      <c r="P16" s="112">
        <f t="shared" ref="P16:P24" si="9">((1+J16*M16)*EXP($W$5*J16+0.5*$W$4*J16^2+1/3*$W$3*J16^3)-1)/J16</f>
        <v>-1.9690175964846646E-3</v>
      </c>
      <c r="Q16" s="85"/>
      <c r="AF16" s="114">
        <f>_xll.qlCalendarAdvance(Calendar,AF15,"1d","mf",,Trigger)</f>
        <v>42662</v>
      </c>
      <c r="AG16" s="100">
        <f>_xll.qlDayCounterYearFraction(DayCounter,SettlementDate,AF16,,,Trigger)</f>
        <v>5.2777777777777778E-2</v>
      </c>
      <c r="AH16" s="112">
        <f t="shared" si="0"/>
        <v>1.7050536747288069E-3</v>
      </c>
      <c r="AI16" s="112">
        <f t="shared" si="1"/>
        <v>1.427847401235698E-3</v>
      </c>
      <c r="AJ16" s="112">
        <f t="shared" si="2"/>
        <v>1.4055789326198967E-3</v>
      </c>
    </row>
    <row r="17" spans="3:36" ht="12" customHeight="1" x14ac:dyDescent="0.2">
      <c r="C17" s="113" t="s">
        <v>40</v>
      </c>
      <c r="D17" s="98">
        <f t="shared" si="5"/>
        <v>42643</v>
      </c>
      <c r="E17" s="114">
        <f>_xll.qlCalendarAdvance(Calendar,SettlementDate,C17,"Following",,Trigger)</f>
        <v>42657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1.0000200003000039</v>
      </c>
      <c r="L17" s="139">
        <f>_xll.qlYieldTSDiscount(Discounting,E17,,AllTriggers)</f>
        <v>1.0001510756548633</v>
      </c>
      <c r="M17" s="149">
        <f t="shared" si="7"/>
        <v>-3.3699999999980967E-3</v>
      </c>
      <c r="N17" s="112">
        <f t="shared" si="6"/>
        <v>-1.665113259137842E-3</v>
      </c>
      <c r="O17" s="112">
        <f t="shared" si="8"/>
        <v>-1.9884976025700113E-3</v>
      </c>
      <c r="P17" s="112">
        <f t="shared" si="9"/>
        <v>-2.0221134203080027E-3</v>
      </c>
      <c r="Q17" s="85"/>
      <c r="AF17" s="114">
        <f>_xll.qlCalendarAdvance(Calendar,AF16,"1d","mf",,Trigger)</f>
        <v>42663</v>
      </c>
      <c r="AG17" s="100">
        <f>_xll.qlDayCounterYearFraction(DayCounter,SettlementDate,AF17,,,Trigger)</f>
        <v>5.5555555555555552E-2</v>
      </c>
      <c r="AH17" s="112">
        <f t="shared" si="0"/>
        <v>1.7050536747288069E-3</v>
      </c>
      <c r="AI17" s="112">
        <f t="shared" si="1"/>
        <v>1.4316974883675467E-3</v>
      </c>
      <c r="AJ17" s="112">
        <f t="shared" si="2"/>
        <v>1.4103009494001377E-3</v>
      </c>
    </row>
    <row r="18" spans="3:36" ht="12" customHeight="1" x14ac:dyDescent="0.2">
      <c r="C18" s="113" t="s">
        <v>41</v>
      </c>
      <c r="D18" s="98">
        <f t="shared" si="5"/>
        <v>42643</v>
      </c>
      <c r="E18" s="114">
        <f>_xll.qlCalendarAdvance(Calendar,SettlementDate,C18,"Following",,Trigger)</f>
        <v>42664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1.0000200003000039</v>
      </c>
      <c r="L18" s="139">
        <f>_xll.qlYieldTSDiscount(Discounting,E18,,AllTriggers)</f>
        <v>1.0002183769447648</v>
      </c>
      <c r="M18" s="149">
        <f t="shared" si="7"/>
        <v>-3.4000000000032416E-3</v>
      </c>
      <c r="N18" s="112">
        <f t="shared" si="6"/>
        <v>-1.6951997146914216E-3</v>
      </c>
      <c r="O18" s="112">
        <f t="shared" si="8"/>
        <v>-2.0050982792747213E-3</v>
      </c>
      <c r="P18" s="112">
        <f t="shared" si="9"/>
        <v>-2.0353792275778254E-3</v>
      </c>
      <c r="Q18" s="85"/>
      <c r="AF18" s="114">
        <f>_xll.qlCalendarAdvance(Calendar,AF17,"1d","mf",,Trigger)</f>
        <v>42664</v>
      </c>
      <c r="AG18" s="100">
        <f>_xll.qlDayCounterYearFraction(DayCounter,SettlementDate,AF18,,,Trigger)</f>
        <v>5.8333333333333334E-2</v>
      </c>
      <c r="AH18" s="112">
        <f t="shared" si="0"/>
        <v>1.7050536747288069E-3</v>
      </c>
      <c r="AI18" s="112">
        <f t="shared" si="1"/>
        <v>1.4355475754993954E-3</v>
      </c>
      <c r="AJ18" s="112">
        <f t="shared" si="2"/>
        <v>1.4150126743229703E-3</v>
      </c>
    </row>
    <row r="19" spans="3:36" ht="12" customHeight="1" x14ac:dyDescent="0.2">
      <c r="C19" s="113" t="s">
        <v>35</v>
      </c>
      <c r="D19" s="98">
        <f t="shared" si="5"/>
        <v>42643</v>
      </c>
      <c r="E19" s="114">
        <f>_xll.qlCalendarAdvance(Calendar,SettlementDate,C19,"mf",TRUE,Trigger)</f>
        <v>42674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1.0000200003000039</v>
      </c>
      <c r="L19" s="139">
        <f>_xll.qlYieldTSDiscount(Discounting,E19,,AllTriggers)</f>
        <v>1.0003154545841315</v>
      </c>
      <c r="M19" s="149">
        <f t="shared" si="7"/>
        <v>-3.4299999999993923E-3</v>
      </c>
      <c r="N19" s="112">
        <f t="shared" si="6"/>
        <v>-1.7253247912081414E-3</v>
      </c>
      <c r="O19" s="112">
        <f t="shared" si="8"/>
        <v>-2.0159595457651526E-3</v>
      </c>
      <c r="P19" s="112">
        <f t="shared" si="9"/>
        <v>-2.041768409854895E-3</v>
      </c>
      <c r="Q19" s="85"/>
      <c r="AF19" s="114">
        <f>_xll.qlCalendarAdvance(Calendar,AF18,"1d","mf",,Trigger)</f>
        <v>42667</v>
      </c>
      <c r="AG19" s="100">
        <f>_xll.qlDayCounterYearFraction(DayCounter,SettlementDate,AF19,,,Trigger)</f>
        <v>6.6666666666666666E-2</v>
      </c>
      <c r="AH19" s="112">
        <f t="shared" si="0"/>
        <v>1.7050536747288069E-3</v>
      </c>
      <c r="AI19" s="112">
        <f t="shared" si="1"/>
        <v>1.4470978368949416E-3</v>
      </c>
      <c r="AJ19" s="112">
        <f t="shared" si="2"/>
        <v>1.4290860979470192E-3</v>
      </c>
    </row>
    <row r="20" spans="3:36" ht="12" customHeight="1" x14ac:dyDescent="0.2">
      <c r="C20" s="113" t="s">
        <v>42</v>
      </c>
      <c r="D20" s="98">
        <f t="shared" si="5"/>
        <v>42643</v>
      </c>
      <c r="E20" s="114">
        <f>_xll.qlCalendarAdvance(Calendar,SettlementDate,C20,"mf",TRUE,Trigger)</f>
        <v>42704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1.0000200003000039</v>
      </c>
      <c r="L20" s="139">
        <f>_xll.qlYieldTSDiscount(Discounting,E20,,AllTriggers)</f>
        <v>1.0006083302034878</v>
      </c>
      <c r="M20" s="149">
        <f t="shared" si="7"/>
        <v>-3.4700000000003899E-3</v>
      </c>
      <c r="N20" s="112">
        <f t="shared" si="6"/>
        <v>-1.7657026654570966E-3</v>
      </c>
      <c r="O20" s="112">
        <f t="shared" si="8"/>
        <v>-1.9985586515770884E-3</v>
      </c>
      <c r="P20" s="112">
        <f t="shared" si="9"/>
        <v>-2.0130120529171149E-3</v>
      </c>
      <c r="Q20" s="85"/>
      <c r="AF20" s="114">
        <f>_xll.qlCalendarAdvance(Calendar,AF19,"1d","mf",,Trigger)</f>
        <v>42668</v>
      </c>
      <c r="AG20" s="100">
        <f>_xll.qlDayCounterYearFraction(DayCounter,SettlementDate,AF20,,,Trigger)</f>
        <v>6.9444444444444448E-2</v>
      </c>
      <c r="AH20" s="112">
        <f t="shared" si="0"/>
        <v>1.7050536747288069E-3</v>
      </c>
      <c r="AI20" s="112">
        <f t="shared" si="1"/>
        <v>1.4509479240267904E-3</v>
      </c>
      <c r="AJ20" s="112">
        <f t="shared" si="2"/>
        <v>1.4337566554402188E-3</v>
      </c>
    </row>
    <row r="21" spans="3:36" ht="12" customHeight="1" x14ac:dyDescent="0.2">
      <c r="C21" s="113" t="s">
        <v>36</v>
      </c>
      <c r="D21" s="98">
        <f t="shared" si="5"/>
        <v>42643</v>
      </c>
      <c r="E21" s="114">
        <f>_xll.qlCalendarAdvance(Calendar,SettlementDate,C21,"mf",TRUE,Trigger)</f>
        <v>42734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_xll.qlYieldTSDiscount(Discounting,D21,,AllTriggers)</f>
        <v>1.0000200003000039</v>
      </c>
      <c r="L21" s="139">
        <f>_xll.qlYieldTSDiscount(Discounting,E21,,AllTriggers)</f>
        <v>1.0009059964720735</v>
      </c>
      <c r="M21" s="149">
        <f t="shared" si="7"/>
        <v>-3.501867122335074E-3</v>
      </c>
      <c r="N21" s="112">
        <f t="shared" si="6"/>
        <v>-1.7979555849257788E-3</v>
      </c>
      <c r="O21" s="112">
        <f t="shared" si="8"/>
        <v>-1.9730510567647235E-3</v>
      </c>
      <c r="P21" s="112">
        <f t="shared" si="9"/>
        <v>-1.9792387781839278E-3</v>
      </c>
      <c r="Q21" s="85"/>
      <c r="AF21" s="114">
        <f>_xll.qlCalendarAdvance(Calendar,AF20,"1d","mf",,Trigger)</f>
        <v>42669</v>
      </c>
      <c r="AG21" s="100">
        <f>_xll.qlDayCounterYearFraction(DayCounter,SettlementDate,AF21,,,Trigger)</f>
        <v>7.2222222222222215E-2</v>
      </c>
      <c r="AH21" s="112">
        <f t="shared" si="0"/>
        <v>1.7050536747288069E-3</v>
      </c>
      <c r="AI21" s="112">
        <f t="shared" si="1"/>
        <v>1.4547980111586391E-3</v>
      </c>
      <c r="AJ21" s="112">
        <f t="shared" si="2"/>
        <v>1.4384169210760103E-3</v>
      </c>
    </row>
    <row r="22" spans="3:36" ht="12" customHeight="1" x14ac:dyDescent="0.2">
      <c r="C22" s="113" t="s">
        <v>43</v>
      </c>
      <c r="D22" s="98">
        <f t="shared" si="5"/>
        <v>42643</v>
      </c>
      <c r="E22" s="114">
        <f>_xll.qlCalendarAdvance(Calendar,SettlementDate,C22,"mf",TRUE,Trigger)</f>
        <v>42766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1.0000200003000039</v>
      </c>
      <c r="L22" s="139">
        <f>_xll.qlYieldTSDiscount(Discounting,E22,,AllTriggers)</f>
        <v>1.0012428118739121</v>
      </c>
      <c r="M22" s="149">
        <f t="shared" si="7"/>
        <v>-3.574518250396157E-3</v>
      </c>
      <c r="N22" s="112">
        <f t="shared" si="6"/>
        <v>-1.871050809214407E-3</v>
      </c>
      <c r="O22" s="112">
        <f t="shared" si="8"/>
        <v>-1.984553569934685E-3</v>
      </c>
      <c r="P22" s="112">
        <f t="shared" si="9"/>
        <v>-1.9853283640461554E-3</v>
      </c>
      <c r="Q22" s="85"/>
      <c r="AF22" s="114">
        <f>_xll.qlCalendarAdvance(Calendar,AF21,"1d","mf",,Trigger)</f>
        <v>42670</v>
      </c>
      <c r="AG22" s="100">
        <f>_xll.qlDayCounterYearFraction(DayCounter,SettlementDate,AF22,,,Trigger)</f>
        <v>7.4999999999999997E-2</v>
      </c>
      <c r="AH22" s="112">
        <f t="shared" si="0"/>
        <v>1.7050536747288069E-3</v>
      </c>
      <c r="AI22" s="112">
        <f t="shared" si="1"/>
        <v>1.4586480982904878E-3</v>
      </c>
      <c r="AJ22" s="112">
        <f t="shared" si="2"/>
        <v>1.4430668948543937E-3</v>
      </c>
    </row>
    <row r="23" spans="3:36" ht="12" customHeight="1" x14ac:dyDescent="0.2">
      <c r="C23" s="113" t="s">
        <v>44</v>
      </c>
      <c r="D23" s="98">
        <f t="shared" si="5"/>
        <v>42643</v>
      </c>
      <c r="E23" s="114">
        <f>_xll.qlCalendarAdvance(Calendar,SettlementDate,C23,"mf",TRUE,Trigger)</f>
        <v>42794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>
        <f>_xll.qlYieldTSDiscount(Discounting,D23,,AllTriggers)</f>
        <v>1.0000200003000039</v>
      </c>
      <c r="L23" s="139">
        <f>_xll.qlYieldTSDiscount(Discounting,E23,,AllTriggers)</f>
        <v>1.0015400739054985</v>
      </c>
      <c r="M23" s="149">
        <f t="shared" si="7"/>
        <v>-3.618443871915331E-3</v>
      </c>
      <c r="N23" s="112">
        <f t="shared" si="6"/>
        <v>-1.9153690929262746E-3</v>
      </c>
      <c r="O23" s="112">
        <f t="shared" si="8"/>
        <v>-1.9749967537611283E-3</v>
      </c>
      <c r="P23" s="112">
        <f t="shared" si="9"/>
        <v>-1.9739161322268862E-3</v>
      </c>
      <c r="Q23" s="85"/>
      <c r="AF23" s="114">
        <f>_xll.qlCalendarAdvance(Calendar,AF22,"1d","mf",,Trigger)</f>
        <v>42671</v>
      </c>
      <c r="AG23" s="100">
        <f>_xll.qlDayCounterYearFraction(DayCounter,SettlementDate,AF23,,,Trigger)</f>
        <v>7.7777777777777779E-2</v>
      </c>
      <c r="AH23" s="112">
        <f t="shared" si="0"/>
        <v>1.7050536747288069E-3</v>
      </c>
      <c r="AI23" s="112">
        <f t="shared" si="1"/>
        <v>1.4624981854223366E-3</v>
      </c>
      <c r="AJ23" s="112">
        <f t="shared" si="2"/>
        <v>1.4477065767753688E-3</v>
      </c>
    </row>
    <row r="24" spans="3:36" ht="12" customHeight="1" x14ac:dyDescent="0.2">
      <c r="C24" s="117" t="s">
        <v>37</v>
      </c>
      <c r="D24" s="103">
        <f t="shared" si="5"/>
        <v>42643</v>
      </c>
      <c r="E24" s="118">
        <f>_xll.qlCalendarAdvance(Calendar,SettlementDate,C24,"mf",TRUE,Trigger)</f>
        <v>42825</v>
      </c>
      <c r="F24" s="140"/>
      <c r="G24" s="140"/>
      <c r="H24" s="140"/>
      <c r="I24" s="140"/>
      <c r="J24" s="105">
        <f>_xll.qlDayCounterYearFraction(DayCounter,D24,E24,,,Trigger)</f>
        <v>0.50555555555555554</v>
      </c>
      <c r="K24" s="141">
        <f>_xll.qlYieldTSDiscount(Discounting,D24,,AllTriggers)</f>
        <v>1.0000200003000039</v>
      </c>
      <c r="L24" s="141">
        <f>_xll.qlYieldTSDiscount(Discounting,E24,,AllTriggers)</f>
        <v>1.0018851897778798</v>
      </c>
      <c r="M24" s="150">
        <f t="shared" si="7"/>
        <v>-3.6824436752395193E-3</v>
      </c>
      <c r="N24" s="121">
        <f t="shared" si="6"/>
        <v>-1.9798305443072843E-3</v>
      </c>
      <c r="O24" s="121">
        <f t="shared" si="8"/>
        <v>-1.9798305443072843E-3</v>
      </c>
      <c r="P24" s="121">
        <f t="shared" si="9"/>
        <v>-1.9798305443072843E-3</v>
      </c>
      <c r="AF24" s="114">
        <f>_xll.qlCalendarAdvance(Calendar,AF23,"1d","mf",,Trigger)</f>
        <v>42674</v>
      </c>
      <c r="AG24" s="100">
        <f>_xll.qlDayCounterYearFraction(DayCounter,SettlementDate,AF24,,,Trigger)</f>
        <v>8.611111111111111E-2</v>
      </c>
      <c r="AH24" s="112">
        <f t="shared" si="0"/>
        <v>1.7050536747288069E-3</v>
      </c>
      <c r="AI24" s="112">
        <f t="shared" si="1"/>
        <v>1.4740484468178828E-3</v>
      </c>
      <c r="AJ24" s="112">
        <f t="shared" si="2"/>
        <v>1.4615638713938442E-3</v>
      </c>
    </row>
    <row r="25" spans="3:36" ht="12" customHeight="1" x14ac:dyDescent="0.2">
      <c r="AF25" s="114">
        <f>_xll.qlCalendarAdvance(Calendar,AF24,"1d","mf",,Trigger)</f>
        <v>42675</v>
      </c>
      <c r="AG25" s="100">
        <f>_xll.qlDayCounterYearFraction(DayCounter,SettlementDate,AF25,,,Trigger)</f>
        <v>8.8888888888888892E-2</v>
      </c>
      <c r="AH25" s="112">
        <f t="shared" si="0"/>
        <v>1.7050536747288069E-3</v>
      </c>
      <c r="AI25" s="112">
        <f t="shared" si="1"/>
        <v>1.4778985339497315E-3</v>
      </c>
      <c r="AJ25" s="112">
        <f t="shared" si="2"/>
        <v>1.4661623858851862E-3</v>
      </c>
    </row>
    <row r="26" spans="3:36" ht="12" customHeight="1" x14ac:dyDescent="0.2">
      <c r="C26" s="87" t="s">
        <v>106</v>
      </c>
      <c r="AF26" s="114">
        <f>_xll.qlCalendarAdvance(Calendar,AF25,"1d","mf",,Trigger)</f>
        <v>42676</v>
      </c>
      <c r="AG26" s="100">
        <f>_xll.qlDayCounterYearFraction(DayCounter,SettlementDate,AF26,,,Trigger)</f>
        <v>9.166666666666666E-2</v>
      </c>
      <c r="AH26" s="112">
        <f t="shared" si="0"/>
        <v>1.7050536747288069E-3</v>
      </c>
      <c r="AI26" s="112">
        <f t="shared" si="1"/>
        <v>1.48174862108158E-3</v>
      </c>
      <c r="AJ26" s="112">
        <f t="shared" si="2"/>
        <v>1.4707506085191199E-3</v>
      </c>
    </row>
    <row r="27" spans="3:36" ht="12" customHeight="1" x14ac:dyDescent="0.2">
      <c r="C27" s="124" t="s">
        <v>91</v>
      </c>
      <c r="AF27" s="114">
        <f>_xll.qlCalendarAdvance(Calendar,AF26,"1d","mf",,Trigger)</f>
        <v>42677</v>
      </c>
      <c r="AG27" s="100">
        <f>_xll.qlDayCounterYearFraction(DayCounter,SettlementDate,AF27,,,Trigger)</f>
        <v>9.4444444444444442E-2</v>
      </c>
      <c r="AH27" s="112">
        <f t="shared" si="0"/>
        <v>1.7050536747288069E-3</v>
      </c>
      <c r="AI27" s="112">
        <f t="shared" si="1"/>
        <v>1.4855987082134287E-3</v>
      </c>
      <c r="AJ27" s="112">
        <f t="shared" si="2"/>
        <v>1.4753285392956454E-3</v>
      </c>
    </row>
    <row r="28" spans="3:36" ht="12" customHeight="1" x14ac:dyDescent="0.2">
      <c r="C28" s="112">
        <f t="shared" ref="C28:C37" si="10">IF($C$27="FLAT",N15,IF($C$27="linear",O15,P15))</f>
        <v>-1.8750941550127465E-3</v>
      </c>
      <c r="AF28" s="114">
        <f>_xll.qlCalendarAdvance(Calendar,AF27,"1d","mf",,Trigger)</f>
        <v>42678</v>
      </c>
      <c r="AG28" s="100">
        <f>_xll.qlDayCounterYearFraction(DayCounter,SettlementDate,AF28,,,Trigger)</f>
        <v>9.7222222222222224E-2</v>
      </c>
      <c r="AH28" s="112">
        <f t="shared" si="0"/>
        <v>1.7050536747288069E-3</v>
      </c>
      <c r="AI28" s="112">
        <f t="shared" si="1"/>
        <v>1.4894487953452775E-3</v>
      </c>
      <c r="AJ28" s="112">
        <f t="shared" si="2"/>
        <v>1.4798961782147627E-3</v>
      </c>
    </row>
    <row r="29" spans="3:36" ht="12" customHeight="1" x14ac:dyDescent="0.2">
      <c r="C29" s="112">
        <f t="shared" si="10"/>
        <v>-1.9318985423228646E-3</v>
      </c>
      <c r="AF29" s="114">
        <f>_xll.qlCalendarAdvance(Calendar,AF28,"1d","mf",,Trigger)</f>
        <v>42681</v>
      </c>
      <c r="AG29" s="100">
        <f>_xll.qlDayCounterYearFraction(DayCounter,SettlementDate,AF29,,,Trigger)</f>
        <v>0.10555555555555556</v>
      </c>
      <c r="AH29" s="112">
        <f t="shared" si="0"/>
        <v>1.7050536747288069E-3</v>
      </c>
      <c r="AI29" s="112">
        <f t="shared" si="1"/>
        <v>1.5009990567408237E-3</v>
      </c>
      <c r="AJ29" s="112">
        <f t="shared" si="2"/>
        <v>1.493537343827665E-3</v>
      </c>
    </row>
    <row r="30" spans="3:36" ht="12" customHeight="1" x14ac:dyDescent="0.2">
      <c r="C30" s="112">
        <f t="shared" si="10"/>
        <v>-1.9884976025700113E-3</v>
      </c>
      <c r="AF30" s="114">
        <f>_xll.qlCalendarAdvance(Calendar,AF29,"1d","mf",,Trigger)</f>
        <v>42682</v>
      </c>
      <c r="AG30" s="100">
        <f>_xll.qlDayCounterYearFraction(DayCounter,SettlementDate,AF30,,,Trigger)</f>
        <v>0.10833333333333334</v>
      </c>
      <c r="AH30" s="112">
        <f t="shared" si="0"/>
        <v>1.7050536747288069E-3</v>
      </c>
      <c r="AI30" s="112">
        <f t="shared" si="1"/>
        <v>1.5048491438726724E-3</v>
      </c>
      <c r="AJ30" s="112">
        <f t="shared" si="2"/>
        <v>1.4980638153171491E-3</v>
      </c>
    </row>
    <row r="31" spans="3:36" ht="12" customHeight="1" x14ac:dyDescent="0.2">
      <c r="C31" s="112">
        <f t="shared" si="10"/>
        <v>-2.0050982792747213E-3</v>
      </c>
      <c r="AF31" s="114">
        <f>_xll.qlCalendarAdvance(Calendar,AF30,"1d","mf",,Trigger)</f>
        <v>42683</v>
      </c>
      <c r="AG31" s="100">
        <f>_xll.qlDayCounterYearFraction(DayCounter,SettlementDate,AF31,,,Trigger)</f>
        <v>0.1111111111111111</v>
      </c>
      <c r="AH31" s="112">
        <f t="shared" si="0"/>
        <v>1.7050536747288069E-3</v>
      </c>
      <c r="AI31" s="112">
        <f t="shared" si="1"/>
        <v>1.5086992310045211E-3</v>
      </c>
      <c r="AJ31" s="112">
        <f t="shared" si="2"/>
        <v>1.502579994949225E-3</v>
      </c>
    </row>
    <row r="32" spans="3:36" ht="12" customHeight="1" x14ac:dyDescent="0.2">
      <c r="C32" s="112">
        <f t="shared" si="10"/>
        <v>-2.0159595457651526E-3</v>
      </c>
      <c r="AF32" s="114">
        <f>_xll.qlCalendarAdvance(Calendar,AF31,"1d","mf",,Trigger)</f>
        <v>42684</v>
      </c>
      <c r="AG32" s="100">
        <f>_xll.qlDayCounterYearFraction(DayCounter,SettlementDate,AF32,,,Trigger)</f>
        <v>0.11388888888888889</v>
      </c>
      <c r="AH32" s="112">
        <f t="shared" si="0"/>
        <v>1.7050536747288069E-3</v>
      </c>
      <c r="AI32" s="112">
        <f t="shared" si="1"/>
        <v>1.5125493181363699E-3</v>
      </c>
      <c r="AJ32" s="112">
        <f t="shared" si="2"/>
        <v>1.5070858827238929E-3</v>
      </c>
    </row>
    <row r="33" spans="3:36" ht="12" customHeight="1" x14ac:dyDescent="0.2">
      <c r="C33" s="112">
        <f t="shared" si="10"/>
        <v>-1.9985586515770884E-3</v>
      </c>
      <c r="AF33" s="114">
        <f>_xll.qlCalendarAdvance(Calendar,AF32,"1d","mf",,Trigger)</f>
        <v>42685</v>
      </c>
      <c r="AG33" s="100">
        <f>_xll.qlDayCounterYearFraction(DayCounter,SettlementDate,AF33,,,Trigger)</f>
        <v>0.11666666666666667</v>
      </c>
      <c r="AH33" s="112">
        <f t="shared" si="0"/>
        <v>1.7050536747288069E-3</v>
      </c>
      <c r="AI33" s="112">
        <f t="shared" si="1"/>
        <v>1.5163994052682186E-3</v>
      </c>
      <c r="AJ33" s="112">
        <f t="shared" si="2"/>
        <v>1.5115814786411524E-3</v>
      </c>
    </row>
    <row r="34" spans="3:36" ht="12" customHeight="1" x14ac:dyDescent="0.2">
      <c r="C34" s="112">
        <f t="shared" si="10"/>
        <v>-1.9730510567647235E-3</v>
      </c>
      <c r="AF34" s="114">
        <f>_xll.qlCalendarAdvance(Calendar,AF33,"1d","mf",,Trigger)</f>
        <v>42688</v>
      </c>
      <c r="AG34" s="100">
        <f>_xll.qlDayCounterYearFraction(DayCounter,SettlementDate,AF34,,,Trigger)</f>
        <v>0.125</v>
      </c>
      <c r="AH34" s="112">
        <f t="shared" si="0"/>
        <v>1.7050536747288069E-3</v>
      </c>
      <c r="AI34" s="112">
        <f t="shared" si="1"/>
        <v>1.5279496666637648E-3</v>
      </c>
      <c r="AJ34" s="112">
        <f t="shared" si="2"/>
        <v>1.5250065152484812E-3</v>
      </c>
    </row>
    <row r="35" spans="3:36" ht="12" customHeight="1" x14ac:dyDescent="0.2">
      <c r="C35" s="112">
        <f t="shared" si="10"/>
        <v>-1.984553569934685E-3</v>
      </c>
      <c r="AF35" s="114">
        <f>_xll.qlCalendarAdvance(Calendar,AF34,"1d","mf",,Trigger)</f>
        <v>42689</v>
      </c>
      <c r="AG35" s="100">
        <f>_xll.qlDayCounterYearFraction(DayCounter,SettlementDate,AF35,,,Trigger)</f>
        <v>0.12777777777777777</v>
      </c>
      <c r="AH35" s="112">
        <f t="shared" ref="AH35:AH66" si="11">$W$13</f>
        <v>1.7050536747288069E-3</v>
      </c>
      <c r="AI35" s="112">
        <f t="shared" ref="AI35:AI66" si="12">$W$10+$W$9*AG35</f>
        <v>1.5317997537956135E-3</v>
      </c>
      <c r="AJ35" s="112">
        <f t="shared" ref="AJ35:AJ66" si="13">($W$5+$W$4*AG35+$W$3*AG35^2)</f>
        <v>1.5294609437361078E-3</v>
      </c>
    </row>
    <row r="36" spans="3:36" ht="12" customHeight="1" x14ac:dyDescent="0.2">
      <c r="C36" s="112">
        <f t="shared" si="10"/>
        <v>-1.9749967537611283E-3</v>
      </c>
      <c r="AF36" s="114">
        <f>_xll.qlCalendarAdvance(Calendar,AF35,"1d","mf",,Trigger)</f>
        <v>42690</v>
      </c>
      <c r="AG36" s="100">
        <f>_xll.qlDayCounterYearFraction(DayCounter,SettlementDate,AF36,,,Trigger)</f>
        <v>0.13055555555555556</v>
      </c>
      <c r="AH36" s="112">
        <f t="shared" si="11"/>
        <v>1.7050536747288069E-3</v>
      </c>
      <c r="AI36" s="112">
        <f t="shared" si="12"/>
        <v>1.5356498409274623E-3</v>
      </c>
      <c r="AJ36" s="112">
        <f t="shared" si="13"/>
        <v>1.5339050803663259E-3</v>
      </c>
    </row>
    <row r="37" spans="3:36" ht="12" customHeight="1" x14ac:dyDescent="0.2">
      <c r="C37" s="121">
        <f t="shared" si="10"/>
        <v>-1.9798305443072843E-3</v>
      </c>
      <c r="AF37" s="114">
        <f>_xll.qlCalendarAdvance(Calendar,AF36,"1d","mf",,Trigger)</f>
        <v>42691</v>
      </c>
      <c r="AG37" s="100">
        <f>_xll.qlDayCounterYearFraction(DayCounter,SettlementDate,AF37,,,Trigger)</f>
        <v>0.13333333333333333</v>
      </c>
      <c r="AH37" s="112">
        <f t="shared" si="11"/>
        <v>1.7050536747288069E-3</v>
      </c>
      <c r="AI37" s="112">
        <f t="shared" si="12"/>
        <v>1.539499928059311E-3</v>
      </c>
      <c r="AJ37" s="112">
        <f t="shared" si="13"/>
        <v>1.5383389251391359E-3</v>
      </c>
    </row>
    <row r="38" spans="3:36" x14ac:dyDescent="0.2">
      <c r="AF38" s="114">
        <f>_xll.qlCalendarAdvance(Calendar,AF37,"1d","mf",,Trigger)</f>
        <v>42692</v>
      </c>
      <c r="AG38" s="100">
        <f>_xll.qlDayCounterYearFraction(DayCounter,SettlementDate,AF38,,,Trigger)</f>
        <v>0.1361111111111111</v>
      </c>
      <c r="AH38" s="112">
        <f t="shared" si="11"/>
        <v>1.7050536747288069E-3</v>
      </c>
      <c r="AI38" s="112">
        <f t="shared" si="12"/>
        <v>1.5433500151911597E-3</v>
      </c>
      <c r="AJ38" s="112">
        <f t="shared" si="13"/>
        <v>1.5427624780545374E-3</v>
      </c>
    </row>
    <row r="39" spans="3:36" x14ac:dyDescent="0.2">
      <c r="AF39" s="114">
        <f>_xll.qlCalendarAdvance(Calendar,AF38,"1d","mf",,Trigger)</f>
        <v>42695</v>
      </c>
      <c r="AG39" s="100">
        <f>_xll.qlDayCounterYearFraction(DayCounter,SettlementDate,AF39,,,Trigger)</f>
        <v>0.14444444444444443</v>
      </c>
      <c r="AH39" s="112">
        <f t="shared" si="11"/>
        <v>1.7050536747288069E-3</v>
      </c>
      <c r="AI39" s="112">
        <f t="shared" si="12"/>
        <v>1.5549002765867059E-3</v>
      </c>
      <c r="AJ39" s="112">
        <f t="shared" si="13"/>
        <v>1.5559713856562931E-3</v>
      </c>
    </row>
    <row r="40" spans="3:36" x14ac:dyDescent="0.2">
      <c r="AF40" s="114">
        <f>_xll.qlCalendarAdvance(Calendar,AF39,"1d","mf",,Trigger)</f>
        <v>42696</v>
      </c>
      <c r="AG40" s="100">
        <f>_xll.qlDayCounterYearFraction(DayCounter,SettlementDate,AF40,,,Trigger)</f>
        <v>0.14722222222222223</v>
      </c>
      <c r="AH40" s="112">
        <f t="shared" si="11"/>
        <v>1.7050536747288069E-3</v>
      </c>
      <c r="AI40" s="112">
        <f t="shared" si="12"/>
        <v>1.5587503637185546E-3</v>
      </c>
      <c r="AJ40" s="112">
        <f t="shared" si="13"/>
        <v>1.5603537711420619E-3</v>
      </c>
    </row>
    <row r="41" spans="3:36" x14ac:dyDescent="0.2">
      <c r="N41" s="85"/>
      <c r="O41" s="85"/>
      <c r="AF41" s="114">
        <f>_xll.qlCalendarAdvance(Calendar,AF40,"1d","mf",,Trigger)</f>
        <v>42697</v>
      </c>
      <c r="AG41" s="100">
        <f>_xll.qlDayCounterYearFraction(DayCounter,SettlementDate,AF41,,,Trigger)</f>
        <v>0.15</v>
      </c>
      <c r="AH41" s="112">
        <f t="shared" si="11"/>
        <v>1.7050536747288069E-3</v>
      </c>
      <c r="AI41" s="112">
        <f t="shared" si="12"/>
        <v>1.5626004508504034E-3</v>
      </c>
      <c r="AJ41" s="112">
        <f t="shared" si="13"/>
        <v>1.5647258647704223E-3</v>
      </c>
    </row>
    <row r="42" spans="3:36" x14ac:dyDescent="0.2">
      <c r="AF42" s="114">
        <f>_xll.qlCalendarAdvance(Calendar,AF41,"1d","mf",,Trigger)</f>
        <v>42698</v>
      </c>
      <c r="AG42" s="100">
        <f>_xll.qlDayCounterYearFraction(DayCounter,SettlementDate,AF42,,,Trigger)</f>
        <v>0.15277777777777779</v>
      </c>
      <c r="AH42" s="112">
        <f t="shared" si="11"/>
        <v>1.7050536747288069E-3</v>
      </c>
      <c r="AI42" s="112">
        <f t="shared" si="12"/>
        <v>1.5664505379822521E-3</v>
      </c>
      <c r="AJ42" s="112">
        <f t="shared" si="13"/>
        <v>1.5690876665413747E-3</v>
      </c>
    </row>
    <row r="43" spans="3:36" ht="11.25" customHeight="1" x14ac:dyDescent="0.2">
      <c r="AF43" s="114">
        <f>_xll.qlCalendarAdvance(Calendar,AF42,"1d","mf",,Trigger)</f>
        <v>42699</v>
      </c>
      <c r="AG43" s="100">
        <f>_xll.qlDayCounterYearFraction(DayCounter,SettlementDate,AF43,,,Trigger)</f>
        <v>0.15555555555555556</v>
      </c>
      <c r="AH43" s="112">
        <f t="shared" si="11"/>
        <v>1.7050536747288069E-3</v>
      </c>
      <c r="AI43" s="112">
        <f t="shared" si="12"/>
        <v>1.5703006251141008E-3</v>
      </c>
      <c r="AJ43" s="112">
        <f t="shared" si="13"/>
        <v>1.5734391764549186E-3</v>
      </c>
    </row>
    <row r="44" spans="3:36" x14ac:dyDescent="0.2">
      <c r="AF44" s="114">
        <f>_xll.qlCalendarAdvance(Calendar,AF43,"1d","mf",,Trigger)</f>
        <v>42702</v>
      </c>
      <c r="AG44" s="100">
        <f>_xll.qlDayCounterYearFraction(DayCounter,SettlementDate,AF44,,,Trigger)</f>
        <v>0.16388888888888889</v>
      </c>
      <c r="AH44" s="112">
        <f t="shared" si="11"/>
        <v>1.7050536747288069E-3</v>
      </c>
      <c r="AI44" s="112">
        <f t="shared" si="12"/>
        <v>1.5818508865096468E-3</v>
      </c>
      <c r="AJ44" s="112">
        <f t="shared" si="13"/>
        <v>1.5864319550511008E-3</v>
      </c>
    </row>
    <row r="45" spans="3:36" x14ac:dyDescent="0.2">
      <c r="AF45" s="114">
        <f>_xll.qlCalendarAdvance(Calendar,AF44,"1d","mf",,Trigger)</f>
        <v>42703</v>
      </c>
      <c r="AG45" s="100">
        <f>_xll.qlDayCounterYearFraction(DayCounter,SettlementDate,AF45,,,Trigger)</f>
        <v>0.16666666666666666</v>
      </c>
      <c r="AH45" s="112">
        <f t="shared" si="11"/>
        <v>1.7050536747288069E-3</v>
      </c>
      <c r="AI45" s="112">
        <f t="shared" si="12"/>
        <v>1.5857009736414956E-3</v>
      </c>
      <c r="AJ45" s="112">
        <f t="shared" si="13"/>
        <v>1.5907422975350116E-3</v>
      </c>
    </row>
    <row r="46" spans="3:36" x14ac:dyDescent="0.2">
      <c r="AF46" s="114">
        <f>_xll.qlCalendarAdvance(Calendar,AF45,"1d","mf",,Trigger)</f>
        <v>42704</v>
      </c>
      <c r="AG46" s="100">
        <f>_xll.qlDayCounterYearFraction(DayCounter,SettlementDate,AF46,,,Trigger)</f>
        <v>0.16944444444444445</v>
      </c>
      <c r="AH46" s="112">
        <f t="shared" si="11"/>
        <v>1.7050536747288069E-3</v>
      </c>
      <c r="AI46" s="112">
        <f t="shared" si="12"/>
        <v>1.5895510607733443E-3</v>
      </c>
      <c r="AJ46" s="112">
        <f t="shared" si="13"/>
        <v>1.5950423481615144E-3</v>
      </c>
    </row>
    <row r="47" spans="3:36" x14ac:dyDescent="0.2">
      <c r="AF47" s="114">
        <f>_xll.qlCalendarAdvance(Calendar,AF46,"1d","mf",,Trigger)</f>
        <v>42705</v>
      </c>
      <c r="AG47" s="100">
        <f>_xll.qlDayCounterYearFraction(DayCounter,SettlementDate,AF47,,,Trigger)</f>
        <v>0.17222222222222222</v>
      </c>
      <c r="AH47" s="112">
        <f t="shared" si="11"/>
        <v>1.7050536747288069E-3</v>
      </c>
      <c r="AI47" s="112">
        <f t="shared" si="12"/>
        <v>1.593401147905193E-3</v>
      </c>
      <c r="AJ47" s="112">
        <f t="shared" si="13"/>
        <v>1.5993321069306086E-3</v>
      </c>
    </row>
    <row r="48" spans="3:36" x14ac:dyDescent="0.2">
      <c r="AF48" s="114">
        <f>_xll.qlCalendarAdvance(Calendar,AF47,"1d","mf",,Trigger)</f>
        <v>42706</v>
      </c>
      <c r="AG48" s="100">
        <f>_xll.qlDayCounterYearFraction(DayCounter,SettlementDate,AF48,,,Trigger)</f>
        <v>0.17499999999999999</v>
      </c>
      <c r="AH48" s="112">
        <f t="shared" si="11"/>
        <v>1.7050536747288069E-3</v>
      </c>
      <c r="AI48" s="112">
        <f t="shared" si="12"/>
        <v>1.5972512350370417E-3</v>
      </c>
      <c r="AJ48" s="112">
        <f t="shared" si="13"/>
        <v>1.6036115738422949E-3</v>
      </c>
    </row>
    <row r="49" spans="14:36" x14ac:dyDescent="0.2">
      <c r="AF49" s="114">
        <f>_xll.qlCalendarAdvance(Calendar,AF48,"1d","mf",,Trigger)</f>
        <v>42709</v>
      </c>
      <c r="AG49" s="100">
        <f>_xll.qlDayCounterYearFraction(DayCounter,SettlementDate,AF49,,,Trigger)</f>
        <v>0.18333333333333332</v>
      </c>
      <c r="AH49" s="112">
        <f t="shared" si="11"/>
        <v>1.7050536747288069E-3</v>
      </c>
      <c r="AI49" s="112">
        <f t="shared" si="12"/>
        <v>1.6088014964325879E-3</v>
      </c>
      <c r="AJ49" s="112">
        <f t="shared" si="13"/>
        <v>1.616388223432904E-3</v>
      </c>
    </row>
    <row r="50" spans="14:36" x14ac:dyDescent="0.2">
      <c r="AF50" s="114">
        <f>_xll.qlCalendarAdvance(Calendar,AF49,"1d","mf",,Trigger)</f>
        <v>42710</v>
      </c>
      <c r="AG50" s="100">
        <f>_xll.qlDayCounterYearFraction(DayCounter,SettlementDate,AF50,,,Trigger)</f>
        <v>0.18611111111111112</v>
      </c>
      <c r="AH50" s="112">
        <f t="shared" si="11"/>
        <v>1.7050536747288069E-3</v>
      </c>
      <c r="AI50" s="112">
        <f t="shared" si="12"/>
        <v>1.6126515835644367E-3</v>
      </c>
      <c r="AJ50" s="112">
        <f t="shared" si="13"/>
        <v>1.6206265229149572E-3</v>
      </c>
    </row>
    <row r="51" spans="14:36" x14ac:dyDescent="0.2">
      <c r="AF51" s="114">
        <f>_xll.qlCalendarAdvance(Calendar,AF50,"1d","mf",,Trigger)</f>
        <v>42711</v>
      </c>
      <c r="AG51" s="100">
        <f>_xll.qlDayCounterYearFraction(DayCounter,SettlementDate,AF51,,,Trigger)</f>
        <v>0.18888888888888888</v>
      </c>
      <c r="AH51" s="112">
        <f t="shared" si="11"/>
        <v>1.7050536747288069E-3</v>
      </c>
      <c r="AI51" s="112">
        <f t="shared" si="12"/>
        <v>1.6165016706962854E-3</v>
      </c>
      <c r="AJ51" s="112">
        <f t="shared" si="13"/>
        <v>1.6248545305396021E-3</v>
      </c>
    </row>
    <row r="52" spans="14:36" x14ac:dyDescent="0.2">
      <c r="AF52" s="114">
        <f>_xll.qlCalendarAdvance(Calendar,AF51,"1d","mf",,Trigger)</f>
        <v>42712</v>
      </c>
      <c r="AG52" s="100">
        <f>_xll.qlDayCounterYearFraction(DayCounter,SettlementDate,AF52,,,Trigger)</f>
        <v>0.19166666666666668</v>
      </c>
      <c r="AH52" s="112">
        <f t="shared" si="11"/>
        <v>1.7050536747288069E-3</v>
      </c>
      <c r="AI52" s="112">
        <f t="shared" si="12"/>
        <v>1.6203517578281341E-3</v>
      </c>
      <c r="AJ52" s="112">
        <f t="shared" si="13"/>
        <v>1.6290722463068387E-3</v>
      </c>
    </row>
    <row r="53" spans="14:36" x14ac:dyDescent="0.2">
      <c r="AF53" s="114">
        <f>_xll.qlCalendarAdvance(Calendar,AF52,"1d","mf",,Trigger)</f>
        <v>42713</v>
      </c>
      <c r="AG53" s="100">
        <f>_xll.qlDayCounterYearFraction(DayCounter,SettlementDate,AF53,,,Trigger)</f>
        <v>0.19444444444444445</v>
      </c>
      <c r="AH53" s="112">
        <f t="shared" si="11"/>
        <v>1.7050536747288069E-3</v>
      </c>
      <c r="AI53" s="112">
        <f t="shared" si="12"/>
        <v>1.6242018449599829E-3</v>
      </c>
      <c r="AJ53" s="112">
        <f t="shared" si="13"/>
        <v>1.633279670216667E-3</v>
      </c>
    </row>
    <row r="54" spans="14:36" x14ac:dyDescent="0.2">
      <c r="AF54" s="114">
        <f>_xll.qlCalendarAdvance(Calendar,AF53,"1d","mf",,Trigger)</f>
        <v>42716</v>
      </c>
      <c r="AG54" s="100">
        <f>_xll.qlDayCounterYearFraction(DayCounter,SettlementDate,AF54,,,Trigger)</f>
        <v>0.20277777777777778</v>
      </c>
      <c r="AH54" s="112">
        <f t="shared" si="11"/>
        <v>1.7050536747288069E-3</v>
      </c>
      <c r="AI54" s="112">
        <f t="shared" si="12"/>
        <v>1.6357521063555291E-3</v>
      </c>
      <c r="AJ54" s="112">
        <f t="shared" si="13"/>
        <v>1.645840190801703E-3</v>
      </c>
    </row>
    <row r="55" spans="14:36" x14ac:dyDescent="0.2">
      <c r="AF55" s="114">
        <f>_xll.qlCalendarAdvance(Calendar,AF54,"1d","mf",,Trigger)</f>
        <v>42717</v>
      </c>
      <c r="AG55" s="100">
        <f>_xll.qlDayCounterYearFraction(DayCounter,SettlementDate,AF55,,,Trigger)</f>
        <v>0.20555555555555555</v>
      </c>
      <c r="AH55" s="112">
        <f t="shared" si="11"/>
        <v>1.7050536747288069E-3</v>
      </c>
      <c r="AI55" s="112">
        <f t="shared" si="12"/>
        <v>1.6396021934873778E-3</v>
      </c>
      <c r="AJ55" s="112">
        <f t="shared" si="13"/>
        <v>1.6500064472818982E-3</v>
      </c>
    </row>
    <row r="56" spans="14:36" x14ac:dyDescent="0.2">
      <c r="AF56" s="114">
        <f>_xll.qlCalendarAdvance(Calendar,AF55,"1d","mf",,Trigger)</f>
        <v>42718</v>
      </c>
      <c r="AG56" s="100">
        <f>_xll.qlDayCounterYearFraction(DayCounter,SettlementDate,AF56,,,Trigger)</f>
        <v>0.20833333333333334</v>
      </c>
      <c r="AH56" s="112">
        <f t="shared" si="11"/>
        <v>1.7050536747288069E-3</v>
      </c>
      <c r="AI56" s="112">
        <f t="shared" si="12"/>
        <v>1.6434522806192265E-3</v>
      </c>
      <c r="AJ56" s="112">
        <f t="shared" si="13"/>
        <v>1.6541624119046853E-3</v>
      </c>
    </row>
    <row r="57" spans="14:36" x14ac:dyDescent="0.2">
      <c r="AF57" s="114">
        <f>_xll.qlCalendarAdvance(Calendar,AF56,"1d","mf",,Trigger)</f>
        <v>42719</v>
      </c>
      <c r="AG57" s="100">
        <f>_xll.qlDayCounterYearFraction(DayCounter,SettlementDate,AF57,,,Trigger)</f>
        <v>0.21111111111111111</v>
      </c>
      <c r="AH57" s="112">
        <f t="shared" si="11"/>
        <v>1.7050536747288069E-3</v>
      </c>
      <c r="AI57" s="112">
        <f t="shared" si="12"/>
        <v>1.647302367751075E-3</v>
      </c>
      <c r="AJ57" s="112">
        <f t="shared" si="13"/>
        <v>1.6583080846700642E-3</v>
      </c>
    </row>
    <row r="58" spans="14:36" x14ac:dyDescent="0.2">
      <c r="AF58" s="114">
        <f>_xll.qlCalendarAdvance(Calendar,AF57,"1d","mf",,Trigger)</f>
        <v>42720</v>
      </c>
      <c r="AG58" s="100">
        <f>_xll.qlDayCounterYearFraction(DayCounter,SettlementDate,AF58,,,Trigger)</f>
        <v>0.21388888888888888</v>
      </c>
      <c r="AH58" s="112">
        <f t="shared" si="11"/>
        <v>1.7050536747288069E-3</v>
      </c>
      <c r="AI58" s="112">
        <f t="shared" si="12"/>
        <v>1.6511524548829238E-3</v>
      </c>
      <c r="AJ58" s="112">
        <f t="shared" si="13"/>
        <v>1.6624434655780349E-3</v>
      </c>
    </row>
    <row r="59" spans="14:36" x14ac:dyDescent="0.2">
      <c r="AF59" s="114">
        <f>_xll.qlCalendarAdvance(Calendar,AF58,"1d","mf",,Trigger)</f>
        <v>42723</v>
      </c>
      <c r="AG59" s="100">
        <f>_xll.qlDayCounterYearFraction(DayCounter,SettlementDate,AF59,,,Trigger)</f>
        <v>0.22222222222222221</v>
      </c>
      <c r="AH59" s="112">
        <f t="shared" si="11"/>
        <v>1.7050536747288069E-3</v>
      </c>
      <c r="AI59" s="112">
        <f t="shared" si="12"/>
        <v>1.66270271627847E-3</v>
      </c>
      <c r="AJ59" s="112">
        <f t="shared" si="13"/>
        <v>1.6747878571574972E-3</v>
      </c>
    </row>
    <row r="60" spans="14:36" x14ac:dyDescent="0.2">
      <c r="N60" s="85"/>
      <c r="AF60" s="114">
        <f>_xll.qlCalendarAdvance(Calendar,AF59,"1d","mf",,Trigger)</f>
        <v>42724</v>
      </c>
      <c r="AG60" s="100">
        <f>_xll.qlDayCounterYearFraction(DayCounter,SettlementDate,AF60,,,Trigger)</f>
        <v>0.22500000000000001</v>
      </c>
      <c r="AH60" s="112">
        <f t="shared" si="11"/>
        <v>1.7050536747288069E-3</v>
      </c>
      <c r="AI60" s="112">
        <f t="shared" si="12"/>
        <v>1.6665528034103187E-3</v>
      </c>
      <c r="AJ60" s="112">
        <f t="shared" si="13"/>
        <v>1.6788820706358349E-3</v>
      </c>
    </row>
    <row r="61" spans="14:36" x14ac:dyDescent="0.2">
      <c r="N61" s="85"/>
      <c r="AF61" s="114">
        <f>_xll.qlCalendarAdvance(Calendar,AF60,"1d","mf",,Trigger)</f>
        <v>42725</v>
      </c>
      <c r="AG61" s="100">
        <f>_xll.qlDayCounterYearFraction(DayCounter,SettlementDate,AF61,,,Trigger)</f>
        <v>0.22777777777777777</v>
      </c>
      <c r="AH61" s="112">
        <f t="shared" si="11"/>
        <v>1.7050536747288069E-3</v>
      </c>
      <c r="AI61" s="112">
        <f t="shared" si="12"/>
        <v>1.6704028905421674E-3</v>
      </c>
      <c r="AJ61" s="112">
        <f t="shared" si="13"/>
        <v>1.6829659922567644E-3</v>
      </c>
    </row>
    <row r="62" spans="14:36" x14ac:dyDescent="0.2">
      <c r="N62" s="85"/>
      <c r="AF62" s="114">
        <f>_xll.qlCalendarAdvance(Calendar,AF61,"1d","mf",,Trigger)</f>
        <v>42726</v>
      </c>
      <c r="AG62" s="100">
        <f>_xll.qlDayCounterYearFraction(DayCounter,SettlementDate,AF62,,,Trigger)</f>
        <v>0.23055555555555557</v>
      </c>
      <c r="AH62" s="112">
        <f t="shared" si="11"/>
        <v>1.7050536747288069E-3</v>
      </c>
      <c r="AI62" s="112">
        <f t="shared" si="12"/>
        <v>1.6742529776740162E-3</v>
      </c>
      <c r="AJ62" s="112">
        <f t="shared" si="13"/>
        <v>1.6870396220202855E-3</v>
      </c>
    </row>
    <row r="63" spans="14:36" x14ac:dyDescent="0.2">
      <c r="N63" s="85"/>
      <c r="AF63" s="114">
        <f>_xll.qlCalendarAdvance(Calendar,AF62,"1d","mf",,Trigger)</f>
        <v>42727</v>
      </c>
      <c r="AG63" s="100">
        <f>_xll.qlDayCounterYearFraction(DayCounter,SettlementDate,AF63,,,Trigger)</f>
        <v>0.23333333333333334</v>
      </c>
      <c r="AH63" s="112">
        <f t="shared" si="11"/>
        <v>1.7050536747288069E-3</v>
      </c>
      <c r="AI63" s="112">
        <f t="shared" si="12"/>
        <v>1.6781030648058649E-3</v>
      </c>
      <c r="AJ63" s="112">
        <f t="shared" si="13"/>
        <v>1.6911029599263982E-3</v>
      </c>
    </row>
    <row r="64" spans="14:36" x14ac:dyDescent="0.2">
      <c r="N64" s="85"/>
      <c r="AF64" s="114">
        <f>_xll.qlCalendarAdvance(Calendar,AF63,"1d","mf",,Trigger)</f>
        <v>42731</v>
      </c>
      <c r="AG64" s="100">
        <f>_xll.qlDayCounterYearFraction(DayCounter,SettlementDate,AF64,,,Trigger)</f>
        <v>0.24444444444444444</v>
      </c>
      <c r="AH64" s="112">
        <f t="shared" si="11"/>
        <v>1.7050536747288069E-3</v>
      </c>
      <c r="AI64" s="112">
        <f t="shared" si="12"/>
        <v>1.6935034133332598E-3</v>
      </c>
      <c r="AJ64" s="112">
        <f t="shared" si="13"/>
        <v>1.7072533929767674E-3</v>
      </c>
    </row>
    <row r="65" spans="14:36" x14ac:dyDescent="0.2">
      <c r="N65" s="85"/>
      <c r="AF65" s="114">
        <f>_xll.qlCalendarAdvance(Calendar,AF64,"1d","mf",,Trigger)</f>
        <v>42732</v>
      </c>
      <c r="AG65" s="100">
        <f>_xll.qlDayCounterYearFraction(DayCounter,SettlementDate,AF65,,,Trigger)</f>
        <v>0.24722222222222223</v>
      </c>
      <c r="AH65" s="112">
        <f t="shared" si="11"/>
        <v>1.7050536747288069E-3</v>
      </c>
      <c r="AI65" s="112">
        <f t="shared" si="12"/>
        <v>1.6973535004651086E-3</v>
      </c>
      <c r="AJ65" s="112">
        <f t="shared" si="13"/>
        <v>1.7112652715958389E-3</v>
      </c>
    </row>
    <row r="66" spans="14:36" x14ac:dyDescent="0.2">
      <c r="N66" s="85"/>
      <c r="O66" s="85"/>
      <c r="AF66" s="114">
        <f>_xll.qlCalendarAdvance(Calendar,AF65,"1d","mf",,Trigger)</f>
        <v>42733</v>
      </c>
      <c r="AG66" s="100">
        <f>_xll.qlDayCounterYearFraction(DayCounter,SettlementDate,AF66,,,Trigger)</f>
        <v>0.25</v>
      </c>
      <c r="AH66" s="112">
        <f t="shared" si="11"/>
        <v>1.7050536747288069E-3</v>
      </c>
      <c r="AI66" s="112">
        <f t="shared" si="12"/>
        <v>1.7012035875969573E-3</v>
      </c>
      <c r="AJ66" s="112">
        <f t="shared" si="13"/>
        <v>1.7152668583575023E-3</v>
      </c>
    </row>
    <row r="67" spans="14:36" x14ac:dyDescent="0.2">
      <c r="N67" s="85"/>
      <c r="O67" s="85"/>
      <c r="AF67" s="114">
        <f>_xll.qlCalendarAdvance(Calendar,AF66,"1d","mf",,Trigger)</f>
        <v>42734</v>
      </c>
      <c r="AG67" s="100">
        <f>_xll.qlDayCounterYearFraction(DayCounter,SettlementDate,AF67,,,Trigger)</f>
        <v>0.25277777777777777</v>
      </c>
      <c r="AH67" s="112">
        <f t="shared" ref="AH67:AH98" si="14">$W$13</f>
        <v>1.7050536747288069E-3</v>
      </c>
      <c r="AI67" s="112">
        <f t="shared" ref="AI67:AI98" si="15">$W$10+$W$9*AG67</f>
        <v>1.705053674728806E-3</v>
      </c>
      <c r="AJ67" s="112">
        <f t="shared" ref="AJ67:AJ98" si="16">($W$5+$W$4*AG67+$W$3*AG67^2)</f>
        <v>1.7192581532617574E-3</v>
      </c>
    </row>
    <row r="68" spans="14:36" x14ac:dyDescent="0.2">
      <c r="N68" s="85"/>
      <c r="O68" s="85"/>
      <c r="AF68" s="114">
        <f>_xll.qlCalendarAdvance(Calendar,AF67,"1d","mf",,Trigger)</f>
        <v>42737</v>
      </c>
      <c r="AG68" s="100">
        <f>_xll.qlDayCounterYearFraction(DayCounter,SettlementDate,AF68,,,Trigger)</f>
        <v>0.26111111111111113</v>
      </c>
      <c r="AH68" s="112">
        <f t="shared" si="14"/>
        <v>1.7050536747288069E-3</v>
      </c>
      <c r="AI68" s="112">
        <f t="shared" si="15"/>
        <v>1.7166039361243522E-3</v>
      </c>
      <c r="AJ68" s="112">
        <f t="shared" si="16"/>
        <v>1.7311702868300733E-3</v>
      </c>
    </row>
    <row r="69" spans="14:36" x14ac:dyDescent="0.2">
      <c r="N69" s="85"/>
      <c r="O69" s="85"/>
      <c r="AF69" s="114">
        <f>_xll.qlCalendarAdvance(Calendar,AF68,"1d","mf",,Trigger)</f>
        <v>42738</v>
      </c>
      <c r="AG69" s="100">
        <f>_xll.qlDayCounterYearFraction(DayCounter,SettlementDate,AF69,,,Trigger)</f>
        <v>0.2638888888888889</v>
      </c>
      <c r="AH69" s="112">
        <f t="shared" si="14"/>
        <v>1.7050536747288069E-3</v>
      </c>
      <c r="AI69" s="112">
        <f t="shared" si="15"/>
        <v>1.720454023256201E-3</v>
      </c>
      <c r="AJ69" s="112">
        <f t="shared" si="16"/>
        <v>1.7351204143046953E-3</v>
      </c>
    </row>
    <row r="70" spans="14:36" x14ac:dyDescent="0.2">
      <c r="N70" s="85"/>
      <c r="O70" s="85"/>
      <c r="AF70" s="114">
        <f>_xll.qlCalendarAdvance(Calendar,AF69,"1d","mf",,Trigger)</f>
        <v>42739</v>
      </c>
      <c r="AG70" s="100">
        <f>_xll.qlDayCounterYearFraction(DayCounter,SettlementDate,AF70,,,Trigger)</f>
        <v>0.26666666666666666</v>
      </c>
      <c r="AH70" s="112">
        <f t="shared" si="14"/>
        <v>1.7050536747288069E-3</v>
      </c>
      <c r="AI70" s="112">
        <f t="shared" si="15"/>
        <v>1.7243041103880497E-3</v>
      </c>
      <c r="AJ70" s="112">
        <f t="shared" si="16"/>
        <v>1.7390602499219091E-3</v>
      </c>
    </row>
    <row r="71" spans="14:36" x14ac:dyDescent="0.2">
      <c r="N71" s="85"/>
      <c r="O71" s="85"/>
      <c r="AF71" s="114">
        <f>_xll.qlCalendarAdvance(Calendar,AF70,"1d","mf",,Trigger)</f>
        <v>42740</v>
      </c>
      <c r="AG71" s="100">
        <f>_xll.qlDayCounterYearFraction(DayCounter,SettlementDate,AF71,,,Trigger)</f>
        <v>0.26944444444444443</v>
      </c>
      <c r="AH71" s="112">
        <f t="shared" si="14"/>
        <v>1.7050536747288069E-3</v>
      </c>
      <c r="AI71" s="112">
        <f t="shared" si="15"/>
        <v>1.7281541975198984E-3</v>
      </c>
      <c r="AJ71" s="112">
        <f t="shared" si="16"/>
        <v>1.7429897936817147E-3</v>
      </c>
    </row>
    <row r="72" spans="14:36" x14ac:dyDescent="0.2">
      <c r="N72" s="85"/>
      <c r="O72" s="85"/>
      <c r="AF72" s="114">
        <f>_xll.qlCalendarAdvance(Calendar,AF71,"1d","mf",,Trigger)</f>
        <v>42741</v>
      </c>
      <c r="AG72" s="100">
        <f>_xll.qlDayCounterYearFraction(DayCounter,SettlementDate,AF72,,,Trigger)</f>
        <v>0.2722222222222222</v>
      </c>
      <c r="AH72" s="112">
        <f t="shared" si="14"/>
        <v>1.7050536747288069E-3</v>
      </c>
      <c r="AI72" s="112">
        <f t="shared" si="15"/>
        <v>1.7320042846517471E-3</v>
      </c>
      <c r="AJ72" s="112">
        <f t="shared" si="16"/>
        <v>1.7469090455841121E-3</v>
      </c>
    </row>
    <row r="73" spans="14:36" x14ac:dyDescent="0.2">
      <c r="N73" s="85"/>
      <c r="O73" s="85"/>
      <c r="AF73" s="114">
        <f>_xll.qlCalendarAdvance(Calendar,AF72,"1d","mf",,Trigger)</f>
        <v>42744</v>
      </c>
      <c r="AG73" s="100">
        <f>_xll.qlDayCounterYearFraction(DayCounter,SettlementDate,AF73,,,Trigger)</f>
        <v>0.28055555555555556</v>
      </c>
      <c r="AH73" s="112">
        <f t="shared" si="14"/>
        <v>1.7050536747288069E-3</v>
      </c>
      <c r="AI73" s="112">
        <f t="shared" si="15"/>
        <v>1.7435545460472933E-3</v>
      </c>
      <c r="AJ73" s="112">
        <f t="shared" si="16"/>
        <v>1.7586050501468547E-3</v>
      </c>
    </row>
    <row r="74" spans="14:36" x14ac:dyDescent="0.2">
      <c r="N74" s="85"/>
      <c r="O74" s="85"/>
      <c r="AF74" s="114">
        <f>_xll.qlCalendarAdvance(Calendar,AF73,"1d","mf",,Trigger)</f>
        <v>42745</v>
      </c>
      <c r="AG74" s="100">
        <f>_xll.qlDayCounterYearFraction(DayCounter,SettlementDate,AF74,,,Trigger)</f>
        <v>0.28333333333333333</v>
      </c>
      <c r="AH74" s="112">
        <f t="shared" si="14"/>
        <v>1.7050536747288069E-3</v>
      </c>
      <c r="AI74" s="112">
        <f t="shared" si="15"/>
        <v>1.7474046331791421E-3</v>
      </c>
      <c r="AJ74" s="112">
        <f t="shared" si="16"/>
        <v>1.7624831346196191E-3</v>
      </c>
    </row>
    <row r="75" spans="14:36" x14ac:dyDescent="0.2">
      <c r="N75" s="85"/>
      <c r="O75" s="85"/>
      <c r="AF75" s="114">
        <f>_xll.qlCalendarAdvance(Calendar,AF74,"1d","mf",,Trigger)</f>
        <v>42746</v>
      </c>
      <c r="AG75" s="100">
        <f>_xll.qlDayCounterYearFraction(DayCounter,SettlementDate,AF75,,,Trigger)</f>
        <v>0.28611111111111109</v>
      </c>
      <c r="AH75" s="112">
        <f t="shared" si="14"/>
        <v>1.7050536747288069E-3</v>
      </c>
      <c r="AI75" s="112">
        <f t="shared" si="15"/>
        <v>1.7512547203109906E-3</v>
      </c>
      <c r="AJ75" s="112">
        <f t="shared" si="16"/>
        <v>1.7663509272349751E-3</v>
      </c>
    </row>
    <row r="76" spans="14:36" x14ac:dyDescent="0.2">
      <c r="N76" s="85"/>
      <c r="O76" s="85"/>
      <c r="AF76" s="114">
        <f>_xll.qlCalendarAdvance(Calendar,AF75,"1d","mf",,Trigger)</f>
        <v>42747</v>
      </c>
      <c r="AG76" s="100">
        <f>_xll.qlDayCounterYearFraction(DayCounter,SettlementDate,AF76,,,Trigger)</f>
        <v>0.28888888888888886</v>
      </c>
      <c r="AH76" s="112">
        <f t="shared" si="14"/>
        <v>1.7050536747288069E-3</v>
      </c>
      <c r="AI76" s="112">
        <f t="shared" si="15"/>
        <v>1.7551048074428393E-3</v>
      </c>
      <c r="AJ76" s="112">
        <f t="shared" si="16"/>
        <v>1.7702084279929229E-3</v>
      </c>
    </row>
    <row r="77" spans="14:36" x14ac:dyDescent="0.2">
      <c r="N77" s="85"/>
      <c r="O77" s="85"/>
      <c r="AF77" s="114">
        <f>_xll.qlCalendarAdvance(Calendar,AF76,"1d","mf",,Trigger)</f>
        <v>42748</v>
      </c>
      <c r="AG77" s="100">
        <f>_xll.qlDayCounterYearFraction(DayCounter,SettlementDate,AF77,,,Trigger)</f>
        <v>0.29166666666666669</v>
      </c>
      <c r="AH77" s="112">
        <f t="shared" si="14"/>
        <v>1.7050536747288069E-3</v>
      </c>
      <c r="AI77" s="112">
        <f t="shared" si="15"/>
        <v>1.7589548945746883E-3</v>
      </c>
      <c r="AJ77" s="112">
        <f t="shared" si="16"/>
        <v>1.7740556368934623E-3</v>
      </c>
    </row>
    <row r="78" spans="14:36" x14ac:dyDescent="0.2">
      <c r="N78" s="85"/>
      <c r="O78" s="85"/>
      <c r="AF78" s="114">
        <f>_xll.qlCalendarAdvance(Calendar,AF77,"1d","mf",,Trigger)</f>
        <v>42751</v>
      </c>
      <c r="AG78" s="100">
        <f>_xll.qlDayCounterYearFraction(DayCounter,SettlementDate,AF78,,,Trigger)</f>
        <v>0.3</v>
      </c>
      <c r="AH78" s="112">
        <f t="shared" si="14"/>
        <v>1.7050536747288069E-3</v>
      </c>
      <c r="AI78" s="112">
        <f t="shared" si="15"/>
        <v>1.7705051559702342E-3</v>
      </c>
      <c r="AJ78" s="112">
        <f t="shared" si="16"/>
        <v>1.7855355124506314E-3</v>
      </c>
    </row>
    <row r="79" spans="14:36" x14ac:dyDescent="0.2">
      <c r="N79" s="85"/>
      <c r="O79" s="85"/>
      <c r="AF79" s="114">
        <f>_xll.qlCalendarAdvance(Calendar,AF78,"1d","mf",,Trigger)</f>
        <v>42752</v>
      </c>
      <c r="AG79" s="100">
        <f>_xll.qlDayCounterYearFraction(DayCounter,SettlementDate,AF79,,,Trigger)</f>
        <v>0.30277777777777776</v>
      </c>
      <c r="AH79" s="112">
        <f t="shared" si="14"/>
        <v>1.7050536747288069E-3</v>
      </c>
      <c r="AI79" s="112">
        <f t="shared" si="15"/>
        <v>1.774355243102083E-3</v>
      </c>
      <c r="AJ79" s="112">
        <f t="shared" si="16"/>
        <v>1.789341553921538E-3</v>
      </c>
    </row>
    <row r="80" spans="14:36" x14ac:dyDescent="0.2">
      <c r="N80" s="85"/>
      <c r="O80" s="85"/>
      <c r="AF80" s="114">
        <f>_xll.qlCalendarAdvance(Calendar,AF79,"1d","mf",,Trigger)</f>
        <v>42753</v>
      </c>
      <c r="AG80" s="100">
        <f>_xll.qlDayCounterYearFraction(DayCounter,SettlementDate,AF80,,,Trigger)</f>
        <v>0.30555555555555558</v>
      </c>
      <c r="AH80" s="112">
        <f t="shared" si="14"/>
        <v>1.7050536747288069E-3</v>
      </c>
      <c r="AI80" s="112">
        <f t="shared" si="15"/>
        <v>1.7782053302339317E-3</v>
      </c>
      <c r="AJ80" s="112">
        <f t="shared" si="16"/>
        <v>1.7931373035350365E-3</v>
      </c>
    </row>
    <row r="81" spans="14:36" x14ac:dyDescent="0.2">
      <c r="N81" s="85"/>
      <c r="O81" s="85"/>
      <c r="AF81" s="114">
        <f>_xll.qlCalendarAdvance(Calendar,AF80,"1d","mf",,Trigger)</f>
        <v>42754</v>
      </c>
      <c r="AG81" s="100">
        <f>_xll.qlDayCounterYearFraction(DayCounter,SettlementDate,AF81,,,Trigger)</f>
        <v>0.30833333333333335</v>
      </c>
      <c r="AH81" s="112">
        <f t="shared" si="14"/>
        <v>1.7050536747288069E-3</v>
      </c>
      <c r="AI81" s="112">
        <f t="shared" si="15"/>
        <v>1.7820554173657804E-3</v>
      </c>
      <c r="AJ81" s="112">
        <f t="shared" si="16"/>
        <v>1.7969227612911266E-3</v>
      </c>
    </row>
    <row r="82" spans="14:36" x14ac:dyDescent="0.2">
      <c r="N82" s="85"/>
      <c r="O82" s="85"/>
      <c r="AF82" s="114">
        <f>_xll.qlCalendarAdvance(Calendar,AF81,"1d","mf",,Trigger)</f>
        <v>42755</v>
      </c>
      <c r="AG82" s="100">
        <f>_xll.qlDayCounterYearFraction(DayCounter,SettlementDate,AF82,,,Trigger)</f>
        <v>0.31111111111111112</v>
      </c>
      <c r="AH82" s="112">
        <f t="shared" si="14"/>
        <v>1.7050536747288069E-3</v>
      </c>
      <c r="AI82" s="112">
        <f t="shared" si="15"/>
        <v>1.7859055044976292E-3</v>
      </c>
      <c r="AJ82" s="112">
        <f t="shared" si="16"/>
        <v>1.8006979271898084E-3</v>
      </c>
    </row>
    <row r="83" spans="14:36" x14ac:dyDescent="0.2">
      <c r="N83" s="85"/>
      <c r="O83" s="85"/>
      <c r="AF83" s="114">
        <f>_xll.qlCalendarAdvance(Calendar,AF82,"1d","mf",,Trigger)</f>
        <v>42758</v>
      </c>
      <c r="AG83" s="100">
        <f>_xll.qlDayCounterYearFraction(DayCounter,SettlementDate,AF83,,,Trigger)</f>
        <v>0.31944444444444442</v>
      </c>
      <c r="AH83" s="112">
        <f t="shared" si="14"/>
        <v>1.7050536747288069E-3</v>
      </c>
      <c r="AI83" s="112">
        <f t="shared" si="15"/>
        <v>1.7974557658931754E-3</v>
      </c>
      <c r="AJ83" s="112">
        <f t="shared" si="16"/>
        <v>1.8119616737414042E-3</v>
      </c>
    </row>
    <row r="84" spans="14:36" x14ac:dyDescent="0.2">
      <c r="N84" s="85"/>
      <c r="O84" s="85"/>
      <c r="AF84" s="114">
        <f>_xll.qlCalendarAdvance(Calendar,AF83,"1d","mf",,Trigger)</f>
        <v>42759</v>
      </c>
      <c r="AG84" s="100">
        <f>_xll.qlDayCounterYearFraction(DayCounter,SettlementDate,AF84,,,Trigger)</f>
        <v>0.32222222222222224</v>
      </c>
      <c r="AH84" s="112">
        <f t="shared" si="14"/>
        <v>1.7050536747288069E-3</v>
      </c>
      <c r="AI84" s="112">
        <f t="shared" si="15"/>
        <v>1.8013058530250241E-3</v>
      </c>
      <c r="AJ84" s="112">
        <f t="shared" si="16"/>
        <v>1.8156956722104531E-3</v>
      </c>
    </row>
    <row r="85" spans="14:36" x14ac:dyDescent="0.2">
      <c r="N85" s="85"/>
      <c r="O85" s="85"/>
      <c r="AF85" s="114">
        <f>_xll.qlCalendarAdvance(Calendar,AF84,"1d","mf",,Trigger)</f>
        <v>42760</v>
      </c>
      <c r="AG85" s="100">
        <f>_xll.qlDayCounterYearFraction(DayCounter,SettlementDate,AF85,,,Trigger)</f>
        <v>0.32500000000000001</v>
      </c>
      <c r="AH85" s="112">
        <f t="shared" si="14"/>
        <v>1.7050536747288069E-3</v>
      </c>
      <c r="AI85" s="112">
        <f t="shared" si="15"/>
        <v>1.8051559401568728E-3</v>
      </c>
      <c r="AJ85" s="112">
        <f t="shared" si="16"/>
        <v>1.8194193788220936E-3</v>
      </c>
    </row>
    <row r="86" spans="14:36" x14ac:dyDescent="0.2">
      <c r="N86" s="85"/>
      <c r="O86" s="85"/>
      <c r="AF86" s="114">
        <f>_xll.qlCalendarAdvance(Calendar,AF85,"1d","mf",,Trigger)</f>
        <v>42761</v>
      </c>
      <c r="AG86" s="100">
        <f>_xll.qlDayCounterYearFraction(DayCounter,SettlementDate,AF86,,,Trigger)</f>
        <v>0.32777777777777778</v>
      </c>
      <c r="AH86" s="112">
        <f t="shared" si="14"/>
        <v>1.7050536747288069E-3</v>
      </c>
      <c r="AI86" s="112">
        <f t="shared" si="15"/>
        <v>1.8090060272887216E-3</v>
      </c>
      <c r="AJ86" s="112">
        <f t="shared" si="16"/>
        <v>1.8231327935763258E-3</v>
      </c>
    </row>
    <row r="87" spans="14:36" x14ac:dyDescent="0.2">
      <c r="N87" s="85"/>
      <c r="O87" s="85"/>
      <c r="AF87" s="114">
        <f>_xll.qlCalendarAdvance(Calendar,AF86,"1d","mf",,Trigger)</f>
        <v>42762</v>
      </c>
      <c r="AG87" s="100">
        <f>_xll.qlDayCounterYearFraction(DayCounter,SettlementDate,AF87,,,Trigger)</f>
        <v>0.33055555555555555</v>
      </c>
      <c r="AH87" s="112">
        <f t="shared" si="14"/>
        <v>1.7050536747288069E-3</v>
      </c>
      <c r="AI87" s="112">
        <f t="shared" si="15"/>
        <v>1.8128561144205703E-3</v>
      </c>
      <c r="AJ87" s="112">
        <f t="shared" si="16"/>
        <v>1.8268359164731499E-3</v>
      </c>
    </row>
    <row r="88" spans="14:36" x14ac:dyDescent="0.2">
      <c r="N88" s="85"/>
      <c r="O88" s="85"/>
      <c r="AF88" s="114">
        <f>_xll.qlCalendarAdvance(Calendar,AF87,"1d","mf",,Trigger)</f>
        <v>42765</v>
      </c>
      <c r="AG88" s="100">
        <f>_xll.qlDayCounterYearFraction(DayCounter,SettlementDate,AF88,,,Trigger)</f>
        <v>0.33888888888888891</v>
      </c>
      <c r="AH88" s="112">
        <f t="shared" si="14"/>
        <v>1.7050536747288069E-3</v>
      </c>
      <c r="AI88" s="112">
        <f t="shared" si="15"/>
        <v>1.8244063758161165E-3</v>
      </c>
      <c r="AJ88" s="112">
        <f t="shared" si="16"/>
        <v>1.8378835340191724E-3</v>
      </c>
    </row>
    <row r="89" spans="14:36" x14ac:dyDescent="0.2">
      <c r="N89" s="85"/>
      <c r="O89" s="85"/>
      <c r="AF89" s="114">
        <f>_xll.qlCalendarAdvance(Calendar,AF88,"1d","mf",,Trigger)</f>
        <v>42766</v>
      </c>
      <c r="AG89" s="100">
        <f>_xll.qlDayCounterYearFraction(DayCounter,SettlementDate,AF89,,,Trigger)</f>
        <v>0.34166666666666667</v>
      </c>
      <c r="AH89" s="112">
        <f t="shared" si="14"/>
        <v>1.7050536747288069E-3</v>
      </c>
      <c r="AI89" s="112">
        <f t="shared" si="15"/>
        <v>1.828256462947965E-3</v>
      </c>
      <c r="AJ89" s="112">
        <f t="shared" si="16"/>
        <v>1.8415454894863635E-3</v>
      </c>
    </row>
    <row r="90" spans="14:36" x14ac:dyDescent="0.2">
      <c r="N90" s="85"/>
      <c r="O90" s="85"/>
      <c r="AF90" s="114">
        <f>_xll.qlCalendarAdvance(Calendar,AF89,"1d","mf",,Trigger)</f>
        <v>42767</v>
      </c>
      <c r="AG90" s="100">
        <f>_xll.qlDayCounterYearFraction(DayCounter,SettlementDate,AF90,,,Trigger)</f>
        <v>0.34444444444444444</v>
      </c>
      <c r="AH90" s="112">
        <f t="shared" si="14"/>
        <v>1.7050536747288069E-3</v>
      </c>
      <c r="AI90" s="112">
        <f t="shared" si="15"/>
        <v>1.8321065500798137E-3</v>
      </c>
      <c r="AJ90" s="112">
        <f t="shared" si="16"/>
        <v>1.8451971530961462E-3</v>
      </c>
    </row>
    <row r="91" spans="14:36" x14ac:dyDescent="0.2">
      <c r="N91" s="85"/>
      <c r="O91" s="85"/>
      <c r="AF91" s="114">
        <f>_xll.qlCalendarAdvance(Calendar,AF90,"1d","mf",,Trigger)</f>
        <v>42768</v>
      </c>
      <c r="AG91" s="100">
        <f>_xll.qlDayCounterYearFraction(DayCounter,SettlementDate,AF91,,,Trigger)</f>
        <v>0.34722222222222221</v>
      </c>
      <c r="AH91" s="112">
        <f t="shared" si="14"/>
        <v>1.7050536747288069E-3</v>
      </c>
      <c r="AI91" s="112">
        <f t="shared" si="15"/>
        <v>1.8359566372116625E-3</v>
      </c>
      <c r="AJ91" s="112">
        <f t="shared" si="16"/>
        <v>1.8488385248485208E-3</v>
      </c>
    </row>
    <row r="92" spans="14:36" x14ac:dyDescent="0.2">
      <c r="N92" s="85"/>
      <c r="O92" s="85"/>
      <c r="AF92" s="114">
        <f>_xll.qlCalendarAdvance(Calendar,AF91,"1d","mf",,Trigger)</f>
        <v>42769</v>
      </c>
      <c r="AG92" s="100">
        <f>_xll.qlDayCounterYearFraction(DayCounter,SettlementDate,AF92,,,Trigger)</f>
        <v>0.35</v>
      </c>
      <c r="AH92" s="112">
        <f t="shared" si="14"/>
        <v>1.7050536747288069E-3</v>
      </c>
      <c r="AI92" s="112">
        <f t="shared" si="15"/>
        <v>1.8398067243435112E-3</v>
      </c>
      <c r="AJ92" s="112">
        <f t="shared" si="16"/>
        <v>1.8524696047434869E-3</v>
      </c>
    </row>
    <row r="93" spans="14:36" x14ac:dyDescent="0.2">
      <c r="N93" s="85"/>
      <c r="O93" s="85"/>
      <c r="AF93" s="114">
        <f>_xll.qlCalendarAdvance(Calendar,AF92,"1d","mf",,Trigger)</f>
        <v>42772</v>
      </c>
      <c r="AG93" s="100">
        <f>_xll.qlDayCounterYearFraction(DayCounter,SettlementDate,AF93,,,Trigger)</f>
        <v>0.35833333333333334</v>
      </c>
      <c r="AH93" s="112">
        <f t="shared" si="14"/>
        <v>1.7050536747288069E-3</v>
      </c>
      <c r="AI93" s="112">
        <f t="shared" si="15"/>
        <v>1.8513569857390574E-3</v>
      </c>
      <c r="AJ93" s="112">
        <f t="shared" si="16"/>
        <v>1.8633010932839363E-3</v>
      </c>
    </row>
    <row r="94" spans="14:36" x14ac:dyDescent="0.2">
      <c r="N94" s="85"/>
      <c r="O94" s="85"/>
      <c r="AF94" s="114">
        <f>_xll.qlCalendarAdvance(Calendar,AF93,"1d","mf",,Trigger)</f>
        <v>42773</v>
      </c>
      <c r="AG94" s="100">
        <f>_xll.qlDayCounterYearFraction(DayCounter,SettlementDate,AF94,,,Trigger)</f>
        <v>0.3611111111111111</v>
      </c>
      <c r="AH94" s="112">
        <f t="shared" si="14"/>
        <v>1.7050536747288069E-3</v>
      </c>
      <c r="AI94" s="112">
        <f t="shared" si="15"/>
        <v>1.8552070728709061E-3</v>
      </c>
      <c r="AJ94" s="112">
        <f t="shared" si="16"/>
        <v>1.8668910057492698E-3</v>
      </c>
    </row>
    <row r="95" spans="14:36" x14ac:dyDescent="0.2">
      <c r="N95" s="85"/>
      <c r="O95" s="85"/>
      <c r="AF95" s="114">
        <f>_xll.qlCalendarAdvance(Calendar,AF94,"1d","mf",,Trigger)</f>
        <v>42774</v>
      </c>
      <c r="AG95" s="100">
        <f>_xll.qlDayCounterYearFraction(DayCounter,SettlementDate,AF95,,,Trigger)</f>
        <v>0.36388888888888887</v>
      </c>
      <c r="AH95" s="112">
        <f t="shared" si="14"/>
        <v>1.7050536747288069E-3</v>
      </c>
      <c r="AI95" s="112">
        <f t="shared" si="15"/>
        <v>1.8590571600027549E-3</v>
      </c>
      <c r="AJ95" s="112">
        <f t="shared" si="16"/>
        <v>1.8704706263571948E-3</v>
      </c>
    </row>
    <row r="96" spans="14:36" x14ac:dyDescent="0.2">
      <c r="N96" s="85"/>
      <c r="O96" s="85"/>
      <c r="AF96" s="114">
        <f>_xll.qlCalendarAdvance(Calendar,AF95,"1d","mf",,Trigger)</f>
        <v>42775</v>
      </c>
      <c r="AG96" s="100">
        <f>_xll.qlDayCounterYearFraction(DayCounter,SettlementDate,AF96,,,Trigger)</f>
        <v>0.36666666666666664</v>
      </c>
      <c r="AH96" s="112">
        <f t="shared" si="14"/>
        <v>1.7050536747288069E-3</v>
      </c>
      <c r="AI96" s="112">
        <f t="shared" si="15"/>
        <v>1.8629072471346036E-3</v>
      </c>
      <c r="AJ96" s="112">
        <f t="shared" si="16"/>
        <v>1.8740399551077115E-3</v>
      </c>
    </row>
    <row r="97" spans="14:36" x14ac:dyDescent="0.2">
      <c r="N97" s="85"/>
      <c r="O97" s="85"/>
      <c r="AF97" s="114">
        <f>_xll.qlCalendarAdvance(Calendar,AF96,"1d","mf",,Trigger)</f>
        <v>42776</v>
      </c>
      <c r="AG97" s="100">
        <f>_xll.qlDayCounterYearFraction(DayCounter,SettlementDate,AF97,,,Trigger)</f>
        <v>0.36944444444444446</v>
      </c>
      <c r="AH97" s="112">
        <f t="shared" si="14"/>
        <v>1.7050536747288069E-3</v>
      </c>
      <c r="AI97" s="112">
        <f t="shared" si="15"/>
        <v>1.8667573342664523E-3</v>
      </c>
      <c r="AJ97" s="112">
        <f t="shared" si="16"/>
        <v>1.8775989920008201E-3</v>
      </c>
    </row>
    <row r="98" spans="14:36" x14ac:dyDescent="0.2">
      <c r="N98" s="85"/>
      <c r="O98" s="85"/>
      <c r="AF98" s="114">
        <f>_xll.qlCalendarAdvance(Calendar,AF97,"1d","mf",,Trigger)</f>
        <v>42779</v>
      </c>
      <c r="AG98" s="100">
        <f>_xll.qlDayCounterYearFraction(DayCounter,SettlementDate,AF98,,,Trigger)</f>
        <v>0.37777777777777777</v>
      </c>
      <c r="AH98" s="112">
        <f t="shared" si="14"/>
        <v>1.7050536747288069E-3</v>
      </c>
      <c r="AI98" s="112">
        <f t="shared" si="15"/>
        <v>1.8783075956619985E-3</v>
      </c>
      <c r="AJ98" s="112">
        <f t="shared" si="16"/>
        <v>1.888214351535696E-3</v>
      </c>
    </row>
    <row r="99" spans="14:36" x14ac:dyDescent="0.2">
      <c r="N99" s="85"/>
      <c r="O99" s="85"/>
      <c r="AF99" s="114">
        <f>_xll.qlCalendarAdvance(Calendar,AF98,"1d","mf",,Trigger)</f>
        <v>42780</v>
      </c>
      <c r="AG99" s="100">
        <f>_xll.qlDayCounterYearFraction(DayCounter,SettlementDate,AF99,,,Trigger)</f>
        <v>0.38055555555555554</v>
      </c>
      <c r="AH99" s="112">
        <f t="shared" ref="AH99:AH132" si="17">$W$13</f>
        <v>1.7050536747288069E-3</v>
      </c>
      <c r="AI99" s="112">
        <f t="shared" ref="AI99:AI132" si="18">$W$10+$W$9*AG99</f>
        <v>1.8821576827938473E-3</v>
      </c>
      <c r="AJ99" s="112">
        <f t="shared" ref="AJ99:AJ132" si="19">($W$5+$W$4*AG99+$W$3*AG99^2)</f>
        <v>1.8917322209991714E-3</v>
      </c>
    </row>
    <row r="100" spans="14:36" x14ac:dyDescent="0.2">
      <c r="N100" s="85"/>
      <c r="O100" s="85"/>
      <c r="AF100" s="114">
        <f>_xll.qlCalendarAdvance(Calendar,AF99,"1d","mf",,Trigger)</f>
        <v>42781</v>
      </c>
      <c r="AG100" s="100">
        <f>_xll.qlDayCounterYearFraction(DayCounter,SettlementDate,AF100,,,Trigger)</f>
        <v>0.38333333333333336</v>
      </c>
      <c r="AH100" s="112">
        <f t="shared" si="17"/>
        <v>1.7050536747288069E-3</v>
      </c>
      <c r="AI100" s="112">
        <f t="shared" si="18"/>
        <v>1.886007769925696E-3</v>
      </c>
      <c r="AJ100" s="112">
        <f t="shared" si="19"/>
        <v>1.8952397986052385E-3</v>
      </c>
    </row>
    <row r="101" spans="14:36" x14ac:dyDescent="0.2">
      <c r="N101" s="85"/>
      <c r="O101" s="85"/>
      <c r="AF101" s="114">
        <f>_xll.qlCalendarAdvance(Calendar,AF100,"1d","mf",,Trigger)</f>
        <v>42782</v>
      </c>
      <c r="AG101" s="100">
        <f>_xll.qlDayCounterYearFraction(DayCounter,SettlementDate,AF101,,,Trigger)</f>
        <v>0.38611111111111113</v>
      </c>
      <c r="AH101" s="112">
        <f t="shared" si="17"/>
        <v>1.7050536747288069E-3</v>
      </c>
      <c r="AI101" s="112">
        <f t="shared" si="18"/>
        <v>1.8898578570575447E-3</v>
      </c>
      <c r="AJ101" s="112">
        <f t="shared" si="19"/>
        <v>1.8987370843538975E-3</v>
      </c>
    </row>
    <row r="102" spans="14:36" x14ac:dyDescent="0.2">
      <c r="N102" s="85"/>
      <c r="O102" s="85"/>
      <c r="AF102" s="114">
        <f>_xll.qlCalendarAdvance(Calendar,AF101,"1d","mf",,Trigger)</f>
        <v>42783</v>
      </c>
      <c r="AG102" s="100">
        <f>_xll.qlDayCounterYearFraction(DayCounter,SettlementDate,AF102,,,Trigger)</f>
        <v>0.3888888888888889</v>
      </c>
      <c r="AH102" s="112">
        <f t="shared" si="17"/>
        <v>1.7050536747288069E-3</v>
      </c>
      <c r="AI102" s="112">
        <f t="shared" si="18"/>
        <v>1.8937079441893935E-3</v>
      </c>
      <c r="AJ102" s="112">
        <f t="shared" si="19"/>
        <v>1.9022240782451483E-3</v>
      </c>
    </row>
    <row r="103" spans="14:36" x14ac:dyDescent="0.2">
      <c r="N103" s="85"/>
      <c r="O103" s="85"/>
      <c r="AF103" s="114">
        <f>_xll.qlCalendarAdvance(Calendar,AF102,"1d","mf",,Trigger)</f>
        <v>42786</v>
      </c>
      <c r="AG103" s="100">
        <f>_xll.qlDayCounterYearFraction(DayCounter,SettlementDate,AF103,,,Trigger)</f>
        <v>0.3972222222222222</v>
      </c>
      <c r="AH103" s="112">
        <f t="shared" si="17"/>
        <v>1.7050536747288069E-3</v>
      </c>
      <c r="AI103" s="112">
        <f t="shared" si="18"/>
        <v>1.9052582055849396E-3</v>
      </c>
      <c r="AJ103" s="112">
        <f t="shared" si="19"/>
        <v>1.9126233087744509E-3</v>
      </c>
    </row>
    <row r="104" spans="14:36" x14ac:dyDescent="0.2">
      <c r="N104" s="85"/>
      <c r="O104" s="85"/>
      <c r="AF104" s="114">
        <f>_xll.qlCalendarAdvance(Calendar,AF103,"1d","mf",,Trigger)</f>
        <v>42787</v>
      </c>
      <c r="AG104" s="100">
        <f>_xll.qlDayCounterYearFraction(DayCounter,SettlementDate,AF104,,,Trigger)</f>
        <v>0.4</v>
      </c>
      <c r="AH104" s="112">
        <f t="shared" si="17"/>
        <v>1.7050536747288069E-3</v>
      </c>
      <c r="AI104" s="112">
        <f t="shared" si="18"/>
        <v>1.9091082927167884E-3</v>
      </c>
      <c r="AJ104" s="112">
        <f t="shared" si="19"/>
        <v>1.9160691352360689E-3</v>
      </c>
    </row>
    <row r="105" spans="14:36" x14ac:dyDescent="0.2">
      <c r="N105" s="85"/>
      <c r="O105" s="85"/>
      <c r="AF105" s="114">
        <f>_xll.qlCalendarAdvance(Calendar,AF104,"1d","mf",,Trigger)</f>
        <v>42788</v>
      </c>
      <c r="AG105" s="100">
        <f>_xll.qlDayCounterYearFraction(DayCounter,SettlementDate,AF105,,,Trigger)</f>
        <v>0.40277777777777779</v>
      </c>
      <c r="AH105" s="112">
        <f t="shared" si="17"/>
        <v>1.7050536747288069E-3</v>
      </c>
      <c r="AI105" s="112">
        <f t="shared" si="18"/>
        <v>1.9129583798486371E-3</v>
      </c>
      <c r="AJ105" s="112">
        <f t="shared" si="19"/>
        <v>1.9195046698402786E-3</v>
      </c>
    </row>
    <row r="106" spans="14:36" x14ac:dyDescent="0.2">
      <c r="N106" s="85"/>
      <c r="O106" s="85"/>
      <c r="AF106" s="114">
        <f>_xll.qlCalendarAdvance(Calendar,AF105,"1d","mf",,Trigger)</f>
        <v>42789</v>
      </c>
      <c r="AG106" s="100">
        <f>_xll.qlDayCounterYearFraction(DayCounter,SettlementDate,AF106,,,Trigger)</f>
        <v>0.40555555555555556</v>
      </c>
      <c r="AH106" s="112">
        <f t="shared" si="17"/>
        <v>1.7050536747288069E-3</v>
      </c>
      <c r="AI106" s="112">
        <f t="shared" si="18"/>
        <v>1.9168084669804858E-3</v>
      </c>
      <c r="AJ106" s="112">
        <f t="shared" si="19"/>
        <v>1.9229299125870798E-3</v>
      </c>
    </row>
    <row r="107" spans="14:36" x14ac:dyDescent="0.2">
      <c r="N107" s="85"/>
      <c r="O107" s="85"/>
      <c r="AF107" s="114">
        <f>_xll.qlCalendarAdvance(Calendar,AF106,"1d","mf",,Trigger)</f>
        <v>42790</v>
      </c>
      <c r="AG107" s="100">
        <f>_xll.qlDayCounterYearFraction(DayCounter,SettlementDate,AF107,,,Trigger)</f>
        <v>0.40833333333333333</v>
      </c>
      <c r="AH107" s="112">
        <f t="shared" si="17"/>
        <v>1.7050536747288069E-3</v>
      </c>
      <c r="AI107" s="112">
        <f t="shared" si="18"/>
        <v>1.9206585541123346E-3</v>
      </c>
      <c r="AJ107" s="112">
        <f t="shared" si="19"/>
        <v>1.9263448634764726E-3</v>
      </c>
    </row>
    <row r="108" spans="14:36" x14ac:dyDescent="0.2">
      <c r="N108" s="85"/>
      <c r="O108" s="85"/>
      <c r="AF108" s="114">
        <f>_xll.qlCalendarAdvance(Calendar,AF107,"1d","mf",,Trigger)</f>
        <v>42793</v>
      </c>
      <c r="AG108" s="100">
        <f>_xll.qlDayCounterYearFraction(DayCounter,SettlementDate,AF108,,,Trigger)</f>
        <v>0.41666666666666669</v>
      </c>
      <c r="AH108" s="112">
        <f t="shared" si="17"/>
        <v>1.7050536747288069E-3</v>
      </c>
      <c r="AI108" s="112">
        <f t="shared" si="18"/>
        <v>1.9322088155078808E-3</v>
      </c>
      <c r="AJ108" s="112">
        <f t="shared" si="19"/>
        <v>1.9365279650002019E-3</v>
      </c>
    </row>
    <row r="109" spans="14:36" x14ac:dyDescent="0.2">
      <c r="N109" s="85"/>
      <c r="O109" s="85"/>
      <c r="AF109" s="114">
        <f>_xll.qlCalendarAdvance(Calendar,AF108,"1d","mf",,Trigger)</f>
        <v>42794</v>
      </c>
      <c r="AG109" s="100">
        <f>_xll.qlDayCounterYearFraction(DayCounter,SettlementDate,AF109,,,Trigger)</f>
        <v>0.41944444444444445</v>
      </c>
      <c r="AH109" s="112">
        <f t="shared" si="17"/>
        <v>1.7050536747288069E-3</v>
      </c>
      <c r="AI109" s="112">
        <f t="shared" si="18"/>
        <v>1.9360589026397295E-3</v>
      </c>
      <c r="AJ109" s="112">
        <f t="shared" si="19"/>
        <v>1.9399017484599619E-3</v>
      </c>
    </row>
    <row r="110" spans="14:36" x14ac:dyDescent="0.2">
      <c r="N110" s="85"/>
      <c r="O110" s="85"/>
      <c r="AF110" s="114">
        <f>_xll.qlCalendarAdvance(Calendar,AF109,"1d","mf",,Trigger)</f>
        <v>42795</v>
      </c>
      <c r="AG110" s="100">
        <f>_xll.qlDayCounterYearFraction(DayCounter,SettlementDate,AF110,,,Trigger)</f>
        <v>0.42222222222222222</v>
      </c>
      <c r="AH110" s="112">
        <f t="shared" si="17"/>
        <v>1.7050536747288069E-3</v>
      </c>
      <c r="AI110" s="112">
        <f t="shared" si="18"/>
        <v>1.939908989771578E-3</v>
      </c>
      <c r="AJ110" s="112">
        <f t="shared" si="19"/>
        <v>1.9432652400623136E-3</v>
      </c>
    </row>
    <row r="111" spans="14:36" x14ac:dyDescent="0.2">
      <c r="N111" s="85"/>
      <c r="O111" s="85"/>
      <c r="AF111" s="114">
        <f>_xll.qlCalendarAdvance(Calendar,AF110,"1d","mf",,Trigger)</f>
        <v>42796</v>
      </c>
      <c r="AG111" s="100">
        <f>_xll.qlDayCounterYearFraction(DayCounter,SettlementDate,AF111,,,Trigger)</f>
        <v>0.42499999999999999</v>
      </c>
      <c r="AH111" s="112">
        <f t="shared" si="17"/>
        <v>1.7050536747288069E-3</v>
      </c>
      <c r="AI111" s="112">
        <f t="shared" si="18"/>
        <v>1.9437590769034268E-3</v>
      </c>
      <c r="AJ111" s="112">
        <f t="shared" si="19"/>
        <v>1.946618439807257E-3</v>
      </c>
    </row>
    <row r="112" spans="14:36" x14ac:dyDescent="0.2">
      <c r="N112" s="85"/>
      <c r="O112" s="85"/>
      <c r="AF112" s="114">
        <f>_xll.qlCalendarAdvance(Calendar,AF111,"1d","mf",,Trigger)</f>
        <v>42797</v>
      </c>
      <c r="AG112" s="100">
        <f>_xll.qlDayCounterYearFraction(DayCounter,SettlementDate,AF112,,,Trigger)</f>
        <v>0.42777777777777776</v>
      </c>
      <c r="AH112" s="112">
        <f t="shared" si="17"/>
        <v>1.7050536747288069E-3</v>
      </c>
      <c r="AI112" s="112">
        <f t="shared" si="18"/>
        <v>1.9476091640352755E-3</v>
      </c>
      <c r="AJ112" s="112">
        <f t="shared" si="19"/>
        <v>1.9499613476947923E-3</v>
      </c>
    </row>
    <row r="113" spans="14:36" x14ac:dyDescent="0.2">
      <c r="N113" s="86"/>
      <c r="O113" s="85"/>
      <c r="AF113" s="114">
        <f>_xll.qlCalendarAdvance(Calendar,AF112,"1d","mf",,Trigger)</f>
        <v>42800</v>
      </c>
      <c r="AG113" s="100">
        <f>_xll.qlDayCounterYearFraction(DayCounter,SettlementDate,AF113,,,Trigger)</f>
        <v>0.43611111111111112</v>
      </c>
      <c r="AH113" s="112">
        <f t="shared" si="17"/>
        <v>1.7050536747288069E-3</v>
      </c>
      <c r="AI113" s="112">
        <f t="shared" si="18"/>
        <v>1.9591594254308219E-3</v>
      </c>
      <c r="AJ113" s="112">
        <f t="shared" si="19"/>
        <v>1.9599283202129487E-3</v>
      </c>
    </row>
    <row r="114" spans="14:36" x14ac:dyDescent="0.2">
      <c r="N114" s="86"/>
      <c r="O114" s="85"/>
      <c r="AF114" s="114">
        <f>_xll.qlCalendarAdvance(Calendar,AF113,"1d","mf",,Trigger)</f>
        <v>42801</v>
      </c>
      <c r="AG114" s="100">
        <f>_xll.qlDayCounterYearFraction(DayCounter,SettlementDate,AF114,,,Trigger)</f>
        <v>0.43888888888888888</v>
      </c>
      <c r="AH114" s="112">
        <f t="shared" si="17"/>
        <v>1.7050536747288069E-3</v>
      </c>
      <c r="AI114" s="112">
        <f t="shared" si="18"/>
        <v>1.9630095125626702E-3</v>
      </c>
      <c r="AJ114" s="112">
        <f t="shared" si="19"/>
        <v>1.9632300606708501E-3</v>
      </c>
    </row>
    <row r="115" spans="14:36" x14ac:dyDescent="0.2">
      <c r="N115" s="86"/>
      <c r="O115" s="85"/>
      <c r="AF115" s="114">
        <f>_xll.qlCalendarAdvance(Calendar,AF114,"1d","mf",,Trigger)</f>
        <v>42802</v>
      </c>
      <c r="AG115" s="100">
        <f>_xll.qlDayCounterYearFraction(DayCounter,SettlementDate,AF115,,,Trigger)</f>
        <v>0.44166666666666665</v>
      </c>
      <c r="AH115" s="112">
        <f t="shared" si="17"/>
        <v>1.7050536747288069E-3</v>
      </c>
      <c r="AI115" s="112">
        <f t="shared" si="18"/>
        <v>1.9668595996945194E-3</v>
      </c>
      <c r="AJ115" s="112">
        <f t="shared" si="19"/>
        <v>1.9665215092713449E-3</v>
      </c>
    </row>
    <row r="116" spans="14:36" x14ac:dyDescent="0.2">
      <c r="N116" s="86"/>
      <c r="O116" s="85"/>
      <c r="AF116" s="114">
        <f>_xll.qlCalendarAdvance(Calendar,AF115,"1d","mf",,Trigger)</f>
        <v>42803</v>
      </c>
      <c r="AG116" s="100">
        <f>_xll.qlDayCounterYearFraction(DayCounter,SettlementDate,AF116,,,Trigger)</f>
        <v>0.44444444444444442</v>
      </c>
      <c r="AH116" s="112">
        <f t="shared" si="17"/>
        <v>1.7050536747288069E-3</v>
      </c>
      <c r="AI116" s="112">
        <f t="shared" si="18"/>
        <v>1.9707096868263677E-3</v>
      </c>
      <c r="AJ116" s="112">
        <f t="shared" si="19"/>
        <v>1.9698026660144299E-3</v>
      </c>
    </row>
    <row r="117" spans="14:36" x14ac:dyDescent="0.2">
      <c r="N117" s="86"/>
      <c r="O117" s="85"/>
      <c r="AF117" s="114">
        <f>_xll.qlCalendarAdvance(Calendar,AF116,"1d","mf",,Trigger)</f>
        <v>42804</v>
      </c>
      <c r="AG117" s="100">
        <f>_xll.qlDayCounterYearFraction(DayCounter,SettlementDate,AF117,,,Trigger)</f>
        <v>0.44722222222222224</v>
      </c>
      <c r="AH117" s="112">
        <f t="shared" si="17"/>
        <v>1.7050536747288069E-3</v>
      </c>
      <c r="AI117" s="112">
        <f t="shared" si="18"/>
        <v>1.9745597739582168E-3</v>
      </c>
      <c r="AJ117" s="112">
        <f t="shared" si="19"/>
        <v>1.9730735309001078E-3</v>
      </c>
    </row>
    <row r="118" spans="14:36" x14ac:dyDescent="0.2">
      <c r="N118" s="86"/>
      <c r="O118" s="85"/>
      <c r="AF118" s="114">
        <f>_xll.qlCalendarAdvance(Calendar,AF117,"1d","mf",,Trigger)</f>
        <v>42807</v>
      </c>
      <c r="AG118" s="100">
        <f>_xll.qlDayCounterYearFraction(DayCounter,SettlementDate,AF118,,,Trigger)</f>
        <v>0.45555555555555555</v>
      </c>
      <c r="AH118" s="112">
        <f t="shared" si="17"/>
        <v>1.7050536747288069E-3</v>
      </c>
      <c r="AI118" s="112">
        <f t="shared" si="18"/>
        <v>1.9861100353537626E-3</v>
      </c>
      <c r="AJ118" s="112">
        <f t="shared" si="19"/>
        <v>1.9828243744126903E-3</v>
      </c>
    </row>
    <row r="119" spans="14:36" x14ac:dyDescent="0.2">
      <c r="N119" s="86"/>
      <c r="O119" s="86"/>
      <c r="AF119" s="114">
        <f>_xll.qlCalendarAdvance(Calendar,AF118,"1d","mf",,Trigger)</f>
        <v>42808</v>
      </c>
      <c r="AG119" s="100">
        <f>_xll.qlDayCounterYearFraction(DayCounter,SettlementDate,AF119,,,Trigger)</f>
        <v>0.45833333333333331</v>
      </c>
      <c r="AH119" s="112">
        <f t="shared" si="17"/>
        <v>1.7050536747288069E-3</v>
      </c>
      <c r="AI119" s="112">
        <f t="shared" si="18"/>
        <v>1.9899601224856113E-3</v>
      </c>
      <c r="AJ119" s="112">
        <f t="shared" si="19"/>
        <v>1.986054071868735E-3</v>
      </c>
    </row>
    <row r="120" spans="14:36" x14ac:dyDescent="0.2">
      <c r="N120" s="86"/>
      <c r="O120" s="86"/>
      <c r="AF120" s="114">
        <f>_xll.qlCalendarAdvance(Calendar,AF119,"1d","mf",,Trigger)</f>
        <v>42809</v>
      </c>
      <c r="AG120" s="100">
        <f>_xll.qlDayCounterYearFraction(DayCounter,SettlementDate,AF120,,,Trigger)</f>
        <v>0.46111111111111114</v>
      </c>
      <c r="AH120" s="112">
        <f t="shared" si="17"/>
        <v>1.7050536747288069E-3</v>
      </c>
      <c r="AI120" s="112">
        <f t="shared" si="18"/>
        <v>1.99381020961746E-3</v>
      </c>
      <c r="AJ120" s="112">
        <f t="shared" si="19"/>
        <v>1.9892734774673709E-3</v>
      </c>
    </row>
    <row r="121" spans="14:36" x14ac:dyDescent="0.2">
      <c r="N121" s="86"/>
      <c r="O121" s="86"/>
      <c r="AF121" s="114">
        <f>_xll.qlCalendarAdvance(Calendar,AF120,"1d","mf",,Trigger)</f>
        <v>42810</v>
      </c>
      <c r="AG121" s="100">
        <f>_xll.qlDayCounterYearFraction(DayCounter,SettlementDate,AF121,,,Trigger)</f>
        <v>0.46388888888888891</v>
      </c>
      <c r="AH121" s="112">
        <f t="shared" si="17"/>
        <v>1.7050536747288069E-3</v>
      </c>
      <c r="AI121" s="112">
        <f t="shared" si="18"/>
        <v>1.9976602967493088E-3</v>
      </c>
      <c r="AJ121" s="112">
        <f t="shared" si="19"/>
        <v>1.9924825912085989E-3</v>
      </c>
    </row>
    <row r="122" spans="14:36" x14ac:dyDescent="0.2">
      <c r="N122" s="86"/>
      <c r="O122" s="86"/>
      <c r="AF122" s="114">
        <f>_xll.qlCalendarAdvance(Calendar,AF121,"1d","mf",,Trigger)</f>
        <v>42811</v>
      </c>
      <c r="AG122" s="100">
        <f>_xll.qlDayCounterYearFraction(DayCounter,SettlementDate,AF122,,,Trigger)</f>
        <v>0.46666666666666667</v>
      </c>
      <c r="AH122" s="112">
        <f t="shared" si="17"/>
        <v>1.7050536747288069E-3</v>
      </c>
      <c r="AI122" s="112">
        <f t="shared" si="18"/>
        <v>2.0015103838811575E-3</v>
      </c>
      <c r="AJ122" s="112">
        <f t="shared" si="19"/>
        <v>1.9956814130924188E-3</v>
      </c>
    </row>
    <row r="123" spans="14:36" x14ac:dyDescent="0.2">
      <c r="N123" s="86"/>
      <c r="O123" s="86"/>
      <c r="AF123" s="114">
        <f>_xll.qlCalendarAdvance(Calendar,AF122,"1d","mf",,Trigger)</f>
        <v>42814</v>
      </c>
      <c r="AG123" s="100">
        <f>_xll.qlDayCounterYearFraction(DayCounter,SettlementDate,AF123,,,Trigger)</f>
        <v>0.47499999999999998</v>
      </c>
      <c r="AH123" s="112">
        <f t="shared" si="17"/>
        <v>1.7050536747288069E-3</v>
      </c>
      <c r="AI123" s="112">
        <f t="shared" si="18"/>
        <v>2.0130606452767037E-3</v>
      </c>
      <c r="AJ123" s="112">
        <f t="shared" si="19"/>
        <v>2.0052161275994282E-3</v>
      </c>
    </row>
    <row r="124" spans="14:36" x14ac:dyDescent="0.2">
      <c r="N124" s="86"/>
      <c r="O124" s="86"/>
      <c r="AF124" s="114">
        <f>_xll.qlCalendarAdvance(Calendar,AF123,"1d","mf",,Trigger)</f>
        <v>42815</v>
      </c>
      <c r="AG124" s="100">
        <f>_xll.qlDayCounterYearFraction(DayCounter,SettlementDate,AF124,,,Trigger)</f>
        <v>0.4777777777777778</v>
      </c>
      <c r="AH124" s="112">
        <f t="shared" si="17"/>
        <v>1.7050536747288069E-3</v>
      </c>
      <c r="AI124" s="112">
        <f t="shared" si="18"/>
        <v>2.0169107324085524E-3</v>
      </c>
      <c r="AJ124" s="112">
        <f t="shared" si="19"/>
        <v>2.0083737820536149E-3</v>
      </c>
    </row>
    <row r="125" spans="14:36" x14ac:dyDescent="0.2">
      <c r="N125" s="86"/>
      <c r="O125" s="86"/>
      <c r="AF125" s="114">
        <f>_xll.qlCalendarAdvance(Calendar,AF124,"1d","mf",,Trigger)</f>
        <v>42816</v>
      </c>
      <c r="AG125" s="100">
        <f>_xll.qlDayCounterYearFraction(DayCounter,SettlementDate,AF125,,,Trigger)</f>
        <v>0.48055555555555557</v>
      </c>
      <c r="AH125" s="112">
        <f t="shared" si="17"/>
        <v>1.7050536747288069E-3</v>
      </c>
      <c r="AI125" s="112">
        <f t="shared" si="18"/>
        <v>2.0207608195404012E-3</v>
      </c>
      <c r="AJ125" s="112">
        <f t="shared" si="19"/>
        <v>2.0115211446503928E-3</v>
      </c>
    </row>
    <row r="126" spans="14:36" x14ac:dyDescent="0.2">
      <c r="N126" s="86"/>
      <c r="O126" s="86"/>
      <c r="AF126" s="114">
        <f>_xll.qlCalendarAdvance(Calendar,AF125,"1d","mf",,Trigger)</f>
        <v>42817</v>
      </c>
      <c r="AG126" s="100">
        <f>_xll.qlDayCounterYearFraction(DayCounter,SettlementDate,AF126,,,Trigger)</f>
        <v>0.48333333333333334</v>
      </c>
      <c r="AH126" s="112">
        <f t="shared" si="17"/>
        <v>1.7050536747288069E-3</v>
      </c>
      <c r="AI126" s="112">
        <f t="shared" si="18"/>
        <v>2.0246109066722499E-3</v>
      </c>
      <c r="AJ126" s="112">
        <f t="shared" si="19"/>
        <v>2.0146582153897637E-3</v>
      </c>
    </row>
    <row r="127" spans="14:36" x14ac:dyDescent="0.2">
      <c r="N127" s="86"/>
      <c r="O127" s="86"/>
      <c r="AF127" s="114">
        <f>_xll.qlCalendarAdvance(Calendar,AF126,"1d","mf",,Trigger)</f>
        <v>42818</v>
      </c>
      <c r="AG127" s="100">
        <f>_xll.qlDayCounterYearFraction(DayCounter,SettlementDate,AF127,,,Trigger)</f>
        <v>0.4861111111111111</v>
      </c>
      <c r="AH127" s="112">
        <f t="shared" si="17"/>
        <v>1.7050536747288069E-3</v>
      </c>
      <c r="AI127" s="112">
        <f t="shared" si="18"/>
        <v>2.0284609938040986E-3</v>
      </c>
      <c r="AJ127" s="112">
        <f t="shared" si="19"/>
        <v>2.0177849942717256E-3</v>
      </c>
    </row>
    <row r="128" spans="14:36" x14ac:dyDescent="0.2">
      <c r="N128" s="86"/>
      <c r="O128" s="86"/>
      <c r="AF128" s="114">
        <f>_xll.qlCalendarAdvance(Calendar,AF127,"1d","mf",,Trigger)</f>
        <v>42821</v>
      </c>
      <c r="AG128" s="100">
        <f>_xll.qlDayCounterYearFraction(DayCounter,SettlementDate,AF128,,,Trigger)</f>
        <v>0.49444444444444446</v>
      </c>
      <c r="AH128" s="112">
        <f t="shared" si="17"/>
        <v>1.7050536747288069E-3</v>
      </c>
      <c r="AI128" s="112">
        <f t="shared" si="18"/>
        <v>2.0400112551996448E-3</v>
      </c>
      <c r="AJ128" s="112">
        <f t="shared" si="19"/>
        <v>2.0271035797731615E-3</v>
      </c>
    </row>
    <row r="129" spans="15:36" x14ac:dyDescent="0.2">
      <c r="O129" s="86"/>
      <c r="AF129" s="114">
        <f>_xll.qlCalendarAdvance(Calendar,AF128,"1d","mf",,Trigger)</f>
        <v>42822</v>
      </c>
      <c r="AG129" s="100">
        <f>_xll.qlDayCounterYearFraction(DayCounter,SettlementDate,AF129,,,Trigger)</f>
        <v>0.49722222222222223</v>
      </c>
      <c r="AH129" s="112">
        <f t="shared" si="17"/>
        <v>1.7050536747288069E-3</v>
      </c>
      <c r="AI129" s="112">
        <f t="shared" si="18"/>
        <v>2.0438613423314936E-3</v>
      </c>
      <c r="AJ129" s="112">
        <f t="shared" si="19"/>
        <v>2.0301891912254903E-3</v>
      </c>
    </row>
    <row r="130" spans="15:36" x14ac:dyDescent="0.2">
      <c r="O130" s="86"/>
      <c r="AF130" s="114">
        <f>_xll.qlCalendarAdvance(Calendar,AF129,"1d","mf",,Trigger)</f>
        <v>42823</v>
      </c>
      <c r="AG130" s="100">
        <f>_xll.qlDayCounterYearFraction(DayCounter,SettlementDate,AF130,,,Trigger)</f>
        <v>0.5</v>
      </c>
      <c r="AH130" s="112">
        <f t="shared" si="17"/>
        <v>1.7050536747288069E-3</v>
      </c>
      <c r="AI130" s="112">
        <f t="shared" si="18"/>
        <v>2.0477114294633423E-3</v>
      </c>
      <c r="AJ130" s="112">
        <f t="shared" si="19"/>
        <v>2.033264510820411E-3</v>
      </c>
    </row>
    <row r="131" spans="15:36" x14ac:dyDescent="0.2">
      <c r="O131" s="86"/>
      <c r="AF131" s="114">
        <f>_xll.qlCalendarAdvance(Calendar,AF130,"1d","mf",,Trigger)</f>
        <v>42824</v>
      </c>
      <c r="AG131" s="100">
        <f>_xll.qlDayCounterYearFraction(DayCounter,SettlementDate,AF131,,,Trigger)</f>
        <v>0.50277777777777777</v>
      </c>
      <c r="AH131" s="112">
        <f t="shared" si="17"/>
        <v>1.7050536747288069E-3</v>
      </c>
      <c r="AI131" s="112">
        <f t="shared" si="18"/>
        <v>2.051561516595191E-3</v>
      </c>
      <c r="AJ131" s="112">
        <f t="shared" si="19"/>
        <v>2.0363295385579234E-3</v>
      </c>
    </row>
    <row r="132" spans="15:36" x14ac:dyDescent="0.2">
      <c r="O132" s="86"/>
      <c r="AF132" s="118">
        <f>_xll.qlCalendarAdvance(Calendar,AF131,"1d","mf",,Trigger)</f>
        <v>42825</v>
      </c>
      <c r="AG132" s="105">
        <f>_xll.qlDayCounterYearFraction(DayCounter,SettlementDate,AF132,,,Trigger)</f>
        <v>0.50555555555555554</v>
      </c>
      <c r="AH132" s="121">
        <f t="shared" si="17"/>
        <v>1.7050536747288069E-3</v>
      </c>
      <c r="AI132" s="121">
        <f t="shared" si="18"/>
        <v>2.0554116037270398E-3</v>
      </c>
      <c r="AJ132" s="121">
        <f t="shared" si="19"/>
        <v>2.0393842744380274E-3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120</v>
      </c>
      <c r="G2" s="87" t="s">
        <v>121</v>
      </c>
      <c r="H2" s="87" t="s">
        <v>119</v>
      </c>
      <c r="I2" s="87" t="s">
        <v>122</v>
      </c>
      <c r="J2" s="87" t="s">
        <v>123</v>
      </c>
      <c r="K2" s="87" t="s">
        <v>127</v>
      </c>
      <c r="L2" s="87" t="s">
        <v>128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119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42642</v>
      </c>
      <c r="E3" s="93">
        <f>_xll.qlInterestRateIndexMaturity($D$10,D3)</f>
        <v>43007</v>
      </c>
      <c r="F3" s="127">
        <f>_xll.qlYieldTSDiscount(Discounting,D3,,AllTriggers)</f>
        <v>1.000010000100001</v>
      </c>
      <c r="G3" s="127">
        <f>_xll.qlYieldTSDiscount(Discounting,E3,,AllTriggers)</f>
        <v>1.0040562024509871</v>
      </c>
      <c r="H3" s="128">
        <f>_xll.qlDayCounterYearFraction(DayCounter,D3,E3,,,Trigger)</f>
        <v>1.0138888888888888</v>
      </c>
      <c r="I3" s="129">
        <f>(F3/G3-1)/H3</f>
        <v>-3.974652924586119E-3</v>
      </c>
      <c r="J3" s="94">
        <f>'Delta 6M '!P3</f>
        <v>8.4088383590509759E-4</v>
      </c>
      <c r="K3" s="95">
        <f>_xll.qlDayCounterYearFraction(DayCounter,SettlementDate,D3,,,Trigger)</f>
        <v>-2.7777777777777779E-3</v>
      </c>
      <c r="L3" s="95">
        <f>_xll.qlDayCounterYearFraction(DayCounter,SettlementDate,E3,,,Trigger)</f>
        <v>1.0111111111111111</v>
      </c>
      <c r="M3" s="95">
        <f>L3-K3</f>
        <v>1.0138888888888888</v>
      </c>
      <c r="N3" s="95">
        <f>(L3^2-K3^2)/2</f>
        <v>0.51116898148148138</v>
      </c>
      <c r="O3" s="95">
        <f>(L3^3-K3^3)/3</f>
        <v>0.34456836562642884</v>
      </c>
      <c r="P3" s="96" t="b">
        <f>IF(D12="fixing",TRUE,FALSE)</f>
        <v>0</v>
      </c>
      <c r="R3" s="327" t="s">
        <v>90</v>
      </c>
      <c r="S3" s="72">
        <f t="array" ref="S3:S5">_xll.ohFilter(O3:O7,P3:P7)</f>
        <v>0.34456835848193862</v>
      </c>
      <c r="T3" s="78">
        <f t="array" ref="T3:T5">_xll.ohFilter(N3:N7,P3:P7)</f>
        <v>0.51117283950617276</v>
      </c>
      <c r="U3" s="73">
        <f t="array" ref="U3:U5">_xll.ohFilter(M3:M7,P3:P7)</f>
        <v>1.0111111111111111</v>
      </c>
      <c r="V3" s="79"/>
      <c r="W3" s="74">
        <f t="array" ref="W3:W5">MMULT(AA3:AC5,Y3:Y5)</f>
        <v>6.1699661687286689E-5</v>
      </c>
      <c r="X3" s="80"/>
      <c r="Y3" s="147">
        <f t="array" ref="Y3:Y5">_xll.ohFilter(J3:J7,P3:P7)</f>
        <v>3.4548525492163265E-3</v>
      </c>
      <c r="AA3" s="72">
        <f t="array" ref="AA3:AC5">MINVERSE(S3:U5)</f>
        <v>68.305794924499949</v>
      </c>
      <c r="AB3" s="78">
        <v>-139.6432443086627</v>
      </c>
      <c r="AC3" s="73">
        <v>71.524588548339509</v>
      </c>
      <c r="AF3" s="109">
        <f>SettlementDate</f>
        <v>42643</v>
      </c>
      <c r="AG3" s="100">
        <f>_xll.qlDayCounterYearFraction(DayCounter,SettlementDate,AF3,,,Trigger)</f>
        <v>0</v>
      </c>
      <c r="AH3" s="125">
        <f t="shared" ref="AH3:AH66" si="0">$W$13</f>
        <v>3.4168871365875758E-3</v>
      </c>
      <c r="AI3" s="125">
        <f t="shared" ref="AI3:AI66" si="1">$W$10+$W$9*AG3</f>
        <v>3.0619302439062156E-3</v>
      </c>
      <c r="AJ3" s="125">
        <f t="shared" ref="AJ3:AJ66" si="2">($W$5+$W$4*AG3+$W$3*AG3^2)</f>
        <v>3.075339764000283E-3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42643</v>
      </c>
      <c r="E4" s="98">
        <f>_xll.qlInterestRateIndexMaturity($D$10,D4)</f>
        <v>43007</v>
      </c>
      <c r="F4" s="130">
        <f>_xll.qlYieldTSDiscount(Discounting,D4,,AllTriggers)</f>
        <v>1.0000200003000039</v>
      </c>
      <c r="G4" s="130">
        <f>_xll.qlYieldTSDiscount(Discounting,E4,,AllTriggers)</f>
        <v>1.0040562024509871</v>
      </c>
      <c r="H4" s="131">
        <f>_xll.qlDayCounterYearFraction(DayCounter,D4,E4,,,Trigger)</f>
        <v>1.0111111111111111</v>
      </c>
      <c r="I4" s="132">
        <f t="shared" ref="I4:I7" si="3">(F4/G4-1)/H4</f>
        <v>-3.9757219480818845E-3</v>
      </c>
      <c r="J4" s="99">
        <f>LN((1+(_xll.qlInterpolationInterpolate(B12Minterpolation,D4,TRUE,AllTriggers)+I4)*H4)/(1+I4*H4))</f>
        <v>3.4548525492163265E-3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1.0111111111111111</v>
      </c>
      <c r="M4" s="100">
        <f>L4-K4</f>
        <v>1.0111111111111111</v>
      </c>
      <c r="N4" s="100">
        <f>(L4^2-K4^2)/2</f>
        <v>0.51117283950617276</v>
      </c>
      <c r="O4" s="100">
        <f>(L4^3-K4^3)/3</f>
        <v>0.34456835848193862</v>
      </c>
      <c r="P4" s="101" t="b">
        <f>IF(D12="fixing",FALSE,TRUE)</f>
        <v>1</v>
      </c>
      <c r="R4" s="327"/>
      <c r="S4" s="72">
        <v>0.44345382516003667</v>
      </c>
      <c r="T4" s="78">
        <v>0.60129243827160506</v>
      </c>
      <c r="U4" s="73">
        <v>1.0138888888888891</v>
      </c>
      <c r="V4" s="81" t="s">
        <v>32</v>
      </c>
      <c r="W4" s="74">
        <v>6.3399806719077745E-4</v>
      </c>
      <c r="X4" s="81" t="s">
        <v>33</v>
      </c>
      <c r="Y4" s="147">
        <v>3.5266320109450036E-3</v>
      </c>
      <c r="AA4" s="72">
        <v>-86.71041189026802</v>
      </c>
      <c r="AB4" s="78">
        <v>165.43372425347405</v>
      </c>
      <c r="AC4" s="73">
        <v>-78.960875135508175</v>
      </c>
      <c r="AF4" s="114">
        <f>_xll.qlCalendarAdvance(Calendar,AF3,"1d","mf",,Trigger)</f>
        <v>42646</v>
      </c>
      <c r="AG4" s="100">
        <f>_xll.qlDayCounterYearFraction(DayCounter,SettlementDate,AF4,,,Trigger)</f>
        <v>8.3333333333333332E-3</v>
      </c>
      <c r="AH4" s="112">
        <f t="shared" si="0"/>
        <v>3.4168871365875758E-3</v>
      </c>
      <c r="AI4" s="112">
        <f t="shared" si="1"/>
        <v>3.0677811816976664E-3</v>
      </c>
      <c r="AJ4" s="112">
        <f t="shared" si="2"/>
        <v>3.0806273659256009E-3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42674</v>
      </c>
      <c r="E5" s="98">
        <f>_xll.qlInterestRateIndexMaturity($D$10,D5)</f>
        <v>43039</v>
      </c>
      <c r="F5" s="130">
        <f>_xll.qlYieldTSDiscount(Discounting,D5,,AllTriggers)</f>
        <v>1.0003154545841315</v>
      </c>
      <c r="G5" s="130">
        <f>_xll.qlYieldTSDiscount(Discounting,E5,,AllTriggers)</f>
        <v>1.0044604737227945</v>
      </c>
      <c r="H5" s="131">
        <f>_xll.qlDayCounterYearFraction(DayCounter,D5,E5,,,Trigger)</f>
        <v>1.0138888888888888</v>
      </c>
      <c r="I5" s="132">
        <f t="shared" si="3"/>
        <v>-4.0700835538302659E-3</v>
      </c>
      <c r="J5" s="99">
        <f>LN((1+(_xll.qlInterpolationInterpolate(B12Minterpolation,D5,TRUE,AllTriggers)+I5)*H5)/(1+I5*H5))</f>
        <v>3.5266320109450036E-3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1.1000000000000001</v>
      </c>
      <c r="M5" s="100">
        <f>L5-K5</f>
        <v>1.0138888888888891</v>
      </c>
      <c r="N5" s="100">
        <f>(L5^2-K5^2)/2</f>
        <v>0.60129243827160506</v>
      </c>
      <c r="O5" s="100">
        <f>(L5^3-K5^3)/3</f>
        <v>0.44345382516003667</v>
      </c>
      <c r="P5" s="101" t="b">
        <v>1</v>
      </c>
      <c r="R5" s="327"/>
      <c r="S5" s="72">
        <v>0.55071012660036578</v>
      </c>
      <c r="T5" s="78">
        <v>0.68578317901234565</v>
      </c>
      <c r="U5" s="73">
        <v>1.0138888888888888</v>
      </c>
      <c r="V5" s="62"/>
      <c r="W5" s="74">
        <v>3.075339764000283E-3</v>
      </c>
      <c r="X5" s="81"/>
      <c r="Y5" s="147">
        <v>3.586816654782846E-3</v>
      </c>
      <c r="AA5" s="72">
        <v>21.548563347124514</v>
      </c>
      <c r="AB5" s="78">
        <v>-36.04804923184745</v>
      </c>
      <c r="AC5" s="73">
        <v>15.544824414441095</v>
      </c>
      <c r="AF5" s="114">
        <f>_xll.qlCalendarAdvance(Calendar,AF4,"1d","mf",,Trigger)</f>
        <v>42647</v>
      </c>
      <c r="AG5" s="100">
        <f>_xll.qlDayCounterYearFraction(DayCounter,SettlementDate,AF5,,,Trigger)</f>
        <v>1.1111111111111112E-2</v>
      </c>
      <c r="AH5" s="112">
        <f t="shared" si="0"/>
        <v>3.4168871365875758E-3</v>
      </c>
      <c r="AI5" s="112">
        <f t="shared" si="1"/>
        <v>3.0697314942948169E-3</v>
      </c>
      <c r="AJ5" s="112">
        <f t="shared" si="2"/>
        <v>3.0823918042112534E-3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42704</v>
      </c>
      <c r="E6" s="98">
        <f>_xll.qlInterestRateIndexMaturity($D$10,D6)</f>
        <v>43069</v>
      </c>
      <c r="F6" s="130">
        <f>_xll.qlYieldTSDiscount(Discounting,D6,,AllTriggers)</f>
        <v>1.0006083302034878</v>
      </c>
      <c r="G6" s="130">
        <f>_xll.qlYieldTSDiscount(Discounting,E6,,AllTriggers)</f>
        <v>1.0048456182082941</v>
      </c>
      <c r="H6" s="131">
        <f>_xll.qlDayCounterYearFraction(DayCounter,D6,E6,,,Trigger)</f>
        <v>1.0138888888888888</v>
      </c>
      <c r="I6" s="132">
        <f t="shared" si="3"/>
        <v>-4.1590896033326741E-3</v>
      </c>
      <c r="J6" s="99">
        <f>LN((1+(_xll.qlInterpolationInterpolate(B12Minterpolation,D6,TRUE,AllTriggers)+I6)*H6)/(1+I6*H6))</f>
        <v>3.586816654782846E-3</v>
      </c>
      <c r="K6" s="100">
        <f>_xll.qlDayCounterYearFraction(DayCounter,SettlementDate,D6,,,Trigger)</f>
        <v>0.16944444444444445</v>
      </c>
      <c r="L6" s="100">
        <f>_xll.qlDayCounterYearFraction(DayCounter,SettlementDate,E6,,,Trigger)</f>
        <v>1.1833333333333333</v>
      </c>
      <c r="M6" s="100">
        <f>L6-K6</f>
        <v>1.0138888888888888</v>
      </c>
      <c r="N6" s="100">
        <f>(L6^2-K6^2)/2</f>
        <v>0.68578317901234565</v>
      </c>
      <c r="O6" s="100">
        <f>(L6^3-K6^3)/3</f>
        <v>0.55071012660036578</v>
      </c>
      <c r="P6" s="101" t="b">
        <v>1</v>
      </c>
      <c r="W6" s="76"/>
      <c r="X6" s="69"/>
      <c r="Y6" s="70"/>
      <c r="AF6" s="114">
        <f>_xll.qlCalendarAdvance(Calendar,AF5,"1d","mf",,Trigger)</f>
        <v>42648</v>
      </c>
      <c r="AG6" s="100">
        <f>_xll.qlDayCounterYearFraction(DayCounter,SettlementDate,AF6,,,Trigger)</f>
        <v>1.3888888888888888E-2</v>
      </c>
      <c r="AH6" s="112">
        <f t="shared" si="0"/>
        <v>3.4168871365875758E-3</v>
      </c>
      <c r="AI6" s="112">
        <f t="shared" si="1"/>
        <v>3.071681806891967E-3</v>
      </c>
      <c r="AJ6" s="112">
        <f t="shared" si="2"/>
        <v>3.0841571946521782E-3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42734</v>
      </c>
      <c r="E7" s="103">
        <f>_xll.qlInterestRateIndexMaturity($D$10,D7)</f>
        <v>43098</v>
      </c>
      <c r="F7" s="133">
        <f>_xll.qlYieldTSDiscount(Discounting,D7,,AllTriggers)</f>
        <v>1.0009059964720735</v>
      </c>
      <c r="G7" s="133">
        <f>_xll.qlYieldTSDiscount(Discounting,E7,,AllTriggers)</f>
        <v>1.0052245423397403</v>
      </c>
      <c r="H7" s="134">
        <f>_xll.qlDayCounterYearFraction(DayCounter,D7,E7,,,Trigger)</f>
        <v>1.0111111111111111</v>
      </c>
      <c r="I7" s="135">
        <f t="shared" si="3"/>
        <v>-4.2488908097381168E-3</v>
      </c>
      <c r="J7" s="104">
        <f>LN((1+(_xll.qlInterpolationInterpolate(B12Minterpolation,D7,TRUE,AllTriggers)+I7)*H7)/(1+I7*H7))</f>
        <v>3.6377993646902374E-3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1.2638888888888888</v>
      </c>
      <c r="M7" s="105">
        <f>L7-K7</f>
        <v>1.0111111111111111</v>
      </c>
      <c r="N7" s="105">
        <f>(L7^2-K7^2)/2</f>
        <v>0.76675925925925914</v>
      </c>
      <c r="O7" s="105">
        <f>(L7^3-K7^3)/3</f>
        <v>0.66760119455875611</v>
      </c>
      <c r="P7" s="106" t="b">
        <v>0</v>
      </c>
      <c r="W7" s="76"/>
      <c r="X7" s="69"/>
      <c r="Y7" s="70"/>
      <c r="AF7" s="114">
        <f>_xll.qlCalendarAdvance(Calendar,AF6,"1d","mf",,Trigger)</f>
        <v>42649</v>
      </c>
      <c r="AG7" s="100">
        <f>_xll.qlDayCounterYearFraction(DayCounter,SettlementDate,AF7,,,Trigger)</f>
        <v>1.6666666666666666E-2</v>
      </c>
      <c r="AH7" s="112">
        <f t="shared" si="0"/>
        <v>3.4168871365875758E-3</v>
      </c>
      <c r="AI7" s="112">
        <f t="shared" si="1"/>
        <v>3.0736321194891176E-3</v>
      </c>
      <c r="AJ7" s="112">
        <f t="shared" si="2"/>
        <v>3.085923537248376E-3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42650</v>
      </c>
      <c r="AG8" s="100">
        <f>_xll.qlDayCounterYearFraction(DayCounter,SettlementDate,AF8,,,Trigger)</f>
        <v>1.9444444444444445E-2</v>
      </c>
      <c r="AH8" s="112">
        <f t="shared" si="0"/>
        <v>3.4168871365875758E-3</v>
      </c>
      <c r="AI8" s="112">
        <f t="shared" si="1"/>
        <v>3.0755824320862677E-3</v>
      </c>
      <c r="AJ8" s="112">
        <f t="shared" si="2"/>
        <v>3.0876908319998468E-3</v>
      </c>
    </row>
    <row r="9" spans="1:36" ht="12" customHeight="1" x14ac:dyDescent="0.2">
      <c r="C9" s="87" t="s">
        <v>134</v>
      </c>
      <c r="D9" s="122" t="s">
        <v>23</v>
      </c>
      <c r="R9" s="326" t="s">
        <v>91</v>
      </c>
      <c r="S9" s="71"/>
      <c r="T9" s="72">
        <f t="array" ref="T9:T10">_xll.ohFilter(N3:N7,P3:P7)</f>
        <v>0.51117283950617276</v>
      </c>
      <c r="U9" s="73">
        <f t="array" ref="U9:U10">_xll.ohFilter(M3:M7,P3:P7)</f>
        <v>1.0111111111111111</v>
      </c>
      <c r="V9" s="328" t="s">
        <v>32</v>
      </c>
      <c r="W9" s="74">
        <f t="array" ref="W9:W10">MMULT(AA9:AB10,Y9:Y10)</f>
        <v>7.0211253497411835E-4</v>
      </c>
      <c r="X9" s="328" t="s">
        <v>33</v>
      </c>
      <c r="Y9" s="147">
        <f t="array" ref="Y9:Y10">_xll.ohFilter(J3:J7,P3:P7)</f>
        <v>3.4548525492163265E-3</v>
      </c>
      <c r="AA9" s="72">
        <f t="array" ref="AA9:AB10">MINVERSE(T9:U10)</f>
        <v>-11.302982731554158</v>
      </c>
      <c r="AB9" s="73">
        <v>11.272015655577293</v>
      </c>
      <c r="AF9" s="114">
        <f>_xll.qlCalendarAdvance(Calendar,AF8,"1d","mf",,Trigger)</f>
        <v>42653</v>
      </c>
      <c r="AG9" s="100">
        <f>_xll.qlDayCounterYearFraction(DayCounter,SettlementDate,AF9,,,Trigger)</f>
        <v>2.7777777777777776E-2</v>
      </c>
      <c r="AH9" s="112">
        <f t="shared" si="0"/>
        <v>3.4168871365875758E-3</v>
      </c>
      <c r="AI9" s="112">
        <f t="shared" si="1"/>
        <v>3.0814333698777189E-3</v>
      </c>
      <c r="AJ9" s="112">
        <f t="shared" si="2"/>
        <v>3.0929984291858965E-3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326"/>
      <c r="S10" s="71"/>
      <c r="T10" s="72">
        <v>0.60129243827160506</v>
      </c>
      <c r="U10" s="73">
        <v>1.0138888888888891</v>
      </c>
      <c r="V10" s="328"/>
      <c r="W10" s="74">
        <v>3.0619302439062156E-3</v>
      </c>
      <c r="X10" s="328"/>
      <c r="Y10" s="147">
        <v>3.5266320109450036E-3</v>
      </c>
      <c r="AA10" s="72">
        <v>6.7032967032967017</v>
      </c>
      <c r="AB10" s="73">
        <v>-5.6986301369862984</v>
      </c>
      <c r="AF10" s="114">
        <f>_xll.qlCalendarAdvance(Calendar,AF9,"1d","mf",,Trigger)</f>
        <v>42654</v>
      </c>
      <c r="AG10" s="100">
        <f>_xll.qlDayCounterYearFraction(DayCounter,SettlementDate,AF10,,,Trigger)</f>
        <v>3.0555555555555555E-2</v>
      </c>
      <c r="AH10" s="112">
        <f t="shared" si="0"/>
        <v>3.4168871365875758E-3</v>
      </c>
      <c r="AI10" s="112">
        <f t="shared" si="1"/>
        <v>3.083383682474869E-3</v>
      </c>
      <c r="AJ10" s="112">
        <f t="shared" si="2"/>
        <v>3.094769532558459E-3</v>
      </c>
    </row>
    <row r="11" spans="1:36" ht="12" customHeight="1" x14ac:dyDescent="0.2">
      <c r="C11" s="87" t="s">
        <v>126</v>
      </c>
      <c r="D11" s="123" t="s">
        <v>83</v>
      </c>
      <c r="W11" s="76"/>
      <c r="X11" s="69"/>
      <c r="Y11" s="70"/>
      <c r="AF11" s="114">
        <f>_xll.qlCalendarAdvance(Calendar,AF10,"1d","mf",,Trigger)</f>
        <v>42655</v>
      </c>
      <c r="AG11" s="100">
        <f>_xll.qlDayCounterYearFraction(DayCounter,SettlementDate,AF11,,,Trigger)</f>
        <v>3.3333333333333333E-2</v>
      </c>
      <c r="AH11" s="112">
        <f t="shared" si="0"/>
        <v>3.4168871365875758E-3</v>
      </c>
      <c r="AI11" s="112">
        <f t="shared" si="1"/>
        <v>3.0853339950720196E-3</v>
      </c>
      <c r="AJ11" s="112">
        <f t="shared" si="2"/>
        <v>3.0965415880862949E-3</v>
      </c>
    </row>
    <row r="12" spans="1:36" ht="12" customHeight="1" x14ac:dyDescent="0.2">
      <c r="C12" s="87" t="s">
        <v>125</v>
      </c>
      <c r="D12" s="122" t="s">
        <v>130</v>
      </c>
      <c r="Q12" s="85"/>
      <c r="W12" s="77" t="s">
        <v>30</v>
      </c>
      <c r="X12" s="69"/>
      <c r="Y12" s="70"/>
      <c r="AF12" s="114">
        <f>_xll.qlCalendarAdvance(Calendar,AF11,"1d","mf",,Trigger)</f>
        <v>42656</v>
      </c>
      <c r="AG12" s="100">
        <f>_xll.qlDayCounterYearFraction(DayCounter,SettlementDate,AF12,,,Trigger)</f>
        <v>3.6111111111111108E-2</v>
      </c>
      <c r="AH12" s="112">
        <f t="shared" si="0"/>
        <v>3.4168871365875758E-3</v>
      </c>
      <c r="AI12" s="112">
        <f t="shared" si="1"/>
        <v>3.0872843076691697E-3</v>
      </c>
      <c r="AJ12" s="112">
        <f t="shared" si="2"/>
        <v>3.0983145957694034E-3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1.0111111111111111</v>
      </c>
      <c r="V13" s="292" t="s">
        <v>32</v>
      </c>
      <c r="W13" s="74">
        <f>MMULT(AA13,Y13)</f>
        <v>3.4168871365875758E-3</v>
      </c>
      <c r="X13" s="292" t="s">
        <v>33</v>
      </c>
      <c r="Y13" s="147">
        <f t="array" ref="Y13">_xll.ohFilter(J3:J7,P3:P7)</f>
        <v>3.4548525492163265E-3</v>
      </c>
      <c r="AA13" s="83">
        <f>MINVERSE(U13)</f>
        <v>0.98901098901098905</v>
      </c>
      <c r="AF13" s="114">
        <f>_xll.qlCalendarAdvance(Calendar,AF12,"1d","mf",,Trigger)</f>
        <v>42657</v>
      </c>
      <c r="AG13" s="100">
        <f>_xll.qlDayCounterYearFraction(DayCounter,SettlementDate,AF13,,,Trigger)</f>
        <v>3.888888888888889E-2</v>
      </c>
      <c r="AH13" s="112">
        <f t="shared" si="0"/>
        <v>3.4168871365875758E-3</v>
      </c>
      <c r="AI13" s="112">
        <f t="shared" si="1"/>
        <v>3.0892346202663202E-3</v>
      </c>
      <c r="AJ13" s="112">
        <f t="shared" si="2"/>
        <v>3.100088555607785E-3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119</v>
      </c>
      <c r="K14" s="88" t="s">
        <v>120</v>
      </c>
      <c r="L14" s="88" t="s">
        <v>121</v>
      </c>
      <c r="M14" s="88" t="s">
        <v>122</v>
      </c>
      <c r="N14" s="90" t="s">
        <v>92</v>
      </c>
      <c r="O14" s="90" t="s">
        <v>91</v>
      </c>
      <c r="P14" s="90" t="s">
        <v>117</v>
      </c>
      <c r="Q14" s="85"/>
      <c r="AF14" s="114">
        <f>_xll.qlCalendarAdvance(Calendar,AF13,"1d","mf",,Trigger)</f>
        <v>42660</v>
      </c>
      <c r="AG14" s="100">
        <f>_xll.qlDayCounterYearFraction(DayCounter,SettlementDate,AF14,,,Trigger)</f>
        <v>4.7222222222222221E-2</v>
      </c>
      <c r="AH14" s="112">
        <f t="shared" si="0"/>
        <v>3.4168871365875758E-3</v>
      </c>
      <c r="AI14" s="112">
        <f t="shared" si="1"/>
        <v>3.095085558057771E-3</v>
      </c>
      <c r="AJ14" s="112">
        <f t="shared" si="2"/>
        <v>3.1054161480545666E-3</v>
      </c>
    </row>
    <row r="15" spans="1:36" ht="12" customHeight="1" x14ac:dyDescent="0.2">
      <c r="C15" s="107" t="s">
        <v>38</v>
      </c>
      <c r="D15" s="108">
        <f t="shared" ref="D15:D30" si="5">SettlementDate</f>
        <v>42643</v>
      </c>
      <c r="E15" s="109">
        <f>_xll.qlCalendarAdvance(Calendar,SettlementDate,C15,"Following",,Trigger)</f>
        <v>42646</v>
      </c>
      <c r="F15" s="136"/>
      <c r="G15" s="136"/>
      <c r="H15" s="136"/>
      <c r="I15" s="136"/>
      <c r="J15" s="110">
        <f>_xll.qlDayCounterYearFraction(DayCounter,D15,E15,,,Trigger)</f>
        <v>8.3333333333333332E-3</v>
      </c>
      <c r="K15" s="137">
        <f>_xll.qlYieldTSDiscount(Discounting,D15,,AllTriggers)</f>
        <v>1.0000200003000039</v>
      </c>
      <c r="L15" s="137">
        <f>_xll.qlYieldTSDiscount(Discounting,E15,,AllTriggers)</f>
        <v>1.0000469643668044</v>
      </c>
      <c r="M15" s="148">
        <f>(K15/L15-1)/J15</f>
        <v>-3.2355360611546757E-3</v>
      </c>
      <c r="N15" s="112">
        <f t="shared" ref="N15:N22" si="6">((1+M15*J15)*EXP($W$13*J15)-1)/J15</f>
        <v>1.8130759205980951E-4</v>
      </c>
      <c r="O15" s="112">
        <f>((1+J15*M15)*EXP($W$10*J15+0.5*$W$9*J15^2)-1)/J15</f>
        <v>-1.707238472592465E-4</v>
      </c>
      <c r="P15" s="112">
        <f>((1+J15*M15)*EXP($W$5*J15+0.5*$W$4*J15^2+1/3*$W$3*J15^3)-1)/J15</f>
        <v>-1.5759672717496898E-4</v>
      </c>
      <c r="Q15" s="85"/>
      <c r="AF15" s="114">
        <f>_xll.qlCalendarAdvance(Calendar,AF14,"1d","mf",,Trigger)</f>
        <v>42661</v>
      </c>
      <c r="AG15" s="100">
        <f>_xll.qlDayCounterYearFraction(DayCounter,SettlementDate,AF15,,,Trigger)</f>
        <v>0.05</v>
      </c>
      <c r="AH15" s="112">
        <f t="shared" si="0"/>
        <v>3.4168871365875758E-3</v>
      </c>
      <c r="AI15" s="112">
        <f t="shared" si="1"/>
        <v>3.0970358706549216E-3</v>
      </c>
      <c r="AJ15" s="112">
        <f t="shared" si="2"/>
        <v>3.1071939165140399E-3</v>
      </c>
    </row>
    <row r="16" spans="1:36" ht="12" customHeight="1" x14ac:dyDescent="0.2">
      <c r="C16" s="113" t="s">
        <v>39</v>
      </c>
      <c r="D16" s="98">
        <f>SettlementDate</f>
        <v>42643</v>
      </c>
      <c r="E16" s="114">
        <f>_xll.qlCalendarAdvance(Calendar,SettlementDate,C16,"Following",,Trigger)</f>
        <v>42650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1.0000200003000039</v>
      </c>
      <c r="L16" s="139">
        <f>_xll.qlYieldTSDiscount(Discounting,E16,,AllTriggers)</f>
        <v>1.0000841723677305</v>
      </c>
      <c r="M16" s="149">
        <f t="shared" ref="M16:M22" si="7">(K16/L16-1)/J16</f>
        <v>-3.2999999999816509E-3</v>
      </c>
      <c r="N16" s="112">
        <f t="shared" si="6"/>
        <v>1.1678138966710248E-4</v>
      </c>
      <c r="O16" s="112">
        <f t="shared" ref="O16:O22" si="8">((1+J16*M16)*EXP($W$10*J16+0.5*$W$9*J16^2)-1)/J16</f>
        <v>-2.3134902115172298E-4</v>
      </c>
      <c r="P16" s="112">
        <f t="shared" ref="P16:P22" si="9">((1+J16*M16)*EXP($W$5*J16+0.5*$W$4*J16^2+1/3*$W$3*J16^3)-1)/J16</f>
        <v>-2.1859400491993801E-4</v>
      </c>
      <c r="Q16" s="85"/>
      <c r="AF16" s="114">
        <f>_xll.qlCalendarAdvance(Calendar,AF15,"1d","mf",,Trigger)</f>
        <v>42662</v>
      </c>
      <c r="AG16" s="100">
        <f>_xll.qlDayCounterYearFraction(DayCounter,SettlementDate,AF16,,,Trigger)</f>
        <v>5.2777777777777778E-2</v>
      </c>
      <c r="AH16" s="112">
        <f t="shared" si="0"/>
        <v>3.4168871365875758E-3</v>
      </c>
      <c r="AI16" s="112">
        <f t="shared" si="1"/>
        <v>3.0989861832520717E-3</v>
      </c>
      <c r="AJ16" s="112">
        <f t="shared" si="2"/>
        <v>3.1089726371287866E-3</v>
      </c>
    </row>
    <row r="17" spans="3:36" ht="12" customHeight="1" x14ac:dyDescent="0.2">
      <c r="C17" s="113" t="s">
        <v>40</v>
      </c>
      <c r="D17" s="98">
        <f t="shared" si="5"/>
        <v>42643</v>
      </c>
      <c r="E17" s="114">
        <f>_xll.qlCalendarAdvance(Calendar,SettlementDate,C17,"Following",,Trigger)</f>
        <v>42657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1.0000200003000039</v>
      </c>
      <c r="L17" s="139">
        <f>_xll.qlYieldTSDiscount(Discounting,E17,,AllTriggers)</f>
        <v>1.0001510756548633</v>
      </c>
      <c r="M17" s="149">
        <f t="shared" si="7"/>
        <v>-3.3699999999980967E-3</v>
      </c>
      <c r="N17" s="112">
        <f t="shared" si="6"/>
        <v>4.6666331028027177E-5</v>
      </c>
      <c r="O17" s="112">
        <f t="shared" si="8"/>
        <v>-2.9463672781845522E-4</v>
      </c>
      <c r="P17" s="112">
        <f t="shared" si="9"/>
        <v>-2.8252068794135506E-4</v>
      </c>
      <c r="Q17" s="85"/>
      <c r="AF17" s="114">
        <f>_xll.qlCalendarAdvance(Calendar,AF16,"1d","mf",,Trigger)</f>
        <v>42663</v>
      </c>
      <c r="AG17" s="100">
        <f>_xll.qlDayCounterYearFraction(DayCounter,SettlementDate,AF17,,,Trigger)</f>
        <v>5.5555555555555552E-2</v>
      </c>
      <c r="AH17" s="112">
        <f t="shared" si="0"/>
        <v>3.4168871365875758E-3</v>
      </c>
      <c r="AI17" s="112">
        <f t="shared" si="1"/>
        <v>3.1009364958492222E-3</v>
      </c>
      <c r="AJ17" s="112">
        <f t="shared" si="2"/>
        <v>3.1107523098988055E-3</v>
      </c>
    </row>
    <row r="18" spans="3:36" ht="12" customHeight="1" x14ac:dyDescent="0.2">
      <c r="C18" s="113" t="s">
        <v>41</v>
      </c>
      <c r="D18" s="98">
        <f t="shared" si="5"/>
        <v>42643</v>
      </c>
      <c r="E18" s="114">
        <f>_xll.qlCalendarAdvance(Calendar,SettlementDate,C18,"Following",,Trigger)</f>
        <v>42664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1.0000200003000039</v>
      </c>
      <c r="L18" s="139">
        <f>_xll.qlYieldTSDiscount(Discounting,E18,,AllTriggers)</f>
        <v>1.0002183769447648</v>
      </c>
      <c r="M18" s="149">
        <f t="shared" si="7"/>
        <v>-3.4000000000032416E-3</v>
      </c>
      <c r="N18" s="112">
        <f t="shared" si="6"/>
        <v>1.6549933320929101E-5</v>
      </c>
      <c r="O18" s="112">
        <f t="shared" si="8"/>
        <v>-3.1792573697104435E-4</v>
      </c>
      <c r="P18" s="112">
        <f t="shared" si="9"/>
        <v>-3.0643311473431211E-4</v>
      </c>
      <c r="Q18" s="85"/>
      <c r="AF18" s="114">
        <f>_xll.qlCalendarAdvance(Calendar,AF17,"1d","mf",,Trigger)</f>
        <v>42664</v>
      </c>
      <c r="AG18" s="100">
        <f>_xll.qlDayCounterYearFraction(DayCounter,SettlementDate,AF18,,,Trigger)</f>
        <v>5.8333333333333334E-2</v>
      </c>
      <c r="AH18" s="112">
        <f t="shared" si="0"/>
        <v>3.4168871365875758E-3</v>
      </c>
      <c r="AI18" s="112">
        <f t="shared" si="1"/>
        <v>3.1028868084463724E-3</v>
      </c>
      <c r="AJ18" s="112">
        <f t="shared" si="2"/>
        <v>3.1125329348240978E-3</v>
      </c>
    </row>
    <row r="19" spans="3:36" ht="12" customHeight="1" x14ac:dyDescent="0.2">
      <c r="C19" s="113" t="s">
        <v>35</v>
      </c>
      <c r="D19" s="98">
        <f t="shared" si="5"/>
        <v>42643</v>
      </c>
      <c r="E19" s="114">
        <f>_xll.qlCalendarAdvance(Calendar,SettlementDate,C19,"mf",TRUE,Trigger)</f>
        <v>42674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1.0000200003000039</v>
      </c>
      <c r="L19" s="139">
        <f>_xll.qlYieldTSDiscount(Discounting,E19,,AllTriggers)</f>
        <v>1.0003154545841315</v>
      </c>
      <c r="M19" s="149">
        <f t="shared" si="7"/>
        <v>-3.4299999999993923E-3</v>
      </c>
      <c r="N19" s="112">
        <f t="shared" si="6"/>
        <v>-1.3619499494639755E-5</v>
      </c>
      <c r="O19" s="112">
        <f t="shared" si="8"/>
        <v>-3.3834162602447247E-4</v>
      </c>
      <c r="P19" s="112">
        <f t="shared" si="9"/>
        <v>-3.2771261346791419E-4</v>
      </c>
      <c r="Q19" s="85"/>
      <c r="AF19" s="114">
        <f>_xll.qlCalendarAdvance(Calendar,AF18,"1d","mf",,Trigger)</f>
        <v>42667</v>
      </c>
      <c r="AG19" s="100">
        <f>_xll.qlDayCounterYearFraction(DayCounter,SettlementDate,AF19,,,Trigger)</f>
        <v>6.6666666666666666E-2</v>
      </c>
      <c r="AH19" s="112">
        <f t="shared" si="0"/>
        <v>3.4168871365875758E-3</v>
      </c>
      <c r="AI19" s="112">
        <f t="shared" si="1"/>
        <v>3.1087377462378236E-3</v>
      </c>
      <c r="AJ19" s="112">
        <f t="shared" si="2"/>
        <v>3.1178805225316117E-3</v>
      </c>
    </row>
    <row r="20" spans="3:36" ht="12" customHeight="1" x14ac:dyDescent="0.2">
      <c r="C20" s="113" t="s">
        <v>42</v>
      </c>
      <c r="D20" s="98">
        <f t="shared" si="5"/>
        <v>42643</v>
      </c>
      <c r="E20" s="114">
        <f>_xll.qlCalendarAdvance(Calendar,SettlementDate,C20,"mf",TRUE,Trigger)</f>
        <v>42704</v>
      </c>
      <c r="F20" s="136"/>
      <c r="G20" s="136"/>
      <c r="H20" s="136"/>
      <c r="I20" s="136"/>
      <c r="J20" s="100">
        <f>_xll.qlDayCounterYearFraction(DayCounter,D20,E20,,,Trigger)</f>
        <v>0.16944444444444445</v>
      </c>
      <c r="K20" s="139">
        <f>_xll.qlYieldTSDiscount(Discounting,D20,,AllTriggers)</f>
        <v>1.0000200003000039</v>
      </c>
      <c r="L20" s="139">
        <f>_xll.qlYieldTSDiscount(Discounting,E20,,AllTriggers)</f>
        <v>1.0006083302034878</v>
      </c>
      <c r="M20" s="149">
        <f t="shared" si="7"/>
        <v>-3.4700000000003899E-3</v>
      </c>
      <c r="N20" s="112">
        <f t="shared" si="6"/>
        <v>-5.4133146995802518E-5</v>
      </c>
      <c r="O20" s="112">
        <f t="shared" si="8"/>
        <v>-3.4959539883496903E-4</v>
      </c>
      <c r="P20" s="112">
        <f t="shared" si="9"/>
        <v>-3.4136667459198748E-4</v>
      </c>
      <c r="Q20" s="85"/>
      <c r="AF20" s="114">
        <f>_xll.qlCalendarAdvance(Calendar,AF19,"1d","mf",,Trigger)</f>
        <v>42668</v>
      </c>
      <c r="AG20" s="100">
        <f>_xll.qlDayCounterYearFraction(DayCounter,SettlementDate,AF20,,,Trigger)</f>
        <v>6.9444444444444448E-2</v>
      </c>
      <c r="AH20" s="112">
        <f t="shared" si="0"/>
        <v>3.4168871365875758E-3</v>
      </c>
      <c r="AI20" s="112">
        <f t="shared" si="1"/>
        <v>3.1106880588349737E-3</v>
      </c>
      <c r="AJ20" s="112">
        <f t="shared" si="2"/>
        <v>3.1196649560779953E-3</v>
      </c>
    </row>
    <row r="21" spans="3:36" ht="12" customHeight="1" x14ac:dyDescent="0.2">
      <c r="C21" s="113" t="s">
        <v>36</v>
      </c>
      <c r="D21" s="98">
        <f t="shared" si="5"/>
        <v>42643</v>
      </c>
      <c r="E21" s="114">
        <f>_xll.qlCalendarAdvance(Calendar,SettlementDate,C21,"mf",TRUE,Trigger)</f>
        <v>42734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_xll.qlYieldTSDiscount(Discounting,D21,,AllTriggers)</f>
        <v>1.0000200003000039</v>
      </c>
      <c r="L21" s="139">
        <f>_xll.qlYieldTSDiscount(Discounting,E21,,AllTriggers)</f>
        <v>1.0009059964720735</v>
      </c>
      <c r="M21" s="149">
        <f t="shared" si="7"/>
        <v>-3.501867122335074E-3</v>
      </c>
      <c r="N21" s="112">
        <f t="shared" si="6"/>
        <v>-8.6529870880404451E-5</v>
      </c>
      <c r="O21" s="112">
        <f t="shared" si="8"/>
        <v>-3.5273276044067226E-4</v>
      </c>
      <c r="P21" s="112">
        <f t="shared" si="9"/>
        <v>-3.466185597612935E-4</v>
      </c>
      <c r="Q21" s="85"/>
      <c r="AF21" s="114">
        <f>_xll.qlCalendarAdvance(Calendar,AF20,"1d","mf",,Trigger)</f>
        <v>42669</v>
      </c>
      <c r="AG21" s="100">
        <f>_xll.qlDayCounterYearFraction(DayCounter,SettlementDate,AF21,,,Trigger)</f>
        <v>7.2222222222222215E-2</v>
      </c>
      <c r="AH21" s="112">
        <f t="shared" si="0"/>
        <v>3.4168871365875758E-3</v>
      </c>
      <c r="AI21" s="112">
        <f t="shared" si="1"/>
        <v>3.1126383714321242E-3</v>
      </c>
      <c r="AJ21" s="112">
        <f t="shared" si="2"/>
        <v>3.1214503417796523E-3</v>
      </c>
    </row>
    <row r="22" spans="3:36" ht="12" customHeight="1" x14ac:dyDescent="0.2">
      <c r="C22" s="113" t="s">
        <v>43</v>
      </c>
      <c r="D22" s="98">
        <f t="shared" si="5"/>
        <v>42643</v>
      </c>
      <c r="E22" s="114">
        <f>_xll.qlCalendarAdvance(Calendar,SettlementDate,C22,"mf",TRUE,Trigger)</f>
        <v>42766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1.0000200003000039</v>
      </c>
      <c r="L22" s="139">
        <f>_xll.qlYieldTSDiscount(Discounting,E22,,AllTriggers)</f>
        <v>1.0012428118739121</v>
      </c>
      <c r="M22" s="149">
        <f t="shared" si="7"/>
        <v>-3.574518250396157E-3</v>
      </c>
      <c r="N22" s="112">
        <f t="shared" si="6"/>
        <v>-1.5981129782995603E-4</v>
      </c>
      <c r="O22" s="112">
        <f t="shared" si="8"/>
        <v>-3.9480169905877578E-4</v>
      </c>
      <c r="P22" s="112">
        <f t="shared" si="9"/>
        <v>-3.9062810110210896E-4</v>
      </c>
      <c r="Q22" s="85"/>
      <c r="AF22" s="114">
        <f>_xll.qlCalendarAdvance(Calendar,AF21,"1d","mf",,Trigger)</f>
        <v>42670</v>
      </c>
      <c r="AG22" s="100">
        <f>_xll.qlDayCounterYearFraction(DayCounter,SettlementDate,AF22,,,Trigger)</f>
        <v>7.4999999999999997E-2</v>
      </c>
      <c r="AH22" s="112">
        <f t="shared" si="0"/>
        <v>3.4168871365875758E-3</v>
      </c>
      <c r="AI22" s="112">
        <f t="shared" si="1"/>
        <v>3.1145886840292744E-3</v>
      </c>
      <c r="AJ22" s="112">
        <f t="shared" si="2"/>
        <v>3.1232366796365824E-3</v>
      </c>
    </row>
    <row r="23" spans="3:36" ht="12" customHeight="1" x14ac:dyDescent="0.2">
      <c r="C23" s="113" t="s">
        <v>44</v>
      </c>
      <c r="D23" s="98">
        <f t="shared" si="5"/>
        <v>42643</v>
      </c>
      <c r="E23" s="114">
        <f>_xll.qlCalendarAdvance(Calendar,SettlementDate,C23,"mf",TRUE,Trigger)</f>
        <v>42794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>
        <f>_xll.qlYieldTSDiscount(Discounting,D23,,AllTriggers)</f>
        <v>1.0000200003000039</v>
      </c>
      <c r="L23" s="139">
        <f>_xll.qlYieldTSDiscount(Discounting,E23,,AllTriggers)</f>
        <v>1.0015400739054985</v>
      </c>
      <c r="M23" s="149">
        <f t="shared" ref="M23:M30" si="10">(K23/L23-1)/J23</f>
        <v>-3.618443871915331E-3</v>
      </c>
      <c r="N23" s="112">
        <f t="shared" ref="N23:N30" si="11">((1+M23*J23)*EXP($W$13*J23)-1)/J23</f>
        <v>-2.0429668476823078E-4</v>
      </c>
      <c r="O23" s="112">
        <f t="shared" ref="O23:O30" si="12">((1+J23*M23)*EXP($W$10*J23+0.5*$W$9*J23^2)-1)/J23</f>
        <v>-4.1197813065844041E-4</v>
      </c>
      <c r="P23" s="112">
        <f t="shared" ref="P23:P30" si="13">((1+J23*M23)*EXP($W$5*J23+0.5*$W$4*J23^2+1/3*$W$3*J23^3)-1)/J23</f>
        <v>-4.0923585175938165E-4</v>
      </c>
      <c r="Q23" s="85"/>
      <c r="AF23" s="114">
        <f>_xll.qlCalendarAdvance(Calendar,AF22,"1d","mf",,Trigger)</f>
        <v>42671</v>
      </c>
      <c r="AG23" s="100">
        <f>_xll.qlDayCounterYearFraction(DayCounter,SettlementDate,AF23,,,Trigger)</f>
        <v>7.7777777777777779E-2</v>
      </c>
      <c r="AH23" s="112">
        <f t="shared" si="0"/>
        <v>3.4168871365875758E-3</v>
      </c>
      <c r="AI23" s="112">
        <f t="shared" si="1"/>
        <v>3.1165389966264249E-3</v>
      </c>
      <c r="AJ23" s="112">
        <f t="shared" si="2"/>
        <v>3.1250239696487851E-3</v>
      </c>
    </row>
    <row r="24" spans="3:36" ht="12" customHeight="1" x14ac:dyDescent="0.2">
      <c r="C24" s="113" t="s">
        <v>37</v>
      </c>
      <c r="D24" s="98">
        <f t="shared" si="5"/>
        <v>42643</v>
      </c>
      <c r="E24" s="114">
        <f>_xll.qlCalendarAdvance(Calendar,SettlementDate,C24,"mf",TRUE,Trigger)</f>
        <v>42825</v>
      </c>
      <c r="F24" s="136"/>
      <c r="G24" s="136"/>
      <c r="H24" s="136"/>
      <c r="I24" s="136"/>
      <c r="J24" s="100">
        <f>_xll.qlDayCounterYearFraction(DayCounter,D24,E24,,,Trigger)</f>
        <v>0.50555555555555554</v>
      </c>
      <c r="K24" s="139">
        <f>_xll.qlYieldTSDiscount(Discounting,D24,,AllTriggers)</f>
        <v>1.0000200003000039</v>
      </c>
      <c r="L24" s="139">
        <f>_xll.qlYieldTSDiscount(Discounting,E24,,AllTriggers)</f>
        <v>1.0018851897778798</v>
      </c>
      <c r="M24" s="149">
        <f t="shared" si="10"/>
        <v>-3.6824436752395193E-3</v>
      </c>
      <c r="N24" s="112">
        <f t="shared" si="11"/>
        <v>-2.6897027560959704E-4</v>
      </c>
      <c r="O24" s="112">
        <f t="shared" si="12"/>
        <v>-4.4641662770933095E-4</v>
      </c>
      <c r="P24" s="112">
        <f t="shared" si="13"/>
        <v>-4.4496872585751007E-4</v>
      </c>
      <c r="AF24" s="114">
        <f>_xll.qlCalendarAdvance(Calendar,AF23,"1d","mf",,Trigger)</f>
        <v>42674</v>
      </c>
      <c r="AG24" s="100">
        <f>_xll.qlDayCounterYearFraction(DayCounter,SettlementDate,AF24,,,Trigger)</f>
        <v>8.611111111111111E-2</v>
      </c>
      <c r="AH24" s="112">
        <f t="shared" si="0"/>
        <v>3.4168871365875758E-3</v>
      </c>
      <c r="AI24" s="112">
        <f t="shared" si="1"/>
        <v>3.1223899344178757E-3</v>
      </c>
      <c r="AJ24" s="112">
        <f t="shared" si="2"/>
        <v>3.1303915526170313E-3</v>
      </c>
    </row>
    <row r="25" spans="3:36" ht="12" customHeight="1" x14ac:dyDescent="0.2">
      <c r="C25" s="113" t="s">
        <v>45</v>
      </c>
      <c r="D25" s="98">
        <f t="shared" si="5"/>
        <v>42643</v>
      </c>
      <c r="E25" s="114">
        <f>_xll.qlCalendarAdvance(Calendar,SettlementDate,C25,"mf",TRUE,Trigger)</f>
        <v>42853</v>
      </c>
      <c r="F25" s="136"/>
      <c r="G25" s="136"/>
      <c r="H25" s="136"/>
      <c r="I25" s="136"/>
      <c r="J25" s="100">
        <f>_xll.qlDayCounterYearFraction(DayCounter,D25,E25,,,Trigger)</f>
        <v>0.58333333333333337</v>
      </c>
      <c r="K25" s="139">
        <f>_xll.qlYieldTSDiscount(Discounting,D25,,AllTriggers)</f>
        <v>1.0000200003000039</v>
      </c>
      <c r="L25" s="139">
        <f>_xll.qlYieldTSDiscount(Discounting,E25,,AllTriggers)</f>
        <v>1.0022020975998078</v>
      </c>
      <c r="M25" s="149">
        <f t="shared" si="10"/>
        <v>-3.7325188574181462E-3</v>
      </c>
      <c r="N25" s="112">
        <f t="shared" si="11"/>
        <v>-3.1967123126110304E-4</v>
      </c>
      <c r="O25" s="112">
        <f t="shared" si="12"/>
        <v>-4.6981072122775908E-4</v>
      </c>
      <c r="P25" s="112">
        <f t="shared" si="13"/>
        <v>-4.6926972786546069E-4</v>
      </c>
      <c r="AF25" s="114">
        <f>_xll.qlCalendarAdvance(Calendar,AF24,"1d","mf",,Trigger)</f>
        <v>42675</v>
      </c>
      <c r="AG25" s="100">
        <f>_xll.qlDayCounterYearFraction(DayCounter,SettlementDate,AF25,,,Trigger)</f>
        <v>8.8888888888888892E-2</v>
      </c>
      <c r="AH25" s="112">
        <f t="shared" si="0"/>
        <v>3.4168871365875758E-3</v>
      </c>
      <c r="AI25" s="112">
        <f t="shared" si="1"/>
        <v>3.1243402470150262E-3</v>
      </c>
      <c r="AJ25" s="112">
        <f t="shared" si="2"/>
        <v>3.1321826512503257E-3</v>
      </c>
    </row>
    <row r="26" spans="3:36" ht="12" customHeight="1" x14ac:dyDescent="0.2">
      <c r="C26" s="113" t="s">
        <v>46</v>
      </c>
      <c r="D26" s="98">
        <f t="shared" si="5"/>
        <v>42643</v>
      </c>
      <c r="E26" s="114">
        <f>_xll.qlCalendarAdvance(Calendar,SettlementDate,C26,"mf",TRUE,Trigger)</f>
        <v>42886</v>
      </c>
      <c r="F26" s="136"/>
      <c r="G26" s="136"/>
      <c r="H26" s="136"/>
      <c r="I26" s="136"/>
      <c r="J26" s="100">
        <f>_xll.qlDayCounterYearFraction(DayCounter,D26,E26,,,Trigger)</f>
        <v>0.67500000000000004</v>
      </c>
      <c r="K26" s="139">
        <f>_xll.qlYieldTSDiscount(Discounting,D26,,AllTriggers)</f>
        <v>1.0000200003000039</v>
      </c>
      <c r="L26" s="139">
        <f>_xll.qlYieldTSDiscount(Discounting,E26,,AllTriggers)</f>
        <v>1.0025839349733789</v>
      </c>
      <c r="M26" s="149">
        <f t="shared" si="10"/>
        <v>-3.7886321591958966E-3</v>
      </c>
      <c r="N26" s="112">
        <f t="shared" si="11"/>
        <v>-3.7654982054460519E-4</v>
      </c>
      <c r="O26" s="112">
        <f t="shared" si="12"/>
        <v>-4.9450904448024963E-4</v>
      </c>
      <c r="P26" s="112">
        <f t="shared" si="13"/>
        <v>-4.9471745154140549E-4</v>
      </c>
      <c r="AF26" s="114">
        <f>_xll.qlCalendarAdvance(Calendar,AF25,"1d","mf",,Trigger)</f>
        <v>42676</v>
      </c>
      <c r="AG26" s="100">
        <f>_xll.qlDayCounterYearFraction(DayCounter,SettlementDate,AF26,,,Trigger)</f>
        <v>9.166666666666666E-2</v>
      </c>
      <c r="AH26" s="112">
        <f t="shared" si="0"/>
        <v>3.4168871365875758E-3</v>
      </c>
      <c r="AI26" s="112">
        <f t="shared" si="1"/>
        <v>3.1262905596121764E-3</v>
      </c>
      <c r="AJ26" s="112">
        <f t="shared" si="2"/>
        <v>3.133974702038893E-3</v>
      </c>
    </row>
    <row r="27" spans="3:36" ht="12" customHeight="1" x14ac:dyDescent="0.2">
      <c r="C27" s="113" t="s">
        <v>47</v>
      </c>
      <c r="D27" s="98">
        <f t="shared" si="5"/>
        <v>42643</v>
      </c>
      <c r="E27" s="114">
        <f>_xll.qlCalendarAdvance(Calendar,SettlementDate,C27,"mf",TRUE,Trigger)</f>
        <v>42916</v>
      </c>
      <c r="F27" s="136"/>
      <c r="G27" s="136"/>
      <c r="H27" s="136"/>
      <c r="I27" s="136"/>
      <c r="J27" s="100">
        <f>_xll.qlDayCounterYearFraction(DayCounter,D27,E27,,,Trigger)</f>
        <v>0.7583333333333333</v>
      </c>
      <c r="K27" s="139">
        <f>_xll.qlYieldTSDiscount(Discounting,D27,,AllTriggers)</f>
        <v>1.0000200003000039</v>
      </c>
      <c r="L27" s="139">
        <f>_xll.qlYieldTSDiscount(Discounting,E27,,AllTriggers)</f>
        <v>1.0029384759791398</v>
      </c>
      <c r="M27" s="149">
        <f t="shared" si="10"/>
        <v>-3.8372636500409595E-3</v>
      </c>
      <c r="N27" s="112">
        <f t="shared" si="11"/>
        <v>-4.2590164992523777E-4</v>
      </c>
      <c r="O27" s="112">
        <f t="shared" si="12"/>
        <v>-5.1460922773471311E-4</v>
      </c>
      <c r="P27" s="112">
        <f t="shared" si="13"/>
        <v>-5.1519901623480271E-4</v>
      </c>
      <c r="AF27" s="114">
        <f>_xll.qlCalendarAdvance(Calendar,AF26,"1d","mf",,Trigger)</f>
        <v>42677</v>
      </c>
      <c r="AG27" s="100">
        <f>_xll.qlDayCounterYearFraction(DayCounter,SettlementDate,AF27,,,Trigger)</f>
        <v>9.4444444444444442E-2</v>
      </c>
      <c r="AH27" s="112">
        <f t="shared" si="0"/>
        <v>3.4168871365875758E-3</v>
      </c>
      <c r="AI27" s="112">
        <f t="shared" si="1"/>
        <v>3.1282408722093269E-3</v>
      </c>
      <c r="AJ27" s="112">
        <f t="shared" si="2"/>
        <v>3.1357677049827339E-3</v>
      </c>
    </row>
    <row r="28" spans="3:36" ht="12" customHeight="1" x14ac:dyDescent="0.2">
      <c r="C28" s="113" t="s">
        <v>48</v>
      </c>
      <c r="D28" s="98">
        <f t="shared" si="5"/>
        <v>42643</v>
      </c>
      <c r="E28" s="114">
        <f>_xll.qlCalendarAdvance(Calendar,SettlementDate,C28,"mf",TRUE,Trigger)</f>
        <v>42947</v>
      </c>
      <c r="F28" s="136"/>
      <c r="G28" s="136"/>
      <c r="H28" s="136"/>
      <c r="I28" s="136"/>
      <c r="J28" s="100">
        <f>_xll.qlDayCounterYearFraction(DayCounter,D28,E28,,,Trigger)</f>
        <v>0.84444444444444444</v>
      </c>
      <c r="K28" s="139">
        <f>_xll.qlYieldTSDiscount(Discounting,D28,,AllTriggers)</f>
        <v>1.0000200003000039</v>
      </c>
      <c r="L28" s="139">
        <f>_xll.qlYieldTSDiscount(Discounting,E28,,AllTriggers)</f>
        <v>1.0033138923320006</v>
      </c>
      <c r="M28" s="149">
        <f t="shared" si="10"/>
        <v>-3.8877779393365077E-3</v>
      </c>
      <c r="N28" s="112">
        <f t="shared" si="11"/>
        <v>-4.7719044633151136E-4</v>
      </c>
      <c r="O28" s="112">
        <f t="shared" si="12"/>
        <v>-5.3567480245187164E-4</v>
      </c>
      <c r="P28" s="112">
        <f t="shared" si="13"/>
        <v>-5.3635868433654643E-4</v>
      </c>
      <c r="AF28" s="114">
        <f>_xll.qlCalendarAdvance(Calendar,AF27,"1d","mf",,Trigger)</f>
        <v>42678</v>
      </c>
      <c r="AG28" s="100">
        <f>_xll.qlDayCounterYearFraction(DayCounter,SettlementDate,AF28,,,Trigger)</f>
        <v>9.7222222222222224E-2</v>
      </c>
      <c r="AH28" s="112">
        <f t="shared" si="0"/>
        <v>3.4168871365875758E-3</v>
      </c>
      <c r="AI28" s="112">
        <f t="shared" si="1"/>
        <v>3.130191184806477E-3</v>
      </c>
      <c r="AJ28" s="112">
        <f t="shared" si="2"/>
        <v>3.1375616600818473E-3</v>
      </c>
    </row>
    <row r="29" spans="3:36" ht="12" customHeight="1" x14ac:dyDescent="0.2">
      <c r="C29" s="113" t="s">
        <v>49</v>
      </c>
      <c r="D29" s="98">
        <f t="shared" si="5"/>
        <v>42643</v>
      </c>
      <c r="E29" s="114">
        <f>_xll.qlCalendarAdvance(Calendar,SettlementDate,C29,"mf",TRUE,Trigger)</f>
        <v>42978</v>
      </c>
      <c r="F29" s="136"/>
      <c r="G29" s="136"/>
      <c r="H29" s="136"/>
      <c r="I29" s="136"/>
      <c r="J29" s="100">
        <f>_xll.qlDayCounterYearFraction(DayCounter,D29,E29,,,Trigger)</f>
        <v>0.93055555555555558</v>
      </c>
      <c r="K29" s="139">
        <f>_xll.qlYieldTSDiscount(Discounting,D29,,AllTriggers)</f>
        <v>1.0000200003000039</v>
      </c>
      <c r="L29" s="139">
        <f>_xll.qlYieldTSDiscount(Discounting,E29,,AllTriggers)</f>
        <v>1.0036949862631936</v>
      </c>
      <c r="M29" s="149">
        <f t="shared" si="10"/>
        <v>-3.9346999846169347E-3</v>
      </c>
      <c r="N29" s="112">
        <f t="shared" si="11"/>
        <v>-5.2490560909417147E-4</v>
      </c>
      <c r="O29" s="112">
        <f t="shared" si="12"/>
        <v>-5.5317095659410077E-4</v>
      </c>
      <c r="P29" s="112">
        <f t="shared" si="13"/>
        <v>-5.5364407001919427E-4</v>
      </c>
      <c r="AF29" s="114">
        <f>_xll.qlCalendarAdvance(Calendar,AF28,"1d","mf",,Trigger)</f>
        <v>42681</v>
      </c>
      <c r="AG29" s="100">
        <f>_xll.qlDayCounterYearFraction(DayCounter,SettlementDate,AF29,,,Trigger)</f>
        <v>0.10555555555555556</v>
      </c>
      <c r="AH29" s="112">
        <f t="shared" si="0"/>
        <v>3.4168871365875758E-3</v>
      </c>
      <c r="AI29" s="112">
        <f t="shared" si="1"/>
        <v>3.1360421225979282E-3</v>
      </c>
      <c r="AJ29" s="112">
        <f t="shared" si="2"/>
        <v>3.1429492383108254E-3</v>
      </c>
    </row>
    <row r="30" spans="3:36" ht="12" customHeight="1" x14ac:dyDescent="0.2">
      <c r="C30" s="117" t="s">
        <v>50</v>
      </c>
      <c r="D30" s="103">
        <f t="shared" si="5"/>
        <v>42643</v>
      </c>
      <c r="E30" s="118">
        <f>_xll.qlCalendarAdvance(Calendar,SettlementDate,C30,"mf",TRUE,Trigger)</f>
        <v>43007</v>
      </c>
      <c r="F30" s="140"/>
      <c r="G30" s="140"/>
      <c r="H30" s="140"/>
      <c r="I30" s="140"/>
      <c r="J30" s="105">
        <f>_xll.qlDayCounterYearFraction(DayCounter,D30,E30,,,Trigger)</f>
        <v>1.0111111111111111</v>
      </c>
      <c r="K30" s="141">
        <f>_xll.qlYieldTSDiscount(Discounting,D30,,AllTriggers)</f>
        <v>1.0000200003000039</v>
      </c>
      <c r="L30" s="141">
        <f>_xll.qlYieldTSDiscount(Discounting,E30,,AllTriggers)</f>
        <v>1.0040562024509871</v>
      </c>
      <c r="M30" s="150">
        <f t="shared" si="10"/>
        <v>-3.9757219480818845E-3</v>
      </c>
      <c r="N30" s="121">
        <f t="shared" si="11"/>
        <v>-5.666848752474428E-4</v>
      </c>
      <c r="O30" s="121">
        <f t="shared" si="12"/>
        <v>-5.666848752474428E-4</v>
      </c>
      <c r="P30" s="121">
        <f t="shared" si="13"/>
        <v>-5.666848752474428E-4</v>
      </c>
      <c r="AF30" s="114">
        <f>_xll.qlCalendarAdvance(Calendar,AF29,"1d","mf",,Trigger)</f>
        <v>42682</v>
      </c>
      <c r="AG30" s="100">
        <f>_xll.qlDayCounterYearFraction(DayCounter,SettlementDate,AF30,,,Trigger)</f>
        <v>0.10833333333333334</v>
      </c>
      <c r="AH30" s="112">
        <f t="shared" si="0"/>
        <v>3.4168871365875758E-3</v>
      </c>
      <c r="AI30" s="112">
        <f t="shared" si="1"/>
        <v>3.1379924351950784E-3</v>
      </c>
      <c r="AJ30" s="112">
        <f t="shared" si="2"/>
        <v>3.1447470020310305E-3</v>
      </c>
    </row>
    <row r="31" spans="3:36" ht="12" customHeight="1" x14ac:dyDescent="0.2">
      <c r="AF31" s="114">
        <f>_xll.qlCalendarAdvance(Calendar,AF30,"1d","mf",,Trigger)</f>
        <v>42683</v>
      </c>
      <c r="AG31" s="100">
        <f>_xll.qlDayCounterYearFraction(DayCounter,SettlementDate,AF31,,,Trigger)</f>
        <v>0.1111111111111111</v>
      </c>
      <c r="AH31" s="112">
        <f t="shared" si="0"/>
        <v>3.4168871365875758E-3</v>
      </c>
      <c r="AI31" s="112">
        <f t="shared" si="1"/>
        <v>3.1399427477922289E-3</v>
      </c>
      <c r="AJ31" s="112">
        <f t="shared" si="2"/>
        <v>3.1465457179065087E-3</v>
      </c>
    </row>
    <row r="32" spans="3:36" ht="12" customHeight="1" x14ac:dyDescent="0.2">
      <c r="C32" s="87" t="s">
        <v>106</v>
      </c>
      <c r="AF32" s="114">
        <f>_xll.qlCalendarAdvance(Calendar,AF31,"1d","mf",,Trigger)</f>
        <v>42684</v>
      </c>
      <c r="AG32" s="100">
        <f>_xll.qlDayCounterYearFraction(DayCounter,SettlementDate,AF32,,,Trigger)</f>
        <v>0.11388888888888889</v>
      </c>
      <c r="AH32" s="112">
        <f t="shared" si="0"/>
        <v>3.4168871365875758E-3</v>
      </c>
      <c r="AI32" s="112">
        <f t="shared" si="1"/>
        <v>3.141893060389379E-3</v>
      </c>
      <c r="AJ32" s="112">
        <f t="shared" si="2"/>
        <v>3.1483453859372599E-3</v>
      </c>
    </row>
    <row r="33" spans="3:36" ht="12" customHeight="1" x14ac:dyDescent="0.2">
      <c r="C33" s="124" t="s">
        <v>91</v>
      </c>
      <c r="AF33" s="114">
        <f>_xll.qlCalendarAdvance(Calendar,AF32,"1d","mf",,Trigger)</f>
        <v>42685</v>
      </c>
      <c r="AG33" s="100">
        <f>_xll.qlDayCounterYearFraction(DayCounter,SettlementDate,AF33,,,Trigger)</f>
        <v>0.11666666666666667</v>
      </c>
      <c r="AH33" s="112">
        <f t="shared" si="0"/>
        <v>3.4168871365875758E-3</v>
      </c>
      <c r="AI33" s="112">
        <f t="shared" si="1"/>
        <v>3.1438433729865296E-3</v>
      </c>
      <c r="AJ33" s="112">
        <f t="shared" si="2"/>
        <v>3.1501460061232841E-3</v>
      </c>
    </row>
    <row r="34" spans="3:36" ht="12" customHeight="1" x14ac:dyDescent="0.2">
      <c r="C34" s="112">
        <f>IF($C$33="FLAT",N15,IF($C$33="linear",O15,P15))</f>
        <v>-1.707238472592465E-4</v>
      </c>
      <c r="AF34" s="114">
        <f>_xll.qlCalendarAdvance(Calendar,AF33,"1d","mf",,Trigger)</f>
        <v>42688</v>
      </c>
      <c r="AG34" s="100">
        <f>_xll.qlDayCounterYearFraction(DayCounter,SettlementDate,AF34,,,Trigger)</f>
        <v>0.125</v>
      </c>
      <c r="AH34" s="112">
        <f t="shared" si="0"/>
        <v>3.4168871365875758E-3</v>
      </c>
      <c r="AI34" s="112">
        <f t="shared" si="1"/>
        <v>3.1496943107779804E-3</v>
      </c>
      <c r="AJ34" s="112">
        <f t="shared" si="2"/>
        <v>3.1555535796129941E-3</v>
      </c>
    </row>
    <row r="35" spans="3:36" ht="12" customHeight="1" x14ac:dyDescent="0.2">
      <c r="C35" s="112">
        <f t="shared" ref="C35:C49" si="14">IF($C$33="FLAT",N16,IF($C$33="linear",O16,P16))</f>
        <v>-2.3134902115172298E-4</v>
      </c>
      <c r="AF35" s="114">
        <f>_xll.qlCalendarAdvance(Calendar,AF34,"1d","mf",,Trigger)</f>
        <v>42689</v>
      </c>
      <c r="AG35" s="100">
        <f>_xll.qlDayCounterYearFraction(DayCounter,SettlementDate,AF35,,,Trigger)</f>
        <v>0.12777777777777777</v>
      </c>
      <c r="AH35" s="112">
        <f t="shared" si="0"/>
        <v>3.4168871365875758E-3</v>
      </c>
      <c r="AI35" s="112">
        <f t="shared" si="1"/>
        <v>3.1516446233751305E-3</v>
      </c>
      <c r="AJ35" s="112">
        <f t="shared" si="2"/>
        <v>3.15735800842011E-3</v>
      </c>
    </row>
    <row r="36" spans="3:36" ht="12" customHeight="1" x14ac:dyDescent="0.2">
      <c r="C36" s="112">
        <f t="shared" si="14"/>
        <v>-2.9463672781845522E-4</v>
      </c>
      <c r="AF36" s="114">
        <f>_xll.qlCalendarAdvance(Calendar,AF35,"1d","mf",,Trigger)</f>
        <v>42690</v>
      </c>
      <c r="AG36" s="100">
        <f>_xll.qlDayCounterYearFraction(DayCounter,SettlementDate,AF36,,,Trigger)</f>
        <v>0.13055555555555556</v>
      </c>
      <c r="AH36" s="112">
        <f t="shared" si="0"/>
        <v>3.4168871365875758E-3</v>
      </c>
      <c r="AI36" s="112">
        <f t="shared" si="1"/>
        <v>3.153594935972281E-3</v>
      </c>
      <c r="AJ36" s="112">
        <f t="shared" si="2"/>
        <v>3.1591633893824989E-3</v>
      </c>
    </row>
    <row r="37" spans="3:36" ht="12" customHeight="1" x14ac:dyDescent="0.2">
      <c r="C37" s="112">
        <f t="shared" si="14"/>
        <v>-3.1792573697104435E-4</v>
      </c>
      <c r="AF37" s="114">
        <f>_xll.qlCalendarAdvance(Calendar,AF36,"1d","mf",,Trigger)</f>
        <v>42691</v>
      </c>
      <c r="AG37" s="100">
        <f>_xll.qlDayCounterYearFraction(DayCounter,SettlementDate,AF37,,,Trigger)</f>
        <v>0.13333333333333333</v>
      </c>
      <c r="AH37" s="112">
        <f t="shared" si="0"/>
        <v>3.4168871365875758E-3</v>
      </c>
      <c r="AI37" s="112">
        <f t="shared" si="1"/>
        <v>3.1555452485694311E-3</v>
      </c>
      <c r="AJ37" s="112">
        <f t="shared" si="2"/>
        <v>3.1609697225001604E-3</v>
      </c>
    </row>
    <row r="38" spans="3:36" x14ac:dyDescent="0.2">
      <c r="C38" s="112">
        <f t="shared" si="14"/>
        <v>-3.3834162602447247E-4</v>
      </c>
      <c r="AF38" s="114">
        <f>_xll.qlCalendarAdvance(Calendar,AF37,"1d","mf",,Trigger)</f>
        <v>42692</v>
      </c>
      <c r="AG38" s="100">
        <f>_xll.qlDayCounterYearFraction(DayCounter,SettlementDate,AF38,,,Trigger)</f>
        <v>0.1361111111111111</v>
      </c>
      <c r="AH38" s="112">
        <f t="shared" si="0"/>
        <v>3.4168871365875758E-3</v>
      </c>
      <c r="AI38" s="112">
        <f t="shared" si="1"/>
        <v>3.1574955611665817E-3</v>
      </c>
      <c r="AJ38" s="112">
        <f t="shared" si="2"/>
        <v>3.1627770077730958E-3</v>
      </c>
    </row>
    <row r="39" spans="3:36" x14ac:dyDescent="0.2">
      <c r="C39" s="112">
        <f t="shared" si="14"/>
        <v>-3.4959539883496903E-4</v>
      </c>
      <c r="AF39" s="114">
        <f>_xll.qlCalendarAdvance(Calendar,AF38,"1d","mf",,Trigger)</f>
        <v>42695</v>
      </c>
      <c r="AG39" s="100">
        <f>_xll.qlDayCounterYearFraction(DayCounter,SettlementDate,AF39,,,Trigger)</f>
        <v>0.14444444444444443</v>
      </c>
      <c r="AH39" s="112">
        <f t="shared" si="0"/>
        <v>3.4168871365875758E-3</v>
      </c>
      <c r="AI39" s="112">
        <f t="shared" si="1"/>
        <v>3.1633464989580325E-3</v>
      </c>
      <c r="AJ39" s="112">
        <f t="shared" si="2"/>
        <v>3.1682045765235377E-3</v>
      </c>
    </row>
    <row r="40" spans="3:36" x14ac:dyDescent="0.2">
      <c r="C40" s="112">
        <f t="shared" si="14"/>
        <v>-3.5273276044067226E-4</v>
      </c>
      <c r="AF40" s="114">
        <f>_xll.qlCalendarAdvance(Calendar,AF39,"1d","mf",,Trigger)</f>
        <v>42696</v>
      </c>
      <c r="AG40" s="100">
        <f>_xll.qlDayCounterYearFraction(DayCounter,SettlementDate,AF40,,,Trigger)</f>
        <v>0.14722222222222223</v>
      </c>
      <c r="AH40" s="112">
        <f t="shared" si="0"/>
        <v>3.4168871365875758E-3</v>
      </c>
      <c r="AI40" s="112">
        <f t="shared" si="1"/>
        <v>3.165296811555183E-3</v>
      </c>
      <c r="AJ40" s="112">
        <f t="shared" si="2"/>
        <v>3.1700156704175639E-3</v>
      </c>
    </row>
    <row r="41" spans="3:36" x14ac:dyDescent="0.2">
      <c r="C41" s="112">
        <f t="shared" si="14"/>
        <v>-3.9480169905877578E-4</v>
      </c>
      <c r="AF41" s="114">
        <f>_xll.qlCalendarAdvance(Calendar,AF40,"1d","mf",,Trigger)</f>
        <v>42697</v>
      </c>
      <c r="AG41" s="100">
        <f>_xll.qlDayCounterYearFraction(DayCounter,SettlementDate,AF41,,,Trigger)</f>
        <v>0.15</v>
      </c>
      <c r="AH41" s="112">
        <f t="shared" si="0"/>
        <v>3.4168871365875758E-3</v>
      </c>
      <c r="AI41" s="112">
        <f t="shared" si="1"/>
        <v>3.1672471241523332E-3</v>
      </c>
      <c r="AJ41" s="112">
        <f t="shared" si="2"/>
        <v>3.1718277164668636E-3</v>
      </c>
    </row>
    <row r="42" spans="3:36" x14ac:dyDescent="0.2">
      <c r="C42" s="112">
        <f t="shared" si="14"/>
        <v>-4.1197813065844041E-4</v>
      </c>
      <c r="AF42" s="114">
        <f>_xll.qlCalendarAdvance(Calendar,AF41,"1d","mf",,Trigger)</f>
        <v>42698</v>
      </c>
      <c r="AG42" s="100">
        <f>_xll.qlDayCounterYearFraction(DayCounter,SettlementDate,AF42,,,Trigger)</f>
        <v>0.15277777777777779</v>
      </c>
      <c r="AH42" s="112">
        <f t="shared" si="0"/>
        <v>3.4168871365875758E-3</v>
      </c>
      <c r="AI42" s="112">
        <f t="shared" si="1"/>
        <v>3.1691974367494837E-3</v>
      </c>
      <c r="AJ42" s="112">
        <f t="shared" si="2"/>
        <v>3.1736407146714359E-3</v>
      </c>
    </row>
    <row r="43" spans="3:36" ht="11.25" customHeight="1" x14ac:dyDescent="0.2">
      <c r="C43" s="112">
        <f t="shared" si="14"/>
        <v>-4.4641662770933095E-4</v>
      </c>
      <c r="AF43" s="114">
        <f>_xll.qlCalendarAdvance(Calendar,AF42,"1d","mf",,Trigger)</f>
        <v>42699</v>
      </c>
      <c r="AG43" s="100">
        <f>_xll.qlDayCounterYearFraction(DayCounter,SettlementDate,AF43,,,Trigger)</f>
        <v>0.15555555555555556</v>
      </c>
      <c r="AH43" s="112">
        <f t="shared" si="0"/>
        <v>3.4168871365875758E-3</v>
      </c>
      <c r="AI43" s="112">
        <f t="shared" si="1"/>
        <v>3.1711477493466338E-3</v>
      </c>
      <c r="AJ43" s="112">
        <f t="shared" si="2"/>
        <v>3.1754546650312812E-3</v>
      </c>
    </row>
    <row r="44" spans="3:36" x14ac:dyDescent="0.2">
      <c r="C44" s="112">
        <f t="shared" si="14"/>
        <v>-4.6981072122775908E-4</v>
      </c>
      <c r="AF44" s="114">
        <f>_xll.qlCalendarAdvance(Calendar,AF43,"1d","mf",,Trigger)</f>
        <v>42702</v>
      </c>
      <c r="AG44" s="100">
        <f>_xll.qlDayCounterYearFraction(DayCounter,SettlementDate,AF44,,,Trigger)</f>
        <v>0.16388888888888889</v>
      </c>
      <c r="AH44" s="112">
        <f t="shared" si="0"/>
        <v>3.4168871365875758E-3</v>
      </c>
      <c r="AI44" s="112">
        <f t="shared" si="1"/>
        <v>3.176998687138085E-3</v>
      </c>
      <c r="AJ44" s="112">
        <f t="shared" si="2"/>
        <v>3.1809022290424558E-3</v>
      </c>
    </row>
    <row r="45" spans="3:36" x14ac:dyDescent="0.2">
      <c r="C45" s="112">
        <f t="shared" si="14"/>
        <v>-4.9450904448024963E-4</v>
      </c>
      <c r="AF45" s="114">
        <f>_xll.qlCalendarAdvance(Calendar,AF44,"1d","mf",,Trigger)</f>
        <v>42703</v>
      </c>
      <c r="AG45" s="100">
        <f>_xll.qlDayCounterYearFraction(DayCounter,SettlementDate,AF45,,,Trigger)</f>
        <v>0.16666666666666666</v>
      </c>
      <c r="AH45" s="112">
        <f t="shared" si="0"/>
        <v>3.4168871365875758E-3</v>
      </c>
      <c r="AI45" s="112">
        <f t="shared" si="1"/>
        <v>3.1789489997352352E-3</v>
      </c>
      <c r="AJ45" s="112">
        <f t="shared" si="2"/>
        <v>3.1827199880233928E-3</v>
      </c>
    </row>
    <row r="46" spans="3:36" x14ac:dyDescent="0.2">
      <c r="C46" s="112">
        <f t="shared" si="14"/>
        <v>-5.1460922773471311E-4</v>
      </c>
      <c r="AF46" s="114">
        <f>_xll.qlCalendarAdvance(Calendar,AF45,"1d","mf",,Trigger)</f>
        <v>42704</v>
      </c>
      <c r="AG46" s="100">
        <f>_xll.qlDayCounterYearFraction(DayCounter,SettlementDate,AF46,,,Trigger)</f>
        <v>0.16944444444444445</v>
      </c>
      <c r="AH46" s="112">
        <f t="shared" si="0"/>
        <v>3.4168871365875758E-3</v>
      </c>
      <c r="AI46" s="112">
        <f t="shared" si="1"/>
        <v>3.1808993123323857E-3</v>
      </c>
      <c r="AJ46" s="112">
        <f t="shared" si="2"/>
        <v>3.1845386991596028E-3</v>
      </c>
    </row>
    <row r="47" spans="3:36" x14ac:dyDescent="0.2">
      <c r="C47" s="112">
        <f t="shared" si="14"/>
        <v>-5.3567480245187164E-4</v>
      </c>
      <c r="N47" s="85"/>
      <c r="O47" s="85"/>
      <c r="AF47" s="114">
        <f>_xll.qlCalendarAdvance(Calendar,AF46,"1d","mf",,Trigger)</f>
        <v>42705</v>
      </c>
      <c r="AG47" s="100">
        <f>_xll.qlDayCounterYearFraction(DayCounter,SettlementDate,AF47,,,Trigger)</f>
        <v>0.17222222222222222</v>
      </c>
      <c r="AH47" s="112">
        <f t="shared" si="0"/>
        <v>3.4168871365875758E-3</v>
      </c>
      <c r="AI47" s="112">
        <f t="shared" si="1"/>
        <v>3.1828496249295358E-3</v>
      </c>
      <c r="AJ47" s="112">
        <f t="shared" si="2"/>
        <v>3.1863583624510859E-3</v>
      </c>
    </row>
    <row r="48" spans="3:36" x14ac:dyDescent="0.2">
      <c r="C48" s="112">
        <f t="shared" si="14"/>
        <v>-5.5317095659410077E-4</v>
      </c>
      <c r="AF48" s="114">
        <f>_xll.qlCalendarAdvance(Calendar,AF47,"1d","mf",,Trigger)</f>
        <v>42706</v>
      </c>
      <c r="AG48" s="100">
        <f>_xll.qlDayCounterYearFraction(DayCounter,SettlementDate,AF48,,,Trigger)</f>
        <v>0.17499999999999999</v>
      </c>
      <c r="AH48" s="112">
        <f t="shared" si="0"/>
        <v>3.4168871365875758E-3</v>
      </c>
      <c r="AI48" s="112">
        <f t="shared" si="1"/>
        <v>3.1847999375266864E-3</v>
      </c>
      <c r="AJ48" s="112">
        <f t="shared" si="2"/>
        <v>3.188178977897842E-3</v>
      </c>
    </row>
    <row r="49" spans="3:36" x14ac:dyDescent="0.2">
      <c r="C49" s="121">
        <f t="shared" si="14"/>
        <v>-5.666848752474428E-4</v>
      </c>
      <c r="AF49" s="114">
        <f>_xll.qlCalendarAdvance(Calendar,AF48,"1d","mf",,Trigger)</f>
        <v>42709</v>
      </c>
      <c r="AG49" s="100">
        <f>_xll.qlDayCounterYearFraction(DayCounter,SettlementDate,AF49,,,Trigger)</f>
        <v>0.18333333333333332</v>
      </c>
      <c r="AH49" s="112">
        <f t="shared" si="0"/>
        <v>3.4168871365875758E-3</v>
      </c>
      <c r="AI49" s="112">
        <f t="shared" si="1"/>
        <v>3.1906508753181372E-3</v>
      </c>
      <c r="AJ49" s="112">
        <f t="shared" si="2"/>
        <v>3.1936465371697484E-3</v>
      </c>
    </row>
    <row r="50" spans="3:36" x14ac:dyDescent="0.2">
      <c r="AF50" s="114">
        <f>_xll.qlCalendarAdvance(Calendar,AF49,"1d","mf",,Trigger)</f>
        <v>42710</v>
      </c>
      <c r="AG50" s="100">
        <f>_xll.qlDayCounterYearFraction(DayCounter,SettlementDate,AF50,,,Trigger)</f>
        <v>0.18611111111111112</v>
      </c>
      <c r="AH50" s="112">
        <f t="shared" si="0"/>
        <v>3.4168871365875758E-3</v>
      </c>
      <c r="AI50" s="112">
        <f t="shared" si="1"/>
        <v>3.1926011879152877E-3</v>
      </c>
      <c r="AJ50" s="112">
        <f t="shared" si="2"/>
        <v>3.1954709612375962E-3</v>
      </c>
    </row>
    <row r="51" spans="3:36" x14ac:dyDescent="0.2">
      <c r="AF51" s="114">
        <f>_xll.qlCalendarAdvance(Calendar,AF50,"1d","mf",,Trigger)</f>
        <v>42711</v>
      </c>
      <c r="AG51" s="100">
        <f>_xll.qlDayCounterYearFraction(DayCounter,SettlementDate,AF51,,,Trigger)</f>
        <v>0.18888888888888888</v>
      </c>
      <c r="AH51" s="112">
        <f t="shared" si="0"/>
        <v>3.4168871365875758E-3</v>
      </c>
      <c r="AI51" s="112">
        <f t="shared" si="1"/>
        <v>3.1945515005124378E-3</v>
      </c>
      <c r="AJ51" s="112">
        <f t="shared" si="2"/>
        <v>3.197296337460717E-3</v>
      </c>
    </row>
    <row r="52" spans="3:36" x14ac:dyDescent="0.2">
      <c r="AF52" s="114">
        <f>_xll.qlCalendarAdvance(Calendar,AF51,"1d","mf",,Trigger)</f>
        <v>42712</v>
      </c>
      <c r="AG52" s="100">
        <f>_xll.qlDayCounterYearFraction(DayCounter,SettlementDate,AF52,,,Trigger)</f>
        <v>0.19166666666666668</v>
      </c>
      <c r="AH52" s="112">
        <f t="shared" si="0"/>
        <v>3.4168871365875758E-3</v>
      </c>
      <c r="AI52" s="112">
        <f t="shared" si="1"/>
        <v>3.1965018131095884E-3</v>
      </c>
      <c r="AJ52" s="112">
        <f t="shared" si="2"/>
        <v>3.1991226658391108E-3</v>
      </c>
    </row>
    <row r="53" spans="3:36" x14ac:dyDescent="0.2">
      <c r="AF53" s="114">
        <f>_xll.qlCalendarAdvance(Calendar,AF52,"1d","mf",,Trigger)</f>
        <v>42713</v>
      </c>
      <c r="AG53" s="100">
        <f>_xll.qlDayCounterYearFraction(DayCounter,SettlementDate,AF53,,,Trigger)</f>
        <v>0.19444444444444445</v>
      </c>
      <c r="AH53" s="112">
        <f t="shared" si="0"/>
        <v>3.4168871365875758E-3</v>
      </c>
      <c r="AI53" s="112">
        <f t="shared" si="1"/>
        <v>3.1984521257067385E-3</v>
      </c>
      <c r="AJ53" s="112">
        <f t="shared" si="2"/>
        <v>3.2009499463727773E-3</v>
      </c>
    </row>
    <row r="54" spans="3:36" x14ac:dyDescent="0.2">
      <c r="AF54" s="114">
        <f>_xll.qlCalendarAdvance(Calendar,AF53,"1d","mf",,Trigger)</f>
        <v>42716</v>
      </c>
      <c r="AG54" s="100">
        <f>_xll.qlDayCounterYearFraction(DayCounter,SettlementDate,AF54,,,Trigger)</f>
        <v>0.20277777777777778</v>
      </c>
      <c r="AH54" s="112">
        <f t="shared" si="0"/>
        <v>3.4168871365875758E-3</v>
      </c>
      <c r="AI54" s="112">
        <f t="shared" si="1"/>
        <v>3.2043030634981897E-3</v>
      </c>
      <c r="AJ54" s="112">
        <f t="shared" si="2"/>
        <v>3.2064375009054156E-3</v>
      </c>
    </row>
    <row r="55" spans="3:36" x14ac:dyDescent="0.2">
      <c r="AF55" s="114">
        <f>_xll.qlCalendarAdvance(Calendar,AF54,"1d","mf",,Trigger)</f>
        <v>42717</v>
      </c>
      <c r="AG55" s="100">
        <f>_xll.qlDayCounterYearFraction(DayCounter,SettlementDate,AF55,,,Trigger)</f>
        <v>0.20555555555555555</v>
      </c>
      <c r="AH55" s="112">
        <f t="shared" si="0"/>
        <v>3.4168871365875758E-3</v>
      </c>
      <c r="AI55" s="112">
        <f t="shared" si="1"/>
        <v>3.2062533760953398E-3</v>
      </c>
      <c r="AJ55" s="112">
        <f t="shared" si="2"/>
        <v>3.2082685900601741E-3</v>
      </c>
    </row>
    <row r="56" spans="3:36" x14ac:dyDescent="0.2">
      <c r="AF56" s="114">
        <f>_xll.qlCalendarAdvance(Calendar,AF55,"1d","mf",,Trigger)</f>
        <v>42718</v>
      </c>
      <c r="AG56" s="100">
        <f>_xll.qlDayCounterYearFraction(DayCounter,SettlementDate,AF56,,,Trigger)</f>
        <v>0.20833333333333334</v>
      </c>
      <c r="AH56" s="112">
        <f t="shared" si="0"/>
        <v>3.4168871365875758E-3</v>
      </c>
      <c r="AI56" s="112">
        <f t="shared" si="1"/>
        <v>3.2082036886924904E-3</v>
      </c>
      <c r="AJ56" s="112">
        <f t="shared" si="2"/>
        <v>3.2101006313702057E-3</v>
      </c>
    </row>
    <row r="57" spans="3:36" x14ac:dyDescent="0.2">
      <c r="AF57" s="114">
        <f>_xll.qlCalendarAdvance(Calendar,AF56,"1d","mf",,Trigger)</f>
        <v>42719</v>
      </c>
      <c r="AG57" s="100">
        <f>_xll.qlDayCounterYearFraction(DayCounter,SettlementDate,AF57,,,Trigger)</f>
        <v>0.21111111111111111</v>
      </c>
      <c r="AH57" s="112">
        <f t="shared" si="0"/>
        <v>3.4168871365875758E-3</v>
      </c>
      <c r="AI57" s="112">
        <f t="shared" si="1"/>
        <v>3.2101540012896405E-3</v>
      </c>
      <c r="AJ57" s="112">
        <f t="shared" si="2"/>
        <v>3.2119336248355103E-3</v>
      </c>
    </row>
    <row r="58" spans="3:36" x14ac:dyDescent="0.2">
      <c r="AF58" s="114">
        <f>_xll.qlCalendarAdvance(Calendar,AF57,"1d","mf",,Trigger)</f>
        <v>42720</v>
      </c>
      <c r="AG58" s="100">
        <f>_xll.qlDayCounterYearFraction(DayCounter,SettlementDate,AF58,,,Trigger)</f>
        <v>0.21388888888888888</v>
      </c>
      <c r="AH58" s="112">
        <f t="shared" si="0"/>
        <v>3.4168871365875758E-3</v>
      </c>
      <c r="AI58" s="112">
        <f t="shared" si="1"/>
        <v>3.212104313886791E-3</v>
      </c>
      <c r="AJ58" s="112">
        <f t="shared" si="2"/>
        <v>3.2137675704560875E-3</v>
      </c>
    </row>
    <row r="59" spans="3:36" x14ac:dyDescent="0.2">
      <c r="AF59" s="114">
        <f>_xll.qlCalendarAdvance(Calendar,AF58,"1d","mf",,Trigger)</f>
        <v>42723</v>
      </c>
      <c r="AG59" s="100">
        <f>_xll.qlDayCounterYearFraction(DayCounter,SettlementDate,AF59,,,Trigger)</f>
        <v>0.22222222222222221</v>
      </c>
      <c r="AH59" s="112">
        <f t="shared" si="0"/>
        <v>3.4168871365875758E-3</v>
      </c>
      <c r="AI59" s="112">
        <f t="shared" si="1"/>
        <v>3.2179552516782418E-3</v>
      </c>
      <c r="AJ59" s="112">
        <f t="shared" si="2"/>
        <v>3.2192751202494577E-3</v>
      </c>
    </row>
    <row r="60" spans="3:36" x14ac:dyDescent="0.2">
      <c r="AF60" s="114">
        <f>_xll.qlCalendarAdvance(Calendar,AF59,"1d","mf",,Trigger)</f>
        <v>42724</v>
      </c>
      <c r="AG60" s="100">
        <f>_xll.qlDayCounterYearFraction(DayCounter,SettlementDate,AF60,,,Trigger)</f>
        <v>0.22500000000000001</v>
      </c>
      <c r="AH60" s="112">
        <f t="shared" si="0"/>
        <v>3.4168871365875758E-3</v>
      </c>
      <c r="AI60" s="112">
        <f t="shared" si="1"/>
        <v>3.2199055642753924E-3</v>
      </c>
      <c r="AJ60" s="112">
        <f t="shared" si="2"/>
        <v>3.221112874491127E-3</v>
      </c>
    </row>
    <row r="61" spans="3:36" x14ac:dyDescent="0.2">
      <c r="AF61" s="114">
        <f>_xll.qlCalendarAdvance(Calendar,AF60,"1d","mf",,Trigger)</f>
        <v>42725</v>
      </c>
      <c r="AG61" s="100">
        <f>_xll.qlDayCounterYearFraction(DayCounter,SettlementDate,AF61,,,Trigger)</f>
        <v>0.22777777777777777</v>
      </c>
      <c r="AH61" s="112">
        <f t="shared" si="0"/>
        <v>3.4168871365875758E-3</v>
      </c>
      <c r="AI61" s="112">
        <f t="shared" si="1"/>
        <v>3.2218558768725425E-3</v>
      </c>
      <c r="AJ61" s="112">
        <f t="shared" si="2"/>
        <v>3.2229515808880689E-3</v>
      </c>
    </row>
    <row r="62" spans="3:36" x14ac:dyDescent="0.2">
      <c r="AF62" s="114">
        <f>_xll.qlCalendarAdvance(Calendar,AF61,"1d","mf",,Trigger)</f>
        <v>42726</v>
      </c>
      <c r="AG62" s="100">
        <f>_xll.qlDayCounterYearFraction(DayCounter,SettlementDate,AF62,,,Trigger)</f>
        <v>0.23055555555555557</v>
      </c>
      <c r="AH62" s="112">
        <f t="shared" si="0"/>
        <v>3.4168871365875758E-3</v>
      </c>
      <c r="AI62" s="112">
        <f t="shared" si="1"/>
        <v>3.223806189469693E-3</v>
      </c>
      <c r="AJ62" s="112">
        <f t="shared" si="2"/>
        <v>3.2247912394402843E-3</v>
      </c>
    </row>
    <row r="63" spans="3:36" x14ac:dyDescent="0.2">
      <c r="AF63" s="114">
        <f>_xll.qlCalendarAdvance(Calendar,AF62,"1d","mf",,Trigger)</f>
        <v>42727</v>
      </c>
      <c r="AG63" s="100">
        <f>_xll.qlDayCounterYearFraction(DayCounter,SettlementDate,AF63,,,Trigger)</f>
        <v>0.23333333333333334</v>
      </c>
      <c r="AH63" s="112">
        <f t="shared" si="0"/>
        <v>3.4168871365875758E-3</v>
      </c>
      <c r="AI63" s="112">
        <f t="shared" si="1"/>
        <v>3.2257565020668432E-3</v>
      </c>
      <c r="AJ63" s="112">
        <f t="shared" si="2"/>
        <v>3.2266318501477723E-3</v>
      </c>
    </row>
    <row r="64" spans="3:36" x14ac:dyDescent="0.2">
      <c r="AF64" s="114">
        <f>_xll.qlCalendarAdvance(Calendar,AF63,"1d","mf",,Trigger)</f>
        <v>42731</v>
      </c>
      <c r="AG64" s="100">
        <f>_xll.qlDayCounterYearFraction(DayCounter,SettlementDate,AF64,,,Trigger)</f>
        <v>0.24444444444444444</v>
      </c>
      <c r="AH64" s="112">
        <f t="shared" si="0"/>
        <v>3.4168871365875758E-3</v>
      </c>
      <c r="AI64" s="112">
        <f t="shared" si="1"/>
        <v>3.2335577524554445E-3</v>
      </c>
      <c r="AJ64" s="112">
        <f t="shared" si="2"/>
        <v>3.2340038145304544E-3</v>
      </c>
    </row>
    <row r="65" spans="14:36" x14ac:dyDescent="0.2">
      <c r="AF65" s="114">
        <f>_xll.qlCalendarAdvance(Calendar,AF64,"1d","mf",,Trigger)</f>
        <v>42732</v>
      </c>
      <c r="AG65" s="100">
        <f>_xll.qlDayCounterYearFraction(DayCounter,SettlementDate,AF65,,,Trigger)</f>
        <v>0.24722222222222223</v>
      </c>
      <c r="AH65" s="112">
        <f t="shared" si="0"/>
        <v>3.4168871365875758E-3</v>
      </c>
      <c r="AI65" s="112">
        <f t="shared" si="1"/>
        <v>3.235508065052595E-3</v>
      </c>
      <c r="AJ65" s="112">
        <f t="shared" si="2"/>
        <v>3.2358491860143071E-3</v>
      </c>
    </row>
    <row r="66" spans="14:36" x14ac:dyDescent="0.2">
      <c r="N66" s="85"/>
      <c r="AF66" s="114">
        <f>_xll.qlCalendarAdvance(Calendar,AF65,"1d","mf",,Trigger)</f>
        <v>42733</v>
      </c>
      <c r="AG66" s="100">
        <f>_xll.qlDayCounterYearFraction(DayCounter,SettlementDate,AF66,,,Trigger)</f>
        <v>0.25</v>
      </c>
      <c r="AH66" s="112">
        <f t="shared" si="0"/>
        <v>3.4168871365875758E-3</v>
      </c>
      <c r="AI66" s="112">
        <f t="shared" si="1"/>
        <v>3.2374583776497452E-3</v>
      </c>
      <c r="AJ66" s="112">
        <f t="shared" si="2"/>
        <v>3.2376955096534328E-3</v>
      </c>
    </row>
    <row r="67" spans="14:36" x14ac:dyDescent="0.2">
      <c r="N67" s="85"/>
      <c r="AF67" s="114">
        <f>_xll.qlCalendarAdvance(Calendar,AF66,"1d","mf",,Trigger)</f>
        <v>42734</v>
      </c>
      <c r="AG67" s="100">
        <f>_xll.qlDayCounterYearFraction(DayCounter,SettlementDate,AF67,,,Trigger)</f>
        <v>0.25277777777777777</v>
      </c>
      <c r="AH67" s="112">
        <f t="shared" ref="AH67:AH130" si="15">$W$13</f>
        <v>3.4168871365875758E-3</v>
      </c>
      <c r="AI67" s="112">
        <f t="shared" ref="AI67:AI123" si="16">$W$10+$W$9*AG67</f>
        <v>3.2394086902468953E-3</v>
      </c>
      <c r="AJ67" s="112">
        <f t="shared" ref="AJ67:AJ123" si="17">($W$5+$W$4*AG67+$W$3*AG67^2)</f>
        <v>3.2395427854478315E-3</v>
      </c>
    </row>
    <row r="68" spans="14:36" x14ac:dyDescent="0.2">
      <c r="N68" s="85"/>
      <c r="AF68" s="114">
        <f>_xll.qlCalendarAdvance(Calendar,AF67,"1d","mf",,Trigger)</f>
        <v>42737</v>
      </c>
      <c r="AG68" s="100">
        <f>_xll.qlDayCounterYearFraction(DayCounter,SettlementDate,AF68,,,Trigger)</f>
        <v>0.26111111111111113</v>
      </c>
      <c r="AH68" s="112">
        <f t="shared" si="15"/>
        <v>3.4168871365875758E-3</v>
      </c>
      <c r="AI68" s="112">
        <f t="shared" si="16"/>
        <v>3.2452596280383465E-3</v>
      </c>
      <c r="AJ68" s="112">
        <f t="shared" si="17"/>
        <v>3.2450903257626659E-3</v>
      </c>
    </row>
    <row r="69" spans="14:36" x14ac:dyDescent="0.2">
      <c r="N69" s="85"/>
      <c r="AF69" s="114">
        <f>_xll.qlCalendarAdvance(Calendar,AF68,"1d","mf",,Trigger)</f>
        <v>42738</v>
      </c>
      <c r="AG69" s="100">
        <f>_xll.qlDayCounterYearFraction(DayCounter,SettlementDate,AF69,,,Trigger)</f>
        <v>0.2638888888888889</v>
      </c>
      <c r="AH69" s="112">
        <f t="shared" si="15"/>
        <v>3.4168871365875758E-3</v>
      </c>
      <c r="AI69" s="112">
        <f t="shared" si="16"/>
        <v>3.2472099406354966E-3</v>
      </c>
      <c r="AJ69" s="112">
        <f t="shared" si="17"/>
        <v>3.2469414101781563E-3</v>
      </c>
    </row>
    <row r="70" spans="14:36" x14ac:dyDescent="0.2">
      <c r="N70" s="85"/>
      <c r="AF70" s="114">
        <f>_xll.qlCalendarAdvance(Calendar,AF69,"1d","mf",,Trigger)</f>
        <v>42739</v>
      </c>
      <c r="AG70" s="100">
        <f>_xll.qlDayCounterYearFraction(DayCounter,SettlementDate,AF70,,,Trigger)</f>
        <v>0.26666666666666666</v>
      </c>
      <c r="AH70" s="112">
        <f t="shared" si="15"/>
        <v>3.4168871365875758E-3</v>
      </c>
      <c r="AI70" s="112">
        <f t="shared" si="16"/>
        <v>3.2491602532326472E-3</v>
      </c>
      <c r="AJ70" s="112">
        <f t="shared" si="17"/>
        <v>3.2487934467489198E-3</v>
      </c>
    </row>
    <row r="71" spans="14:36" x14ac:dyDescent="0.2">
      <c r="N71" s="85"/>
      <c r="AF71" s="114">
        <f>_xll.qlCalendarAdvance(Calendar,AF70,"1d","mf",,Trigger)</f>
        <v>42740</v>
      </c>
      <c r="AG71" s="100">
        <f>_xll.qlDayCounterYearFraction(DayCounter,SettlementDate,AF71,,,Trigger)</f>
        <v>0.26944444444444443</v>
      </c>
      <c r="AH71" s="112">
        <f t="shared" si="15"/>
        <v>3.4168871365875758E-3</v>
      </c>
      <c r="AI71" s="112">
        <f t="shared" si="16"/>
        <v>3.2511105658297973E-3</v>
      </c>
      <c r="AJ71" s="112">
        <f t="shared" si="17"/>
        <v>3.2506464354749563E-3</v>
      </c>
    </row>
    <row r="72" spans="14:36" x14ac:dyDescent="0.2">
      <c r="N72" s="85"/>
      <c r="O72" s="85"/>
      <c r="AF72" s="114">
        <f>_xll.qlCalendarAdvance(Calendar,AF71,"1d","mf",,Trigger)</f>
        <v>42741</v>
      </c>
      <c r="AG72" s="100">
        <f>_xll.qlDayCounterYearFraction(DayCounter,SettlementDate,AF72,,,Trigger)</f>
        <v>0.2722222222222222</v>
      </c>
      <c r="AH72" s="112">
        <f t="shared" si="15"/>
        <v>3.4168871365875758E-3</v>
      </c>
      <c r="AI72" s="112">
        <f t="shared" si="16"/>
        <v>3.2530608784269478E-3</v>
      </c>
      <c r="AJ72" s="112">
        <f t="shared" si="17"/>
        <v>3.2525003763562653E-3</v>
      </c>
    </row>
    <row r="73" spans="14:36" x14ac:dyDescent="0.2">
      <c r="N73" s="85"/>
      <c r="O73" s="85"/>
      <c r="AF73" s="114">
        <f>_xll.qlCalendarAdvance(Calendar,AF72,"1d","mf",,Trigger)</f>
        <v>42744</v>
      </c>
      <c r="AG73" s="100">
        <f>_xll.qlDayCounterYearFraction(DayCounter,SettlementDate,AF73,,,Trigger)</f>
        <v>0.28055555555555556</v>
      </c>
      <c r="AH73" s="112">
        <f t="shared" si="15"/>
        <v>3.4168871365875758E-3</v>
      </c>
      <c r="AI73" s="112">
        <f t="shared" si="16"/>
        <v>3.2589118162183986E-3</v>
      </c>
      <c r="AJ73" s="112">
        <f t="shared" si="17"/>
        <v>3.2580679119318316E-3</v>
      </c>
    </row>
    <row r="74" spans="14:36" x14ac:dyDescent="0.2">
      <c r="N74" s="85"/>
      <c r="O74" s="85"/>
      <c r="AF74" s="114">
        <f>_xll.qlCalendarAdvance(Calendar,AF73,"1d","mf",,Trigger)</f>
        <v>42745</v>
      </c>
      <c r="AG74" s="100">
        <f>_xll.qlDayCounterYearFraction(DayCounter,SettlementDate,AF74,,,Trigger)</f>
        <v>0.28333333333333333</v>
      </c>
      <c r="AH74" s="112">
        <f t="shared" si="15"/>
        <v>3.4168871365875758E-3</v>
      </c>
      <c r="AI74" s="112">
        <f t="shared" si="16"/>
        <v>3.2608621288155492E-3</v>
      </c>
      <c r="AJ74" s="112">
        <f t="shared" si="17"/>
        <v>3.2599256614342328E-3</v>
      </c>
    </row>
    <row r="75" spans="14:36" x14ac:dyDescent="0.2">
      <c r="N75" s="85"/>
      <c r="O75" s="85"/>
      <c r="AF75" s="114">
        <f>_xll.qlCalendarAdvance(Calendar,AF74,"1d","mf",,Trigger)</f>
        <v>42746</v>
      </c>
      <c r="AG75" s="100">
        <f>_xll.qlDayCounterYearFraction(DayCounter,SettlementDate,AF75,,,Trigger)</f>
        <v>0.28611111111111109</v>
      </c>
      <c r="AH75" s="112">
        <f t="shared" si="15"/>
        <v>3.4168871365875758E-3</v>
      </c>
      <c r="AI75" s="112">
        <f t="shared" si="16"/>
        <v>3.2628124414126993E-3</v>
      </c>
      <c r="AJ75" s="112">
        <f t="shared" si="17"/>
        <v>3.261784363091907E-3</v>
      </c>
    </row>
    <row r="76" spans="14:36" x14ac:dyDescent="0.2">
      <c r="N76" s="85"/>
      <c r="O76" s="85"/>
      <c r="AF76" s="114">
        <f>_xll.qlCalendarAdvance(Calendar,AF75,"1d","mf",,Trigger)</f>
        <v>42747</v>
      </c>
      <c r="AG76" s="100">
        <f>_xll.qlDayCounterYearFraction(DayCounter,SettlementDate,AF76,,,Trigger)</f>
        <v>0.28888888888888886</v>
      </c>
      <c r="AH76" s="112">
        <f t="shared" si="15"/>
        <v>3.4168871365875758E-3</v>
      </c>
      <c r="AI76" s="112">
        <f t="shared" si="16"/>
        <v>3.2647627540098498E-3</v>
      </c>
      <c r="AJ76" s="112">
        <f t="shared" si="17"/>
        <v>3.2636440169048543E-3</v>
      </c>
    </row>
    <row r="77" spans="14:36" x14ac:dyDescent="0.2">
      <c r="N77" s="85"/>
      <c r="O77" s="85"/>
      <c r="AF77" s="114">
        <f>_xll.qlCalendarAdvance(Calendar,AF76,"1d","mf",,Trigger)</f>
        <v>42748</v>
      </c>
      <c r="AG77" s="100">
        <f>_xll.qlDayCounterYearFraction(DayCounter,SettlementDate,AF77,,,Trigger)</f>
        <v>0.29166666666666669</v>
      </c>
      <c r="AH77" s="112">
        <f t="shared" si="15"/>
        <v>3.4168871365875758E-3</v>
      </c>
      <c r="AI77" s="112">
        <f t="shared" si="16"/>
        <v>3.2667130666069999E-3</v>
      </c>
      <c r="AJ77" s="112">
        <f t="shared" si="17"/>
        <v>3.2655046228730741E-3</v>
      </c>
    </row>
    <row r="78" spans="14:36" x14ac:dyDescent="0.2">
      <c r="N78" s="85"/>
      <c r="O78" s="85"/>
      <c r="AF78" s="114">
        <f>_xll.qlCalendarAdvance(Calendar,AF77,"1d","mf",,Trigger)</f>
        <v>42751</v>
      </c>
      <c r="AG78" s="100">
        <f>_xll.qlDayCounterYearFraction(DayCounter,SettlementDate,AF78,,,Trigger)</f>
        <v>0.3</v>
      </c>
      <c r="AH78" s="112">
        <f t="shared" si="15"/>
        <v>3.4168871365875758E-3</v>
      </c>
      <c r="AI78" s="112">
        <f t="shared" si="16"/>
        <v>3.2725640043984512E-3</v>
      </c>
      <c r="AJ78" s="112">
        <f t="shared" si="17"/>
        <v>3.2710921537093718E-3</v>
      </c>
    </row>
    <row r="79" spans="14:36" x14ac:dyDescent="0.2">
      <c r="N79" s="85"/>
      <c r="O79" s="85"/>
      <c r="AF79" s="114">
        <f>_xll.qlCalendarAdvance(Calendar,AF78,"1d","mf",,Trigger)</f>
        <v>42752</v>
      </c>
      <c r="AG79" s="100">
        <f>_xll.qlDayCounterYearFraction(DayCounter,SettlementDate,AF79,,,Trigger)</f>
        <v>0.30277777777777776</v>
      </c>
      <c r="AH79" s="112">
        <f t="shared" si="15"/>
        <v>3.4168871365875758E-3</v>
      </c>
      <c r="AI79" s="112">
        <f t="shared" si="16"/>
        <v>3.2745143169956013E-3</v>
      </c>
      <c r="AJ79" s="112">
        <f t="shared" si="17"/>
        <v>3.2729565682986838E-3</v>
      </c>
    </row>
    <row r="80" spans="14:36" x14ac:dyDescent="0.2">
      <c r="N80" s="85"/>
      <c r="O80" s="85"/>
      <c r="AF80" s="114">
        <f>_xll.qlCalendarAdvance(Calendar,AF79,"1d","mf",,Trigger)</f>
        <v>42753</v>
      </c>
      <c r="AG80" s="100">
        <f>_xll.qlDayCounterYearFraction(DayCounter,SettlementDate,AF80,,,Trigger)</f>
        <v>0.30555555555555558</v>
      </c>
      <c r="AH80" s="112">
        <f t="shared" si="15"/>
        <v>3.4168871365875758E-3</v>
      </c>
      <c r="AI80" s="112">
        <f t="shared" si="16"/>
        <v>3.2764646295927518E-3</v>
      </c>
      <c r="AJ80" s="112">
        <f t="shared" si="17"/>
        <v>3.2748219350432687E-3</v>
      </c>
    </row>
    <row r="81" spans="14:36" x14ac:dyDescent="0.2">
      <c r="N81" s="85"/>
      <c r="O81" s="85"/>
      <c r="AF81" s="114">
        <f>_xll.qlCalendarAdvance(Calendar,AF80,"1d","mf",,Trigger)</f>
        <v>42754</v>
      </c>
      <c r="AG81" s="100">
        <f>_xll.qlDayCounterYearFraction(DayCounter,SettlementDate,AF81,,,Trigger)</f>
        <v>0.30833333333333335</v>
      </c>
      <c r="AH81" s="112">
        <f t="shared" si="15"/>
        <v>3.4168871365875758E-3</v>
      </c>
      <c r="AI81" s="112">
        <f t="shared" si="16"/>
        <v>3.2784149421899019E-3</v>
      </c>
      <c r="AJ81" s="112">
        <f t="shared" si="17"/>
        <v>3.2766882539431268E-3</v>
      </c>
    </row>
    <row r="82" spans="14:36" x14ac:dyDescent="0.2">
      <c r="N82" s="85"/>
      <c r="O82" s="85"/>
      <c r="AF82" s="114">
        <f>_xll.qlCalendarAdvance(Calendar,AF81,"1d","mf",,Trigger)</f>
        <v>42755</v>
      </c>
      <c r="AG82" s="100">
        <f>_xll.qlDayCounterYearFraction(DayCounter,SettlementDate,AF82,,,Trigger)</f>
        <v>0.31111111111111112</v>
      </c>
      <c r="AH82" s="112">
        <f t="shared" si="15"/>
        <v>3.4168871365875758E-3</v>
      </c>
      <c r="AI82" s="112">
        <f t="shared" si="16"/>
        <v>3.2803652547870525E-3</v>
      </c>
      <c r="AJ82" s="112">
        <f t="shared" si="17"/>
        <v>3.2785555249982574E-3</v>
      </c>
    </row>
    <row r="83" spans="14:36" x14ac:dyDescent="0.2">
      <c r="N83" s="85"/>
      <c r="O83" s="85"/>
      <c r="AF83" s="114">
        <f>_xll.qlCalendarAdvance(Calendar,AF82,"1d","mf",,Trigger)</f>
        <v>42758</v>
      </c>
      <c r="AG83" s="100">
        <f>_xll.qlDayCounterYearFraction(DayCounter,SettlementDate,AF83,,,Trigger)</f>
        <v>0.31944444444444442</v>
      </c>
      <c r="AH83" s="112">
        <f t="shared" si="15"/>
        <v>3.4168871365875758E-3</v>
      </c>
      <c r="AI83" s="112">
        <f t="shared" si="16"/>
        <v>3.2862161925785033E-3</v>
      </c>
      <c r="AJ83" s="112">
        <f t="shared" si="17"/>
        <v>3.284163051095287E-3</v>
      </c>
    </row>
    <row r="84" spans="14:36" x14ac:dyDescent="0.2">
      <c r="N84" s="85"/>
      <c r="O84" s="85"/>
      <c r="AF84" s="114">
        <f>_xll.qlCalendarAdvance(Calendar,AF83,"1d","mf",,Trigger)</f>
        <v>42759</v>
      </c>
      <c r="AG84" s="100">
        <f>_xll.qlDayCounterYearFraction(DayCounter,SettlementDate,AF84,,,Trigger)</f>
        <v>0.32222222222222224</v>
      </c>
      <c r="AH84" s="112">
        <f t="shared" si="15"/>
        <v>3.4168871365875758E-3</v>
      </c>
      <c r="AI84" s="112">
        <f t="shared" si="16"/>
        <v>3.2881665051756538E-3</v>
      </c>
      <c r="AJ84" s="112">
        <f t="shared" si="17"/>
        <v>3.2860341307715101E-3</v>
      </c>
    </row>
    <row r="85" spans="14:36" x14ac:dyDescent="0.2">
      <c r="N85" s="85"/>
      <c r="O85" s="85"/>
      <c r="AF85" s="114">
        <f>_xll.qlCalendarAdvance(Calendar,AF84,"1d","mf",,Trigger)</f>
        <v>42760</v>
      </c>
      <c r="AG85" s="100">
        <f>_xll.qlDayCounterYearFraction(DayCounter,SettlementDate,AF85,,,Trigger)</f>
        <v>0.32500000000000001</v>
      </c>
      <c r="AH85" s="112">
        <f t="shared" si="15"/>
        <v>3.4168871365875758E-3</v>
      </c>
      <c r="AI85" s="112">
        <f t="shared" si="16"/>
        <v>3.2901168177728039E-3</v>
      </c>
      <c r="AJ85" s="112">
        <f t="shared" si="17"/>
        <v>3.2879061626030054E-3</v>
      </c>
    </row>
    <row r="86" spans="14:36" x14ac:dyDescent="0.2">
      <c r="N86" s="85"/>
      <c r="O86" s="85"/>
      <c r="AF86" s="114">
        <f>_xll.qlCalendarAdvance(Calendar,AF85,"1d","mf",,Trigger)</f>
        <v>42761</v>
      </c>
      <c r="AG86" s="100">
        <f>_xll.qlDayCounterYearFraction(DayCounter,SettlementDate,AF86,,,Trigger)</f>
        <v>0.32777777777777778</v>
      </c>
      <c r="AH86" s="112">
        <f t="shared" si="15"/>
        <v>3.4168871365875758E-3</v>
      </c>
      <c r="AI86" s="112">
        <f t="shared" si="16"/>
        <v>3.2920671303699545E-3</v>
      </c>
      <c r="AJ86" s="112">
        <f t="shared" si="17"/>
        <v>3.2897791465897738E-3</v>
      </c>
    </row>
    <row r="87" spans="14:36" x14ac:dyDescent="0.2">
      <c r="N87" s="85"/>
      <c r="O87" s="85"/>
      <c r="AF87" s="114">
        <f>_xll.qlCalendarAdvance(Calendar,AF86,"1d","mf",,Trigger)</f>
        <v>42762</v>
      </c>
      <c r="AG87" s="100">
        <f>_xll.qlDayCounterYearFraction(DayCounter,SettlementDate,AF87,,,Trigger)</f>
        <v>0.33055555555555555</v>
      </c>
      <c r="AH87" s="112">
        <f t="shared" si="15"/>
        <v>3.4168871365875758E-3</v>
      </c>
      <c r="AI87" s="112">
        <f t="shared" si="16"/>
        <v>3.2940174429671046E-3</v>
      </c>
      <c r="AJ87" s="112">
        <f t="shared" si="17"/>
        <v>3.2916530827318152E-3</v>
      </c>
    </row>
    <row r="88" spans="14:36" x14ac:dyDescent="0.2">
      <c r="N88" s="85"/>
      <c r="O88" s="85"/>
      <c r="AF88" s="114">
        <f>_xll.qlCalendarAdvance(Calendar,AF87,"1d","mf",,Trigger)</f>
        <v>42765</v>
      </c>
      <c r="AG88" s="100">
        <f>_xll.qlDayCounterYearFraction(DayCounter,SettlementDate,AF88,,,Trigger)</f>
        <v>0.33888888888888891</v>
      </c>
      <c r="AH88" s="112">
        <f t="shared" si="15"/>
        <v>3.4168871365875758E-3</v>
      </c>
      <c r="AI88" s="112">
        <f t="shared" si="16"/>
        <v>3.2998683807585558E-3</v>
      </c>
      <c r="AJ88" s="112">
        <f t="shared" si="17"/>
        <v>3.2972806040895771E-3</v>
      </c>
    </row>
    <row r="89" spans="14:36" x14ac:dyDescent="0.2">
      <c r="N89" s="85"/>
      <c r="O89" s="85"/>
      <c r="AF89" s="114">
        <f>_xll.qlCalendarAdvance(Calendar,AF88,"1d","mf",,Trigger)</f>
        <v>42766</v>
      </c>
      <c r="AG89" s="100">
        <f>_xll.qlDayCounterYearFraction(DayCounter,SettlementDate,AF89,,,Trigger)</f>
        <v>0.34166666666666667</v>
      </c>
      <c r="AH89" s="112">
        <f t="shared" si="15"/>
        <v>3.4168871365875758E-3</v>
      </c>
      <c r="AI89" s="112">
        <f t="shared" si="16"/>
        <v>3.3018186933557059E-3</v>
      </c>
      <c r="AJ89" s="112">
        <f t="shared" si="17"/>
        <v>3.2991583488527101E-3</v>
      </c>
    </row>
    <row r="90" spans="14:36" x14ac:dyDescent="0.2">
      <c r="N90" s="85"/>
      <c r="O90" s="85"/>
      <c r="AF90" s="114">
        <f>_xll.qlCalendarAdvance(Calendar,AF89,"1d","mf",,Trigger)</f>
        <v>42767</v>
      </c>
      <c r="AG90" s="100">
        <f>_xll.qlDayCounterYearFraction(DayCounter,SettlementDate,AF90,,,Trigger)</f>
        <v>0.34444444444444444</v>
      </c>
      <c r="AH90" s="112">
        <f t="shared" si="15"/>
        <v>3.4168871365875758E-3</v>
      </c>
      <c r="AI90" s="112">
        <f t="shared" si="16"/>
        <v>3.3037690059528565E-3</v>
      </c>
      <c r="AJ90" s="112">
        <f t="shared" si="17"/>
        <v>3.3010370457711162E-3</v>
      </c>
    </row>
    <row r="91" spans="14:36" x14ac:dyDescent="0.2">
      <c r="N91" s="85"/>
      <c r="O91" s="85"/>
      <c r="AF91" s="114">
        <f>_xll.qlCalendarAdvance(Calendar,AF90,"1d","mf",,Trigger)</f>
        <v>42768</v>
      </c>
      <c r="AG91" s="100">
        <f>_xll.qlDayCounterYearFraction(DayCounter,SettlementDate,AF91,,,Trigger)</f>
        <v>0.34722222222222221</v>
      </c>
      <c r="AH91" s="112">
        <f t="shared" si="15"/>
        <v>3.4168871365875758E-3</v>
      </c>
      <c r="AI91" s="112">
        <f t="shared" si="16"/>
        <v>3.3057193185500066E-3</v>
      </c>
      <c r="AJ91" s="112">
        <f t="shared" si="17"/>
        <v>3.3029166948447958E-3</v>
      </c>
    </row>
    <row r="92" spans="14:36" x14ac:dyDescent="0.2">
      <c r="N92" s="85"/>
      <c r="O92" s="85"/>
      <c r="AF92" s="114">
        <f>_xll.qlCalendarAdvance(Calendar,AF91,"1d","mf",,Trigger)</f>
        <v>42769</v>
      </c>
      <c r="AG92" s="100">
        <f>_xll.qlDayCounterYearFraction(DayCounter,SettlementDate,AF92,,,Trigger)</f>
        <v>0.35</v>
      </c>
      <c r="AH92" s="112">
        <f t="shared" si="15"/>
        <v>3.4168871365875758E-3</v>
      </c>
      <c r="AI92" s="112">
        <f t="shared" si="16"/>
        <v>3.3076696311471572E-3</v>
      </c>
      <c r="AJ92" s="112">
        <f t="shared" si="17"/>
        <v>3.3047972960737479E-3</v>
      </c>
    </row>
    <row r="93" spans="14:36" x14ac:dyDescent="0.2">
      <c r="N93" s="85"/>
      <c r="O93" s="85"/>
      <c r="AF93" s="114">
        <f>_xll.qlCalendarAdvance(Calendar,AF92,"1d","mf",,Trigger)</f>
        <v>42772</v>
      </c>
      <c r="AG93" s="100">
        <f>_xll.qlDayCounterYearFraction(DayCounter,SettlementDate,AF93,,,Trigger)</f>
        <v>0.35833333333333334</v>
      </c>
      <c r="AH93" s="112">
        <f t="shared" si="15"/>
        <v>3.4168871365875758E-3</v>
      </c>
      <c r="AI93" s="112">
        <f t="shared" si="16"/>
        <v>3.313520568938608E-3</v>
      </c>
      <c r="AJ93" s="112">
        <f t="shared" si="17"/>
        <v>3.3104448126922417E-3</v>
      </c>
    </row>
    <row r="94" spans="14:36" x14ac:dyDescent="0.2">
      <c r="N94" s="85"/>
      <c r="O94" s="85"/>
      <c r="AF94" s="114">
        <f>_xll.qlCalendarAdvance(Calendar,AF93,"1d","mf",,Trigger)</f>
        <v>42773</v>
      </c>
      <c r="AG94" s="100">
        <f>_xll.qlDayCounterYearFraction(DayCounter,SettlementDate,AF94,,,Trigger)</f>
        <v>0.3611111111111111</v>
      </c>
      <c r="AH94" s="112">
        <f t="shared" si="15"/>
        <v>3.4168871365875758E-3</v>
      </c>
      <c r="AI94" s="112">
        <f t="shared" si="16"/>
        <v>3.3154708815357585E-3</v>
      </c>
      <c r="AJ94" s="112">
        <f t="shared" si="17"/>
        <v>3.3123292225422855E-3</v>
      </c>
    </row>
    <row r="95" spans="14:36" x14ac:dyDescent="0.2">
      <c r="N95" s="85"/>
      <c r="O95" s="85"/>
      <c r="AF95" s="114">
        <f>_xll.qlCalendarAdvance(Calendar,AF94,"1d","mf",,Trigger)</f>
        <v>42774</v>
      </c>
      <c r="AG95" s="100">
        <f>_xll.qlDayCounterYearFraction(DayCounter,SettlementDate,AF95,,,Trigger)</f>
        <v>0.36388888888888887</v>
      </c>
      <c r="AH95" s="112">
        <f t="shared" si="15"/>
        <v>3.4168871365875758E-3</v>
      </c>
      <c r="AI95" s="112">
        <f t="shared" si="16"/>
        <v>3.3174211941329086E-3</v>
      </c>
      <c r="AJ95" s="112">
        <f t="shared" si="17"/>
        <v>3.3142145845476024E-3</v>
      </c>
    </row>
    <row r="96" spans="14:36" x14ac:dyDescent="0.2">
      <c r="N96" s="85"/>
      <c r="O96" s="85"/>
      <c r="AF96" s="114">
        <f>_xll.qlCalendarAdvance(Calendar,AF95,"1d","mf",,Trigger)</f>
        <v>42775</v>
      </c>
      <c r="AG96" s="100">
        <f>_xll.qlDayCounterYearFraction(DayCounter,SettlementDate,AF96,,,Trigger)</f>
        <v>0.36666666666666664</v>
      </c>
      <c r="AH96" s="112">
        <f t="shared" si="15"/>
        <v>3.4168871365875758E-3</v>
      </c>
      <c r="AI96" s="112">
        <f t="shared" si="16"/>
        <v>3.3193715067300587E-3</v>
      </c>
      <c r="AJ96" s="112">
        <f t="shared" si="17"/>
        <v>3.3161008987081923E-3</v>
      </c>
    </row>
    <row r="97" spans="14:36" x14ac:dyDescent="0.2">
      <c r="N97" s="85"/>
      <c r="O97" s="85"/>
      <c r="AF97" s="114">
        <f>_xll.qlCalendarAdvance(Calendar,AF96,"1d","mf",,Trigger)</f>
        <v>42776</v>
      </c>
      <c r="AG97" s="100">
        <f>_xll.qlDayCounterYearFraction(DayCounter,SettlementDate,AF97,,,Trigger)</f>
        <v>0.36944444444444446</v>
      </c>
      <c r="AH97" s="112">
        <f t="shared" si="15"/>
        <v>3.4168871365875758E-3</v>
      </c>
      <c r="AI97" s="112">
        <f t="shared" si="16"/>
        <v>3.3213218193272093E-3</v>
      </c>
      <c r="AJ97" s="112">
        <f t="shared" si="17"/>
        <v>3.3179881650240552E-3</v>
      </c>
    </row>
    <row r="98" spans="14:36" x14ac:dyDescent="0.2">
      <c r="N98" s="85"/>
      <c r="O98" s="85"/>
      <c r="AF98" s="114">
        <f>_xll.qlCalendarAdvance(Calendar,AF97,"1d","mf",,Trigger)</f>
        <v>42779</v>
      </c>
      <c r="AG98" s="100">
        <f>_xll.qlDayCounterYearFraction(DayCounter,SettlementDate,AF98,,,Trigger)</f>
        <v>0.37777777777777777</v>
      </c>
      <c r="AH98" s="112">
        <f t="shared" si="15"/>
        <v>3.4168871365875758E-3</v>
      </c>
      <c r="AI98" s="112">
        <f t="shared" si="16"/>
        <v>3.3271727571186601E-3</v>
      </c>
      <c r="AJ98" s="112">
        <f t="shared" si="17"/>
        <v>3.3236556769032808E-3</v>
      </c>
    </row>
    <row r="99" spans="14:36" x14ac:dyDescent="0.2">
      <c r="N99" s="85"/>
      <c r="O99" s="85"/>
      <c r="AF99" s="114">
        <f>_xll.qlCalendarAdvance(Calendar,AF98,"1d","mf",,Trigger)</f>
        <v>42780</v>
      </c>
      <c r="AG99" s="100">
        <f>_xll.qlDayCounterYearFraction(DayCounter,SettlementDate,AF99,,,Trigger)</f>
        <v>0.38055555555555554</v>
      </c>
      <c r="AH99" s="112">
        <f t="shared" si="15"/>
        <v>3.4168871365875758E-3</v>
      </c>
      <c r="AI99" s="112">
        <f t="shared" si="16"/>
        <v>3.3291230697158106E-3</v>
      </c>
      <c r="AJ99" s="112">
        <f t="shared" si="17"/>
        <v>3.3255467518402354E-3</v>
      </c>
    </row>
    <row r="100" spans="14:36" x14ac:dyDescent="0.2">
      <c r="N100" s="85"/>
      <c r="O100" s="85"/>
      <c r="AF100" s="114">
        <f>_xll.qlCalendarAdvance(Calendar,AF99,"1d","mf",,Trigger)</f>
        <v>42781</v>
      </c>
      <c r="AG100" s="100">
        <f>_xll.qlDayCounterYearFraction(DayCounter,SettlementDate,AF100,,,Trigger)</f>
        <v>0.38333333333333336</v>
      </c>
      <c r="AH100" s="112">
        <f t="shared" si="15"/>
        <v>3.4168871365875758E-3</v>
      </c>
      <c r="AI100" s="112">
        <f t="shared" si="16"/>
        <v>3.3310733823129612E-3</v>
      </c>
      <c r="AJ100" s="112">
        <f t="shared" si="17"/>
        <v>3.3274387789324626E-3</v>
      </c>
    </row>
    <row r="101" spans="14:36" x14ac:dyDescent="0.2">
      <c r="N101" s="85"/>
      <c r="O101" s="85"/>
      <c r="AF101" s="114">
        <f>_xll.qlCalendarAdvance(Calendar,AF100,"1d","mf",,Trigger)</f>
        <v>42782</v>
      </c>
      <c r="AG101" s="100">
        <f>_xll.qlDayCounterYearFraction(DayCounter,SettlementDate,AF101,,,Trigger)</f>
        <v>0.38611111111111113</v>
      </c>
      <c r="AH101" s="112">
        <f t="shared" si="15"/>
        <v>3.4168871365875758E-3</v>
      </c>
      <c r="AI101" s="112">
        <f t="shared" si="16"/>
        <v>3.3330236949101113E-3</v>
      </c>
      <c r="AJ101" s="112">
        <f t="shared" si="17"/>
        <v>3.3293317581799633E-3</v>
      </c>
    </row>
    <row r="102" spans="14:36" x14ac:dyDescent="0.2">
      <c r="N102" s="85"/>
      <c r="O102" s="85"/>
      <c r="AF102" s="114">
        <f>_xll.qlCalendarAdvance(Calendar,AF101,"1d","mf",,Trigger)</f>
        <v>42783</v>
      </c>
      <c r="AG102" s="100">
        <f>_xll.qlDayCounterYearFraction(DayCounter,SettlementDate,AF102,,,Trigger)</f>
        <v>0.3888888888888889</v>
      </c>
      <c r="AH102" s="112">
        <f t="shared" si="15"/>
        <v>3.4168871365875758E-3</v>
      </c>
      <c r="AI102" s="112">
        <f t="shared" si="16"/>
        <v>3.3349740075072614E-3</v>
      </c>
      <c r="AJ102" s="112">
        <f t="shared" si="17"/>
        <v>3.331225689582737E-3</v>
      </c>
    </row>
    <row r="103" spans="14:36" x14ac:dyDescent="0.2">
      <c r="N103" s="85"/>
      <c r="O103" s="85"/>
      <c r="AF103" s="114">
        <f>_xll.qlCalendarAdvance(Calendar,AF102,"1d","mf",,Trigger)</f>
        <v>42786</v>
      </c>
      <c r="AG103" s="100">
        <f>_xll.qlDayCounterYearFraction(DayCounter,SettlementDate,AF103,,,Trigger)</f>
        <v>0.3972222222222222</v>
      </c>
      <c r="AH103" s="112">
        <f t="shared" si="15"/>
        <v>3.4168871365875758E-3</v>
      </c>
      <c r="AI103" s="112">
        <f t="shared" si="16"/>
        <v>3.3408249452987126E-3</v>
      </c>
      <c r="AJ103" s="112">
        <f t="shared" si="17"/>
        <v>3.3369131967226945E-3</v>
      </c>
    </row>
    <row r="104" spans="14:36" x14ac:dyDescent="0.2">
      <c r="N104" s="85"/>
      <c r="O104" s="85"/>
      <c r="AF104" s="114">
        <f>_xll.qlCalendarAdvance(Calendar,AF103,"1d","mf",,Trigger)</f>
        <v>42787</v>
      </c>
      <c r="AG104" s="100">
        <f>_xll.qlDayCounterYearFraction(DayCounter,SettlementDate,AF104,,,Trigger)</f>
        <v>0.4</v>
      </c>
      <c r="AH104" s="112">
        <f t="shared" si="15"/>
        <v>3.4168871365875758E-3</v>
      </c>
      <c r="AI104" s="112">
        <f t="shared" si="16"/>
        <v>3.3427752578958627E-3</v>
      </c>
      <c r="AJ104" s="112">
        <f t="shared" si="17"/>
        <v>3.3388109367465599E-3</v>
      </c>
    </row>
    <row r="105" spans="14:36" x14ac:dyDescent="0.2">
      <c r="N105" s="85"/>
      <c r="O105" s="85"/>
      <c r="AF105" s="114">
        <f>_xll.qlCalendarAdvance(Calendar,AF104,"1d","mf",,Trigger)</f>
        <v>42788</v>
      </c>
      <c r="AG105" s="100">
        <f>_xll.qlDayCounterYearFraction(DayCounter,SettlementDate,AF105,,,Trigger)</f>
        <v>0.40277777777777779</v>
      </c>
      <c r="AH105" s="112">
        <f t="shared" si="15"/>
        <v>3.4168871365875758E-3</v>
      </c>
      <c r="AI105" s="112">
        <f t="shared" si="16"/>
        <v>3.3447255704930133E-3</v>
      </c>
      <c r="AJ105" s="112">
        <f t="shared" si="17"/>
        <v>3.3407096289256978E-3</v>
      </c>
    </row>
    <row r="106" spans="14:36" x14ac:dyDescent="0.2">
      <c r="N106" s="85"/>
      <c r="O106" s="85"/>
      <c r="AF106" s="114">
        <f>_xll.qlCalendarAdvance(Calendar,AF105,"1d","mf",,Trigger)</f>
        <v>42789</v>
      </c>
      <c r="AG106" s="100">
        <f>_xll.qlDayCounterYearFraction(DayCounter,SettlementDate,AF106,,,Trigger)</f>
        <v>0.40555555555555556</v>
      </c>
      <c r="AH106" s="112">
        <f t="shared" si="15"/>
        <v>3.4168871365875758E-3</v>
      </c>
      <c r="AI106" s="112">
        <f t="shared" si="16"/>
        <v>3.3466758830901634E-3</v>
      </c>
      <c r="AJ106" s="112">
        <f t="shared" si="17"/>
        <v>3.3426092732601093E-3</v>
      </c>
    </row>
    <row r="107" spans="14:36" x14ac:dyDescent="0.2">
      <c r="N107" s="85"/>
      <c r="O107" s="85"/>
      <c r="AF107" s="114">
        <f>_xll.qlCalendarAdvance(Calendar,AF106,"1d","mf",,Trigger)</f>
        <v>42790</v>
      </c>
      <c r="AG107" s="100">
        <f>_xll.qlDayCounterYearFraction(DayCounter,SettlementDate,AF107,,,Trigger)</f>
        <v>0.40833333333333333</v>
      </c>
      <c r="AH107" s="112">
        <f t="shared" si="15"/>
        <v>3.4168871365875758E-3</v>
      </c>
      <c r="AI107" s="112">
        <f t="shared" si="16"/>
        <v>3.348626195687314E-3</v>
      </c>
      <c r="AJ107" s="112">
        <f t="shared" si="17"/>
        <v>3.3445098697497933E-3</v>
      </c>
    </row>
    <row r="108" spans="14:36" x14ac:dyDescent="0.2">
      <c r="N108" s="85"/>
      <c r="O108" s="85"/>
      <c r="AF108" s="114">
        <f>_xll.qlCalendarAdvance(Calendar,AF107,"1d","mf",,Trigger)</f>
        <v>42793</v>
      </c>
      <c r="AG108" s="100">
        <f>_xll.qlDayCounterYearFraction(DayCounter,SettlementDate,AF108,,,Trigger)</f>
        <v>0.41666666666666669</v>
      </c>
      <c r="AH108" s="112">
        <f t="shared" si="15"/>
        <v>3.4168871365875758E-3</v>
      </c>
      <c r="AI108" s="112">
        <f t="shared" si="16"/>
        <v>3.3544771334787647E-3</v>
      </c>
      <c r="AJ108" s="112">
        <f t="shared" si="17"/>
        <v>3.3502173721504831E-3</v>
      </c>
    </row>
    <row r="109" spans="14:36" x14ac:dyDescent="0.2">
      <c r="N109" s="85"/>
      <c r="O109" s="85"/>
      <c r="AF109" s="114">
        <f>_xll.qlCalendarAdvance(Calendar,AF108,"1d","mf",,Trigger)</f>
        <v>42794</v>
      </c>
      <c r="AG109" s="100">
        <f>_xll.qlDayCounterYearFraction(DayCounter,SettlementDate,AF109,,,Trigger)</f>
        <v>0.41944444444444445</v>
      </c>
      <c r="AH109" s="112">
        <f t="shared" si="15"/>
        <v>3.4168871365875758E-3</v>
      </c>
      <c r="AI109" s="112">
        <f t="shared" si="16"/>
        <v>3.3564274460759153E-3</v>
      </c>
      <c r="AJ109" s="112">
        <f t="shared" si="17"/>
        <v>3.3521217772612588E-3</v>
      </c>
    </row>
    <row r="110" spans="14:36" x14ac:dyDescent="0.2">
      <c r="N110" s="85"/>
      <c r="O110" s="85"/>
      <c r="AF110" s="114">
        <f>_xll.qlCalendarAdvance(Calendar,AF109,"1d","mf",,Trigger)</f>
        <v>42795</v>
      </c>
      <c r="AG110" s="100">
        <f>_xll.qlDayCounterYearFraction(DayCounter,SettlementDate,AF110,,,Trigger)</f>
        <v>0.42222222222222222</v>
      </c>
      <c r="AH110" s="112">
        <f t="shared" si="15"/>
        <v>3.4168871365875758E-3</v>
      </c>
      <c r="AI110" s="112">
        <f t="shared" si="16"/>
        <v>3.3583777586730654E-3</v>
      </c>
      <c r="AJ110" s="112">
        <f t="shared" si="17"/>
        <v>3.3540271345273076E-3</v>
      </c>
    </row>
    <row r="111" spans="14:36" x14ac:dyDescent="0.2">
      <c r="N111" s="85"/>
      <c r="O111" s="85"/>
      <c r="AF111" s="114">
        <f>_xll.qlCalendarAdvance(Calendar,AF110,"1d","mf",,Trigger)</f>
        <v>42796</v>
      </c>
      <c r="AG111" s="100">
        <f>_xll.qlDayCounterYearFraction(DayCounter,SettlementDate,AF111,,,Trigger)</f>
        <v>0.42499999999999999</v>
      </c>
      <c r="AH111" s="112">
        <f t="shared" si="15"/>
        <v>3.4168871365875758E-3</v>
      </c>
      <c r="AI111" s="112">
        <f t="shared" si="16"/>
        <v>3.360328071270216E-3</v>
      </c>
      <c r="AJ111" s="112">
        <f t="shared" si="17"/>
        <v>3.3559334439486293E-3</v>
      </c>
    </row>
    <row r="112" spans="14:36" x14ac:dyDescent="0.2">
      <c r="N112" s="85"/>
      <c r="O112" s="85"/>
      <c r="AF112" s="114">
        <f>_xll.qlCalendarAdvance(Calendar,AF111,"1d","mf",,Trigger)</f>
        <v>42797</v>
      </c>
      <c r="AG112" s="100">
        <f>_xll.qlDayCounterYearFraction(DayCounter,SettlementDate,AF112,,,Trigger)</f>
        <v>0.42777777777777776</v>
      </c>
      <c r="AH112" s="112">
        <f t="shared" si="15"/>
        <v>3.4168871365875758E-3</v>
      </c>
      <c r="AI112" s="112">
        <f t="shared" si="16"/>
        <v>3.3622783838673661E-3</v>
      </c>
      <c r="AJ112" s="112">
        <f t="shared" si="17"/>
        <v>3.3578407055252241E-3</v>
      </c>
    </row>
    <row r="113" spans="14:36" x14ac:dyDescent="0.2">
      <c r="N113" s="85"/>
      <c r="O113" s="85"/>
      <c r="AF113" s="114">
        <f>_xll.qlCalendarAdvance(Calendar,AF112,"1d","mf",,Trigger)</f>
        <v>42800</v>
      </c>
      <c r="AG113" s="100">
        <f>_xll.qlDayCounterYearFraction(DayCounter,SettlementDate,AF113,,,Trigger)</f>
        <v>0.43611111111111112</v>
      </c>
      <c r="AH113" s="112">
        <f t="shared" si="15"/>
        <v>3.4168871365875758E-3</v>
      </c>
      <c r="AI113" s="112">
        <f t="shared" si="16"/>
        <v>3.3681293216588173E-3</v>
      </c>
      <c r="AJ113" s="112">
        <f t="shared" si="17"/>
        <v>3.3635682031866463E-3</v>
      </c>
    </row>
    <row r="114" spans="14:36" x14ac:dyDescent="0.2">
      <c r="N114" s="85"/>
      <c r="O114" s="85"/>
      <c r="AF114" s="114">
        <f>_xll.qlCalendarAdvance(Calendar,AF113,"1d","mf",,Trigger)</f>
        <v>42801</v>
      </c>
      <c r="AG114" s="100">
        <f>_xll.qlDayCounterYearFraction(DayCounter,SettlementDate,AF114,,,Trigger)</f>
        <v>0.43888888888888888</v>
      </c>
      <c r="AH114" s="112">
        <f t="shared" si="15"/>
        <v>3.4168871365875758E-3</v>
      </c>
      <c r="AI114" s="112">
        <f t="shared" si="16"/>
        <v>3.3700796342559674E-3</v>
      </c>
      <c r="AJ114" s="112">
        <f t="shared" si="17"/>
        <v>3.3654792733843327E-3</v>
      </c>
    </row>
    <row r="115" spans="14:36" x14ac:dyDescent="0.2">
      <c r="N115" s="85"/>
      <c r="O115" s="85"/>
      <c r="AF115" s="114">
        <f>_xll.qlCalendarAdvance(Calendar,AF114,"1d","mf",,Trigger)</f>
        <v>42802</v>
      </c>
      <c r="AG115" s="100">
        <f>_xll.qlDayCounterYearFraction(DayCounter,SettlementDate,AF115,,,Trigger)</f>
        <v>0.44166666666666665</v>
      </c>
      <c r="AH115" s="112">
        <f t="shared" si="15"/>
        <v>3.4168871365875758E-3</v>
      </c>
      <c r="AI115" s="112">
        <f t="shared" si="16"/>
        <v>3.372029946853118E-3</v>
      </c>
      <c r="AJ115" s="112">
        <f t="shared" si="17"/>
        <v>3.3673912957372923E-3</v>
      </c>
    </row>
    <row r="116" spans="14:36" x14ac:dyDescent="0.2">
      <c r="N116" s="85"/>
      <c r="O116" s="85"/>
      <c r="AF116" s="114">
        <f>_xll.qlCalendarAdvance(Calendar,AF115,"1d","mf",,Trigger)</f>
        <v>42803</v>
      </c>
      <c r="AG116" s="100">
        <f>_xll.qlDayCounterYearFraction(DayCounter,SettlementDate,AF116,,,Trigger)</f>
        <v>0.44444444444444442</v>
      </c>
      <c r="AH116" s="112">
        <f t="shared" si="15"/>
        <v>3.4168871365875758E-3</v>
      </c>
      <c r="AI116" s="112">
        <f t="shared" si="16"/>
        <v>3.3739802594502681E-3</v>
      </c>
      <c r="AJ116" s="112">
        <f t="shared" si="17"/>
        <v>3.3693042702455244E-3</v>
      </c>
    </row>
    <row r="117" spans="14:36" x14ac:dyDescent="0.2">
      <c r="N117" s="85"/>
      <c r="O117" s="85"/>
      <c r="AF117" s="114">
        <f>_xll.qlCalendarAdvance(Calendar,AF116,"1d","mf",,Trigger)</f>
        <v>42804</v>
      </c>
      <c r="AG117" s="100">
        <f>_xll.qlDayCounterYearFraction(DayCounter,SettlementDate,AF117,,,Trigger)</f>
        <v>0.44722222222222224</v>
      </c>
      <c r="AH117" s="112">
        <f t="shared" si="15"/>
        <v>3.4168871365875758E-3</v>
      </c>
      <c r="AI117" s="112">
        <f t="shared" si="16"/>
        <v>3.3759305720474186E-3</v>
      </c>
      <c r="AJ117" s="112">
        <f t="shared" si="17"/>
        <v>3.3712181969090304E-3</v>
      </c>
    </row>
    <row r="118" spans="14:36" x14ac:dyDescent="0.2">
      <c r="N118" s="85"/>
      <c r="O118" s="85"/>
      <c r="AF118" s="114">
        <f>_xll.qlCalendarAdvance(Calendar,AF117,"1d","mf",,Trigger)</f>
        <v>42807</v>
      </c>
      <c r="AG118" s="100">
        <f>_xll.qlDayCounterYearFraction(DayCounter,SettlementDate,AF118,,,Trigger)</f>
        <v>0.45555555555555555</v>
      </c>
      <c r="AH118" s="112">
        <f t="shared" si="15"/>
        <v>3.4168871365875758E-3</v>
      </c>
      <c r="AI118" s="112">
        <f t="shared" si="16"/>
        <v>3.3817815098388694E-3</v>
      </c>
      <c r="AJ118" s="112">
        <f t="shared" si="17"/>
        <v>3.3769656898311839E-3</v>
      </c>
    </row>
    <row r="119" spans="14:36" x14ac:dyDescent="0.2">
      <c r="N119" s="86"/>
      <c r="O119" s="85"/>
      <c r="AF119" s="114">
        <f>_xll.qlCalendarAdvance(Calendar,AF118,"1d","mf",,Trigger)</f>
        <v>42808</v>
      </c>
      <c r="AG119" s="100">
        <f>_xll.qlDayCounterYearFraction(DayCounter,SettlementDate,AF119,,,Trigger)</f>
        <v>0.45833333333333331</v>
      </c>
      <c r="AH119" s="112">
        <f t="shared" si="15"/>
        <v>3.4168871365875758E-3</v>
      </c>
      <c r="AI119" s="112">
        <f t="shared" si="16"/>
        <v>3.38373182243602E-3</v>
      </c>
      <c r="AJ119" s="112">
        <f t="shared" si="17"/>
        <v>3.3788834251157812E-3</v>
      </c>
    </row>
    <row r="120" spans="14:36" x14ac:dyDescent="0.2">
      <c r="N120" s="86"/>
      <c r="O120" s="85"/>
      <c r="AF120" s="114">
        <f>_xll.qlCalendarAdvance(Calendar,AF119,"1d","mf",,Trigger)</f>
        <v>42809</v>
      </c>
      <c r="AG120" s="100">
        <f>_xll.qlDayCounterYearFraction(DayCounter,SettlementDate,AF120,,,Trigger)</f>
        <v>0.46111111111111114</v>
      </c>
      <c r="AH120" s="112">
        <f t="shared" si="15"/>
        <v>3.4168871365875758E-3</v>
      </c>
      <c r="AI120" s="112">
        <f t="shared" si="16"/>
        <v>3.3856821350331701E-3</v>
      </c>
      <c r="AJ120" s="112">
        <f t="shared" si="17"/>
        <v>3.3808021125556515E-3</v>
      </c>
    </row>
    <row r="121" spans="14:36" x14ac:dyDescent="0.2">
      <c r="N121" s="86"/>
      <c r="O121" s="85"/>
      <c r="AF121" s="114">
        <f>_xll.qlCalendarAdvance(Calendar,AF120,"1d","mf",,Trigger)</f>
        <v>42810</v>
      </c>
      <c r="AG121" s="100">
        <f>_xll.qlDayCounterYearFraction(DayCounter,SettlementDate,AF121,,,Trigger)</f>
        <v>0.46388888888888891</v>
      </c>
      <c r="AH121" s="112">
        <f t="shared" si="15"/>
        <v>3.4168871365875758E-3</v>
      </c>
      <c r="AI121" s="112">
        <f t="shared" si="16"/>
        <v>3.3876324476303206E-3</v>
      </c>
      <c r="AJ121" s="112">
        <f t="shared" si="17"/>
        <v>3.3827217521507943E-3</v>
      </c>
    </row>
    <row r="122" spans="14:36" x14ac:dyDescent="0.2">
      <c r="N122" s="86"/>
      <c r="O122" s="85"/>
      <c r="AF122" s="114">
        <f>_xll.qlCalendarAdvance(Calendar,AF121,"1d","mf",,Trigger)</f>
        <v>42811</v>
      </c>
      <c r="AG122" s="100">
        <f>_xll.qlDayCounterYearFraction(DayCounter,SettlementDate,AF122,,,Trigger)</f>
        <v>0.46666666666666667</v>
      </c>
      <c r="AH122" s="112">
        <f t="shared" si="15"/>
        <v>3.4168871365875758E-3</v>
      </c>
      <c r="AI122" s="112">
        <f t="shared" si="16"/>
        <v>3.3895827602274707E-3</v>
      </c>
      <c r="AJ122" s="112">
        <f t="shared" si="17"/>
        <v>3.3846423439012102E-3</v>
      </c>
    </row>
    <row r="123" spans="14:36" x14ac:dyDescent="0.2">
      <c r="N123" s="86"/>
      <c r="O123" s="85"/>
      <c r="AF123" s="114">
        <f>_xll.qlCalendarAdvance(Calendar,AF122,"1d","mf",,Trigger)</f>
        <v>42814</v>
      </c>
      <c r="AG123" s="100">
        <f>_xll.qlDayCounterYearFraction(DayCounter,SettlementDate,AF123,,,Trigger)</f>
        <v>0.47499999999999998</v>
      </c>
      <c r="AH123" s="112">
        <f t="shared" si="15"/>
        <v>3.4168871365875758E-3</v>
      </c>
      <c r="AI123" s="112">
        <f t="shared" si="16"/>
        <v>3.395433698018922E-3</v>
      </c>
      <c r="AJ123" s="112">
        <f t="shared" si="17"/>
        <v>3.3904098320840965E-3</v>
      </c>
    </row>
    <row r="124" spans="14:36" x14ac:dyDescent="0.2">
      <c r="N124" s="86"/>
      <c r="O124" s="85"/>
      <c r="AF124" s="114">
        <f>_xll.qlCalendarAdvance(Calendar,AF123,"1d","mf",,Trigger)</f>
        <v>42815</v>
      </c>
      <c r="AG124" s="100">
        <f>_xll.qlDayCounterYearFraction(DayCounter,SettlementDate,AF124,,,Trigger)</f>
        <v>0.4777777777777778</v>
      </c>
      <c r="AH124" s="112">
        <f t="shared" si="15"/>
        <v>3.4168871365875758E-3</v>
      </c>
      <c r="AI124" s="112">
        <f>$W$10+$W$9*AG124</f>
        <v>3.3973840106160721E-3</v>
      </c>
      <c r="AJ124" s="112">
        <f>($W$5+$W$4*AG124+$W$3*AG124^2)</f>
        <v>3.3923342324556041E-3</v>
      </c>
    </row>
    <row r="125" spans="14:36" x14ac:dyDescent="0.2">
      <c r="N125" s="86"/>
      <c r="O125" s="86"/>
      <c r="AF125" s="114">
        <f>_xll.qlCalendarAdvance(Calendar,AF124,"1d","mf",,Trigger)</f>
        <v>42816</v>
      </c>
      <c r="AG125" s="100">
        <f>_xll.qlDayCounterYearFraction(DayCounter,SettlementDate,AF125,,,Trigger)</f>
        <v>0.48055555555555557</v>
      </c>
      <c r="AH125" s="112">
        <f t="shared" si="15"/>
        <v>3.4168871365875758E-3</v>
      </c>
      <c r="AI125" s="112">
        <f t="shared" ref="AI125:AI188" si="18">$W$10+$W$9*AG125</f>
        <v>3.3993343232132226E-3</v>
      </c>
      <c r="AJ125" s="112">
        <f t="shared" ref="AJ125:AJ188" si="19">($W$5+$W$4*AG125+$W$3*AG125^2)</f>
        <v>3.3942595849823852E-3</v>
      </c>
    </row>
    <row r="126" spans="14:36" x14ac:dyDescent="0.2">
      <c r="N126" s="86"/>
      <c r="O126" s="86"/>
      <c r="AF126" s="114">
        <f>_xll.qlCalendarAdvance(Calendar,AF125,"1d","mf",,Trigger)</f>
        <v>42817</v>
      </c>
      <c r="AG126" s="100">
        <f>_xll.qlDayCounterYearFraction(DayCounter,SettlementDate,AF126,,,Trigger)</f>
        <v>0.48333333333333334</v>
      </c>
      <c r="AH126" s="112">
        <f t="shared" si="15"/>
        <v>3.4168871365875758E-3</v>
      </c>
      <c r="AI126" s="112">
        <f t="shared" si="18"/>
        <v>3.4012846358103727E-3</v>
      </c>
      <c r="AJ126" s="112">
        <f t="shared" si="19"/>
        <v>3.3961858896644388E-3</v>
      </c>
    </row>
    <row r="127" spans="14:36" x14ac:dyDescent="0.2">
      <c r="N127" s="86"/>
      <c r="O127" s="86"/>
      <c r="AF127" s="114">
        <f>_xll.qlCalendarAdvance(Calendar,AF126,"1d","mf",,Trigger)</f>
        <v>42818</v>
      </c>
      <c r="AG127" s="100">
        <f>_xll.qlDayCounterYearFraction(DayCounter,SettlementDate,AF127,,,Trigger)</f>
        <v>0.4861111111111111</v>
      </c>
      <c r="AH127" s="112">
        <f t="shared" si="15"/>
        <v>3.4168871365875758E-3</v>
      </c>
      <c r="AI127" s="112">
        <f t="shared" si="18"/>
        <v>3.4032349484075233E-3</v>
      </c>
      <c r="AJ127" s="112">
        <f t="shared" si="19"/>
        <v>3.3981131465017655E-3</v>
      </c>
    </row>
    <row r="128" spans="14:36" x14ac:dyDescent="0.2">
      <c r="N128" s="86"/>
      <c r="O128" s="86"/>
      <c r="AF128" s="114">
        <f>_xll.qlCalendarAdvance(Calendar,AF127,"1d","mf",,Trigger)</f>
        <v>42821</v>
      </c>
      <c r="AG128" s="100">
        <f>_xll.qlDayCounterYearFraction(DayCounter,SettlementDate,AF128,,,Trigger)</f>
        <v>0.49444444444444446</v>
      </c>
      <c r="AH128" s="112">
        <f t="shared" si="15"/>
        <v>3.4168871365875758E-3</v>
      </c>
      <c r="AI128" s="112">
        <f t="shared" si="18"/>
        <v>3.4090858861989741E-3</v>
      </c>
      <c r="AJ128" s="112">
        <f t="shared" si="19"/>
        <v>3.4039006299453837E-3</v>
      </c>
    </row>
    <row r="129" spans="14:36" x14ac:dyDescent="0.2">
      <c r="N129" s="86"/>
      <c r="O129" s="86"/>
      <c r="AF129" s="114">
        <f>_xll.qlCalendarAdvance(Calendar,AF128,"1d","mf",,Trigger)</f>
        <v>42822</v>
      </c>
      <c r="AG129" s="100">
        <f>_xll.qlDayCounterYearFraction(DayCounter,SettlementDate,AF129,,,Trigger)</f>
        <v>0.49722222222222223</v>
      </c>
      <c r="AH129" s="112">
        <f t="shared" si="15"/>
        <v>3.4168871365875758E-3</v>
      </c>
      <c r="AI129" s="112">
        <f t="shared" si="18"/>
        <v>3.4110361987961246E-3</v>
      </c>
      <c r="AJ129" s="112">
        <f t="shared" si="19"/>
        <v>3.405831695403802E-3</v>
      </c>
    </row>
    <row r="130" spans="14:36" x14ac:dyDescent="0.2">
      <c r="N130" s="86"/>
      <c r="O130" s="86"/>
      <c r="AF130" s="114">
        <f>_xll.qlCalendarAdvance(Calendar,AF129,"1d","mf",,Trigger)</f>
        <v>42823</v>
      </c>
      <c r="AG130" s="100">
        <f>_xll.qlDayCounterYearFraction(DayCounter,SettlementDate,AF130,,,Trigger)</f>
        <v>0.5</v>
      </c>
      <c r="AH130" s="112">
        <f t="shared" si="15"/>
        <v>3.4168871365875758E-3</v>
      </c>
      <c r="AI130" s="112">
        <f t="shared" si="18"/>
        <v>3.4129865113932747E-3</v>
      </c>
      <c r="AJ130" s="112">
        <f t="shared" si="19"/>
        <v>3.4077637130174934E-3</v>
      </c>
    </row>
    <row r="131" spans="14:36" x14ac:dyDescent="0.2">
      <c r="N131" s="86"/>
      <c r="O131" s="86"/>
      <c r="AF131" s="114">
        <f>_xll.qlCalendarAdvance(Calendar,AF130,"1d","mf",,Trigger)</f>
        <v>42824</v>
      </c>
      <c r="AG131" s="100">
        <f>_xll.qlDayCounterYearFraction(DayCounter,SettlementDate,AF131,,,Trigger)</f>
        <v>0.50277777777777777</v>
      </c>
      <c r="AH131" s="112">
        <f t="shared" ref="AH131:AH194" si="20">$W$13</f>
        <v>3.4168871365875758E-3</v>
      </c>
      <c r="AI131" s="112">
        <f t="shared" si="18"/>
        <v>3.4149368239904249E-3</v>
      </c>
      <c r="AJ131" s="112">
        <f t="shared" si="19"/>
        <v>3.4096966827864578E-3</v>
      </c>
    </row>
    <row r="132" spans="14:36" x14ac:dyDescent="0.2">
      <c r="N132" s="86"/>
      <c r="O132" s="86"/>
      <c r="AF132" s="114">
        <f>_xll.qlCalendarAdvance(Calendar,AF131,"1d","mf",,Trigger)</f>
        <v>42825</v>
      </c>
      <c r="AG132" s="100">
        <f>_xll.qlDayCounterYearFraction(DayCounter,SettlementDate,AF132,,,Trigger)</f>
        <v>0.50555555555555554</v>
      </c>
      <c r="AH132" s="112">
        <f t="shared" si="20"/>
        <v>3.4168871365875758E-3</v>
      </c>
      <c r="AI132" s="112">
        <f t="shared" si="18"/>
        <v>3.4168871365875754E-3</v>
      </c>
      <c r="AJ132" s="112">
        <f t="shared" si="19"/>
        <v>3.4116306047106953E-3</v>
      </c>
    </row>
    <row r="133" spans="14:36" x14ac:dyDescent="0.2">
      <c r="N133" s="86"/>
      <c r="O133" s="86"/>
      <c r="AF133" s="114">
        <f>_xll.qlCalendarAdvance(Calendar,AF132,"1d","mf",,Trigger)</f>
        <v>42828</v>
      </c>
      <c r="AG133" s="100">
        <f>_xll.qlDayCounterYearFraction(DayCounter,SettlementDate,AF133,,,Trigger)</f>
        <v>0.51388888888888884</v>
      </c>
      <c r="AH133" s="112">
        <f t="shared" si="20"/>
        <v>3.4168871365875758E-3</v>
      </c>
      <c r="AI133" s="112">
        <f t="shared" si="18"/>
        <v>3.4227380743790262E-3</v>
      </c>
      <c r="AJ133" s="112">
        <f t="shared" si="19"/>
        <v>3.4174380834150453E-3</v>
      </c>
    </row>
    <row r="134" spans="14:36" x14ac:dyDescent="0.2">
      <c r="N134" s="86"/>
      <c r="O134" s="86"/>
      <c r="AF134" s="114">
        <f>_xll.qlCalendarAdvance(Calendar,AF133,"1d","mf",,Trigger)</f>
        <v>42829</v>
      </c>
      <c r="AG134" s="100">
        <f>_xll.qlDayCounterYearFraction(DayCounter,SettlementDate,AF134,,,Trigger)</f>
        <v>0.51666666666666672</v>
      </c>
      <c r="AH134" s="112">
        <f t="shared" si="20"/>
        <v>3.4168871365875758E-3</v>
      </c>
      <c r="AI134" s="112">
        <f t="shared" si="18"/>
        <v>3.4246883869761767E-3</v>
      </c>
      <c r="AJ134" s="112">
        <f t="shared" si="19"/>
        <v>3.4193758139603745E-3</v>
      </c>
    </row>
    <row r="135" spans="14:36" x14ac:dyDescent="0.2">
      <c r="O135" s="86"/>
      <c r="AF135" s="114">
        <f>_xll.qlCalendarAdvance(Calendar,AF134,"1d","mf",,Trigger)</f>
        <v>42830</v>
      </c>
      <c r="AG135" s="100">
        <f>_xll.qlDayCounterYearFraction(DayCounter,SettlementDate,AF135,,,Trigger)</f>
        <v>0.51944444444444449</v>
      </c>
      <c r="AH135" s="112">
        <f t="shared" si="20"/>
        <v>3.4168871365875758E-3</v>
      </c>
      <c r="AI135" s="112">
        <f t="shared" si="18"/>
        <v>3.4266386995733273E-3</v>
      </c>
      <c r="AJ135" s="112">
        <f t="shared" si="19"/>
        <v>3.4213144966609766E-3</v>
      </c>
    </row>
    <row r="136" spans="14:36" x14ac:dyDescent="0.2">
      <c r="O136" s="86"/>
      <c r="AF136" s="114">
        <f>_xll.qlCalendarAdvance(Calendar,AF135,"1d","mf",,Trigger)</f>
        <v>42831</v>
      </c>
      <c r="AG136" s="100">
        <f>_xll.qlDayCounterYearFraction(DayCounter,SettlementDate,AF136,,,Trigger)</f>
        <v>0.52222222222222225</v>
      </c>
      <c r="AH136" s="112">
        <f t="shared" si="20"/>
        <v>3.4168871365875758E-3</v>
      </c>
      <c r="AI136" s="112">
        <f t="shared" si="18"/>
        <v>3.4285890121704774E-3</v>
      </c>
      <c r="AJ136" s="112">
        <f t="shared" si="19"/>
        <v>3.4232541315168514E-3</v>
      </c>
    </row>
    <row r="137" spans="14:36" x14ac:dyDescent="0.2">
      <c r="O137" s="86"/>
      <c r="AF137" s="114">
        <f>_xll.qlCalendarAdvance(Calendar,AF136,"1d","mf",,Trigger)</f>
        <v>42832</v>
      </c>
      <c r="AG137" s="100">
        <f>_xll.qlDayCounterYearFraction(DayCounter,SettlementDate,AF137,,,Trigger)</f>
        <v>0.52500000000000002</v>
      </c>
      <c r="AH137" s="112">
        <f t="shared" si="20"/>
        <v>3.4168871365875758E-3</v>
      </c>
      <c r="AI137" s="112">
        <f t="shared" si="18"/>
        <v>3.4305393247676275E-3</v>
      </c>
      <c r="AJ137" s="112">
        <f t="shared" si="19"/>
        <v>3.4251947185279996E-3</v>
      </c>
    </row>
    <row r="138" spans="14:36" x14ac:dyDescent="0.2">
      <c r="O138" s="86"/>
      <c r="AF138" s="114">
        <f>_xll.qlCalendarAdvance(Calendar,AF137,"1d","mf",,Trigger)</f>
        <v>42835</v>
      </c>
      <c r="AG138" s="100">
        <f>_xll.qlDayCounterYearFraction(DayCounter,SettlementDate,AF138,,,Trigger)</f>
        <v>0.53333333333333333</v>
      </c>
      <c r="AH138" s="112">
        <f t="shared" si="20"/>
        <v>3.4168871365875758E-3</v>
      </c>
      <c r="AI138" s="112">
        <f t="shared" si="18"/>
        <v>3.4363902625590787E-3</v>
      </c>
      <c r="AJ138" s="112">
        <f t="shared" si="19"/>
        <v>3.4310221924930815E-3</v>
      </c>
    </row>
    <row r="139" spans="14:36" x14ac:dyDescent="0.2">
      <c r="O139" s="86"/>
      <c r="AF139" s="114">
        <f>_xll.qlCalendarAdvance(Calendar,AF138,"1d","mf",,Trigger)</f>
        <v>42836</v>
      </c>
      <c r="AG139" s="100">
        <f>_xll.qlDayCounterYearFraction(DayCounter,SettlementDate,AF139,,,Trigger)</f>
        <v>0.53611111111111109</v>
      </c>
      <c r="AH139" s="112">
        <f t="shared" si="20"/>
        <v>3.4168871365875758E-3</v>
      </c>
      <c r="AI139" s="112">
        <f t="shared" si="18"/>
        <v>3.4383405751562289E-3</v>
      </c>
      <c r="AJ139" s="112">
        <f t="shared" si="19"/>
        <v>3.4329665881253214E-3</v>
      </c>
    </row>
    <row r="140" spans="14:36" x14ac:dyDescent="0.2">
      <c r="O140" s="86"/>
      <c r="AF140" s="114">
        <f>_xll.qlCalendarAdvance(Calendar,AF139,"1d","mf",,Trigger)</f>
        <v>42837</v>
      </c>
      <c r="AG140" s="100">
        <f>_xll.qlDayCounterYearFraction(DayCounter,SettlementDate,AF140,,,Trigger)</f>
        <v>0.53888888888888886</v>
      </c>
      <c r="AH140" s="112">
        <f t="shared" si="20"/>
        <v>3.4168871365875758E-3</v>
      </c>
      <c r="AI140" s="112">
        <f t="shared" si="18"/>
        <v>3.4402908877533794E-3</v>
      </c>
      <c r="AJ140" s="112">
        <f t="shared" si="19"/>
        <v>3.4349119359128343E-3</v>
      </c>
    </row>
    <row r="141" spans="14:36" x14ac:dyDescent="0.2">
      <c r="AF141" s="114">
        <f>_xll.qlCalendarAdvance(Calendar,AF140,"1d","mf",,Trigger)</f>
        <v>42838</v>
      </c>
      <c r="AG141" s="100">
        <f>_xll.qlDayCounterYearFraction(DayCounter,SettlementDate,AF141,,,Trigger)</f>
        <v>0.54166666666666663</v>
      </c>
      <c r="AH141" s="112">
        <f t="shared" si="20"/>
        <v>3.4168871365875758E-3</v>
      </c>
      <c r="AI141" s="112">
        <f t="shared" si="18"/>
        <v>3.4422412003505295E-3</v>
      </c>
      <c r="AJ141" s="112">
        <f t="shared" si="19"/>
        <v>3.4368582358556199E-3</v>
      </c>
    </row>
    <row r="142" spans="14:36" x14ac:dyDescent="0.2">
      <c r="AF142" s="114">
        <f>_xll.qlCalendarAdvance(Calendar,AF141,"1d","mf",,Trigger)</f>
        <v>42843</v>
      </c>
      <c r="AG142" s="100">
        <f>_xll.qlDayCounterYearFraction(DayCounter,SettlementDate,AF142,,,Trigger)</f>
        <v>0.55555555555555558</v>
      </c>
      <c r="AH142" s="112">
        <f t="shared" si="20"/>
        <v>3.4168871365875758E-3</v>
      </c>
      <c r="AI142" s="112">
        <f t="shared" si="18"/>
        <v>3.4519927633362814E-3</v>
      </c>
      <c r="AJ142" s="112">
        <f t="shared" si="19"/>
        <v>3.4466040178986429E-3</v>
      </c>
    </row>
    <row r="143" spans="14:36" x14ac:dyDescent="0.2">
      <c r="AF143" s="114">
        <f>_xll.qlCalendarAdvance(Calendar,AF142,"1d","mf",,Trigger)</f>
        <v>42844</v>
      </c>
      <c r="AG143" s="100">
        <f>_xll.qlDayCounterYearFraction(DayCounter,SettlementDate,AF143,,,Trigger)</f>
        <v>0.55833333333333335</v>
      </c>
      <c r="AH143" s="112">
        <f t="shared" si="20"/>
        <v>3.4168871365875758E-3</v>
      </c>
      <c r="AI143" s="112">
        <f t="shared" si="18"/>
        <v>3.4539430759334315E-3</v>
      </c>
      <c r="AJ143" s="112">
        <f t="shared" si="19"/>
        <v>3.4485560307730666E-3</v>
      </c>
    </row>
    <row r="144" spans="14:36" x14ac:dyDescent="0.2">
      <c r="AF144" s="114">
        <f>_xll.qlCalendarAdvance(Calendar,AF143,"1d","mf",,Trigger)</f>
        <v>42845</v>
      </c>
      <c r="AG144" s="100">
        <f>_xll.qlDayCounterYearFraction(DayCounter,SettlementDate,AF144,,,Trigger)</f>
        <v>0.56111111111111112</v>
      </c>
      <c r="AH144" s="112">
        <f t="shared" si="20"/>
        <v>3.4168871365875758E-3</v>
      </c>
      <c r="AI144" s="112">
        <f t="shared" si="18"/>
        <v>3.4558933885305821E-3</v>
      </c>
      <c r="AJ144" s="112">
        <f t="shared" si="19"/>
        <v>3.4505089958027629E-3</v>
      </c>
    </row>
    <row r="145" spans="32:36" x14ac:dyDescent="0.2">
      <c r="AF145" s="114">
        <f>_xll.qlCalendarAdvance(Calendar,AF144,"1d","mf",,Trigger)</f>
        <v>42846</v>
      </c>
      <c r="AG145" s="100">
        <f>_xll.qlDayCounterYearFraction(DayCounter,SettlementDate,AF145,,,Trigger)</f>
        <v>0.56388888888888888</v>
      </c>
      <c r="AH145" s="112">
        <f t="shared" si="20"/>
        <v>3.4168871365875758E-3</v>
      </c>
      <c r="AI145" s="112">
        <f t="shared" si="18"/>
        <v>3.4578437011277322E-3</v>
      </c>
      <c r="AJ145" s="112">
        <f t="shared" si="19"/>
        <v>3.4524629129877322E-3</v>
      </c>
    </row>
    <row r="146" spans="32:36" x14ac:dyDescent="0.2">
      <c r="AF146" s="114">
        <f>_xll.qlCalendarAdvance(Calendar,AF145,"1d","mf",,Trigger)</f>
        <v>42849</v>
      </c>
      <c r="AG146" s="100">
        <f>_xll.qlDayCounterYearFraction(DayCounter,SettlementDate,AF146,,,Trigger)</f>
        <v>0.57222222222222219</v>
      </c>
      <c r="AH146" s="112">
        <f t="shared" si="20"/>
        <v>3.4168871365875758E-3</v>
      </c>
      <c r="AI146" s="112">
        <f t="shared" si="18"/>
        <v>3.4636946389191834E-3</v>
      </c>
      <c r="AJ146" s="112">
        <f t="shared" si="19"/>
        <v>3.4583303774742779E-3</v>
      </c>
    </row>
    <row r="147" spans="32:36" x14ac:dyDescent="0.2">
      <c r="AF147" s="114">
        <f>_xll.qlCalendarAdvance(Calendar,AF146,"1d","mf",,Trigger)</f>
        <v>42850</v>
      </c>
      <c r="AG147" s="100">
        <f>_xll.qlDayCounterYearFraction(DayCounter,SettlementDate,AF147,,,Trigger)</f>
        <v>0.57499999999999996</v>
      </c>
      <c r="AH147" s="112">
        <f t="shared" si="20"/>
        <v>3.4168871365875758E-3</v>
      </c>
      <c r="AI147" s="112">
        <f t="shared" si="18"/>
        <v>3.4656449515163335E-3</v>
      </c>
      <c r="AJ147" s="112">
        <f t="shared" si="19"/>
        <v>3.4602881032803393E-3</v>
      </c>
    </row>
    <row r="148" spans="32:36" x14ac:dyDescent="0.2">
      <c r="AF148" s="114">
        <f>_xll.qlCalendarAdvance(Calendar,AF147,"1d","mf",,Trigger)</f>
        <v>42851</v>
      </c>
      <c r="AG148" s="100">
        <f>_xll.qlDayCounterYearFraction(DayCounter,SettlementDate,AF148,,,Trigger)</f>
        <v>0.57777777777777772</v>
      </c>
      <c r="AH148" s="112">
        <f t="shared" si="20"/>
        <v>3.4168871365875758E-3</v>
      </c>
      <c r="AI148" s="112">
        <f t="shared" si="18"/>
        <v>3.4675952641134841E-3</v>
      </c>
      <c r="AJ148" s="112">
        <f t="shared" si="19"/>
        <v>3.4622467812416733E-3</v>
      </c>
    </row>
    <row r="149" spans="32:36" x14ac:dyDescent="0.2">
      <c r="AF149" s="114">
        <f>_xll.qlCalendarAdvance(Calendar,AF148,"1d","mf",,Trigger)</f>
        <v>42852</v>
      </c>
      <c r="AG149" s="100">
        <f>_xll.qlDayCounterYearFraction(DayCounter,SettlementDate,AF149,,,Trigger)</f>
        <v>0.5805555555555556</v>
      </c>
      <c r="AH149" s="112">
        <f t="shared" si="20"/>
        <v>3.4168871365875758E-3</v>
      </c>
      <c r="AI149" s="112">
        <f t="shared" si="18"/>
        <v>3.4695455767106342E-3</v>
      </c>
      <c r="AJ149" s="112">
        <f t="shared" si="19"/>
        <v>3.4642064113582804E-3</v>
      </c>
    </row>
    <row r="150" spans="32:36" x14ac:dyDescent="0.2">
      <c r="AF150" s="114">
        <f>_xll.qlCalendarAdvance(Calendar,AF149,"1d","mf",,Trigger)</f>
        <v>42853</v>
      </c>
      <c r="AG150" s="100">
        <f>_xll.qlDayCounterYearFraction(DayCounter,SettlementDate,AF150,,,Trigger)</f>
        <v>0.58333333333333337</v>
      </c>
      <c r="AH150" s="112">
        <f t="shared" si="20"/>
        <v>3.4168871365875758E-3</v>
      </c>
      <c r="AI150" s="112">
        <f t="shared" si="18"/>
        <v>3.4714958893077848E-3</v>
      </c>
      <c r="AJ150" s="112">
        <f t="shared" si="19"/>
        <v>3.4661669936301605E-3</v>
      </c>
    </row>
    <row r="151" spans="32:36" x14ac:dyDescent="0.2">
      <c r="AF151" s="114">
        <f>_xll.qlCalendarAdvance(Calendar,AF150,"1d","mf",,Trigger)</f>
        <v>42857</v>
      </c>
      <c r="AG151" s="100">
        <f>_xll.qlDayCounterYearFraction(DayCounter,SettlementDate,AF151,,,Trigger)</f>
        <v>0.59444444444444444</v>
      </c>
      <c r="AH151" s="112">
        <f t="shared" si="20"/>
        <v>3.4168871365875758E-3</v>
      </c>
      <c r="AI151" s="112">
        <f t="shared" si="18"/>
        <v>3.4792971396963861E-3</v>
      </c>
      <c r="AJ151" s="112">
        <f t="shared" si="19"/>
        <v>3.4740188442704098E-3</v>
      </c>
    </row>
    <row r="152" spans="32:36" x14ac:dyDescent="0.2">
      <c r="AF152" s="114">
        <f>_xll.qlCalendarAdvance(Calendar,AF151,"1d","mf",,Trigger)</f>
        <v>42858</v>
      </c>
      <c r="AG152" s="100">
        <f>_xll.qlDayCounterYearFraction(DayCounter,SettlementDate,AF152,,,Trigger)</f>
        <v>0.59722222222222221</v>
      </c>
      <c r="AH152" s="112">
        <f t="shared" si="20"/>
        <v>3.4168871365875758E-3</v>
      </c>
      <c r="AI152" s="112">
        <f t="shared" si="18"/>
        <v>3.4812474522935362E-3</v>
      </c>
      <c r="AJ152" s="112">
        <f t="shared" si="19"/>
        <v>3.475984187318655E-3</v>
      </c>
    </row>
    <row r="153" spans="32:36" x14ac:dyDescent="0.2">
      <c r="AF153" s="114">
        <f>_xll.qlCalendarAdvance(Calendar,AF152,"1d","mf",,Trigger)</f>
        <v>42859</v>
      </c>
      <c r="AG153" s="100">
        <f>_xll.qlDayCounterYearFraction(DayCounter,SettlementDate,AF153,,,Trigger)</f>
        <v>0.6</v>
      </c>
      <c r="AH153" s="112">
        <f t="shared" si="20"/>
        <v>3.4168871365875758E-3</v>
      </c>
      <c r="AI153" s="112">
        <f t="shared" si="18"/>
        <v>3.4831977648906868E-3</v>
      </c>
      <c r="AJ153" s="112">
        <f t="shared" si="19"/>
        <v>3.4779504825221729E-3</v>
      </c>
    </row>
    <row r="154" spans="32:36" x14ac:dyDescent="0.2">
      <c r="AF154" s="114">
        <f>_xll.qlCalendarAdvance(Calendar,AF153,"1d","mf",,Trigger)</f>
        <v>42860</v>
      </c>
      <c r="AG154" s="100">
        <f>_xll.qlDayCounterYearFraction(DayCounter,SettlementDate,AF154,,,Trigger)</f>
        <v>0.60277777777777775</v>
      </c>
      <c r="AH154" s="112">
        <f t="shared" si="20"/>
        <v>3.4168871365875758E-3</v>
      </c>
      <c r="AI154" s="112">
        <f t="shared" si="18"/>
        <v>3.4851480774878369E-3</v>
      </c>
      <c r="AJ154" s="112">
        <f t="shared" si="19"/>
        <v>3.4799177298809633E-3</v>
      </c>
    </row>
    <row r="155" spans="32:36" x14ac:dyDescent="0.2">
      <c r="AF155" s="114">
        <f>_xll.qlCalendarAdvance(Calendar,AF154,"1d","mf",,Trigger)</f>
        <v>42863</v>
      </c>
      <c r="AG155" s="100">
        <f>_xll.qlDayCounterYearFraction(DayCounter,SettlementDate,AF155,,,Trigger)</f>
        <v>0.61111111111111116</v>
      </c>
      <c r="AH155" s="112">
        <f t="shared" si="20"/>
        <v>3.4168871365875758E-3</v>
      </c>
      <c r="AI155" s="112">
        <f t="shared" si="18"/>
        <v>3.4909990152792881E-3</v>
      </c>
      <c r="AJ155" s="112">
        <f t="shared" si="19"/>
        <v>3.4858251848889732E-3</v>
      </c>
    </row>
    <row r="156" spans="32:36" x14ac:dyDescent="0.2">
      <c r="AF156" s="114">
        <f>_xll.qlCalendarAdvance(Calendar,AF155,"1d","mf",,Trigger)</f>
        <v>42864</v>
      </c>
      <c r="AG156" s="100">
        <f>_xll.qlDayCounterYearFraction(DayCounter,SettlementDate,AF156,,,Trigger)</f>
        <v>0.61388888888888893</v>
      </c>
      <c r="AH156" s="112">
        <f t="shared" si="20"/>
        <v>3.4168871365875758E-3</v>
      </c>
      <c r="AI156" s="112">
        <f t="shared" si="18"/>
        <v>3.4929493278764382E-3</v>
      </c>
      <c r="AJ156" s="112">
        <f t="shared" si="19"/>
        <v>3.4877962408688561E-3</v>
      </c>
    </row>
    <row r="157" spans="32:36" x14ac:dyDescent="0.2">
      <c r="AF157" s="114">
        <f>_xll.qlCalendarAdvance(Calendar,AF156,"1d","mf",,Trigger)</f>
        <v>42865</v>
      </c>
      <c r="AG157" s="100">
        <f>_xll.qlDayCounterYearFraction(DayCounter,SettlementDate,AF157,,,Trigger)</f>
        <v>0.6166666666666667</v>
      </c>
      <c r="AH157" s="112">
        <f t="shared" si="20"/>
        <v>3.4168871365875758E-3</v>
      </c>
      <c r="AI157" s="112">
        <f t="shared" si="18"/>
        <v>3.4948996404735888E-3</v>
      </c>
      <c r="AJ157" s="112">
        <f t="shared" si="19"/>
        <v>3.4897682490040113E-3</v>
      </c>
    </row>
    <row r="158" spans="32:36" x14ac:dyDescent="0.2">
      <c r="AF158" s="114">
        <f>_xll.qlCalendarAdvance(Calendar,AF157,"1d","mf",,Trigger)</f>
        <v>42866</v>
      </c>
      <c r="AG158" s="100">
        <f>_xll.qlDayCounterYearFraction(DayCounter,SettlementDate,AF158,,,Trigger)</f>
        <v>0.61944444444444446</v>
      </c>
      <c r="AH158" s="112">
        <f t="shared" si="20"/>
        <v>3.4168871365875758E-3</v>
      </c>
      <c r="AI158" s="112">
        <f t="shared" si="18"/>
        <v>3.4968499530707389E-3</v>
      </c>
      <c r="AJ158" s="112">
        <f t="shared" si="19"/>
        <v>3.4917412092944399E-3</v>
      </c>
    </row>
    <row r="159" spans="32:36" x14ac:dyDescent="0.2">
      <c r="AF159" s="114">
        <f>_xll.qlCalendarAdvance(Calendar,AF158,"1d","mf",,Trigger)</f>
        <v>42867</v>
      </c>
      <c r="AG159" s="100">
        <f>_xll.qlDayCounterYearFraction(DayCounter,SettlementDate,AF159,,,Trigger)</f>
        <v>0.62222222222222223</v>
      </c>
      <c r="AH159" s="112">
        <f t="shared" si="20"/>
        <v>3.4168871365875758E-3</v>
      </c>
      <c r="AI159" s="112">
        <f t="shared" si="18"/>
        <v>3.4988002656678894E-3</v>
      </c>
      <c r="AJ159" s="112">
        <f t="shared" si="19"/>
        <v>3.4937151217401411E-3</v>
      </c>
    </row>
    <row r="160" spans="32:36" x14ac:dyDescent="0.2">
      <c r="AF160" s="114">
        <f>_xll.qlCalendarAdvance(Calendar,AF159,"1d","mf",,Trigger)</f>
        <v>42870</v>
      </c>
      <c r="AG160" s="100">
        <f>_xll.qlDayCounterYearFraction(DayCounter,SettlementDate,AF160,,,Trigger)</f>
        <v>0.63055555555555554</v>
      </c>
      <c r="AH160" s="112">
        <f t="shared" si="20"/>
        <v>3.4168871365875758E-3</v>
      </c>
      <c r="AI160" s="112">
        <f t="shared" si="18"/>
        <v>3.5046512034593402E-3</v>
      </c>
      <c r="AJ160" s="112">
        <f t="shared" si="19"/>
        <v>3.4996425720088828E-3</v>
      </c>
    </row>
    <row r="161" spans="32:36" x14ac:dyDescent="0.2">
      <c r="AF161" s="114">
        <f>_xll.qlCalendarAdvance(Calendar,AF160,"1d","mf",,Trigger)</f>
        <v>42871</v>
      </c>
      <c r="AG161" s="100">
        <f>_xll.qlDayCounterYearFraction(DayCounter,SettlementDate,AF161,,,Trigger)</f>
        <v>0.6333333333333333</v>
      </c>
      <c r="AH161" s="112">
        <f t="shared" si="20"/>
        <v>3.4168871365875758E-3</v>
      </c>
      <c r="AI161" s="112">
        <f t="shared" si="18"/>
        <v>3.5066015160564903E-3</v>
      </c>
      <c r="AJ161" s="112">
        <f t="shared" si="19"/>
        <v>3.5016202930756757E-3</v>
      </c>
    </row>
    <row r="162" spans="32:36" x14ac:dyDescent="0.2">
      <c r="AF162" s="114">
        <f>_xll.qlCalendarAdvance(Calendar,AF161,"1d","mf",,Trigger)</f>
        <v>42872</v>
      </c>
      <c r="AG162" s="100">
        <f>_xll.qlDayCounterYearFraction(DayCounter,SettlementDate,AF162,,,Trigger)</f>
        <v>0.63611111111111107</v>
      </c>
      <c r="AH162" s="112">
        <f t="shared" si="20"/>
        <v>3.4168871365875758E-3</v>
      </c>
      <c r="AI162" s="112">
        <f t="shared" si="18"/>
        <v>3.5085518286536409E-3</v>
      </c>
      <c r="AJ162" s="112">
        <f t="shared" si="19"/>
        <v>3.503598966297742E-3</v>
      </c>
    </row>
    <row r="163" spans="32:36" x14ac:dyDescent="0.2">
      <c r="AF163" s="114">
        <f>_xll.qlCalendarAdvance(Calendar,AF162,"1d","mf",,Trigger)</f>
        <v>42873</v>
      </c>
      <c r="AG163" s="100">
        <f>_xll.qlDayCounterYearFraction(DayCounter,SettlementDate,AF163,,,Trigger)</f>
        <v>0.63888888888888884</v>
      </c>
      <c r="AH163" s="112">
        <f t="shared" si="20"/>
        <v>3.4168871365875758E-3</v>
      </c>
      <c r="AI163" s="112">
        <f t="shared" si="18"/>
        <v>3.510502141250791E-3</v>
      </c>
      <c r="AJ163" s="112">
        <f t="shared" si="19"/>
        <v>3.5055785916750814E-3</v>
      </c>
    </row>
    <row r="164" spans="32:36" x14ac:dyDescent="0.2">
      <c r="AF164" s="114">
        <f>_xll.qlCalendarAdvance(Calendar,AF163,"1d","mf",,Trigger)</f>
        <v>42874</v>
      </c>
      <c r="AG164" s="100">
        <f>_xll.qlDayCounterYearFraction(DayCounter,SettlementDate,AF164,,,Trigger)</f>
        <v>0.64166666666666672</v>
      </c>
      <c r="AH164" s="112">
        <f t="shared" si="20"/>
        <v>3.4168871365875758E-3</v>
      </c>
      <c r="AI164" s="112">
        <f t="shared" si="18"/>
        <v>3.5124524538479415E-3</v>
      </c>
      <c r="AJ164" s="112">
        <f t="shared" si="19"/>
        <v>3.5075591692076934E-3</v>
      </c>
    </row>
    <row r="165" spans="32:36" x14ac:dyDescent="0.2">
      <c r="AF165" s="114">
        <f>_xll.qlCalendarAdvance(Calendar,AF164,"1d","mf",,Trigger)</f>
        <v>42877</v>
      </c>
      <c r="AG165" s="100">
        <f>_xll.qlDayCounterYearFraction(DayCounter,SettlementDate,AF165,,,Trigger)</f>
        <v>0.65</v>
      </c>
      <c r="AH165" s="112">
        <f t="shared" si="20"/>
        <v>3.4168871365875758E-3</v>
      </c>
      <c r="AI165" s="112">
        <f t="shared" si="18"/>
        <v>3.5183033916393923E-3</v>
      </c>
      <c r="AJ165" s="112">
        <f t="shared" si="19"/>
        <v>3.513506614737167E-3</v>
      </c>
    </row>
    <row r="166" spans="32:36" x14ac:dyDescent="0.2">
      <c r="AF166" s="114">
        <f>_xll.qlCalendarAdvance(Calendar,AF165,"1d","mf",,Trigger)</f>
        <v>42878</v>
      </c>
      <c r="AG166" s="100">
        <f>_xll.qlDayCounterYearFraction(DayCounter,SettlementDate,AF166,,,Trigger)</f>
        <v>0.65277777777777779</v>
      </c>
      <c r="AH166" s="112">
        <f t="shared" si="20"/>
        <v>3.4168871365875758E-3</v>
      </c>
      <c r="AI166" s="112">
        <f t="shared" si="18"/>
        <v>3.5202537042365429E-3</v>
      </c>
      <c r="AJ166" s="112">
        <f t="shared" si="19"/>
        <v>3.5154910008908706E-3</v>
      </c>
    </row>
    <row r="167" spans="32:36" x14ac:dyDescent="0.2">
      <c r="AF167" s="114">
        <f>_xll.qlCalendarAdvance(Calendar,AF166,"1d","mf",,Trigger)</f>
        <v>42879</v>
      </c>
      <c r="AG167" s="100">
        <f>_xll.qlDayCounterYearFraction(DayCounter,SettlementDate,AF167,,,Trigger)</f>
        <v>0.65555555555555556</v>
      </c>
      <c r="AH167" s="112">
        <f t="shared" si="20"/>
        <v>3.4168871365875758E-3</v>
      </c>
      <c r="AI167" s="112">
        <f t="shared" si="18"/>
        <v>3.522204016833693E-3</v>
      </c>
      <c r="AJ167" s="112">
        <f t="shared" si="19"/>
        <v>3.5174763391998477E-3</v>
      </c>
    </row>
    <row r="168" spans="32:36" x14ac:dyDescent="0.2">
      <c r="AF168" s="114">
        <f>_xll.qlCalendarAdvance(Calendar,AF167,"1d","mf",,Trigger)</f>
        <v>42880</v>
      </c>
      <c r="AG168" s="100">
        <f>_xll.qlDayCounterYearFraction(DayCounter,SettlementDate,AF168,,,Trigger)</f>
        <v>0.65833333333333333</v>
      </c>
      <c r="AH168" s="112">
        <f t="shared" si="20"/>
        <v>3.4168871365875758E-3</v>
      </c>
      <c r="AI168" s="112">
        <f t="shared" si="18"/>
        <v>3.5241543294308435E-3</v>
      </c>
      <c r="AJ168" s="112">
        <f t="shared" si="19"/>
        <v>3.5194626296640974E-3</v>
      </c>
    </row>
    <row r="169" spans="32:36" x14ac:dyDescent="0.2">
      <c r="AF169" s="114">
        <f>_xll.qlCalendarAdvance(Calendar,AF168,"1d","mf",,Trigger)</f>
        <v>42881</v>
      </c>
      <c r="AG169" s="100">
        <f>_xll.qlDayCounterYearFraction(DayCounter,SettlementDate,AF169,,,Trigger)</f>
        <v>0.66111111111111109</v>
      </c>
      <c r="AH169" s="112">
        <f t="shared" si="20"/>
        <v>3.4168871365875758E-3</v>
      </c>
      <c r="AI169" s="112">
        <f t="shared" si="18"/>
        <v>3.5261046420279937E-3</v>
      </c>
      <c r="AJ169" s="112">
        <f t="shared" si="19"/>
        <v>3.5214498722836202E-3</v>
      </c>
    </row>
    <row r="170" spans="32:36" x14ac:dyDescent="0.2">
      <c r="AF170" s="114">
        <f>_xll.qlCalendarAdvance(Calendar,AF169,"1d","mf",,Trigger)</f>
        <v>42884</v>
      </c>
      <c r="AG170" s="100">
        <f>_xll.qlDayCounterYearFraction(DayCounter,SettlementDate,AF170,,,Trigger)</f>
        <v>0.6694444444444444</v>
      </c>
      <c r="AH170" s="112">
        <f t="shared" si="20"/>
        <v>3.4168871365875758E-3</v>
      </c>
      <c r="AI170" s="112">
        <f t="shared" si="18"/>
        <v>3.5319555798194449E-3</v>
      </c>
      <c r="AJ170" s="112">
        <f t="shared" si="19"/>
        <v>3.5274173130738257E-3</v>
      </c>
    </row>
    <row r="171" spans="32:36" x14ac:dyDescent="0.2">
      <c r="AF171" s="114">
        <f>_xll.qlCalendarAdvance(Calendar,AF170,"1d","mf",,Trigger)</f>
        <v>42885</v>
      </c>
      <c r="AG171" s="100">
        <f>_xll.qlDayCounterYearFraction(DayCounter,SettlementDate,AF171,,,Trigger)</f>
        <v>0.67222222222222228</v>
      </c>
      <c r="AH171" s="112">
        <f t="shared" si="20"/>
        <v>3.4168871365875758E-3</v>
      </c>
      <c r="AI171" s="112">
        <f t="shared" si="18"/>
        <v>3.533905892416595E-3</v>
      </c>
      <c r="AJ171" s="112">
        <f t="shared" si="19"/>
        <v>3.5294083643144401E-3</v>
      </c>
    </row>
    <row r="172" spans="32:36" x14ac:dyDescent="0.2">
      <c r="AF172" s="114">
        <f>_xll.qlCalendarAdvance(Calendar,AF171,"1d","mf",,Trigger)</f>
        <v>42886</v>
      </c>
      <c r="AG172" s="100">
        <f>_xll.qlDayCounterYearFraction(DayCounter,SettlementDate,AF172,,,Trigger)</f>
        <v>0.67500000000000004</v>
      </c>
      <c r="AH172" s="112">
        <f t="shared" si="20"/>
        <v>3.4168871365875758E-3</v>
      </c>
      <c r="AI172" s="112">
        <f t="shared" si="18"/>
        <v>3.5358562050137455E-3</v>
      </c>
      <c r="AJ172" s="112">
        <f t="shared" si="19"/>
        <v>3.5314003677103275E-3</v>
      </c>
    </row>
    <row r="173" spans="32:36" x14ac:dyDescent="0.2">
      <c r="AF173" s="114">
        <f>_xll.qlCalendarAdvance(Calendar,AF172,"1d","mf",,Trigger)</f>
        <v>42887</v>
      </c>
      <c r="AG173" s="100">
        <f>_xll.qlDayCounterYearFraction(DayCounter,SettlementDate,AF173,,,Trigger)</f>
        <v>0.67777777777777781</v>
      </c>
      <c r="AH173" s="112">
        <f t="shared" si="20"/>
        <v>3.4168871365875758E-3</v>
      </c>
      <c r="AI173" s="112">
        <f t="shared" si="18"/>
        <v>3.5378065176108957E-3</v>
      </c>
      <c r="AJ173" s="112">
        <f t="shared" si="19"/>
        <v>3.5333933232614884E-3</v>
      </c>
    </row>
    <row r="174" spans="32:36" x14ac:dyDescent="0.2">
      <c r="AF174" s="114">
        <f>_xll.qlCalendarAdvance(Calendar,AF173,"1d","mf",,Trigger)</f>
        <v>42888</v>
      </c>
      <c r="AG174" s="100">
        <f>_xll.qlDayCounterYearFraction(DayCounter,SettlementDate,AF174,,,Trigger)</f>
        <v>0.68055555555555558</v>
      </c>
      <c r="AH174" s="112">
        <f t="shared" si="20"/>
        <v>3.4168871365875758E-3</v>
      </c>
      <c r="AI174" s="112">
        <f t="shared" si="18"/>
        <v>3.5397568302080462E-3</v>
      </c>
      <c r="AJ174" s="112">
        <f t="shared" si="19"/>
        <v>3.5353872309679215E-3</v>
      </c>
    </row>
    <row r="175" spans="32:36" x14ac:dyDescent="0.2">
      <c r="AF175" s="114">
        <f>_xll.qlCalendarAdvance(Calendar,AF174,"1d","mf",,Trigger)</f>
        <v>42891</v>
      </c>
      <c r="AG175" s="100">
        <f>_xll.qlDayCounterYearFraction(DayCounter,SettlementDate,AF175,,,Trigger)</f>
        <v>0.68888888888888888</v>
      </c>
      <c r="AH175" s="112">
        <f t="shared" si="20"/>
        <v>3.4168871365875758E-3</v>
      </c>
      <c r="AI175" s="112">
        <f t="shared" si="18"/>
        <v>3.545607767999497E-3</v>
      </c>
      <c r="AJ175" s="112">
        <f t="shared" si="19"/>
        <v>3.5413746670188593E-3</v>
      </c>
    </row>
    <row r="176" spans="32:36" x14ac:dyDescent="0.2">
      <c r="AF176" s="114">
        <f>_xll.qlCalendarAdvance(Calendar,AF175,"1d","mf",,Trigger)</f>
        <v>42892</v>
      </c>
      <c r="AG176" s="100">
        <f>_xll.qlDayCounterYearFraction(DayCounter,SettlementDate,AF176,,,Trigger)</f>
        <v>0.69166666666666665</v>
      </c>
      <c r="AH176" s="112">
        <f t="shared" si="20"/>
        <v>3.4168871365875758E-3</v>
      </c>
      <c r="AI176" s="112">
        <f t="shared" si="18"/>
        <v>3.5475580805966475E-3</v>
      </c>
      <c r="AJ176" s="112">
        <f t="shared" si="19"/>
        <v>3.5433723833463845E-3</v>
      </c>
    </row>
    <row r="177" spans="32:36" x14ac:dyDescent="0.2">
      <c r="AF177" s="114">
        <f>_xll.qlCalendarAdvance(Calendar,AF176,"1d","mf",,Trigger)</f>
        <v>42893</v>
      </c>
      <c r="AG177" s="100">
        <f>_xll.qlDayCounterYearFraction(DayCounter,SettlementDate,AF177,,,Trigger)</f>
        <v>0.69444444444444442</v>
      </c>
      <c r="AH177" s="112">
        <f t="shared" si="20"/>
        <v>3.4168871365875758E-3</v>
      </c>
      <c r="AI177" s="112">
        <f t="shared" si="18"/>
        <v>3.5495083931937977E-3</v>
      </c>
      <c r="AJ177" s="112">
        <f t="shared" si="19"/>
        <v>3.5453710518291823E-3</v>
      </c>
    </row>
    <row r="178" spans="32:36" x14ac:dyDescent="0.2">
      <c r="AF178" s="114">
        <f>_xll.qlCalendarAdvance(Calendar,AF177,"1d","mf",,Trigger)</f>
        <v>42894</v>
      </c>
      <c r="AG178" s="100">
        <f>_xll.qlDayCounterYearFraction(DayCounter,SettlementDate,AF178,,,Trigger)</f>
        <v>0.69722222222222219</v>
      </c>
      <c r="AH178" s="112">
        <f t="shared" si="20"/>
        <v>3.4168871365875758E-3</v>
      </c>
      <c r="AI178" s="112">
        <f t="shared" si="18"/>
        <v>3.5514587057909482E-3</v>
      </c>
      <c r="AJ178" s="112">
        <f t="shared" si="19"/>
        <v>3.5473706724672535E-3</v>
      </c>
    </row>
    <row r="179" spans="32:36" x14ac:dyDescent="0.2">
      <c r="AF179" s="114">
        <f>_xll.qlCalendarAdvance(Calendar,AF178,"1d","mf",,Trigger)</f>
        <v>42895</v>
      </c>
      <c r="AG179" s="100">
        <f>_xll.qlDayCounterYearFraction(DayCounter,SettlementDate,AF179,,,Trigger)</f>
        <v>0.7</v>
      </c>
      <c r="AH179" s="112">
        <f t="shared" si="20"/>
        <v>3.4168871365875758E-3</v>
      </c>
      <c r="AI179" s="112">
        <f t="shared" si="18"/>
        <v>3.5534090183880983E-3</v>
      </c>
      <c r="AJ179" s="112">
        <f t="shared" si="19"/>
        <v>3.5493712452605978E-3</v>
      </c>
    </row>
    <row r="180" spans="32:36" x14ac:dyDescent="0.2">
      <c r="AF180" s="114">
        <f>_xll.qlCalendarAdvance(Calendar,AF179,"1d","mf",,Trigger)</f>
        <v>42898</v>
      </c>
      <c r="AG180" s="100">
        <f>_xll.qlDayCounterYearFraction(DayCounter,SettlementDate,AF180,,,Trigger)</f>
        <v>0.70833333333333337</v>
      </c>
      <c r="AH180" s="112">
        <f t="shared" si="20"/>
        <v>3.4168871365875758E-3</v>
      </c>
      <c r="AI180" s="112">
        <f t="shared" si="18"/>
        <v>3.5592599561795495E-3</v>
      </c>
      <c r="AJ180" s="112">
        <f t="shared" si="19"/>
        <v>3.5553786765722675E-3</v>
      </c>
    </row>
    <row r="181" spans="32:36" x14ac:dyDescent="0.2">
      <c r="AF181" s="114">
        <f>_xll.qlCalendarAdvance(Calendar,AF180,"1d","mf",,Trigger)</f>
        <v>42899</v>
      </c>
      <c r="AG181" s="100">
        <f>_xll.qlDayCounterYearFraction(DayCounter,SettlementDate,AF181,,,Trigger)</f>
        <v>0.71111111111111114</v>
      </c>
      <c r="AH181" s="112">
        <f t="shared" si="20"/>
        <v>3.4168871365875758E-3</v>
      </c>
      <c r="AI181" s="112">
        <f t="shared" si="18"/>
        <v>3.5612102687766997E-3</v>
      </c>
      <c r="AJ181" s="112">
        <f t="shared" si="19"/>
        <v>3.5573830579867034E-3</v>
      </c>
    </row>
    <row r="182" spans="32:36" x14ac:dyDescent="0.2">
      <c r="AF182" s="114">
        <f>_xll.qlCalendarAdvance(Calendar,AF181,"1d","mf",,Trigger)</f>
        <v>42900</v>
      </c>
      <c r="AG182" s="100">
        <f>_xll.qlDayCounterYearFraction(DayCounter,SettlementDate,AF182,,,Trigger)</f>
        <v>0.71388888888888891</v>
      </c>
      <c r="AH182" s="112">
        <f t="shared" si="20"/>
        <v>3.4168871365875758E-3</v>
      </c>
      <c r="AI182" s="112">
        <f t="shared" si="18"/>
        <v>3.5631605813738502E-3</v>
      </c>
      <c r="AJ182" s="112">
        <f t="shared" si="19"/>
        <v>3.559388391556412E-3</v>
      </c>
    </row>
    <row r="183" spans="32:36" x14ac:dyDescent="0.2">
      <c r="AF183" s="114">
        <f>_xll.qlCalendarAdvance(Calendar,AF182,"1d","mf",,Trigger)</f>
        <v>42901</v>
      </c>
      <c r="AG183" s="100">
        <f>_xll.qlDayCounterYearFraction(DayCounter,SettlementDate,AF183,,,Trigger)</f>
        <v>0.71666666666666667</v>
      </c>
      <c r="AH183" s="112">
        <f t="shared" si="20"/>
        <v>3.4168871365875758E-3</v>
      </c>
      <c r="AI183" s="112">
        <f t="shared" si="18"/>
        <v>3.5651108939710003E-3</v>
      </c>
      <c r="AJ183" s="112">
        <f t="shared" si="19"/>
        <v>3.5613946772813936E-3</v>
      </c>
    </row>
    <row r="184" spans="32:36" x14ac:dyDescent="0.2">
      <c r="AF184" s="114">
        <f>_xll.qlCalendarAdvance(Calendar,AF183,"1d","mf",,Trigger)</f>
        <v>42902</v>
      </c>
      <c r="AG184" s="100">
        <f>_xll.qlDayCounterYearFraction(DayCounter,SettlementDate,AF184,,,Trigger)</f>
        <v>0.71944444444444444</v>
      </c>
      <c r="AH184" s="112">
        <f t="shared" si="20"/>
        <v>3.4168871365875758E-3</v>
      </c>
      <c r="AI184" s="112">
        <f t="shared" si="18"/>
        <v>3.5670612065681504E-3</v>
      </c>
      <c r="AJ184" s="112">
        <f t="shared" si="19"/>
        <v>3.5634019151616482E-3</v>
      </c>
    </row>
    <row r="185" spans="32:36" x14ac:dyDescent="0.2">
      <c r="AF185" s="114">
        <f>_xll.qlCalendarAdvance(Calendar,AF184,"1d","mf",,Trigger)</f>
        <v>42905</v>
      </c>
      <c r="AG185" s="100">
        <f>_xll.qlDayCounterYearFraction(DayCounter,SettlementDate,AF185,,,Trigger)</f>
        <v>0.72777777777777775</v>
      </c>
      <c r="AH185" s="112">
        <f t="shared" si="20"/>
        <v>3.4168871365875758E-3</v>
      </c>
      <c r="AI185" s="112">
        <f t="shared" si="18"/>
        <v>3.5729121443596017E-3</v>
      </c>
      <c r="AJ185" s="112">
        <f t="shared" si="19"/>
        <v>3.5694293417340502E-3</v>
      </c>
    </row>
    <row r="186" spans="32:36" x14ac:dyDescent="0.2">
      <c r="AF186" s="114">
        <f>_xll.qlCalendarAdvance(Calendar,AF185,"1d","mf",,Trigger)</f>
        <v>42906</v>
      </c>
      <c r="AG186" s="100">
        <f>_xll.qlDayCounterYearFraction(DayCounter,SettlementDate,AF186,,,Trigger)</f>
        <v>0.73055555555555551</v>
      </c>
      <c r="AH186" s="112">
        <f t="shared" si="20"/>
        <v>3.4168871365875758E-3</v>
      </c>
      <c r="AI186" s="112">
        <f t="shared" si="18"/>
        <v>3.5748624569567518E-3</v>
      </c>
      <c r="AJ186" s="112">
        <f t="shared" si="19"/>
        <v>3.5714403882353969E-3</v>
      </c>
    </row>
    <row r="187" spans="32:36" x14ac:dyDescent="0.2">
      <c r="AF187" s="114">
        <f>_xll.qlCalendarAdvance(Calendar,AF186,"1d","mf",,Trigger)</f>
        <v>42907</v>
      </c>
      <c r="AG187" s="100">
        <f>_xll.qlDayCounterYearFraction(DayCounter,SettlementDate,AF187,,,Trigger)</f>
        <v>0.73333333333333328</v>
      </c>
      <c r="AH187" s="112">
        <f t="shared" si="20"/>
        <v>3.4168871365875758E-3</v>
      </c>
      <c r="AI187" s="112">
        <f t="shared" si="18"/>
        <v>3.5768127695539023E-3</v>
      </c>
      <c r="AJ187" s="112">
        <f t="shared" si="19"/>
        <v>3.5734523868920162E-3</v>
      </c>
    </row>
    <row r="188" spans="32:36" x14ac:dyDescent="0.2">
      <c r="AF188" s="114">
        <f>_xll.qlCalendarAdvance(Calendar,AF187,"1d","mf",,Trigger)</f>
        <v>42908</v>
      </c>
      <c r="AG188" s="100">
        <f>_xll.qlDayCounterYearFraction(DayCounter,SettlementDate,AF188,,,Trigger)</f>
        <v>0.73611111111111116</v>
      </c>
      <c r="AH188" s="112">
        <f t="shared" si="20"/>
        <v>3.4168871365875758E-3</v>
      </c>
      <c r="AI188" s="112">
        <f t="shared" si="18"/>
        <v>3.5787630821510529E-3</v>
      </c>
      <c r="AJ188" s="112">
        <f t="shared" si="19"/>
        <v>3.5754653377039086E-3</v>
      </c>
    </row>
    <row r="189" spans="32:36" x14ac:dyDescent="0.2">
      <c r="AF189" s="114">
        <f>_xll.qlCalendarAdvance(Calendar,AF188,"1d","mf",,Trigger)</f>
        <v>42909</v>
      </c>
      <c r="AG189" s="100">
        <f>_xll.qlDayCounterYearFraction(DayCounter,SettlementDate,AF189,,,Trigger)</f>
        <v>0.73888888888888893</v>
      </c>
      <c r="AH189" s="112">
        <f t="shared" si="20"/>
        <v>3.4168871365875758E-3</v>
      </c>
      <c r="AI189" s="112">
        <f t="shared" ref="AI189:AI252" si="21">$W$10+$W$9*AG189</f>
        <v>3.580713394748203E-3</v>
      </c>
      <c r="AJ189" s="112">
        <f t="shared" ref="AJ189:AJ252" si="22">($W$5+$W$4*AG189+$W$3*AG189^2)</f>
        <v>3.5774792406710744E-3</v>
      </c>
    </row>
    <row r="190" spans="32:36" x14ac:dyDescent="0.2">
      <c r="AF190" s="114">
        <f>_xll.qlCalendarAdvance(Calendar,AF189,"1d","mf",,Trigger)</f>
        <v>42912</v>
      </c>
      <c r="AG190" s="100">
        <f>_xll.qlDayCounterYearFraction(DayCounter,SettlementDate,AF190,,,Trigger)</f>
        <v>0.74722222222222223</v>
      </c>
      <c r="AH190" s="112">
        <f t="shared" si="20"/>
        <v>3.4168871365875758E-3</v>
      </c>
      <c r="AI190" s="112">
        <f t="shared" si="21"/>
        <v>3.5865643325396542E-3</v>
      </c>
      <c r="AJ190" s="112">
        <f t="shared" si="22"/>
        <v>3.5835266625042078E-3</v>
      </c>
    </row>
    <row r="191" spans="32:36" x14ac:dyDescent="0.2">
      <c r="AF191" s="114">
        <f>_xll.qlCalendarAdvance(Calendar,AF190,"1d","mf",,Trigger)</f>
        <v>42913</v>
      </c>
      <c r="AG191" s="100">
        <f>_xll.qlDayCounterYearFraction(DayCounter,SettlementDate,AF191,,,Trigger)</f>
        <v>0.75</v>
      </c>
      <c r="AH191" s="112">
        <f t="shared" si="20"/>
        <v>3.4168871365875758E-3</v>
      </c>
      <c r="AI191" s="112">
        <f t="shared" si="21"/>
        <v>3.5885146451368043E-3</v>
      </c>
      <c r="AJ191" s="112">
        <f t="shared" si="22"/>
        <v>3.5855443740924649E-3</v>
      </c>
    </row>
    <row r="192" spans="32:36" x14ac:dyDescent="0.2">
      <c r="AF192" s="114">
        <f>_xll.qlCalendarAdvance(Calendar,AF191,"1d","mf",,Trigger)</f>
        <v>42914</v>
      </c>
      <c r="AG192" s="100">
        <f>_xll.qlDayCounterYearFraction(DayCounter,SettlementDate,AF192,,,Trigger)</f>
        <v>0.75277777777777777</v>
      </c>
      <c r="AH192" s="112">
        <f t="shared" si="20"/>
        <v>3.4168871365875758E-3</v>
      </c>
      <c r="AI192" s="112">
        <f t="shared" si="21"/>
        <v>3.5904649577339545E-3</v>
      </c>
      <c r="AJ192" s="112">
        <f t="shared" si="22"/>
        <v>3.587563037835995E-3</v>
      </c>
    </row>
    <row r="193" spans="32:36" x14ac:dyDescent="0.2">
      <c r="AF193" s="114">
        <f>_xll.qlCalendarAdvance(Calendar,AF192,"1d","mf",,Trigger)</f>
        <v>42915</v>
      </c>
      <c r="AG193" s="100">
        <f>_xll.qlDayCounterYearFraction(DayCounter,SettlementDate,AF193,,,Trigger)</f>
        <v>0.75555555555555554</v>
      </c>
      <c r="AH193" s="112">
        <f t="shared" si="20"/>
        <v>3.4168871365875758E-3</v>
      </c>
      <c r="AI193" s="112">
        <f t="shared" si="21"/>
        <v>3.592415270331105E-3</v>
      </c>
      <c r="AJ193" s="112">
        <f t="shared" si="22"/>
        <v>3.5895826537347981E-3</v>
      </c>
    </row>
    <row r="194" spans="32:36" x14ac:dyDescent="0.2">
      <c r="AF194" s="114">
        <f>_xll.qlCalendarAdvance(Calendar,AF193,"1d","mf",,Trigger)</f>
        <v>42916</v>
      </c>
      <c r="AG194" s="100">
        <f>_xll.qlDayCounterYearFraction(DayCounter,SettlementDate,AF194,,,Trigger)</f>
        <v>0.7583333333333333</v>
      </c>
      <c r="AH194" s="112">
        <f t="shared" si="20"/>
        <v>3.4168871365875758E-3</v>
      </c>
      <c r="AI194" s="112">
        <f t="shared" si="21"/>
        <v>3.5943655829282556E-3</v>
      </c>
      <c r="AJ194" s="112">
        <f t="shared" si="22"/>
        <v>3.5916032217888738E-3</v>
      </c>
    </row>
    <row r="195" spans="32:36" x14ac:dyDescent="0.2">
      <c r="AF195" s="114">
        <f>_xll.qlCalendarAdvance(Calendar,AF194,"1d","mf",,Trigger)</f>
        <v>42919</v>
      </c>
      <c r="AG195" s="100">
        <f>_xll.qlDayCounterYearFraction(DayCounter,SettlementDate,AF195,,,Trigger)</f>
        <v>0.76666666666666672</v>
      </c>
      <c r="AH195" s="112">
        <f t="shared" ref="AH195:AH258" si="23">$W$13</f>
        <v>3.4168871365875758E-3</v>
      </c>
      <c r="AI195" s="112">
        <f t="shared" si="21"/>
        <v>3.6002165207197063E-3</v>
      </c>
      <c r="AJ195" s="112">
        <f t="shared" si="22"/>
        <v>3.59767063888274E-3</v>
      </c>
    </row>
    <row r="196" spans="32:36" x14ac:dyDescent="0.2">
      <c r="AF196" s="114">
        <f>_xll.qlCalendarAdvance(Calendar,AF195,"1d","mf",,Trigger)</f>
        <v>42920</v>
      </c>
      <c r="AG196" s="100">
        <f>_xll.qlDayCounterYearFraction(DayCounter,SettlementDate,AF196,,,Trigger)</f>
        <v>0.76944444444444449</v>
      </c>
      <c r="AH196" s="112">
        <f t="shared" si="23"/>
        <v>3.4168871365875758E-3</v>
      </c>
      <c r="AI196" s="112">
        <f t="shared" si="21"/>
        <v>3.6021668333168569E-3</v>
      </c>
      <c r="AJ196" s="112">
        <f t="shared" si="22"/>
        <v>3.5996950155579078E-3</v>
      </c>
    </row>
    <row r="197" spans="32:36" x14ac:dyDescent="0.2">
      <c r="AF197" s="114">
        <f>_xll.qlCalendarAdvance(Calendar,AF196,"1d","mf",,Trigger)</f>
        <v>42921</v>
      </c>
      <c r="AG197" s="100">
        <f>_xll.qlDayCounterYearFraction(DayCounter,SettlementDate,AF197,,,Trigger)</f>
        <v>0.77222222222222225</v>
      </c>
      <c r="AH197" s="112">
        <f t="shared" si="23"/>
        <v>3.4168871365875758E-3</v>
      </c>
      <c r="AI197" s="112">
        <f t="shared" si="21"/>
        <v>3.604117145914007E-3</v>
      </c>
      <c r="AJ197" s="112">
        <f t="shared" si="22"/>
        <v>3.6017203443883482E-3</v>
      </c>
    </row>
    <row r="198" spans="32:36" x14ac:dyDescent="0.2">
      <c r="AF198" s="114">
        <f>_xll.qlCalendarAdvance(Calendar,AF197,"1d","mf",,Trigger)</f>
        <v>42922</v>
      </c>
      <c r="AG198" s="100">
        <f>_xll.qlDayCounterYearFraction(DayCounter,SettlementDate,AF198,,,Trigger)</f>
        <v>0.77500000000000002</v>
      </c>
      <c r="AH198" s="112">
        <f t="shared" si="23"/>
        <v>3.4168871365875758E-3</v>
      </c>
      <c r="AI198" s="112">
        <f t="shared" si="21"/>
        <v>3.6060674585111571E-3</v>
      </c>
      <c r="AJ198" s="112">
        <f t="shared" si="22"/>
        <v>3.6037466253740621E-3</v>
      </c>
    </row>
    <row r="199" spans="32:36" x14ac:dyDescent="0.2">
      <c r="AF199" s="114">
        <f>_xll.qlCalendarAdvance(Calendar,AF198,"1d","mf",,Trigger)</f>
        <v>42923</v>
      </c>
      <c r="AG199" s="100">
        <f>_xll.qlDayCounterYearFraction(DayCounter,SettlementDate,AF199,,,Trigger)</f>
        <v>0.77777777777777779</v>
      </c>
      <c r="AH199" s="112">
        <f t="shared" si="23"/>
        <v>3.4168871365875758E-3</v>
      </c>
      <c r="AI199" s="112">
        <f t="shared" si="21"/>
        <v>3.6080177711083077E-3</v>
      </c>
      <c r="AJ199" s="112">
        <f t="shared" si="22"/>
        <v>3.6057738585150486E-3</v>
      </c>
    </row>
    <row r="200" spans="32:36" x14ac:dyDescent="0.2">
      <c r="AF200" s="114">
        <f>_xll.qlCalendarAdvance(Calendar,AF199,"1d","mf",,Trigger)</f>
        <v>42926</v>
      </c>
      <c r="AG200" s="100">
        <f>_xll.qlDayCounterYearFraction(DayCounter,SettlementDate,AF200,,,Trigger)</f>
        <v>0.78611111111111109</v>
      </c>
      <c r="AH200" s="112">
        <f t="shared" si="23"/>
        <v>3.4168871365875758E-3</v>
      </c>
      <c r="AI200" s="112">
        <f t="shared" si="21"/>
        <v>3.6138687088997585E-3</v>
      </c>
      <c r="AJ200" s="112">
        <f t="shared" si="22"/>
        <v>3.6118612708696467E-3</v>
      </c>
    </row>
    <row r="201" spans="32:36" x14ac:dyDescent="0.2">
      <c r="AF201" s="114">
        <f>_xll.qlCalendarAdvance(Calendar,AF200,"1d","mf",,Trigger)</f>
        <v>42927</v>
      </c>
      <c r="AG201" s="100">
        <f>_xll.qlDayCounterYearFraction(DayCounter,SettlementDate,AF201,,,Trigger)</f>
        <v>0.78888888888888886</v>
      </c>
      <c r="AH201" s="112">
        <f t="shared" si="23"/>
        <v>3.4168871365875758E-3</v>
      </c>
      <c r="AI201" s="112">
        <f t="shared" si="21"/>
        <v>3.615819021496909E-3</v>
      </c>
      <c r="AJ201" s="112">
        <f t="shared" si="22"/>
        <v>3.6138923126317253E-3</v>
      </c>
    </row>
    <row r="202" spans="32:36" x14ac:dyDescent="0.2">
      <c r="AF202" s="114">
        <f>_xll.qlCalendarAdvance(Calendar,AF201,"1d","mf",,Trigger)</f>
        <v>42928</v>
      </c>
      <c r="AG202" s="100">
        <f>_xll.qlDayCounterYearFraction(DayCounter,SettlementDate,AF202,,,Trigger)</f>
        <v>0.79166666666666663</v>
      </c>
      <c r="AH202" s="112">
        <f t="shared" si="23"/>
        <v>3.4168871365875758E-3</v>
      </c>
      <c r="AI202" s="112">
        <f t="shared" si="21"/>
        <v>3.6177693340940591E-3</v>
      </c>
      <c r="AJ202" s="112">
        <f t="shared" si="22"/>
        <v>3.6159243065490764E-3</v>
      </c>
    </row>
    <row r="203" spans="32:36" x14ac:dyDescent="0.2">
      <c r="AF203" s="114">
        <f>_xll.qlCalendarAdvance(Calendar,AF202,"1d","mf",,Trigger)</f>
        <v>42929</v>
      </c>
      <c r="AG203" s="100">
        <f>_xll.qlDayCounterYearFraction(DayCounter,SettlementDate,AF203,,,Trigger)</f>
        <v>0.7944444444444444</v>
      </c>
      <c r="AH203" s="112">
        <f t="shared" si="23"/>
        <v>3.4168871365875758E-3</v>
      </c>
      <c r="AI203" s="112">
        <f t="shared" si="21"/>
        <v>3.6197196466912097E-3</v>
      </c>
      <c r="AJ203" s="112">
        <f t="shared" si="22"/>
        <v>3.6179572526217007E-3</v>
      </c>
    </row>
    <row r="204" spans="32:36" x14ac:dyDescent="0.2">
      <c r="AF204" s="114">
        <f>_xll.qlCalendarAdvance(Calendar,AF203,"1d","mf",,Trigger)</f>
        <v>42930</v>
      </c>
      <c r="AG204" s="100">
        <f>_xll.qlDayCounterYearFraction(DayCounter,SettlementDate,AF204,,,Trigger)</f>
        <v>0.79722222222222228</v>
      </c>
      <c r="AH204" s="112">
        <f t="shared" si="23"/>
        <v>3.4168871365875758E-3</v>
      </c>
      <c r="AI204" s="112">
        <f t="shared" si="21"/>
        <v>3.6216699592883598E-3</v>
      </c>
      <c r="AJ204" s="112">
        <f t="shared" si="22"/>
        <v>3.6199911508495979E-3</v>
      </c>
    </row>
    <row r="205" spans="32:36" x14ac:dyDescent="0.2">
      <c r="AF205" s="114">
        <f>_xll.qlCalendarAdvance(Calendar,AF204,"1d","mf",,Trigger)</f>
        <v>42933</v>
      </c>
      <c r="AG205" s="100">
        <f>_xll.qlDayCounterYearFraction(DayCounter,SettlementDate,AF205,,,Trigger)</f>
        <v>0.80555555555555558</v>
      </c>
      <c r="AH205" s="112">
        <f t="shared" si="23"/>
        <v>3.4168871365875758E-3</v>
      </c>
      <c r="AI205" s="112">
        <f t="shared" si="21"/>
        <v>3.627520897079811E-3</v>
      </c>
      <c r="AJ205" s="112">
        <f t="shared" si="22"/>
        <v>3.6260985584649279E-3</v>
      </c>
    </row>
    <row r="206" spans="32:36" x14ac:dyDescent="0.2">
      <c r="AF206" s="114">
        <f>_xll.qlCalendarAdvance(Calendar,AF205,"1d","mf",,Trigger)</f>
        <v>42934</v>
      </c>
      <c r="AG206" s="100">
        <f>_xll.qlDayCounterYearFraction(DayCounter,SettlementDate,AF206,,,Trigger)</f>
        <v>0.80833333333333335</v>
      </c>
      <c r="AH206" s="112">
        <f t="shared" si="23"/>
        <v>3.4168871365875758E-3</v>
      </c>
      <c r="AI206" s="112">
        <f t="shared" si="21"/>
        <v>3.6294712096769611E-3</v>
      </c>
      <c r="AJ206" s="112">
        <f t="shared" si="22"/>
        <v>3.6281362653139172E-3</v>
      </c>
    </row>
    <row r="207" spans="32:36" x14ac:dyDescent="0.2">
      <c r="AF207" s="114">
        <f>_xll.qlCalendarAdvance(Calendar,AF206,"1d","mf",,Trigger)</f>
        <v>42935</v>
      </c>
      <c r="AG207" s="100">
        <f>_xll.qlDayCounterYearFraction(DayCounter,SettlementDate,AF207,,,Trigger)</f>
        <v>0.81111111111111112</v>
      </c>
      <c r="AH207" s="112">
        <f t="shared" si="23"/>
        <v>3.4168871365875758E-3</v>
      </c>
      <c r="AI207" s="112">
        <f t="shared" si="21"/>
        <v>3.6314215222741117E-3</v>
      </c>
      <c r="AJ207" s="112">
        <f t="shared" si="22"/>
        <v>3.6301749243181792E-3</v>
      </c>
    </row>
    <row r="208" spans="32:36" x14ac:dyDescent="0.2">
      <c r="AF208" s="114">
        <f>_xll.qlCalendarAdvance(Calendar,AF207,"1d","mf",,Trigger)</f>
        <v>42936</v>
      </c>
      <c r="AG208" s="100">
        <f>_xll.qlDayCounterYearFraction(DayCounter,SettlementDate,AF208,,,Trigger)</f>
        <v>0.81388888888888888</v>
      </c>
      <c r="AH208" s="112">
        <f t="shared" si="23"/>
        <v>3.4168871365875758E-3</v>
      </c>
      <c r="AI208" s="112">
        <f t="shared" si="21"/>
        <v>3.6333718348712618E-3</v>
      </c>
      <c r="AJ208" s="112">
        <f t="shared" si="22"/>
        <v>3.6322145354777142E-3</v>
      </c>
    </row>
    <row r="209" spans="32:36" x14ac:dyDescent="0.2">
      <c r="AF209" s="114">
        <f>_xll.qlCalendarAdvance(Calendar,AF208,"1d","mf",,Trigger)</f>
        <v>42937</v>
      </c>
      <c r="AG209" s="100">
        <f>_xll.qlDayCounterYearFraction(DayCounter,SettlementDate,AF209,,,Trigger)</f>
        <v>0.81666666666666665</v>
      </c>
      <c r="AH209" s="112">
        <f t="shared" si="23"/>
        <v>3.4168871365875758E-3</v>
      </c>
      <c r="AI209" s="112">
        <f t="shared" si="21"/>
        <v>3.6353221474684123E-3</v>
      </c>
      <c r="AJ209" s="112">
        <f t="shared" si="22"/>
        <v>3.6342550987925222E-3</v>
      </c>
    </row>
    <row r="210" spans="32:36" x14ac:dyDescent="0.2">
      <c r="AF210" s="114">
        <f>_xll.qlCalendarAdvance(Calendar,AF209,"1d","mf",,Trigger)</f>
        <v>42940</v>
      </c>
      <c r="AG210" s="100">
        <f>_xll.qlDayCounterYearFraction(DayCounter,SettlementDate,AF210,,,Trigger)</f>
        <v>0.82499999999999996</v>
      </c>
      <c r="AH210" s="112">
        <f t="shared" si="23"/>
        <v>3.4168871365875758E-3</v>
      </c>
      <c r="AI210" s="112">
        <f t="shared" si="21"/>
        <v>3.6411730852598631E-3</v>
      </c>
      <c r="AJ210" s="112">
        <f t="shared" si="22"/>
        <v>3.640382501668584E-3</v>
      </c>
    </row>
    <row r="211" spans="32:36" x14ac:dyDescent="0.2">
      <c r="AF211" s="114">
        <f>_xll.qlCalendarAdvance(Calendar,AF210,"1d","mf",,Trigger)</f>
        <v>42941</v>
      </c>
      <c r="AG211" s="100">
        <f>_xll.qlDayCounterYearFraction(DayCounter,SettlementDate,AF211,,,Trigger)</f>
        <v>0.82777777777777772</v>
      </c>
      <c r="AH211" s="112">
        <f t="shared" si="23"/>
        <v>3.4168871365875758E-3</v>
      </c>
      <c r="AI211" s="112">
        <f t="shared" si="21"/>
        <v>3.6431233978570137E-3</v>
      </c>
      <c r="AJ211" s="112">
        <f t="shared" si="22"/>
        <v>3.6424268736044837E-3</v>
      </c>
    </row>
    <row r="212" spans="32:36" x14ac:dyDescent="0.2">
      <c r="AF212" s="114">
        <f>_xll.qlCalendarAdvance(Calendar,AF211,"1d","mf",,Trigger)</f>
        <v>42942</v>
      </c>
      <c r="AG212" s="100">
        <f>_xll.qlDayCounterYearFraction(DayCounter,SettlementDate,AF212,,,Trigger)</f>
        <v>0.8305555555555556</v>
      </c>
      <c r="AH212" s="112">
        <f t="shared" si="23"/>
        <v>3.4168871365875758E-3</v>
      </c>
      <c r="AI212" s="112">
        <f t="shared" si="21"/>
        <v>3.6450737104541638E-3</v>
      </c>
      <c r="AJ212" s="112">
        <f t="shared" si="22"/>
        <v>3.6444721976956564E-3</v>
      </c>
    </row>
    <row r="213" spans="32:36" x14ac:dyDescent="0.2">
      <c r="AF213" s="114">
        <f>_xll.qlCalendarAdvance(Calendar,AF212,"1d","mf",,Trigger)</f>
        <v>42943</v>
      </c>
      <c r="AG213" s="100">
        <f>_xll.qlDayCounterYearFraction(DayCounter,SettlementDate,AF213,,,Trigger)</f>
        <v>0.83333333333333337</v>
      </c>
      <c r="AH213" s="112">
        <f t="shared" si="23"/>
        <v>3.4168871365875758E-3</v>
      </c>
      <c r="AI213" s="112">
        <f t="shared" si="21"/>
        <v>3.6470240230513143E-3</v>
      </c>
      <c r="AJ213" s="112">
        <f t="shared" si="22"/>
        <v>3.6465184739421022E-3</v>
      </c>
    </row>
    <row r="214" spans="32:36" x14ac:dyDescent="0.2">
      <c r="AF214" s="114">
        <f>_xll.qlCalendarAdvance(Calendar,AF213,"1d","mf",,Trigger)</f>
        <v>42944</v>
      </c>
      <c r="AG214" s="100">
        <f>_xll.qlDayCounterYearFraction(DayCounter,SettlementDate,AF214,,,Trigger)</f>
        <v>0.83611111111111114</v>
      </c>
      <c r="AH214" s="112">
        <f t="shared" si="23"/>
        <v>3.4168871365875758E-3</v>
      </c>
      <c r="AI214" s="112">
        <f t="shared" si="21"/>
        <v>3.6489743356484645E-3</v>
      </c>
      <c r="AJ214" s="112">
        <f t="shared" si="22"/>
        <v>3.648565702343821E-3</v>
      </c>
    </row>
    <row r="215" spans="32:36" x14ac:dyDescent="0.2">
      <c r="AF215" s="114">
        <f>_xll.qlCalendarAdvance(Calendar,AF214,"1d","mf",,Trigger)</f>
        <v>42947</v>
      </c>
      <c r="AG215" s="100">
        <f>_xll.qlDayCounterYearFraction(DayCounter,SettlementDate,AF215,,,Trigger)</f>
        <v>0.84444444444444444</v>
      </c>
      <c r="AH215" s="112">
        <f t="shared" si="23"/>
        <v>3.4168871365875758E-3</v>
      </c>
      <c r="AI215" s="112">
        <f t="shared" si="21"/>
        <v>3.6548252734399152E-3</v>
      </c>
      <c r="AJ215" s="112">
        <f t="shared" si="22"/>
        <v>3.6547131004806143E-3</v>
      </c>
    </row>
    <row r="216" spans="32:36" x14ac:dyDescent="0.2">
      <c r="AF216" s="114">
        <f>_xll.qlCalendarAdvance(Calendar,AF215,"1d","mf",,Trigger)</f>
        <v>42948</v>
      </c>
      <c r="AG216" s="100">
        <f>_xll.qlDayCounterYearFraction(DayCounter,SettlementDate,AF216,,,Trigger)</f>
        <v>0.84722222222222221</v>
      </c>
      <c r="AH216" s="112">
        <f t="shared" si="23"/>
        <v>3.4168871365875758E-3</v>
      </c>
      <c r="AI216" s="112">
        <f t="shared" si="21"/>
        <v>3.6567755860370658E-3</v>
      </c>
      <c r="AJ216" s="112">
        <f t="shared" si="22"/>
        <v>3.6567641375034252E-3</v>
      </c>
    </row>
    <row r="217" spans="32:36" x14ac:dyDescent="0.2">
      <c r="AF217" s="114">
        <f>_xll.qlCalendarAdvance(Calendar,AF216,"1d","mf",,Trigger)</f>
        <v>42949</v>
      </c>
      <c r="AG217" s="100">
        <f>_xll.qlDayCounterYearFraction(DayCounter,SettlementDate,AF217,,,Trigger)</f>
        <v>0.85</v>
      </c>
      <c r="AH217" s="112">
        <f t="shared" si="23"/>
        <v>3.4168871365875758E-3</v>
      </c>
      <c r="AI217" s="112">
        <f t="shared" si="21"/>
        <v>3.6587258986342163E-3</v>
      </c>
      <c r="AJ217" s="112">
        <f t="shared" si="22"/>
        <v>3.6588161266815087E-3</v>
      </c>
    </row>
    <row r="218" spans="32:36" x14ac:dyDescent="0.2">
      <c r="AF218" s="114">
        <f>_xll.qlCalendarAdvance(Calendar,AF217,"1d","mf",,Trigger)</f>
        <v>42950</v>
      </c>
      <c r="AG218" s="100">
        <f>_xll.qlDayCounterYearFraction(DayCounter,SettlementDate,AF218,,,Trigger)</f>
        <v>0.85277777777777775</v>
      </c>
      <c r="AH218" s="112">
        <f t="shared" si="23"/>
        <v>3.4168871365875758E-3</v>
      </c>
      <c r="AI218" s="112">
        <f t="shared" si="21"/>
        <v>3.6606762112313665E-3</v>
      </c>
      <c r="AJ218" s="112">
        <f t="shared" si="22"/>
        <v>3.6608690680148648E-3</v>
      </c>
    </row>
    <row r="219" spans="32:36" x14ac:dyDescent="0.2">
      <c r="AF219" s="114">
        <f>_xll.qlCalendarAdvance(Calendar,AF218,"1d","mf",,Trigger)</f>
        <v>42951</v>
      </c>
      <c r="AG219" s="100">
        <f>_xll.qlDayCounterYearFraction(DayCounter,SettlementDate,AF219,,,Trigger)</f>
        <v>0.85555555555555551</v>
      </c>
      <c r="AH219" s="112">
        <f t="shared" si="23"/>
        <v>3.4168871365875758E-3</v>
      </c>
      <c r="AI219" s="112">
        <f t="shared" si="21"/>
        <v>3.6626265238285166E-3</v>
      </c>
      <c r="AJ219" s="112">
        <f t="shared" si="22"/>
        <v>3.6629229615034943E-3</v>
      </c>
    </row>
    <row r="220" spans="32:36" x14ac:dyDescent="0.2">
      <c r="AF220" s="114">
        <f>_xll.qlCalendarAdvance(Calendar,AF219,"1d","mf",,Trigger)</f>
        <v>42954</v>
      </c>
      <c r="AG220" s="100">
        <f>_xll.qlDayCounterYearFraction(DayCounter,SettlementDate,AF220,,,Trigger)</f>
        <v>0.86388888888888893</v>
      </c>
      <c r="AH220" s="112">
        <f t="shared" si="23"/>
        <v>3.4168871365875758E-3</v>
      </c>
      <c r="AI220" s="112">
        <f t="shared" si="21"/>
        <v>3.6684774616199678E-3</v>
      </c>
      <c r="AJ220" s="112">
        <f t="shared" si="22"/>
        <v>3.6690903549010203E-3</v>
      </c>
    </row>
    <row r="221" spans="32:36" x14ac:dyDescent="0.2">
      <c r="AF221" s="114">
        <f>_xll.qlCalendarAdvance(Calendar,AF220,"1d","mf",,Trigger)</f>
        <v>42955</v>
      </c>
      <c r="AG221" s="100">
        <f>_xll.qlDayCounterYearFraction(DayCounter,SettlementDate,AF221,,,Trigger)</f>
        <v>0.8666666666666667</v>
      </c>
      <c r="AH221" s="112">
        <f t="shared" si="23"/>
        <v>3.4168871365875758E-3</v>
      </c>
      <c r="AI221" s="112">
        <f t="shared" si="21"/>
        <v>3.6704277742171179E-3</v>
      </c>
      <c r="AJ221" s="112">
        <f t="shared" si="22"/>
        <v>3.6711480570107411E-3</v>
      </c>
    </row>
    <row r="222" spans="32:36" x14ac:dyDescent="0.2">
      <c r="AF222" s="114">
        <f>_xll.qlCalendarAdvance(Calendar,AF221,"1d","mf",,Trigger)</f>
        <v>42956</v>
      </c>
      <c r="AG222" s="100">
        <f>_xll.qlDayCounterYearFraction(DayCounter,SettlementDate,AF222,,,Trigger)</f>
        <v>0.86944444444444446</v>
      </c>
      <c r="AH222" s="112">
        <f t="shared" si="23"/>
        <v>3.4168871365875758E-3</v>
      </c>
      <c r="AI222" s="112">
        <f t="shared" si="21"/>
        <v>3.6723780868142685E-3</v>
      </c>
      <c r="AJ222" s="112">
        <f t="shared" si="22"/>
        <v>3.6732067112757354E-3</v>
      </c>
    </row>
    <row r="223" spans="32:36" x14ac:dyDescent="0.2">
      <c r="AF223" s="114">
        <f>_xll.qlCalendarAdvance(Calendar,AF222,"1d","mf",,Trigger)</f>
        <v>42957</v>
      </c>
      <c r="AG223" s="100">
        <f>_xll.qlDayCounterYearFraction(DayCounter,SettlementDate,AF223,,,Trigger)</f>
        <v>0.87222222222222223</v>
      </c>
      <c r="AH223" s="112">
        <f t="shared" si="23"/>
        <v>3.4168871365875758E-3</v>
      </c>
      <c r="AI223" s="112">
        <f t="shared" si="21"/>
        <v>3.674328399411419E-3</v>
      </c>
      <c r="AJ223" s="112">
        <f t="shared" si="22"/>
        <v>3.6752663176960023E-3</v>
      </c>
    </row>
    <row r="224" spans="32:36" x14ac:dyDescent="0.2">
      <c r="AF224" s="114">
        <f>_xll.qlCalendarAdvance(Calendar,AF223,"1d","mf",,Trigger)</f>
        <v>42958</v>
      </c>
      <c r="AG224" s="100">
        <f>_xll.qlDayCounterYearFraction(DayCounter,SettlementDate,AF224,,,Trigger)</f>
        <v>0.875</v>
      </c>
      <c r="AH224" s="112">
        <f t="shared" si="23"/>
        <v>3.4168871365875758E-3</v>
      </c>
      <c r="AI224" s="112">
        <f t="shared" si="21"/>
        <v>3.6762787120085691E-3</v>
      </c>
      <c r="AJ224" s="112">
        <f t="shared" si="22"/>
        <v>3.6773268762715422E-3</v>
      </c>
    </row>
    <row r="225" spans="32:36" x14ac:dyDescent="0.2">
      <c r="AF225" s="114">
        <f>_xll.qlCalendarAdvance(Calendar,AF224,"1d","mf",,Trigger)</f>
        <v>42961</v>
      </c>
      <c r="AG225" s="100">
        <f>_xll.qlDayCounterYearFraction(DayCounter,SettlementDate,AF225,,,Trigger)</f>
        <v>0.8833333333333333</v>
      </c>
      <c r="AH225" s="112">
        <f t="shared" si="23"/>
        <v>3.4168871365875758E-3</v>
      </c>
      <c r="AI225" s="112">
        <f t="shared" si="21"/>
        <v>3.6821296498000203E-3</v>
      </c>
      <c r="AJ225" s="112">
        <f t="shared" si="22"/>
        <v>3.6835142649297996E-3</v>
      </c>
    </row>
    <row r="226" spans="32:36" x14ac:dyDescent="0.2">
      <c r="AF226" s="114">
        <f>_xll.qlCalendarAdvance(Calendar,AF225,"1d","mf",,Trigger)</f>
        <v>42962</v>
      </c>
      <c r="AG226" s="100">
        <f>_xll.qlDayCounterYearFraction(DayCounter,SettlementDate,AF226,,,Trigger)</f>
        <v>0.88611111111111107</v>
      </c>
      <c r="AH226" s="112">
        <f t="shared" si="23"/>
        <v>3.4168871365875758E-3</v>
      </c>
      <c r="AI226" s="112">
        <f t="shared" si="21"/>
        <v>3.6840799623971705E-3</v>
      </c>
      <c r="AJ226" s="112">
        <f t="shared" si="22"/>
        <v>3.6855786321264316E-3</v>
      </c>
    </row>
    <row r="227" spans="32:36" x14ac:dyDescent="0.2">
      <c r="AF227" s="114">
        <f>_xll.qlCalendarAdvance(Calendar,AF226,"1d","mf",,Trigger)</f>
        <v>42963</v>
      </c>
      <c r="AG227" s="100">
        <f>_xll.qlDayCounterYearFraction(DayCounter,SettlementDate,AF227,,,Trigger)</f>
        <v>0.88888888888888884</v>
      </c>
      <c r="AH227" s="112">
        <f t="shared" si="23"/>
        <v>3.4168871365875758E-3</v>
      </c>
      <c r="AI227" s="112">
        <f t="shared" si="21"/>
        <v>3.6860302749943206E-3</v>
      </c>
      <c r="AJ227" s="112">
        <f t="shared" si="22"/>
        <v>3.6876439514783362E-3</v>
      </c>
    </row>
    <row r="228" spans="32:36" x14ac:dyDescent="0.2">
      <c r="AF228" s="114">
        <f>_xll.qlCalendarAdvance(Calendar,AF227,"1d","mf",,Trigger)</f>
        <v>42964</v>
      </c>
      <c r="AG228" s="100">
        <f>_xll.qlDayCounterYearFraction(DayCounter,SettlementDate,AF228,,,Trigger)</f>
        <v>0.89166666666666672</v>
      </c>
      <c r="AH228" s="112">
        <f t="shared" si="23"/>
        <v>3.4168871365875758E-3</v>
      </c>
      <c r="AI228" s="112">
        <f t="shared" si="21"/>
        <v>3.6879805875914711E-3</v>
      </c>
      <c r="AJ228" s="112">
        <f t="shared" si="22"/>
        <v>3.6897102229855143E-3</v>
      </c>
    </row>
    <row r="229" spans="32:36" x14ac:dyDescent="0.2">
      <c r="AF229" s="114">
        <f>_xll.qlCalendarAdvance(Calendar,AF228,"1d","mf",,Trigger)</f>
        <v>42965</v>
      </c>
      <c r="AG229" s="100">
        <f>_xll.qlDayCounterYearFraction(DayCounter,SettlementDate,AF229,,,Trigger)</f>
        <v>0.89444444444444449</v>
      </c>
      <c r="AH229" s="112">
        <f t="shared" si="23"/>
        <v>3.4168871365875758E-3</v>
      </c>
      <c r="AI229" s="112">
        <f t="shared" si="21"/>
        <v>3.6899309001886217E-3</v>
      </c>
      <c r="AJ229" s="112">
        <f t="shared" si="22"/>
        <v>3.691777446647965E-3</v>
      </c>
    </row>
    <row r="230" spans="32:36" x14ac:dyDescent="0.2">
      <c r="AF230" s="114">
        <f>_xll.qlCalendarAdvance(Calendar,AF229,"1d","mf",,Trigger)</f>
        <v>42968</v>
      </c>
      <c r="AG230" s="100">
        <f>_xll.qlDayCounterYearFraction(DayCounter,SettlementDate,AF230,,,Trigger)</f>
        <v>0.90277777777777779</v>
      </c>
      <c r="AH230" s="112">
        <f t="shared" si="23"/>
        <v>3.4168871365875758E-3</v>
      </c>
      <c r="AI230" s="112">
        <f t="shared" si="21"/>
        <v>3.6957818379800725E-3</v>
      </c>
      <c r="AJ230" s="112">
        <f t="shared" si="22"/>
        <v>3.6979848305669543E-3</v>
      </c>
    </row>
    <row r="231" spans="32:36" x14ac:dyDescent="0.2">
      <c r="AF231" s="114">
        <f>_xll.qlCalendarAdvance(Calendar,AF230,"1d","mf",,Trigger)</f>
        <v>42969</v>
      </c>
      <c r="AG231" s="100">
        <f>_xll.qlDayCounterYearFraction(DayCounter,SettlementDate,AF231,,,Trigger)</f>
        <v>0.90555555555555556</v>
      </c>
      <c r="AH231" s="112">
        <f t="shared" si="23"/>
        <v>3.4168871365875758E-3</v>
      </c>
      <c r="AI231" s="112">
        <f t="shared" si="21"/>
        <v>3.697732150577223E-3</v>
      </c>
      <c r="AJ231" s="112">
        <f t="shared" si="22"/>
        <v>3.7000558628504971E-3</v>
      </c>
    </row>
    <row r="232" spans="32:36" x14ac:dyDescent="0.2">
      <c r="AF232" s="114">
        <f>_xll.qlCalendarAdvance(Calendar,AF231,"1d","mf",,Trigger)</f>
        <v>42970</v>
      </c>
      <c r="AG232" s="100">
        <f>_xll.qlDayCounterYearFraction(DayCounter,SettlementDate,AF232,,,Trigger)</f>
        <v>0.90833333333333333</v>
      </c>
      <c r="AH232" s="112">
        <f t="shared" si="23"/>
        <v>3.4168871365875758E-3</v>
      </c>
      <c r="AI232" s="112">
        <f t="shared" si="21"/>
        <v>3.6996824631743731E-3</v>
      </c>
      <c r="AJ232" s="112">
        <f t="shared" si="22"/>
        <v>3.7021278472893124E-3</v>
      </c>
    </row>
    <row r="233" spans="32:36" x14ac:dyDescent="0.2">
      <c r="AF233" s="114">
        <f>_xll.qlCalendarAdvance(Calendar,AF232,"1d","mf",,Trigger)</f>
        <v>42971</v>
      </c>
      <c r="AG233" s="100">
        <f>_xll.qlDayCounterYearFraction(DayCounter,SettlementDate,AF233,,,Trigger)</f>
        <v>0.91111111111111109</v>
      </c>
      <c r="AH233" s="112">
        <f t="shared" si="23"/>
        <v>3.4168871365875758E-3</v>
      </c>
      <c r="AI233" s="112">
        <f t="shared" si="21"/>
        <v>3.7016327757715232E-3</v>
      </c>
      <c r="AJ233" s="112">
        <f t="shared" si="22"/>
        <v>3.7042007838834008E-3</v>
      </c>
    </row>
    <row r="234" spans="32:36" x14ac:dyDescent="0.2">
      <c r="AF234" s="114">
        <f>_xll.qlCalendarAdvance(Calendar,AF233,"1d","mf",,Trigger)</f>
        <v>42972</v>
      </c>
      <c r="AG234" s="100">
        <f>_xll.qlDayCounterYearFraction(DayCounter,SettlementDate,AF234,,,Trigger)</f>
        <v>0.91388888888888886</v>
      </c>
      <c r="AH234" s="112">
        <f t="shared" si="23"/>
        <v>3.4168871365875758E-3</v>
      </c>
      <c r="AI234" s="112">
        <f t="shared" si="21"/>
        <v>3.7035830883686738E-3</v>
      </c>
      <c r="AJ234" s="112">
        <f t="shared" si="22"/>
        <v>3.7062746726327623E-3</v>
      </c>
    </row>
    <row r="235" spans="32:36" x14ac:dyDescent="0.2">
      <c r="AF235" s="114">
        <f>_xll.qlCalendarAdvance(Calendar,AF234,"1d","mf",,Trigger)</f>
        <v>42975</v>
      </c>
      <c r="AG235" s="100">
        <f>_xll.qlDayCounterYearFraction(DayCounter,SettlementDate,AF235,,,Trigger)</f>
        <v>0.92222222222222228</v>
      </c>
      <c r="AH235" s="112">
        <f t="shared" si="23"/>
        <v>3.4168871365875758E-3</v>
      </c>
      <c r="AI235" s="112">
        <f t="shared" si="21"/>
        <v>3.7094340261601246E-3</v>
      </c>
      <c r="AJ235" s="112">
        <f t="shared" si="22"/>
        <v>3.7125020518124835E-3</v>
      </c>
    </row>
    <row r="236" spans="32:36" x14ac:dyDescent="0.2">
      <c r="AF236" s="114">
        <f>_xll.qlCalendarAdvance(Calendar,AF235,"1d","mf",,Trigger)</f>
        <v>42976</v>
      </c>
      <c r="AG236" s="100">
        <f>_xll.qlDayCounterYearFraction(DayCounter,SettlementDate,AF236,,,Trigger)</f>
        <v>0.92500000000000004</v>
      </c>
      <c r="AH236" s="112">
        <f t="shared" si="23"/>
        <v>3.4168871365875758E-3</v>
      </c>
      <c r="AI236" s="112">
        <f t="shared" si="21"/>
        <v>3.7113843387572751E-3</v>
      </c>
      <c r="AJ236" s="112">
        <f t="shared" si="22"/>
        <v>3.7145797491829366E-3</v>
      </c>
    </row>
    <row r="237" spans="32:36" x14ac:dyDescent="0.2">
      <c r="AF237" s="114">
        <f>_xll.qlCalendarAdvance(Calendar,AF236,"1d","mf",,Trigger)</f>
        <v>42977</v>
      </c>
      <c r="AG237" s="100">
        <f>_xll.qlDayCounterYearFraction(DayCounter,SettlementDate,AF237,,,Trigger)</f>
        <v>0.92777777777777781</v>
      </c>
      <c r="AH237" s="112">
        <f t="shared" si="23"/>
        <v>3.4168871365875758E-3</v>
      </c>
      <c r="AI237" s="112">
        <f t="shared" si="21"/>
        <v>3.7133346513544252E-3</v>
      </c>
      <c r="AJ237" s="112">
        <f t="shared" si="22"/>
        <v>3.7166583987086627E-3</v>
      </c>
    </row>
    <row r="238" spans="32:36" x14ac:dyDescent="0.2">
      <c r="AF238" s="114">
        <f>_xll.qlCalendarAdvance(Calendar,AF237,"1d","mf",,Trigger)</f>
        <v>42978</v>
      </c>
      <c r="AG238" s="100">
        <f>_xll.qlDayCounterYearFraction(DayCounter,SettlementDate,AF238,,,Trigger)</f>
        <v>0.93055555555555558</v>
      </c>
      <c r="AH238" s="112">
        <f t="shared" si="23"/>
        <v>3.4168871365875758E-3</v>
      </c>
      <c r="AI238" s="112">
        <f t="shared" si="21"/>
        <v>3.7152849639515758E-3</v>
      </c>
      <c r="AJ238" s="112">
        <f t="shared" si="22"/>
        <v>3.7187380003896619E-3</v>
      </c>
    </row>
    <row r="239" spans="32:36" x14ac:dyDescent="0.2">
      <c r="AF239" s="114">
        <f>_xll.qlCalendarAdvance(Calendar,AF238,"1d","mf",,Trigger)</f>
        <v>42979</v>
      </c>
      <c r="AG239" s="100">
        <f>_xll.qlDayCounterYearFraction(DayCounter,SettlementDate,AF239,,,Trigger)</f>
        <v>0.93333333333333335</v>
      </c>
      <c r="AH239" s="112">
        <f t="shared" si="23"/>
        <v>3.4168871365875758E-3</v>
      </c>
      <c r="AI239" s="112">
        <f t="shared" si="21"/>
        <v>3.7172352765487259E-3</v>
      </c>
      <c r="AJ239" s="112">
        <f t="shared" si="22"/>
        <v>3.7208185542259341E-3</v>
      </c>
    </row>
    <row r="240" spans="32:36" x14ac:dyDescent="0.2">
      <c r="AF240" s="114">
        <f>_xll.qlCalendarAdvance(Calendar,AF239,"1d","mf",,Trigger)</f>
        <v>42982</v>
      </c>
      <c r="AG240" s="100">
        <f>_xll.qlDayCounterYearFraction(DayCounter,SettlementDate,AF240,,,Trigger)</f>
        <v>0.94166666666666665</v>
      </c>
      <c r="AH240" s="112">
        <f t="shared" si="23"/>
        <v>3.4168871365875758E-3</v>
      </c>
      <c r="AI240" s="112">
        <f t="shared" si="21"/>
        <v>3.7230862143401771E-3</v>
      </c>
      <c r="AJ240" s="112">
        <f t="shared" si="22"/>
        <v>3.7270659286663876E-3</v>
      </c>
    </row>
    <row r="241" spans="32:36" x14ac:dyDescent="0.2">
      <c r="AF241" s="114">
        <f>_xll.qlCalendarAdvance(Calendar,AF240,"1d","mf",,Trigger)</f>
        <v>42983</v>
      </c>
      <c r="AG241" s="100">
        <f>_xll.qlDayCounterYearFraction(DayCounter,SettlementDate,AF241,,,Trigger)</f>
        <v>0.94444444444444442</v>
      </c>
      <c r="AH241" s="112">
        <f t="shared" si="23"/>
        <v>3.4168871365875758E-3</v>
      </c>
      <c r="AI241" s="112">
        <f t="shared" si="21"/>
        <v>3.7250365269373273E-3</v>
      </c>
      <c r="AJ241" s="112">
        <f t="shared" si="22"/>
        <v>3.7291502911237511E-3</v>
      </c>
    </row>
    <row r="242" spans="32:36" x14ac:dyDescent="0.2">
      <c r="AF242" s="114">
        <f>_xll.qlCalendarAdvance(Calendar,AF241,"1d","mf",,Trigger)</f>
        <v>42984</v>
      </c>
      <c r="AG242" s="100">
        <f>_xll.qlDayCounterYearFraction(DayCounter,SettlementDate,AF242,,,Trigger)</f>
        <v>0.94722222222222219</v>
      </c>
      <c r="AH242" s="112">
        <f t="shared" si="23"/>
        <v>3.4168871365875758E-3</v>
      </c>
      <c r="AI242" s="112">
        <f t="shared" si="21"/>
        <v>3.7269868395344778E-3</v>
      </c>
      <c r="AJ242" s="112">
        <f t="shared" si="22"/>
        <v>3.7312356057363884E-3</v>
      </c>
    </row>
    <row r="243" spans="32:36" x14ac:dyDescent="0.2">
      <c r="AF243" s="114">
        <f>_xll.qlCalendarAdvance(Calendar,AF242,"1d","mf",,Trigger)</f>
        <v>42985</v>
      </c>
      <c r="AG243" s="100">
        <f>_xll.qlDayCounterYearFraction(DayCounter,SettlementDate,AF243,,,Trigger)</f>
        <v>0.95</v>
      </c>
      <c r="AH243" s="112">
        <f t="shared" si="23"/>
        <v>3.4168871365875758E-3</v>
      </c>
      <c r="AI243" s="112">
        <f t="shared" si="21"/>
        <v>3.7289371521316279E-3</v>
      </c>
      <c r="AJ243" s="112">
        <f t="shared" si="22"/>
        <v>3.7333218725042979E-3</v>
      </c>
    </row>
    <row r="244" spans="32:36" x14ac:dyDescent="0.2">
      <c r="AF244" s="114">
        <f>_xll.qlCalendarAdvance(Calendar,AF243,"1d","mf",,Trigger)</f>
        <v>42986</v>
      </c>
      <c r="AG244" s="100">
        <f>_xll.qlDayCounterYearFraction(DayCounter,SettlementDate,AF244,,,Trigger)</f>
        <v>0.95277777777777772</v>
      </c>
      <c r="AH244" s="112">
        <f t="shared" si="23"/>
        <v>3.4168871365875758E-3</v>
      </c>
      <c r="AI244" s="112">
        <f t="shared" si="21"/>
        <v>3.7308874647287785E-3</v>
      </c>
      <c r="AJ244" s="112">
        <f t="shared" si="22"/>
        <v>3.7354090914274805E-3</v>
      </c>
    </row>
    <row r="245" spans="32:36" x14ac:dyDescent="0.2">
      <c r="AF245" s="114">
        <f>_xll.qlCalendarAdvance(Calendar,AF244,"1d","mf",,Trigger)</f>
        <v>42989</v>
      </c>
      <c r="AG245" s="100">
        <f>_xll.qlDayCounterYearFraction(DayCounter,SettlementDate,AF245,,,Trigger)</f>
        <v>0.96111111111111114</v>
      </c>
      <c r="AH245" s="112">
        <f t="shared" si="23"/>
        <v>3.4168871365875758E-3</v>
      </c>
      <c r="AI245" s="112">
        <f t="shared" si="21"/>
        <v>3.7367384025202293E-3</v>
      </c>
      <c r="AJ245" s="112">
        <f t="shared" si="22"/>
        <v>3.7416764611286663E-3</v>
      </c>
    </row>
    <row r="246" spans="32:36" x14ac:dyDescent="0.2">
      <c r="AF246" s="114">
        <f>_xll.qlCalendarAdvance(Calendar,AF245,"1d","mf",,Trigger)</f>
        <v>42990</v>
      </c>
      <c r="AG246" s="100">
        <f>_xll.qlDayCounterYearFraction(DayCounter,SettlementDate,AF246,,,Trigger)</f>
        <v>0.96388888888888891</v>
      </c>
      <c r="AH246" s="112">
        <f t="shared" si="23"/>
        <v>3.4168871365875758E-3</v>
      </c>
      <c r="AI246" s="112">
        <f t="shared" si="21"/>
        <v>3.7386887151173798E-3</v>
      </c>
      <c r="AJ246" s="112">
        <f t="shared" si="22"/>
        <v>3.7437674886729405E-3</v>
      </c>
    </row>
    <row r="247" spans="32:36" x14ac:dyDescent="0.2">
      <c r="AF247" s="114">
        <f>_xll.qlCalendarAdvance(Calendar,AF246,"1d","mf",,Trigger)</f>
        <v>42991</v>
      </c>
      <c r="AG247" s="100">
        <f>_xll.qlDayCounterYearFraction(DayCounter,SettlementDate,AF247,,,Trigger)</f>
        <v>0.96666666666666667</v>
      </c>
      <c r="AH247" s="112">
        <f t="shared" si="23"/>
        <v>3.4168871365875758E-3</v>
      </c>
      <c r="AI247" s="112">
        <f t="shared" si="21"/>
        <v>3.7406390277145299E-3</v>
      </c>
      <c r="AJ247" s="112">
        <f t="shared" si="22"/>
        <v>3.7458594683724878E-3</v>
      </c>
    </row>
    <row r="248" spans="32:36" x14ac:dyDescent="0.2">
      <c r="AF248" s="114">
        <f>_xll.qlCalendarAdvance(Calendar,AF247,"1d","mf",,Trigger)</f>
        <v>42992</v>
      </c>
      <c r="AG248" s="100">
        <f>_xll.qlDayCounterYearFraction(DayCounter,SettlementDate,AF248,,,Trigger)</f>
        <v>0.96944444444444444</v>
      </c>
      <c r="AH248" s="112">
        <f t="shared" si="23"/>
        <v>3.4168871365875758E-3</v>
      </c>
      <c r="AI248" s="112">
        <f t="shared" si="21"/>
        <v>3.74258934031168E-3</v>
      </c>
      <c r="AJ248" s="112">
        <f t="shared" si="22"/>
        <v>3.747952400227308E-3</v>
      </c>
    </row>
    <row r="249" spans="32:36" x14ac:dyDescent="0.2">
      <c r="AF249" s="114">
        <f>_xll.qlCalendarAdvance(Calendar,AF248,"1d","mf",,Trigger)</f>
        <v>42993</v>
      </c>
      <c r="AG249" s="100">
        <f>_xll.qlDayCounterYearFraction(DayCounter,SettlementDate,AF249,,,Trigger)</f>
        <v>0.97222222222222221</v>
      </c>
      <c r="AH249" s="112">
        <f t="shared" si="23"/>
        <v>3.4168871365875758E-3</v>
      </c>
      <c r="AI249" s="112">
        <f t="shared" si="21"/>
        <v>3.7445396529088306E-3</v>
      </c>
      <c r="AJ249" s="112">
        <f t="shared" si="22"/>
        <v>3.7500462842374018E-3</v>
      </c>
    </row>
    <row r="250" spans="32:36" x14ac:dyDescent="0.2">
      <c r="AF250" s="114">
        <f>_xll.qlCalendarAdvance(Calendar,AF249,"1d","mf",,Trigger)</f>
        <v>42996</v>
      </c>
      <c r="AG250" s="100">
        <f>_xll.qlDayCounterYearFraction(DayCounter,SettlementDate,AF250,,,Trigger)</f>
        <v>0.98055555555555551</v>
      </c>
      <c r="AH250" s="112">
        <f t="shared" si="23"/>
        <v>3.4168871365875758E-3</v>
      </c>
      <c r="AI250" s="112">
        <f t="shared" si="21"/>
        <v>3.7503905907002814E-3</v>
      </c>
      <c r="AJ250" s="112">
        <f t="shared" si="22"/>
        <v>3.7563336491993195E-3</v>
      </c>
    </row>
    <row r="251" spans="32:36" x14ac:dyDescent="0.2">
      <c r="AF251" s="114">
        <f>_xll.qlCalendarAdvance(Calendar,AF250,"1d","mf",,Trigger)</f>
        <v>42997</v>
      </c>
      <c r="AG251" s="100">
        <f>_xll.qlDayCounterYearFraction(DayCounter,SettlementDate,AF251,,,Trigger)</f>
        <v>0.98333333333333328</v>
      </c>
      <c r="AH251" s="112">
        <f t="shared" si="23"/>
        <v>3.4168871365875758E-3</v>
      </c>
      <c r="AI251" s="112">
        <f t="shared" si="21"/>
        <v>3.7523409032974319E-3</v>
      </c>
      <c r="AJ251" s="112">
        <f t="shared" si="22"/>
        <v>3.7584313418305045E-3</v>
      </c>
    </row>
    <row r="252" spans="32:36" x14ac:dyDescent="0.2">
      <c r="AF252" s="114">
        <f>_xll.qlCalendarAdvance(Calendar,AF251,"1d","mf",,Trigger)</f>
        <v>42998</v>
      </c>
      <c r="AG252" s="100">
        <f>_xll.qlDayCounterYearFraction(DayCounter,SettlementDate,AF252,,,Trigger)</f>
        <v>0.98611111111111116</v>
      </c>
      <c r="AH252" s="112">
        <f t="shared" si="23"/>
        <v>3.4168871365875758E-3</v>
      </c>
      <c r="AI252" s="112">
        <f t="shared" si="21"/>
        <v>3.7542912158945825E-3</v>
      </c>
      <c r="AJ252" s="112">
        <f t="shared" si="22"/>
        <v>3.7605299866169629E-3</v>
      </c>
    </row>
    <row r="253" spans="32:36" x14ac:dyDescent="0.2">
      <c r="AF253" s="114">
        <f>_xll.qlCalendarAdvance(Calendar,AF252,"1d","mf",,Trigger)</f>
        <v>42999</v>
      </c>
      <c r="AG253" s="100">
        <f>_xll.qlDayCounterYearFraction(DayCounter,SettlementDate,AF253,,,Trigger)</f>
        <v>0.98888888888888893</v>
      </c>
      <c r="AH253" s="112">
        <f t="shared" si="23"/>
        <v>3.4168871365875758E-3</v>
      </c>
      <c r="AI253" s="112">
        <f t="shared" ref="AI253:AI259" si="24">$W$10+$W$9*AG253</f>
        <v>3.7562415284917326E-3</v>
      </c>
      <c r="AJ253" s="112">
        <f t="shared" ref="AJ253:AJ259" si="25">($W$5+$W$4*AG253+$W$3*AG253^2)</f>
        <v>3.762629583558694E-3</v>
      </c>
    </row>
    <row r="254" spans="32:36" x14ac:dyDescent="0.2">
      <c r="AF254" s="114">
        <f>_xll.qlCalendarAdvance(Calendar,AF253,"1d","mf",,Trigger)</f>
        <v>43000</v>
      </c>
      <c r="AG254" s="100">
        <f>_xll.qlDayCounterYearFraction(DayCounter,SettlementDate,AF254,,,Trigger)</f>
        <v>0.9916666666666667</v>
      </c>
      <c r="AH254" s="112">
        <f t="shared" si="23"/>
        <v>3.4168871365875758E-3</v>
      </c>
      <c r="AI254" s="112">
        <f t="shared" si="24"/>
        <v>3.7581918410888827E-3</v>
      </c>
      <c r="AJ254" s="112">
        <f t="shared" si="25"/>
        <v>3.7647301326556976E-3</v>
      </c>
    </row>
    <row r="255" spans="32:36" x14ac:dyDescent="0.2">
      <c r="AF255" s="114">
        <f>_xll.qlCalendarAdvance(Calendar,AF254,"1d","mf",,Trigger)</f>
        <v>43003</v>
      </c>
      <c r="AG255" s="100">
        <f>_xll.qlDayCounterYearFraction(DayCounter,SettlementDate,AF255,,,Trigger)</f>
        <v>1</v>
      </c>
      <c r="AH255" s="112">
        <f t="shared" si="23"/>
        <v>3.4168871365875758E-3</v>
      </c>
      <c r="AI255" s="112">
        <f t="shared" si="24"/>
        <v>3.7640427788803339E-3</v>
      </c>
      <c r="AJ255" s="112">
        <f t="shared" si="25"/>
        <v>3.7710374928783472E-3</v>
      </c>
    </row>
    <row r="256" spans="32:36" x14ac:dyDescent="0.2">
      <c r="AF256" s="114">
        <f>_xll.qlCalendarAdvance(Calendar,AF255,"1d","mf",,Trigger)</f>
        <v>43004</v>
      </c>
      <c r="AG256" s="100">
        <f>_xll.qlDayCounterYearFraction(DayCounter,SettlementDate,AF256,,,Trigger)</f>
        <v>1.0027777777777778</v>
      </c>
      <c r="AH256" s="112">
        <f t="shared" si="23"/>
        <v>3.4168871365875758E-3</v>
      </c>
      <c r="AI256" s="112">
        <f t="shared" si="24"/>
        <v>3.765993091477484E-3</v>
      </c>
      <c r="AJ256" s="112">
        <f t="shared" si="25"/>
        <v>3.7731418505964429E-3</v>
      </c>
    </row>
    <row r="257" spans="32:36" x14ac:dyDescent="0.2">
      <c r="AF257" s="114">
        <f>_xll.qlCalendarAdvance(Calendar,AF256,"1d","mf",,Trigger)</f>
        <v>43005</v>
      </c>
      <c r="AG257" s="100">
        <f>_xll.qlDayCounterYearFraction(DayCounter,SettlementDate,AF257,,,Trigger)</f>
        <v>1.0055555555555555</v>
      </c>
      <c r="AH257" s="112">
        <f t="shared" si="23"/>
        <v>3.4168871365875758E-3</v>
      </c>
      <c r="AI257" s="112">
        <f t="shared" si="24"/>
        <v>3.7679434040746346E-3</v>
      </c>
      <c r="AJ257" s="112">
        <f t="shared" si="25"/>
        <v>3.7752471604698117E-3</v>
      </c>
    </row>
    <row r="258" spans="32:36" x14ac:dyDescent="0.2">
      <c r="AF258" s="114">
        <f>_xll.qlCalendarAdvance(Calendar,AF257,"1d","mf",,Trigger)</f>
        <v>43006</v>
      </c>
      <c r="AG258" s="100">
        <f>_xll.qlDayCounterYearFraction(DayCounter,SettlementDate,AF258,,,Trigger)</f>
        <v>1.0083333333333333</v>
      </c>
      <c r="AH258" s="112">
        <f t="shared" si="23"/>
        <v>3.4168871365875758E-3</v>
      </c>
      <c r="AI258" s="112">
        <f t="shared" si="24"/>
        <v>3.7698937166717851E-3</v>
      </c>
      <c r="AJ258" s="112">
        <f t="shared" si="25"/>
        <v>3.7773534224984531E-3</v>
      </c>
    </row>
    <row r="259" spans="32:36" x14ac:dyDescent="0.2">
      <c r="AF259" s="118">
        <f>_xll.qlCalendarAdvance(Calendar,AF258,"1d","mf",,Trigger)</f>
        <v>43007</v>
      </c>
      <c r="AG259" s="105">
        <f>_xll.qlDayCounterYearFraction(DayCounter,SettlementDate,AF259,,,Trigger)</f>
        <v>1.0111111111111111</v>
      </c>
      <c r="AH259" s="121">
        <f t="shared" ref="AH259" si="26">$W$13</f>
        <v>3.4168871365875758E-3</v>
      </c>
      <c r="AI259" s="121">
        <f t="shared" si="24"/>
        <v>3.7718440292689353E-3</v>
      </c>
      <c r="AJ259" s="121">
        <f t="shared" si="25"/>
        <v>3.779460636682368E-3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137</v>
      </c>
      <c r="D2" s="216" t="s">
        <v>138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100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EURSND_SYNTH1M_Quote#0000</v>
      </c>
      <c r="E3" s="209" t="str">
        <f>_xll.ohRangeRetrieveError(D3)</f>
        <v/>
      </c>
      <c r="F3" s="6"/>
      <c r="G3" s="190" t="s">
        <v>55</v>
      </c>
      <c r="H3" s="191">
        <f>'1MSynthDepo'!C23</f>
        <v>-3.5506097275384008E-3</v>
      </c>
      <c r="I3" s="7" t="s">
        <v>56</v>
      </c>
      <c r="J3" s="186">
        <v>-3.6909277038699173E-3</v>
      </c>
      <c r="K3" s="6"/>
      <c r="L3" s="178">
        <f t="array" ref="L3:L40">QuoteLive</f>
        <v>-3.5506097275384008E-3</v>
      </c>
      <c r="M3" s="179" t="e">
        <f>_xll.qlSimpleQuoteSetValue(D3,ROUND($L3,6),EvaluationDate)</f>
        <v>#N/A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EURSWD_SYNTH1M_Quote#0000</v>
      </c>
      <c r="E4" s="210" t="str">
        <f>_xll.ohRangeRetrieveError(D4)</f>
        <v/>
      </c>
      <c r="F4" s="6"/>
      <c r="G4" s="190" t="s">
        <v>57</v>
      </c>
      <c r="H4" s="191">
        <f>'1MSynthDepo'!C24</f>
        <v>-3.6090950784454074E-3</v>
      </c>
      <c r="I4" s="7" t="s">
        <v>56</v>
      </c>
      <c r="J4" s="186">
        <v>-3.6727649871278901E-3</v>
      </c>
      <c r="K4" s="6"/>
      <c r="L4" s="178">
        <v>-3.6090950784454074E-3</v>
      </c>
      <c r="M4" s="179" t="e">
        <f>_xll.qlSimpleQuoteSetValue(D4,ROUND($L4,6),EvaluationDate)</f>
        <v>#N/A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EUR2WD_SYNTH1M_Quote#0000</v>
      </c>
      <c r="E5" s="210" t="str">
        <f>_xll.ohRangeRetrieveError(D5)</f>
        <v/>
      </c>
      <c r="F5" s="6"/>
      <c r="G5" s="190" t="s">
        <v>58</v>
      </c>
      <c r="H5" s="191">
        <f>'1MSynthDepo'!C25</f>
        <v>-3.6694088760731119E-3</v>
      </c>
      <c r="I5" s="7" t="s">
        <v>56</v>
      </c>
      <c r="J5" s="186">
        <v>-3.6528863876242718E-3</v>
      </c>
      <c r="K5" s="6"/>
      <c r="L5" s="178">
        <v>-3.6694088760731119E-3</v>
      </c>
      <c r="M5" s="179" t="e">
        <f>_xll.qlSimpleQuoteSetValue(D5,ROUND($L5,6),EvaluationDate)</f>
        <v>#N/A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EUR3WD_SYNTH1M_Quote#0000</v>
      </c>
      <c r="E6" s="210" t="str">
        <f>_xll.ohRangeRetrieveError(D6)</f>
        <v/>
      </c>
      <c r="F6" s="6"/>
      <c r="G6" s="192" t="s">
        <v>59</v>
      </c>
      <c r="H6" s="191">
        <f>'1MSynthDepo'!C26</f>
        <v>-3.690711138496664E-3</v>
      </c>
      <c r="I6" s="7" t="s">
        <v>56</v>
      </c>
      <c r="J6" s="187">
        <v>-3.634302801782674E-3</v>
      </c>
      <c r="K6" s="6"/>
      <c r="L6" s="180">
        <v>-3.690711138496664E-3</v>
      </c>
      <c r="M6" s="181" t="e">
        <f>_xll.qlSimpleQuoteSetValue(D6,ROUND($L6,6),EvaluationDate)</f>
        <v>#N/A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EUR1MD_SYNTH1M_Quote#0000</v>
      </c>
      <c r="E7" s="211" t="str">
        <f>_xll.ohRangeRetrieveError(D7)</f>
        <v/>
      </c>
      <c r="F7" s="6"/>
      <c r="G7" s="193" t="s">
        <v>60</v>
      </c>
      <c r="H7" s="194">
        <f>'1MSynthDepo'!C27</f>
        <v>-3.710000000000711E-3</v>
      </c>
      <c r="I7" s="7" t="s">
        <v>56</v>
      </c>
      <c r="J7" s="188">
        <v>-3.6400000000003812E-3</v>
      </c>
      <c r="K7" s="6"/>
      <c r="L7" s="182">
        <v>-3.710000000000711E-3</v>
      </c>
      <c r="M7" s="183" t="e">
        <f>_xll.qlSimpleQuoteSetValue(D7,ROUND($L7,6),EvaluationDate)</f>
        <v>#N/A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EURSND_SYNTH3M_Quote#0000</v>
      </c>
      <c r="E8" s="209"/>
      <c r="F8" s="8"/>
      <c r="G8" s="195" t="s">
        <v>55</v>
      </c>
      <c r="H8" s="196">
        <f>'3MSynthDepo'!C25</f>
        <v>-2.7585170449206942E-3</v>
      </c>
      <c r="I8" s="9"/>
      <c r="J8" s="186">
        <v>-2.7968626583918521E-3</v>
      </c>
      <c r="K8" s="8"/>
      <c r="L8" s="178">
        <v>-2.7585170449206942E-3</v>
      </c>
      <c r="M8" s="179">
        <f>_xll.qlSimpleQuoteSetValue(D8,ROUND($L8,6),EvaluationDate)</f>
        <v>0</v>
      </c>
      <c r="N8" s="168">
        <f>_xll.ohTrigger(M8:M14)</f>
        <v>100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EURSWD_SYNTH3M_Quote#0000</v>
      </c>
      <c r="E9" s="210"/>
      <c r="F9" s="8"/>
      <c r="G9" s="197" t="s">
        <v>57</v>
      </c>
      <c r="H9" s="191">
        <f>'3MSynthDepo'!C26</f>
        <v>-2.8189320470113038E-3</v>
      </c>
      <c r="I9" s="9"/>
      <c r="J9" s="186">
        <v>-2.7811683315194713E-3</v>
      </c>
      <c r="K9" s="8"/>
      <c r="L9" s="178">
        <v>-2.8189320470113038E-3</v>
      </c>
      <c r="M9" s="179">
        <f>_xll.qlSimpleQuoteSetValue(D9,ROUND($L9,6),EvaluationDate)</f>
        <v>0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EUR2WD_SYNTH3M_Quote#0000</v>
      </c>
      <c r="E10" s="210"/>
      <c r="F10" s="8"/>
      <c r="G10" s="197" t="s">
        <v>58</v>
      </c>
      <c r="H10" s="191">
        <f>'3MSynthDepo'!C27</f>
        <v>-2.8818387387983891E-3</v>
      </c>
      <c r="I10" s="9"/>
      <c r="J10" s="186">
        <v>-2.7634045783282118E-3</v>
      </c>
      <c r="K10" s="8"/>
      <c r="L10" s="178">
        <v>-2.8818387387983891E-3</v>
      </c>
      <c r="M10" s="179">
        <f>_xll.qlSimpleQuoteSetValue(D10,ROUND($L10,6),EvaluationDate)</f>
        <v>0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EUR3WD_SYNTH3M_Quote#0000</v>
      </c>
      <c r="E11" s="210"/>
      <c r="F11" s="8"/>
      <c r="G11" s="198" t="s">
        <v>59</v>
      </c>
      <c r="H11" s="199">
        <f>'3MSynthDepo'!C28</f>
        <v>-2.9047347799623525E-3</v>
      </c>
      <c r="I11" s="9"/>
      <c r="J11" s="187">
        <v>-2.7461122484963496E-3</v>
      </c>
      <c r="K11" s="8"/>
      <c r="L11" s="180">
        <v>-2.9047347799623525E-3</v>
      </c>
      <c r="M11" s="181">
        <f>_xll.qlSimpleQuoteSetValue(D11,ROUND($L11,6),EvaluationDate)</f>
        <v>0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EUR1MD_SYNTH3M_Quote#0000</v>
      </c>
      <c r="E12" s="210"/>
      <c r="F12" s="8"/>
      <c r="G12" s="197" t="s">
        <v>60</v>
      </c>
      <c r="H12" s="191">
        <f>'3MSynthDepo'!C29</f>
        <v>-2.9245679288161528E-3</v>
      </c>
      <c r="I12" s="9"/>
      <c r="J12" s="186">
        <v>-2.7522281102994543E-3</v>
      </c>
      <c r="K12" s="8"/>
      <c r="L12" s="178">
        <v>-2.9245679288161528E-3</v>
      </c>
      <c r="M12" s="179">
        <f>_xll.qlSimpleQuoteSetValue(D12,ROUND($L12,6),EvaluationDate)</f>
        <v>0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EUR2MD_SYNTH3M_Quote#0000</v>
      </c>
      <c r="E13" s="210"/>
      <c r="F13" s="8"/>
      <c r="G13" s="197" t="s">
        <v>61</v>
      </c>
      <c r="H13" s="191">
        <f>'3MSynthDepo'!C30</f>
        <v>-2.9339355613714787E-3</v>
      </c>
      <c r="I13" s="9"/>
      <c r="J13" s="186">
        <v>-2.7822688035199815E-3</v>
      </c>
      <c r="K13" s="8"/>
      <c r="L13" s="178">
        <v>-2.9339355613714787E-3</v>
      </c>
      <c r="M13" s="179">
        <f>_xll.qlSimpleQuoteSetValue(D13,ROUND($L13,6),EvaluationDate)</f>
        <v>0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EUR3MD_SYNTH3M_Quote#0000</v>
      </c>
      <c r="E14" s="211"/>
      <c r="F14" s="8"/>
      <c r="G14" s="198" t="s">
        <v>62</v>
      </c>
      <c r="H14" s="199">
        <f>'3MSynthDepo'!C31</f>
        <v>-2.9349740155145479E-3</v>
      </c>
      <c r="I14" s="9"/>
      <c r="J14" s="187">
        <v>-2.8084093361644704E-3</v>
      </c>
      <c r="K14" s="8"/>
      <c r="L14" s="180">
        <v>-2.9349740155145479E-3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EURSND_SYNTH6M_Quote#0000</v>
      </c>
      <c r="E15" s="209" t="str">
        <f>_xll.ohRangeRetrieveError(D15)</f>
        <v/>
      </c>
      <c r="F15" s="8"/>
      <c r="G15" s="195" t="s">
        <v>55</v>
      </c>
      <c r="H15" s="196">
        <f>'6MSynthDepo'!C28</f>
        <v>-1.8750941550127465E-3</v>
      </c>
      <c r="I15" s="9"/>
      <c r="J15" s="186">
        <v>-1.4056201226964049E-3</v>
      </c>
      <c r="K15" s="8"/>
      <c r="L15" s="178">
        <v>-1.8750941550127465E-3</v>
      </c>
      <c r="M15" s="179">
        <f>_xll.qlSimpleQuoteSetValue(D15,ROUND($L15,6),EvaluationDate)</f>
        <v>0</v>
      </c>
      <c r="N15" s="170">
        <f>_xll.ohTrigger(M15:M24)</f>
        <v>102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EURSWD_SYNTH6M_Quote#0000</v>
      </c>
      <c r="E16" s="210" t="str">
        <f>_xll.ohRangeRetrieveError(D16)</f>
        <v/>
      </c>
      <c r="F16" s="8"/>
      <c r="G16" s="197" t="s">
        <v>57</v>
      </c>
      <c r="H16" s="191">
        <f>'6MSynthDepo'!C29</f>
        <v>-1.9318985423228646E-3</v>
      </c>
      <c r="I16" s="9"/>
      <c r="J16" s="186">
        <v>-1.3982728396972582E-3</v>
      </c>
      <c r="K16" s="8"/>
      <c r="L16" s="178">
        <v>-1.9318985423228646E-3</v>
      </c>
      <c r="M16" s="179">
        <f>_xll.qlSimpleQuoteSetValue(D16,ROUND($L16,6),EvaluationDate)</f>
        <v>0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EUR2WD_SYNTH6M_Quote#0000</v>
      </c>
      <c r="E17" s="210" t="str">
        <f>_xll.ohRangeRetrieveError(D17)</f>
        <v/>
      </c>
      <c r="F17" s="2"/>
      <c r="G17" s="197" t="s">
        <v>58</v>
      </c>
      <c r="H17" s="191">
        <f>'6MSynthDepo'!C30</f>
        <v>-1.9884976025700113E-3</v>
      </c>
      <c r="I17" s="9"/>
      <c r="J17" s="186">
        <v>-1.3898099057008118E-3</v>
      </c>
      <c r="K17" s="8"/>
      <c r="L17" s="178">
        <v>-1.9884976025700113E-3</v>
      </c>
      <c r="M17" s="179">
        <f>_xll.qlSimpleQuoteSetValue(D17,ROUND($L17,6),EvaluationDate)</f>
        <v>0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EUR3WD_SYNTH6M_Quote#0000</v>
      </c>
      <c r="E18" s="210" t="str">
        <f>_xll.ohRangeRetrieveError(D18)</f>
        <v/>
      </c>
      <c r="F18" s="2"/>
      <c r="G18" s="197" t="s">
        <v>59</v>
      </c>
      <c r="H18" s="191">
        <f>'6MSynthDepo'!C31</f>
        <v>-2.0050982792747213E-3</v>
      </c>
      <c r="I18" s="9"/>
      <c r="J18" s="186">
        <v>-1.381347435051821E-3</v>
      </c>
      <c r="K18" s="8"/>
      <c r="L18" s="178">
        <v>-2.0050982792747213E-3</v>
      </c>
      <c r="M18" s="179">
        <f>_xll.qlSimpleQuoteSetValue(D18,ROUND($L18,6),EvaluationDate)</f>
        <v>0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EUR1MD_SYNTH6M_Quote#0000</v>
      </c>
      <c r="E19" s="210" t="str">
        <f>_xll.ohRangeRetrieveError(D19)</f>
        <v/>
      </c>
      <c r="F19" s="2"/>
      <c r="G19" s="195" t="s">
        <v>60</v>
      </c>
      <c r="H19" s="196">
        <f>'6MSynthDepo'!C32</f>
        <v>-2.0159595457651526E-3</v>
      </c>
      <c r="I19" s="51"/>
      <c r="J19" s="189">
        <v>-1.3992640793028621E-3</v>
      </c>
      <c r="K19" s="52"/>
      <c r="L19" s="184">
        <v>-2.0159595457651526E-3</v>
      </c>
      <c r="M19" s="185">
        <f>_xll.qlSimpleQuoteSetValue(D19,ROUND($L19,6),EvaluationDate)</f>
        <v>0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EUR2MD_SYNTH6M_Quote#0000</v>
      </c>
      <c r="E20" s="210" t="str">
        <f>_xll.ohRangeRetrieveError(D20)</f>
        <v/>
      </c>
      <c r="F20" s="2"/>
      <c r="G20" s="197" t="s">
        <v>61</v>
      </c>
      <c r="H20" s="191">
        <f>'6MSynthDepo'!C33</f>
        <v>-1.9985586515770884E-3</v>
      </c>
      <c r="I20" s="9"/>
      <c r="J20" s="186">
        <v>-1.4606278486255827E-3</v>
      </c>
      <c r="K20" s="8"/>
      <c r="L20" s="178">
        <v>-1.9985586515770884E-3</v>
      </c>
      <c r="M20" s="179">
        <f>_xll.qlSimpleQuoteSetValue(D20,ROUND($L20,6),EvaluationDate)</f>
        <v>0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EUR3MD_SYNTH6M_Quote#0000</v>
      </c>
      <c r="E21" s="210" t="str">
        <f>_xll.ohRangeRetrieveError(D21)</f>
        <v/>
      </c>
      <c r="F21" s="2"/>
      <c r="G21" s="197" t="s">
        <v>62</v>
      </c>
      <c r="H21" s="191">
        <f>'6MSynthDepo'!C34</f>
        <v>-1.9730510567647235E-3</v>
      </c>
      <c r="I21" s="9"/>
      <c r="J21" s="186">
        <v>-1.5066798648545659E-3</v>
      </c>
      <c r="K21" s="8"/>
      <c r="L21" s="178">
        <v>-1.9730510567647235E-3</v>
      </c>
      <c r="M21" s="179">
        <f>_xll.qlSimpleQuoteSetValue(D21,ROUND($L21,6),EvaluationDate)</f>
        <v>0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EUR4MD_SYNTH6M_Quote#0000</v>
      </c>
      <c r="E22" s="210" t="str">
        <f>_xll.ohRangeRetrieveError(D22)</f>
        <v/>
      </c>
      <c r="F22" s="2"/>
      <c r="G22" s="197" t="s">
        <v>63</v>
      </c>
      <c r="H22" s="191">
        <f>'6MSynthDepo'!C35</f>
        <v>-1.984553569934685E-3</v>
      </c>
      <c r="I22" s="9"/>
      <c r="J22" s="186">
        <v>-1.6084007389081708E-3</v>
      </c>
      <c r="K22" s="8"/>
      <c r="L22" s="178">
        <v>-1.984553569934685E-3</v>
      </c>
      <c r="M22" s="179">
        <f>_xll.qlSimpleQuoteSetValue(D22,ROUND($L22,6),EvaluationDate)</f>
        <v>0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EUR5MD_SYNTH6M_Quote#0000</v>
      </c>
      <c r="E23" s="210" t="str">
        <f>_xll.ohRangeRetrieveError(D23)</f>
        <v/>
      </c>
      <c r="F23" s="2"/>
      <c r="G23" s="197" t="s">
        <v>64</v>
      </c>
      <c r="H23" s="191">
        <f>'6MSynthDepo'!C36</f>
        <v>-1.9749967537611283E-3</v>
      </c>
      <c r="I23" s="9"/>
      <c r="J23" s="186">
        <v>-1.6664673150589961E-3</v>
      </c>
      <c r="K23" s="8"/>
      <c r="L23" s="178">
        <v>-1.9749967537611283E-3</v>
      </c>
      <c r="M23" s="179">
        <f>_xll.qlSimpleQuoteSetValue(D23,ROUND($L23,6),EvaluationDate)</f>
        <v>0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EUR6MD_SYNTH6M_Quote#0000</v>
      </c>
      <c r="E24" s="211" t="str">
        <f>_xll.ohRangeRetrieveError(D24)</f>
        <v/>
      </c>
      <c r="F24" s="2"/>
      <c r="G24" s="198" t="s">
        <v>65</v>
      </c>
      <c r="H24" s="199">
        <f>'6MSynthDepo'!C37</f>
        <v>-1.9798305443072843E-3</v>
      </c>
      <c r="I24" s="9"/>
      <c r="J24" s="187">
        <v>-1.7197015979246626E-3</v>
      </c>
      <c r="K24" s="8"/>
      <c r="L24" s="180">
        <v>-1.9798305443072843E-3</v>
      </c>
      <c r="M24" s="181">
        <f>_xll.qlSimpleQuoteSetValue(D24,ROUND($L24,6),EvaluationDate)</f>
        <v>0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EURSND_SYNTH1Y_Quote#0000</v>
      </c>
      <c r="E25" s="210" t="str">
        <f>_xll.ohRangeRetrieveError(D25)</f>
        <v/>
      </c>
      <c r="F25" s="8"/>
      <c r="G25" s="200" t="s">
        <v>55</v>
      </c>
      <c r="H25" s="196">
        <f>'12MSynthDepo'!C34</f>
        <v>-1.707238472592465E-4</v>
      </c>
      <c r="I25" s="9"/>
      <c r="J25" s="186">
        <v>1.0564268004387145E-4</v>
      </c>
      <c r="K25" s="8"/>
      <c r="L25" s="178">
        <v>-1.707238472592465E-4</v>
      </c>
      <c r="M25" s="179">
        <f>_xll.qlSimpleQuoteSetValue(D25,ROUND($L25,6),EvaluationDate)</f>
        <v>0</v>
      </c>
      <c r="N25" s="170">
        <f>_xll.ohTrigger(M25:M40)</f>
        <v>102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EURSWD_SYNTH1Y_Quote#0000</v>
      </c>
      <c r="E26" s="210" t="str">
        <f>_xll.ohRangeRetrieveError(D26)</f>
        <v/>
      </c>
      <c r="F26" s="8"/>
      <c r="G26" s="201" t="s">
        <v>57</v>
      </c>
      <c r="H26" s="191">
        <f>'12MSynthDepo'!C35</f>
        <v>-2.3134902115172298E-4</v>
      </c>
      <c r="I26" s="9"/>
      <c r="J26" s="186">
        <v>1.1286825636399758E-4</v>
      </c>
      <c r="K26" s="8"/>
      <c r="L26" s="178">
        <v>-2.3134902115172298E-4</v>
      </c>
      <c r="M26" s="179">
        <f>_xll.qlSimpleQuoteSetValue(D26,ROUND($L26,6),EvaluationDate)</f>
        <v>0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EUR2WD_SYNTH1Y_Quote#0000</v>
      </c>
      <c r="E27" s="210" t="str">
        <f>_xll.ohRangeRetrieveError(D27)</f>
        <v/>
      </c>
      <c r="F27" s="2"/>
      <c r="G27" s="201" t="s">
        <v>58</v>
      </c>
      <c r="H27" s="191">
        <f>'12MSynthDepo'!C36</f>
        <v>-2.9463672781845522E-4</v>
      </c>
      <c r="I27" s="9"/>
      <c r="J27" s="186">
        <v>1.2118965934782011E-4</v>
      </c>
      <c r="K27" s="8"/>
      <c r="L27" s="178">
        <v>-2.9463672781845522E-4</v>
      </c>
      <c r="M27" s="179">
        <f>_xll.qlSimpleQuoteSetValue(D27,ROUND($L27,6),EvaluationDate)</f>
        <v>0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EUR3WD_SYNTH1Y_Quote#0000</v>
      </c>
      <c r="E28" s="210" t="str">
        <f>_xll.ohRangeRetrieveError(D28)</f>
        <v/>
      </c>
      <c r="F28" s="2"/>
      <c r="G28" s="201" t="s">
        <v>59</v>
      </c>
      <c r="H28" s="191">
        <f>'12MSynthDepo'!C37</f>
        <v>-3.1792573697104435E-4</v>
      </c>
      <c r="I28" s="9"/>
      <c r="J28" s="186">
        <v>1.2951109486181167E-4</v>
      </c>
      <c r="K28" s="8"/>
      <c r="L28" s="178">
        <v>-3.1792573697104435E-4</v>
      </c>
      <c r="M28" s="179">
        <f>_xll.qlSimpleQuoteSetValue(D28,ROUND($L28,6),EvaluationDate)</f>
        <v>0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EUR1MD_SYNTH1Y_Quote#0000</v>
      </c>
      <c r="E29" s="210" t="str">
        <f>_xll.ohRangeRetrieveError(D29)</f>
        <v/>
      </c>
      <c r="F29" s="2"/>
      <c r="G29" s="202" t="s">
        <v>60</v>
      </c>
      <c r="H29" s="199">
        <f>'12MSynthDepo'!C38</f>
        <v>-3.3834162602447247E-4</v>
      </c>
      <c r="I29" s="9"/>
      <c r="J29" s="187">
        <v>1.1138992809166561E-4</v>
      </c>
      <c r="K29" s="8"/>
      <c r="L29" s="180">
        <v>-3.3834162602447247E-4</v>
      </c>
      <c r="M29" s="181">
        <f>_xll.qlSimpleQuoteSetValue(D29,ROUND($L29,6),EvaluationDate)</f>
        <v>0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EUR2MD_SYNTH1Y_Quote#0000</v>
      </c>
      <c r="E30" s="210" t="str">
        <f>_xll.ohRangeRetrieveError(D30)</f>
        <v/>
      </c>
      <c r="F30" s="2"/>
      <c r="G30" s="201" t="s">
        <v>61</v>
      </c>
      <c r="H30" s="191">
        <f>'12MSynthDepo'!C39</f>
        <v>-3.4959539883496903E-4</v>
      </c>
      <c r="I30" s="9"/>
      <c r="J30" s="186">
        <v>4.9360502812742121E-5</v>
      </c>
      <c r="K30" s="8"/>
      <c r="L30" s="178">
        <v>-3.4959539883496903E-4</v>
      </c>
      <c r="M30" s="179">
        <f>_xll.qlSimpleQuoteSetValue(D30,ROUND($L30,6),EvaluationDate)</f>
        <v>0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EUR3MD_SYNTH1Y_Quote#0000</v>
      </c>
      <c r="E31" s="210" t="str">
        <f>_xll.ohRangeRetrieveError(D31)</f>
        <v/>
      </c>
      <c r="F31" s="2"/>
      <c r="G31" s="201" t="s">
        <v>62</v>
      </c>
      <c r="H31" s="191">
        <f>'12MSynthDepo'!C40</f>
        <v>-3.5273276044067226E-4</v>
      </c>
      <c r="I31" s="9"/>
      <c r="J31" s="186">
        <v>2.6946812894100982E-6</v>
      </c>
      <c r="K31" s="8"/>
      <c r="L31" s="178">
        <v>-3.5273276044067226E-4</v>
      </c>
      <c r="M31" s="179">
        <f>_xll.qlSimpleQuoteSetValue(D31,ROUND($L31,6),EvaluationDate)</f>
        <v>0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EUR4MD_SYNTH1Y_Quote#0000</v>
      </c>
      <c r="E32" s="210" t="str">
        <f>_xll.ohRangeRetrieveError(D32)</f>
        <v/>
      </c>
      <c r="F32" s="2"/>
      <c r="G32" s="201" t="s">
        <v>63</v>
      </c>
      <c r="H32" s="191">
        <f>'12MSynthDepo'!C41</f>
        <v>-3.9480169905877578E-4</v>
      </c>
      <c r="I32" s="9"/>
      <c r="J32" s="186">
        <v>-9.9721796701233214E-5</v>
      </c>
      <c r="K32" s="8"/>
      <c r="L32" s="178">
        <v>-3.9480169905877578E-4</v>
      </c>
      <c r="M32" s="179">
        <f>_xll.qlSimpleQuoteSetValue(D32,ROUND($L32,6),EvaluationDate)</f>
        <v>0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EUR5MD_SYNTH1Y_Quote#0000</v>
      </c>
      <c r="E33" s="210" t="str">
        <f>_xll.ohRangeRetrieveError(D33)</f>
        <v/>
      </c>
      <c r="F33" s="8"/>
      <c r="G33" s="201" t="s">
        <v>64</v>
      </c>
      <c r="H33" s="191">
        <f>'12MSynthDepo'!C42</f>
        <v>-4.1197813065844041E-4</v>
      </c>
      <c r="I33" s="9"/>
      <c r="J33" s="186">
        <v>-1.5848221860354888E-4</v>
      </c>
      <c r="K33" s="8"/>
      <c r="L33" s="178">
        <v>-4.1197813065844041E-4</v>
      </c>
      <c r="M33" s="179">
        <f>_xll.qlSimpleQuoteSetValue(D33,ROUND($L33,6),EvaluationDate)</f>
        <v>0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EUR6MD_SYNTH1Y_Quote#0000</v>
      </c>
      <c r="E34" s="210" t="str">
        <f>_xll.ohRangeRetrieveError(D34)</f>
        <v/>
      </c>
      <c r="F34" s="8"/>
      <c r="G34" s="201" t="s">
        <v>65</v>
      </c>
      <c r="H34" s="191">
        <f>'12MSynthDepo'!C43</f>
        <v>-4.4641662770933095E-4</v>
      </c>
      <c r="I34" s="9"/>
      <c r="J34" s="186">
        <v>-2.1240003545388287E-4</v>
      </c>
      <c r="K34" s="8"/>
      <c r="L34" s="178">
        <v>-4.4641662770933095E-4</v>
      </c>
      <c r="M34" s="179">
        <f>_xll.qlSimpleQuoteSetValue(D34,ROUND($L34,6),EvaluationDate)</f>
        <v>0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EUR7MD_SYNTH1Y_Quote#0000</v>
      </c>
      <c r="E35" s="210" t="str">
        <f>_xll.ohRangeRetrieveError(D35)</f>
        <v/>
      </c>
      <c r="F35" s="8"/>
      <c r="G35" s="201" t="s">
        <v>66</v>
      </c>
      <c r="H35" s="191">
        <f>'12MSynthDepo'!C44</f>
        <v>-4.6981072122775908E-4</v>
      </c>
      <c r="I35" s="9"/>
      <c r="J35" s="186">
        <v>-2.7889035334675627E-4</v>
      </c>
      <c r="K35" s="8"/>
      <c r="L35" s="178">
        <v>-4.6981072122775908E-4</v>
      </c>
      <c r="M35" s="179">
        <f>_xll.qlSimpleQuoteSetValue(D35,ROUND($L35,6),EvaluationDate)</f>
        <v>0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EUR8MD_SYNTH1Y_Quote#0000</v>
      </c>
      <c r="E36" s="210" t="str">
        <f>_xll.ohRangeRetrieveError(D36)</f>
        <v/>
      </c>
      <c r="F36" s="8"/>
      <c r="G36" s="201" t="s">
        <v>67</v>
      </c>
      <c r="H36" s="191">
        <f>'12MSynthDepo'!C45</f>
        <v>-4.9450904448024963E-4</v>
      </c>
      <c r="I36" s="9"/>
      <c r="J36" s="186">
        <v>-3.1597088364807295E-4</v>
      </c>
      <c r="K36" s="8"/>
      <c r="L36" s="178">
        <v>-4.9450904448024963E-4</v>
      </c>
      <c r="M36" s="179">
        <f>_xll.qlSimpleQuoteSetValue(D36,ROUND($L36,6),EvaluationDate)</f>
        <v>0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EUR9MD_SYNTH1Y_Quote#0000</v>
      </c>
      <c r="E37" s="210" t="str">
        <f>_xll.ohRangeRetrieveError(D37)</f>
        <v/>
      </c>
      <c r="F37" s="8"/>
      <c r="G37" s="201" t="s">
        <v>68</v>
      </c>
      <c r="H37" s="191">
        <f>'12MSynthDepo'!C46</f>
        <v>-5.1460922773471311E-4</v>
      </c>
      <c r="I37" s="9"/>
      <c r="J37" s="186">
        <v>-3.519161825773871E-4</v>
      </c>
      <c r="K37" s="8"/>
      <c r="L37" s="178">
        <v>-5.1460922773471311E-4</v>
      </c>
      <c r="M37" s="179">
        <f>_xll.qlSimpleQuoteSetValue(D37,ROUND($L37,6),EvaluationDate)</f>
        <v>0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EUR10MD_SYNTH1Y_Quote#0000</v>
      </c>
      <c r="E38" s="210" t="str">
        <f>_xll.ohRangeRetrieveError(D38)</f>
        <v/>
      </c>
      <c r="F38" s="8"/>
      <c r="G38" s="201" t="s">
        <v>69</v>
      </c>
      <c r="H38" s="191">
        <f>'12MSynthDepo'!C47</f>
        <v>-5.3567480245187164E-4</v>
      </c>
      <c r="I38" s="9"/>
      <c r="J38" s="186">
        <v>-3.8672968882506219E-4</v>
      </c>
      <c r="K38" s="8"/>
      <c r="L38" s="178">
        <v>-5.3567480245187164E-4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EUR11MD_SYNTH1Y_Quote#0000</v>
      </c>
      <c r="E39" s="210" t="str">
        <f>_xll.ohRangeRetrieveError(D39)</f>
        <v/>
      </c>
      <c r="F39" s="8"/>
      <c r="G39" s="201" t="s">
        <v>70</v>
      </c>
      <c r="H39" s="191">
        <f>'12MSynthDepo'!C48</f>
        <v>-5.5317095659410077E-4</v>
      </c>
      <c r="I39" s="9"/>
      <c r="J39" s="186">
        <v>-4.1923626714251191E-4</v>
      </c>
      <c r="K39" s="8"/>
      <c r="L39" s="178">
        <v>-5.5317095659410077E-4</v>
      </c>
      <c r="M39" s="179">
        <f>_xll.qlSimpleQuoteSetValue(D39,ROUND($L39,6),EvaluationDate)</f>
        <v>0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EUR1YD_SYNTH1Y_Quote#0000</v>
      </c>
      <c r="E40" s="211" t="str">
        <f>_xll.ohRangeRetrieveError(D40)</f>
        <v/>
      </c>
      <c r="F40" s="8"/>
      <c r="G40" s="202" t="s">
        <v>71</v>
      </c>
      <c r="H40" s="199">
        <f>'12MSynthDepo'!C49</f>
        <v>-5.666848752474428E-4</v>
      </c>
      <c r="I40" s="9"/>
      <c r="J40" s="187">
        <v>-4.3525232802020704E-4</v>
      </c>
      <c r="K40" s="8"/>
      <c r="L40" s="180">
        <v>-5.666848752474428E-4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1.83203125" style="213" customWidth="1" collapsed="1"/>
    <col min="25" max="25" width="11.8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obj_0043f#0000</v>
      </c>
      <c r="M1" s="213" t="str">
        <f>_xll.ohRangeRetrieveError(L1)</f>
        <v/>
      </c>
    </row>
    <row r="2" spans="1:21" ht="24" customHeight="1" x14ac:dyDescent="0.2">
      <c r="A2" s="221"/>
      <c r="B2" s="214" t="s">
        <v>136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obj_0046c#0000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-3.7099999999999998E-3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42643</v>
      </c>
      <c r="U3" s="254">
        <f>_xll.qlRateHelperPillarDate(L3,Trigger)</f>
        <v>42674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 t="s">
        <v>139</v>
      </c>
      <c r="F4" s="41" t="s">
        <v>140</v>
      </c>
      <c r="G4" s="39" t="s">
        <v>116</v>
      </c>
      <c r="H4" s="42" t="s">
        <v>113</v>
      </c>
      <c r="I4" s="42" t="s">
        <v>11</v>
      </c>
      <c r="J4" s="43">
        <v>0</v>
      </c>
      <c r="K4" s="44" t="str">
        <f>Currency&amp;$F4&amp;$E4&amp;$D4&amp;"_Quote"</f>
        <v>EURAM1E2M_Quote</v>
      </c>
      <c r="L4" s="45" t="str">
        <f>_xll.qlSwapRateHelper2(,$K4,$B4,D4,Calendar,$G4,$H4,$I4,$L$1,$J4,C4,Discounting,,,Permanent,Trigger,ObjectOverwrite)</f>
        <v>obj_00442#0004</v>
      </c>
      <c r="M4" s="46" t="str">
        <f>_xll.ohRangeRetrieveError(L4)</f>
        <v/>
      </c>
      <c r="N4" s="223"/>
      <c r="O4" s="223"/>
      <c r="P4" s="262" t="str">
        <f>_xll.qlRateHelperQuoteName(L4,Trigger)</f>
        <v>EURAM1E2M_Quote</v>
      </c>
      <c r="Q4" s="252">
        <f>_xll.qlQuoteValue(K4,AllTriggers)</f>
        <v>-3.7299999999999998E-3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42643</v>
      </c>
      <c r="U4" s="254">
        <f>_xll.qlRateHelperPillarDate(L4,Trigger)</f>
        <v>42704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 t="s">
        <v>139</v>
      </c>
      <c r="F5" s="17" t="s">
        <v>140</v>
      </c>
      <c r="G5" s="15" t="s">
        <v>116</v>
      </c>
      <c r="H5" s="18" t="s">
        <v>113</v>
      </c>
      <c r="I5" s="18" t="s">
        <v>11</v>
      </c>
      <c r="J5" s="19">
        <v>0</v>
      </c>
      <c r="K5" s="20" t="str">
        <f>Currency&amp;$F5&amp;$E5&amp;$D5&amp;"_Quote"</f>
        <v>EURAM1E3M_Quote</v>
      </c>
      <c r="L5" s="21" t="str">
        <f>_xll.qlSwapRateHelper2(,$K5,$B5,D5,Calendar,$G5,$H5,$I5,$L$1,$J5,C5,Discounting,,,Permanent,Trigger,ObjectOverwrite)</f>
        <v>obj_00445#0001</v>
      </c>
      <c r="M5" s="22" t="str">
        <f>_xll.ohRangeRetrieveError(L5)</f>
        <v/>
      </c>
      <c r="N5" s="223"/>
      <c r="O5" s="223"/>
      <c r="P5" s="262" t="str">
        <f>_xll.qlRateHelperQuoteName(L5,Trigger)</f>
        <v>EURAM1E3M_Quote</v>
      </c>
      <c r="Q5" s="252">
        <f>_xll.qlQuoteValue(K5,AllTriggers)</f>
        <v>-3.7599999999999999E-3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42643</v>
      </c>
      <c r="U5" s="254">
        <f>_xll.qlRateHelperPillarDate(L5,Trigger)</f>
        <v>42734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 t="s">
        <v>139</v>
      </c>
      <c r="F6" s="17" t="s">
        <v>140</v>
      </c>
      <c r="G6" s="15" t="s">
        <v>116</v>
      </c>
      <c r="H6" s="18" t="s">
        <v>113</v>
      </c>
      <c r="I6" s="18" t="s">
        <v>11</v>
      </c>
      <c r="J6" s="19">
        <v>0</v>
      </c>
      <c r="K6" s="20" t="str">
        <f>Currency&amp;$F6&amp;$E6&amp;$D6&amp;"_Quote"</f>
        <v>EURAM1E4M_Quote</v>
      </c>
      <c r="L6" s="21" t="str">
        <f>_xll.qlSwapRateHelper2(,$K6,$B6,D6,Calendar,$G6,$H6,$I6,$L$1,$J6,C6,Discounting,,,Permanent,Trigger,ObjectOverwrite)</f>
        <v>obj_00444#0001</v>
      </c>
      <c r="M6" s="22" t="str">
        <f>_xll.ohRangeRetrieveError(L6)</f>
        <v/>
      </c>
      <c r="N6" s="223"/>
      <c r="O6" s="223"/>
      <c r="P6" s="262" t="str">
        <f>_xll.qlRateHelperQuoteName(L6,Trigger)</f>
        <v>EURAM1E4M_Quote</v>
      </c>
      <c r="Q6" s="252">
        <f>_xll.qlQuoteValue(K6,AllTriggers)</f>
        <v>-3.79E-3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42643</v>
      </c>
      <c r="U6" s="254">
        <f>_xll.qlRateHelperPillarDate(L6,Trigger)</f>
        <v>42765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 t="s">
        <v>139</v>
      </c>
      <c r="F7" s="17" t="s">
        <v>140</v>
      </c>
      <c r="G7" s="15" t="s">
        <v>116</v>
      </c>
      <c r="H7" s="18" t="s">
        <v>113</v>
      </c>
      <c r="I7" s="18" t="s">
        <v>11</v>
      </c>
      <c r="J7" s="19">
        <v>0</v>
      </c>
      <c r="K7" s="20" t="str">
        <f>Currency&amp;$F7&amp;$E7&amp;$D7&amp;"_Quote"</f>
        <v>EURAM1E5M_Quote</v>
      </c>
      <c r="L7" s="21" t="str">
        <f>_xll.qlSwapRateHelper2(,$K7,$B7,D7,Calendar,$G7,$H7,$I7,$L$1,$J7,C7,Discounting,,,Permanent,Trigger,ObjectOverwrite)</f>
        <v>obj_00441#0001</v>
      </c>
      <c r="M7" s="22" t="str">
        <f>_xll.ohRangeRetrieveError(L7)</f>
        <v/>
      </c>
      <c r="N7" s="223"/>
      <c r="O7" s="223"/>
      <c r="P7" s="262" t="str">
        <f>_xll.qlRateHelperQuoteName(L7,Trigger)</f>
        <v>EURAM1E5M_Quote</v>
      </c>
      <c r="Q7" s="252">
        <f>_xll.qlQuoteValue(K7,AllTriggers)</f>
        <v>-3.82E-3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42643</v>
      </c>
      <c r="U7" s="254">
        <f>_xll.qlRateHelperPillarDate(L7,Trigger)</f>
        <v>42794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 t="s">
        <v>139</v>
      </c>
      <c r="F8" s="17" t="s">
        <v>140</v>
      </c>
      <c r="G8" s="15" t="s">
        <v>116</v>
      </c>
      <c r="H8" s="18" t="s">
        <v>113</v>
      </c>
      <c r="I8" s="18" t="s">
        <v>11</v>
      </c>
      <c r="J8" s="19">
        <v>0</v>
      </c>
      <c r="K8" s="20" t="str">
        <f>Currency&amp;$F8&amp;$E8&amp;$D8&amp;"_Quote"</f>
        <v>EURAM1E6M_Quote</v>
      </c>
      <c r="L8" s="21" t="str">
        <f>_xll.qlSwapRateHelper2(,$K8,$B8,D8,Calendar,$G8,$H8,$I8,$L$1,$J8,C8,Discounting,,,Permanent,Trigger,ObjectOverwrite)</f>
        <v>obj_00443#0001</v>
      </c>
      <c r="M8" s="22" t="str">
        <f>_xll.ohRangeRetrieveError(L8)</f>
        <v/>
      </c>
      <c r="N8" s="223"/>
      <c r="O8" s="223"/>
      <c r="P8" s="262" t="str">
        <f>_xll.qlRateHelperQuoteName(L8,Trigger)</f>
        <v>EURAM1E6M_Quote</v>
      </c>
      <c r="Q8" s="252">
        <f>_xll.qlQuoteValue(K8,AllTriggers)</f>
        <v>-3.8600000000000001E-3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42643</v>
      </c>
      <c r="U8" s="254">
        <f>_xll.qlRateHelperPillarDate(L8,Trigger)</f>
        <v>42824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 t="s">
        <v>139</v>
      </c>
      <c r="F9" s="25" t="s">
        <v>140</v>
      </c>
      <c r="G9" s="23" t="s">
        <v>116</v>
      </c>
      <c r="H9" s="26" t="s">
        <v>113</v>
      </c>
      <c r="I9" s="26" t="s">
        <v>11</v>
      </c>
      <c r="J9" s="27">
        <v>0</v>
      </c>
      <c r="K9" s="32" t="str">
        <f>Currency&amp;$F9&amp;$E9&amp;$D9&amp;"_Quote"</f>
        <v>EURAM1E7M_Quote</v>
      </c>
      <c r="L9" s="33" t="str">
        <f>_xll.qlSwapRateHelper2(,$K9,$B9,D9,Calendar,$G9,$H9,$I9,$L$1,$J9,C9,Discounting,,,Permanent,Trigger,ObjectOverwrite)</f>
        <v>obj_00440#0001</v>
      </c>
      <c r="M9" s="28" t="str">
        <f>_xll.ohRangeRetrieveError(L9)</f>
        <v/>
      </c>
      <c r="P9" s="264" t="str">
        <f>_xll.qlRateHelperQuoteName(L9,Trigger)</f>
        <v>EURAM1E7M_Quote</v>
      </c>
      <c r="Q9" s="257">
        <f>_xll.qlQuoteValue(K9,AllTriggers)</f>
        <v>-3.9000000000000003E-3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42643</v>
      </c>
      <c r="U9" s="259">
        <f>_xll.qlRateHelperPillarDate(L9,Trigger)</f>
        <v>42853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133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obj_0046c#0000</v>
      </c>
      <c r="P13" s="251" t="str">
        <f t="array" ref="P13:P21">_xll.ohFilter(P3:P8,S3:S8)</f>
        <v>Euribor1MLastFixing_Quote</v>
      </c>
      <c r="Q13" s="252">
        <f t="array" ref="Q13:Q21">_xll.ohFilter(Q3:Q8,S3:S8)</f>
        <v>-3.7099999999999998E-3</v>
      </c>
      <c r="R13" s="253" t="str">
        <f t="array" ref="R13:R21">_xll.ohFilter(R3:R8,S3:S8)</f>
        <v>--</v>
      </c>
      <c r="S13" s="254">
        <f t="array" ref="S13:S21">_xll.ohFilter(T3:T8,S3:S8)</f>
        <v>42643</v>
      </c>
      <c r="T13" s="254">
        <f t="array" ref="T13:T21">_xll.ohFilter(U3:U8,S3:S8)</f>
        <v>42674</v>
      </c>
      <c r="U13" s="255">
        <v>1.0003195743173396</v>
      </c>
    </row>
    <row r="14" spans="1:21" x14ac:dyDescent="0.2">
      <c r="M14" s="30" t="str">
        <v>obj_00442#0004</v>
      </c>
      <c r="P14" s="251" t="str">
        <v>EURAM1E2M_Quote</v>
      </c>
      <c r="Q14" s="252">
        <v>-3.7299999999999998E-3</v>
      </c>
      <c r="R14" s="253">
        <v>0</v>
      </c>
      <c r="S14" s="254">
        <v>42643</v>
      </c>
      <c r="T14" s="254">
        <v>42704</v>
      </c>
      <c r="U14" s="255">
        <v>1.0006324211075033</v>
      </c>
    </row>
    <row r="15" spans="1:21" x14ac:dyDescent="0.2">
      <c r="J15" s="226"/>
      <c r="K15" s="226"/>
      <c r="M15" s="30" t="str">
        <v>obj_00445#0001</v>
      </c>
      <c r="P15" s="251" t="str">
        <v>EURAM1E3M_Quote</v>
      </c>
      <c r="Q15" s="252">
        <v>-3.7599999999999999E-3</v>
      </c>
      <c r="R15" s="253">
        <v>0</v>
      </c>
      <c r="S15" s="254">
        <v>42643</v>
      </c>
      <c r="T15" s="254">
        <v>42734</v>
      </c>
      <c r="U15" s="255">
        <v>1.0009513288349976</v>
      </c>
    </row>
    <row r="16" spans="1:21" x14ac:dyDescent="0.2">
      <c r="M16" s="30" t="str">
        <v>obj_00444#0001</v>
      </c>
      <c r="P16" s="251" t="str">
        <v>EURAM1E4M_Quote</v>
      </c>
      <c r="Q16" s="252">
        <v>-3.79E-3</v>
      </c>
      <c r="R16" s="253">
        <v>0</v>
      </c>
      <c r="S16" s="254">
        <v>42643</v>
      </c>
      <c r="T16" s="254">
        <v>42765</v>
      </c>
      <c r="U16" s="255">
        <v>1.0012860128223204</v>
      </c>
    </row>
    <row r="17" spans="10:25" x14ac:dyDescent="0.2">
      <c r="J17" s="226"/>
      <c r="K17" s="226"/>
      <c r="M17" s="30" t="str">
        <v>obj_00441#0001</v>
      </c>
      <c r="P17" s="251" t="str">
        <v>EURAM1E5M_Quote</v>
      </c>
      <c r="Q17" s="252">
        <v>-3.82E-3</v>
      </c>
      <c r="R17" s="253">
        <v>0</v>
      </c>
      <c r="S17" s="254">
        <v>42643</v>
      </c>
      <c r="T17" s="254">
        <v>42794</v>
      </c>
      <c r="U17" s="255">
        <v>1.0016048073542283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119</v>
      </c>
      <c r="T25" s="87" t="str">
        <f>"F "&amp;K1</f>
        <v>F 1M</v>
      </c>
      <c r="U25" s="87" t="s">
        <v>122</v>
      </c>
      <c r="V25" s="87" t="s">
        <v>120</v>
      </c>
      <c r="W25" s="87" t="s">
        <v>121</v>
      </c>
      <c r="X25" s="87" t="s">
        <v>123</v>
      </c>
      <c r="Y25" s="87" t="s">
        <v>132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42643</v>
      </c>
      <c r="R26" s="267">
        <f>_xll.qlInterestRateIndexMaturity(iborindex1M,Q26,Trigger)</f>
        <v>42674</v>
      </c>
      <c r="S26" s="100">
        <f>_xll.qlDayCounterYearFraction(DayCounter,Q26,R26,,,Trigger)</f>
        <v>8.611111111111111E-2</v>
      </c>
      <c r="T26" s="112">
        <f>_xll.qlIndexFixing(iborindex1M,_xll.qlInterestRateIndexFixingDate(iborindex1M,Q26,Trigger),TRUE,AllTriggers)</f>
        <v>-3.710000000000711E-3</v>
      </c>
      <c r="U26" s="112">
        <f>(V26/W26-1)/S26</f>
        <v>-3.4299999999993923E-3</v>
      </c>
      <c r="V26" s="115">
        <f>_xll.qlYieldTSDiscount(Discounting,Q26,,AllTriggers)</f>
        <v>1.0000200003000039</v>
      </c>
      <c r="W26" s="115">
        <f>_xll.qlYieldTSDiscount(Discounting,R26,,AllTriggers)</f>
        <v>1.0003154545841315</v>
      </c>
      <c r="X26" s="268">
        <f>LN((1+T26*S26)/(1+U26*S26))</f>
        <v>-2.4118525549131583E-5</v>
      </c>
      <c r="Y26" s="112">
        <f>T26-U26</f>
        <v>-2.8000000000131869E-4</v>
      </c>
    </row>
    <row r="27" spans="10:25" x14ac:dyDescent="0.2">
      <c r="J27" s="226"/>
      <c r="K27" s="226"/>
      <c r="N27" s="213">
        <v>1</v>
      </c>
      <c r="O27" s="213">
        <f t="shared" ref="O27:O29" si="0">N27+SUBSTITUTE($K$1,"M","")</f>
        <v>2</v>
      </c>
      <c r="P27" s="266" t="str">
        <f t="shared" ref="P27:P29" si="1">N27&amp;"x"&amp;O27</f>
        <v>1x2</v>
      </c>
      <c r="Q27" s="267">
        <f>R26</f>
        <v>42674</v>
      </c>
      <c r="R27" s="267">
        <f>_xll.qlInterestRateIndexMaturity(iborindex1M,Q27,Trigger)</f>
        <v>42704</v>
      </c>
      <c r="S27" s="100">
        <f>_xll.qlDayCounterYearFraction(DayCounter,Q27,R27,,,Trigger)</f>
        <v>8.3333333333333329E-2</v>
      </c>
      <c r="T27" s="112">
        <f>_xll.qlIndexFixing(iborindex1M,_xll.qlInterestRateIndexFixingDate(iborindex1M,Q27,Trigger),TRUE,AllTriggers)</f>
        <v>-3.751788771554132E-3</v>
      </c>
      <c r="U27" s="112">
        <f>(V27/W27-1)/S27</f>
        <v>-3.5123707510624769E-3</v>
      </c>
      <c r="V27" s="115">
        <f>_xll.qlYieldTSDiscount(Discounting,Q27,,AllTriggers)</f>
        <v>1.0003154545841315</v>
      </c>
      <c r="W27" s="115">
        <f>_xll.qlYieldTSDiscount(Discounting,R27,,AllTriggers)</f>
        <v>1.0006083302034878</v>
      </c>
      <c r="X27" s="268">
        <f>LN((1+T27*S27)/(1+U27*S27))</f>
        <v>-1.9957542323816432E-5</v>
      </c>
      <c r="Y27" s="112">
        <f t="shared" ref="Y27:Y29" si="2">T27-U27</f>
        <v>-2.3941802049165517E-4</v>
      </c>
    </row>
    <row r="28" spans="10:25" x14ac:dyDescent="0.2">
      <c r="N28" s="213">
        <v>2</v>
      </c>
      <c r="O28" s="213">
        <f t="shared" si="0"/>
        <v>3</v>
      </c>
      <c r="P28" s="266" t="str">
        <f t="shared" si="1"/>
        <v>2x3</v>
      </c>
      <c r="Q28" s="267">
        <f>R27</f>
        <v>42704</v>
      </c>
      <c r="R28" s="267">
        <f>_xll.qlInterestRateIndexMaturity(iborindex1M,Q28,Trigger)</f>
        <v>42734</v>
      </c>
      <c r="S28" s="100">
        <f>_xll.qlDayCounterYearFraction(DayCounter,Q28,R28,,,Trigger)</f>
        <v>8.3333333333333329E-2</v>
      </c>
      <c r="T28" s="112">
        <f>_xll.qlIndexFixing(iborindex1M,_xll.qlInterestRateIndexFixingDate(iborindex1M,Q28,Trigger),TRUE,AllTriggers)</f>
        <v>-3.8232555566772852E-3</v>
      </c>
      <c r="U28" s="112">
        <f>(V28/W28-1)/S28</f>
        <v>-3.5687619373030444E-3</v>
      </c>
      <c r="V28" s="115">
        <f>_xll.qlYieldTSDiscount(Discounting,Q28,,AllTriggers)</f>
        <v>1.0006083302034878</v>
      </c>
      <c r="W28" s="115">
        <f>_xll.qlYieldTSDiscount(Discounting,R28,,AllTriggers)</f>
        <v>1.0009059964720735</v>
      </c>
      <c r="X28" s="268">
        <f>LN((1+T28*S28)/(1+U28*S28))</f>
        <v>-2.1214335646151244E-5</v>
      </c>
      <c r="Y28" s="112">
        <f t="shared" si="2"/>
        <v>-2.5449361937424086E-4</v>
      </c>
    </row>
    <row r="29" spans="10:25" x14ac:dyDescent="0.2">
      <c r="J29" s="226"/>
      <c r="K29" s="226"/>
      <c r="N29" s="213">
        <v>3</v>
      </c>
      <c r="O29" s="213">
        <f t="shared" si="0"/>
        <v>4</v>
      </c>
      <c r="P29" s="269" t="str">
        <f t="shared" si="1"/>
        <v>3x4</v>
      </c>
      <c r="Q29" s="270">
        <f>R28</f>
        <v>42734</v>
      </c>
      <c r="R29" s="270">
        <f>_xll.qlInterestRateIndexMaturity(iborindex1M,Q29,Trigger)</f>
        <v>42766</v>
      </c>
      <c r="S29" s="105">
        <f>_xll.qlDayCounterYearFraction(DayCounter,Q29,R29,,,Trigger)</f>
        <v>8.8888888888888892E-2</v>
      </c>
      <c r="T29" s="121">
        <f>_xll.qlIndexFixing(iborindex1M,_xll.qlInterestRateIndexFixingDate(iborindex1M,Q29,Trigger),TRUE,AllTriggers)</f>
        <v>-3.8838088296098972E-3</v>
      </c>
      <c r="U29" s="121">
        <f>(V29/W29-1)/S29</f>
        <v>-3.7844698865734105E-3</v>
      </c>
      <c r="V29" s="119">
        <f>_xll.qlYieldTSDiscount(Discounting,Q29,,AllTriggers)</f>
        <v>1.0009059964720735</v>
      </c>
      <c r="W29" s="119">
        <f>_xll.qlYieldTSDiscount(Discounting,R29,,AllTriggers)</f>
        <v>1.0012428118739121</v>
      </c>
      <c r="X29" s="271">
        <f>LN((1+T29*S29)/(1+U29*S29))</f>
        <v>-8.8331387130659884E-6</v>
      </c>
      <c r="Y29" s="121">
        <f t="shared" si="2"/>
        <v>-9.9338943036486604E-5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obj_0057f#0115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3M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42643</v>
      </c>
      <c r="F3" s="245">
        <f>_xll.qlCalendarAdvance(Calendar,E3,F1,"mf",,Trigger)</f>
        <v>42734</v>
      </c>
      <c r="G3" s="95">
        <f>_xll.qlDayCounterYearFraction(DayCounter,E3,F3,,,Trigger)</f>
        <v>0.25277777777777777</v>
      </c>
      <c r="H3" s="246">
        <f>_xll.qlQuoteValue(D3,LastFixingsTrigger)</f>
        <v>-3.0100000000000001E-3</v>
      </c>
      <c r="I3" s="247">
        <f>_xll.qlYieldTSDiscount(Discounting,E3,,AllTriggers)</f>
        <v>1.0000200003000039</v>
      </c>
      <c r="J3" s="247">
        <f>_xll.qlYieldTSDiscount(Discounting,F3,,AllTriggers)</f>
        <v>1.0009059964720735</v>
      </c>
      <c r="K3" s="246">
        <f t="shared" ref="K3:K17" si="0">(I3/J3-1)/G3</f>
        <v>-3.501867122335074E-3</v>
      </c>
      <c r="L3" s="246">
        <f>H3-K3</f>
        <v>4.9186712233507393E-4</v>
      </c>
      <c r="M3" s="233" t="b">
        <v>0</v>
      </c>
      <c r="N3" s="239">
        <f>_xll.qlInterpolationInterpolate(B3Minterpolation,E3,TRUE,Trigger)</f>
        <v>5.6689310682104025E-4</v>
      </c>
      <c r="O3" s="240">
        <f>(L3-N3)*10000</f>
        <v>-0.75025984485966324</v>
      </c>
      <c r="P3" s="241">
        <f>LN((1+H3*G3)/(1+K3*G3))</f>
        <v>1.244354921569508E-4</v>
      </c>
      <c r="R3" s="109">
        <f>E3</f>
        <v>42643</v>
      </c>
      <c r="S3" s="125">
        <f>_xll.qlInterpolationInterpolate(B3Minterpolation,R3,TRUE)</f>
        <v>5.6689310682104025E-4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42674</v>
      </c>
      <c r="F4" s="114">
        <f>_xll.qlCalendarAdvance(Calendar,E4,$F$1,"mf",,Trigger)</f>
        <v>42766</v>
      </c>
      <c r="G4" s="100">
        <f>_xll.qlDayCounterYearFraction(DayCounter,E4,F4,,,Trigger)</f>
        <v>0.25555555555555554</v>
      </c>
      <c r="H4" s="112">
        <f>_xll.qlQuoteValue(D4,AllTriggers)</f>
        <v>-2.9900000000000005E-3</v>
      </c>
      <c r="I4" s="115">
        <f>_xll.qlYieldTSDiscount(Discounting,E4,,AllTriggers)</f>
        <v>1.0003154545841315</v>
      </c>
      <c r="J4" s="115">
        <f>_xll.qlYieldTSDiscount(Discounting,F4,,AllTriggers)</f>
        <v>1.0012428118739121</v>
      </c>
      <c r="K4" s="112">
        <f t="shared" si="0"/>
        <v>-3.6242850902488909E-3</v>
      </c>
      <c r="L4" s="112">
        <f t="shared" ref="L4:L24" si="2">H4-K4</f>
        <v>6.3428509024889045E-4</v>
      </c>
      <c r="M4" s="50" t="b">
        <v>1</v>
      </c>
      <c r="N4" s="112">
        <f>_xll.qlInterpolationInterpolate(B3Minterpolation,E4,TRUE,Trigger)</f>
        <v>6.3428509024889045E-4</v>
      </c>
      <c r="O4" s="242">
        <f t="shared" ref="O4:O24" si="3">(L4-N4)*10000</f>
        <v>0</v>
      </c>
      <c r="P4" s="236">
        <f t="shared" ref="P4:P24" si="4">LN((1+H4*G4)/(1+K4*G4))</f>
        <v>1.6223219091418998E-4</v>
      </c>
      <c r="R4" s="114">
        <f>_xll.qlCalendarAdvance(Calendar,R3,"1D","f")</f>
        <v>42646</v>
      </c>
      <c r="S4" s="112">
        <f>_xll.qlInterpolationInterpolate(B3Minterpolation,R4,TRUE)</f>
        <v>5.7222360037760057E-4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42704</v>
      </c>
      <c r="F5" s="114">
        <f>_xll.qlCalendarAdvance(Calendar,E5,$F$1,"mf",,Trigger)</f>
        <v>42794</v>
      </c>
      <c r="G5" s="100">
        <f>_xll.qlDayCounterYearFraction(DayCounter,E5,F5,,,Trigger)</f>
        <v>0.25</v>
      </c>
      <c r="H5" s="112">
        <f>_xll.qlQuoteValue(D5,AllTriggers)</f>
        <v>-3.0200000000000005E-3</v>
      </c>
      <c r="I5" s="115">
        <f>_xll.qlYieldTSDiscount(Discounting,E5,,AllTriggers)</f>
        <v>1.0006083302034878</v>
      </c>
      <c r="J5" s="115">
        <f>_xll.qlYieldTSDiscount(Discounting,F5,,AllTriggers)</f>
        <v>1.0015400739054985</v>
      </c>
      <c r="K5" s="112">
        <f t="shared" ref="K5:K15" si="6">(I5/J5-1)/G5</f>
        <v>-3.7212438175431295E-3</v>
      </c>
      <c r="L5" s="112">
        <f t="shared" ref="L5:L15" si="7">H5-K5</f>
        <v>7.0124381754312895E-4</v>
      </c>
      <c r="M5" s="50" t="b">
        <v>1</v>
      </c>
      <c r="N5" s="112">
        <f>_xll.qlInterpolationInterpolate(B3Minterpolation,E5,TRUE,Trigger)</f>
        <v>7.0124381754312895E-4</v>
      </c>
      <c r="O5" s="242">
        <f t="shared" ref="O5:O15" si="8">(L5-N5)*10000</f>
        <v>0</v>
      </c>
      <c r="P5" s="236">
        <f t="shared" ref="P5:P15" si="9">LN((1+H5*G5)/(1+K5*G5))</f>
        <v>1.75458806159585E-4</v>
      </c>
      <c r="R5" s="114">
        <f>_xll.qlCalendarAdvance(Calendar,R4,"1D","f")</f>
        <v>42647</v>
      </c>
      <c r="S5" s="112">
        <f>_xll.qlInterpolationInterpolate(B3Minterpolation,R5,TRUE)</f>
        <v>5.7412375571335838E-4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42734</v>
      </c>
      <c r="F6" s="114">
        <f>_xll.qlCalendarAdvance(Calendar,E6,$F$1,"mf",,Trigger)</f>
        <v>42824</v>
      </c>
      <c r="G6" s="100">
        <f>_xll.qlDayCounterYearFraction(DayCounter,E6,F6,,,Trigger)</f>
        <v>0.25</v>
      </c>
      <c r="H6" s="112">
        <f>_xll.qlQuoteValue(D6,AllTriggers)</f>
        <v>-3.0600000000000007E-3</v>
      </c>
      <c r="I6" s="115">
        <f>_xll.qlYieldTSDiscount(Discounting,E6,,AllTriggers)</f>
        <v>1.0009059964720735</v>
      </c>
      <c r="J6" s="115">
        <f>_xll.qlYieldTSDiscount(Discounting,F6,,AllTriggers)</f>
        <v>1.0018737314979971</v>
      </c>
      <c r="K6" s="112">
        <f t="shared" si="6"/>
        <v>-3.8637005662445212E-3</v>
      </c>
      <c r="L6" s="112">
        <f t="shared" si="7"/>
        <v>8.0370056624452053E-4</v>
      </c>
      <c r="M6" s="50" t="b">
        <v>1</v>
      </c>
      <c r="N6" s="112">
        <f>_xll.qlInterpolationInterpolate(B3Minterpolation,E6,TRUE,Trigger)</f>
        <v>8.0370056624452053E-4</v>
      </c>
      <c r="O6" s="242">
        <f t="shared" si="8"/>
        <v>0</v>
      </c>
      <c r="P6" s="236">
        <f t="shared" si="9"/>
        <v>2.010991860569E-4</v>
      </c>
      <c r="R6" s="114">
        <f>_xll.qlCalendarAdvance(Calendar,R5,"1D","f")</f>
        <v>42648</v>
      </c>
      <c r="S6" s="112">
        <f>_xll.qlInterpolationInterpolate(B3Minterpolation,R6,TRUE)</f>
        <v>5.7607940691672304E-4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42765</v>
      </c>
      <c r="F7" s="114">
        <f>_xll.qlCalendarAdvance(Calendar,E7,$F$1,"mf",,Trigger)</f>
        <v>42853</v>
      </c>
      <c r="G7" s="100">
        <f>_xll.qlDayCounterYearFraction(DayCounter,E7,F7,,,Trigger)</f>
        <v>0.24444444444444444</v>
      </c>
      <c r="H7" s="112">
        <f>_xll.qlQuoteValue(D7,AllTriggers)</f>
        <v>-3.14E-3</v>
      </c>
      <c r="I7" s="115">
        <f>_xll.qlYieldTSDiscount(Discounting,E7,,AllTriggers)</f>
        <v>1.0012322326740344</v>
      </c>
      <c r="J7" s="115">
        <f>_xll.qlYieldTSDiscount(Discounting,F7,,AllTriggers)</f>
        <v>1.0022020975998078</v>
      </c>
      <c r="K7" s="112">
        <f t="shared" si="6"/>
        <v>-3.9589113326567804E-3</v>
      </c>
      <c r="L7" s="112">
        <f t="shared" si="7"/>
        <v>8.1891133265678045E-4</v>
      </c>
      <c r="M7" s="50" t="b">
        <v>1</v>
      </c>
      <c r="N7" s="112">
        <f>_xll.qlInterpolationInterpolate(B3Minterpolation,E7,TRUE,Trigger)</f>
        <v>8.1891133265678045E-4</v>
      </c>
      <c r="O7" s="242">
        <f t="shared" si="8"/>
        <v>0</v>
      </c>
      <c r="P7" s="236">
        <f t="shared" si="9"/>
        <v>2.0035216092438885E-4</v>
      </c>
      <c r="R7" s="114">
        <f>_xll.qlCalendarAdvance(Calendar,R6,"1D","f")</f>
        <v>42649</v>
      </c>
      <c r="S7" s="112">
        <f>_xll.qlInterpolationInterpolate(B3Minterpolation,R7,TRUE)</f>
        <v>5.7808685426318765E-4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42794</v>
      </c>
      <c r="F8" s="114">
        <f>_xll.qlCalendarAdvance(Calendar,E8,$F$1,"mf",,Trigger)</f>
        <v>42884</v>
      </c>
      <c r="G8" s="100">
        <f>_xll.qlDayCounterYearFraction(DayCounter,E8,F8,,,Trigger)</f>
        <v>0.25</v>
      </c>
      <c r="H8" s="112">
        <f>_xll.qlQuoteValue(D8,AllTriggers)</f>
        <v>-3.2200000000000002E-3</v>
      </c>
      <c r="I8" s="115">
        <f>_xll.qlYieldTSDiscount(Discounting,E8,,AllTriggers)</f>
        <v>1.0015400739054985</v>
      </c>
      <c r="J8" s="115">
        <f>_xll.qlYieldTSDiscount(Discounting,F8,,AllTriggers)</f>
        <v>1.0025606561015785</v>
      </c>
      <c r="K8" s="112">
        <f t="shared" si="6"/>
        <v>-4.0719020435076025E-3</v>
      </c>
      <c r="L8" s="112">
        <f t="shared" si="7"/>
        <v>8.5190204350760234E-4</v>
      </c>
      <c r="M8" s="50" t="b">
        <v>1</v>
      </c>
      <c r="N8" s="112">
        <f>_xll.qlInterpolationInterpolate(B3Minterpolation,E8,TRUE,Trigger)</f>
        <v>8.5190204350760234E-4</v>
      </c>
      <c r="O8" s="242">
        <f t="shared" si="8"/>
        <v>0</v>
      </c>
      <c r="P8" s="236">
        <f t="shared" si="9"/>
        <v>2.1316981335823168E-4</v>
      </c>
      <c r="R8" s="114">
        <f>_xll.qlCalendarAdvance(Calendar,R7,"1D","f")</f>
        <v>42650</v>
      </c>
      <c r="S8" s="112">
        <f>_xll.qlInterpolationInterpolate(B3Minterpolation,R8,TRUE)</f>
        <v>5.8014239802824498E-4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42824</v>
      </c>
      <c r="F9" s="114">
        <f>_xll.qlCalendarAdvance(Calendar,E9,$F$1,"mf",,Trigger)</f>
        <v>42916</v>
      </c>
      <c r="G9" s="100">
        <f>_xll.qlDayCounterYearFraction(DayCounter,E9,F9,,,Trigger)</f>
        <v>0.25555555555555554</v>
      </c>
      <c r="H9" s="112">
        <f>_xll.qlQuoteValue(D9,AllTriggers)</f>
        <v>-3.2799999999999995E-3</v>
      </c>
      <c r="I9" s="115">
        <f>_xll.qlYieldTSDiscount(Discounting,E9,,AllTriggers)</f>
        <v>1.0018737314979971</v>
      </c>
      <c r="J9" s="115">
        <f>_xll.qlYieldTSDiscount(Discounting,F9,,AllTriggers)</f>
        <v>1.0029384759791398</v>
      </c>
      <c r="K9" s="112">
        <f t="shared" si="6"/>
        <v>-4.1541844766519558E-3</v>
      </c>
      <c r="L9" s="112">
        <f t="shared" si="7"/>
        <v>8.7418447665195626E-4</v>
      </c>
      <c r="M9" s="50" t="b">
        <v>1</v>
      </c>
      <c r="N9" s="112">
        <f>_xll.qlInterpolationInterpolate(B3Minterpolation,E9,TRUE,Trigger)</f>
        <v>8.7418447665195626E-4</v>
      </c>
      <c r="O9" s="242">
        <f t="shared" si="8"/>
        <v>0</v>
      </c>
      <c r="P9" s="236">
        <f t="shared" si="9"/>
        <v>2.2361511779127921E-4</v>
      </c>
      <c r="R9" s="114">
        <f>_xll.qlCalendarAdvance(Calendar,R8,"1D","f")</f>
        <v>42653</v>
      </c>
      <c r="S9" s="112">
        <f>_xll.qlInterpolationInterpolate(B3Minterpolation,R9,TRUE)</f>
        <v>5.8656061058990185E-4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42853</v>
      </c>
      <c r="F10" s="114">
        <f>_xll.qlCalendarAdvance(Calendar,E10,$F$1,"mf",,Trigger)</f>
        <v>42944</v>
      </c>
      <c r="G10" s="100">
        <f>_xll.qlDayCounterYearFraction(DayCounter,E10,F10,,,Trigger)</f>
        <v>0.25277777777777777</v>
      </c>
      <c r="H10" s="112">
        <f>_xll.qlQuoteValue(D10,AllTriggers)</f>
        <v>-3.3499999999999997E-3</v>
      </c>
      <c r="I10" s="115">
        <f>_xll.qlYieldTSDiscount(Discounting,E10,,AllTriggers)</f>
        <v>1.0022020975998078</v>
      </c>
      <c r="J10" s="115">
        <f>_xll.qlYieldTSDiscount(Discounting,F10,,AllTriggers)</f>
        <v>1.0032772838074031</v>
      </c>
      <c r="K10" s="112">
        <f t="shared" si="6"/>
        <v>-4.239589559964215E-3</v>
      </c>
      <c r="L10" s="112">
        <f t="shared" si="7"/>
        <v>8.8958955996421528E-4</v>
      </c>
      <c r="M10" s="50" t="b">
        <v>1</v>
      </c>
      <c r="N10" s="112">
        <f>_xll.qlInterpolationInterpolate(B3Minterpolation,E10,TRUE,Trigger)</f>
        <v>8.8958955996421528E-4</v>
      </c>
      <c r="O10" s="242">
        <f t="shared" si="8"/>
        <v>0</v>
      </c>
      <c r="P10" s="236">
        <f t="shared" si="9"/>
        <v>2.2508438294797388E-4</v>
      </c>
      <c r="R10" s="114">
        <f>_xll.qlCalendarAdvance(Calendar,R9,"1D","f")</f>
        <v>42654</v>
      </c>
      <c r="S10" s="112">
        <f>_xll.qlInterpolationInterpolate(B3Minterpolation,R10,TRUE)</f>
        <v>5.887715427842586E-4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42885</v>
      </c>
      <c r="F11" s="114">
        <f>_xll.qlCalendarAdvance(Calendar,E11,$F$1,"mf",,Trigger)</f>
        <v>42977</v>
      </c>
      <c r="G11" s="100">
        <f>_xll.qlDayCounterYearFraction(DayCounter,E11,F11,,,Trigger)</f>
        <v>0.25555555555555554</v>
      </c>
      <c r="H11" s="112">
        <f>_xll.qlQuoteValue(D11,AllTriggers)</f>
        <v>-3.4199999999999999E-3</v>
      </c>
      <c r="I11" s="115">
        <f>_xll.qlYieldTSDiscount(Discounting,E11,,AllTriggers)</f>
        <v>1.0025722912102604</v>
      </c>
      <c r="J11" s="115">
        <f>_xll.qlYieldTSDiscount(Discounting,F11,,AllTriggers)</f>
        <v>1.0036826128387628</v>
      </c>
      <c r="K11" s="112">
        <f t="shared" si="6"/>
        <v>-4.3287955291914726E-3</v>
      </c>
      <c r="L11" s="112">
        <f t="shared" si="7"/>
        <v>9.0879552919147276E-4</v>
      </c>
      <c r="M11" s="50" t="b">
        <v>1</v>
      </c>
      <c r="N11" s="112">
        <f>_xll.qlInterpolationInterpolate(B3Minterpolation,E11,TRUE,Trigger)</f>
        <v>9.0879552919147276E-4</v>
      </c>
      <c r="O11" s="242">
        <f t="shared" si="8"/>
        <v>0</v>
      </c>
      <c r="P11" s="236">
        <f t="shared" si="9"/>
        <v>2.3247792934270273E-4</v>
      </c>
      <c r="R11" s="114">
        <f>_xll.qlCalendarAdvance(Calendar,R10,"1D","f")</f>
        <v>42655</v>
      </c>
      <c r="S11" s="112">
        <f>_xll.qlInterpolationInterpolate(B3Minterpolation,R11,TRUE)</f>
        <v>5.9101207277467249E-4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42916</v>
      </c>
      <c r="F12" s="114">
        <f>_xll.qlCalendarAdvance(Calendar,E12,$F$1,"mf",,Trigger)</f>
        <v>43007</v>
      </c>
      <c r="G12" s="100">
        <f>_xll.qlDayCounterYearFraction(DayCounter,E12,F12,,,Trigger)</f>
        <v>0.25277777777777777</v>
      </c>
      <c r="H12" s="112">
        <f>_xll.qlQuoteValue(D12,AllTriggers)</f>
        <v>-3.4799999999999996E-3</v>
      </c>
      <c r="I12" s="115">
        <f>_xll.qlYieldTSDiscount(Discounting,E12,,AllTriggers)</f>
        <v>1.0029384759791398</v>
      </c>
      <c r="J12" s="115">
        <f>_xll.qlYieldTSDiscount(Discounting,F12,,AllTriggers)</f>
        <v>1.0040562024509871</v>
      </c>
      <c r="K12" s="112">
        <f t="shared" si="6"/>
        <v>-4.4039118952387858E-3</v>
      </c>
      <c r="L12" s="112">
        <f t="shared" si="7"/>
        <v>9.2391189523878623E-4</v>
      </c>
      <c r="M12" s="50" t="b">
        <v>1</v>
      </c>
      <c r="N12" s="112">
        <f>_xll.qlInterpolationInterpolate(B3Minterpolation,E12,TRUE,Trigger)</f>
        <v>9.2391189523878623E-4</v>
      </c>
      <c r="O12" s="242">
        <f t="shared" si="8"/>
        <v>0</v>
      </c>
      <c r="P12" s="236">
        <f t="shared" si="9"/>
        <v>2.33777341633451E-4</v>
      </c>
      <c r="R12" s="114">
        <f>_xll.qlCalendarAdvance(Calendar,R11,"1D","f")</f>
        <v>42656</v>
      </c>
      <c r="S12" s="112">
        <f>_xll.qlInterpolationInterpolate(B3Minterpolation,R12,TRUE)</f>
        <v>5.932785008366362E-4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42947</v>
      </c>
      <c r="F13" s="114">
        <f>_xll.qlCalendarAdvance(Calendar,E13,$F$1,"mf",,Trigger)</f>
        <v>43039</v>
      </c>
      <c r="G13" s="100">
        <f>_xll.qlDayCounterYearFraction(DayCounter,E13,F13,,,Trigger)</f>
        <v>0.25555555555555554</v>
      </c>
      <c r="H13" s="112">
        <f>_xll.qlQuoteValue(D13,AllTriggers)</f>
        <v>-3.5399999999999997E-3</v>
      </c>
      <c r="I13" s="115">
        <f>_xll.qlYieldTSDiscount(Discounting,E13,,AllTriggers)</f>
        <v>1.0033138923320006</v>
      </c>
      <c r="J13" s="115">
        <f>_xll.qlYieldTSDiscount(Discounting,F13,,AllTriggers)</f>
        <v>1.0044604737227945</v>
      </c>
      <c r="K13" s="112">
        <f t="shared" si="6"/>
        <v>-4.4666992389582076E-3</v>
      </c>
      <c r="L13" s="112">
        <f t="shared" si="7"/>
        <v>9.2669923895820783E-4</v>
      </c>
      <c r="M13" s="50" t="b">
        <v>1</v>
      </c>
      <c r="N13" s="112">
        <f>_xll.qlInterpolationInterpolate(B3Minterpolation,E13,TRUE,Trigger)</f>
        <v>9.2669923895820783E-4</v>
      </c>
      <c r="O13" s="242">
        <f t="shared" si="8"/>
        <v>0</v>
      </c>
      <c r="P13" s="236">
        <f t="shared" si="9"/>
        <v>2.37065676688443E-4</v>
      </c>
      <c r="R13" s="114">
        <f>_xll.qlCalendarAdvance(Calendar,R12,"1D","f")</f>
        <v>42657</v>
      </c>
      <c r="S13" s="112">
        <f>_xll.qlInterpolationInterpolate(B3Minterpolation,R13,TRUE)</f>
        <v>5.9556712724564281E-4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42977</v>
      </c>
      <c r="F14" s="114">
        <f>_xll.qlCalendarAdvance(Calendar,E14,$F$1,"mf",,Trigger)</f>
        <v>43069</v>
      </c>
      <c r="G14" s="100">
        <f>_xll.qlDayCounterYearFraction(DayCounter,E14,F14,,,Trigger)</f>
        <v>0.25555555555555554</v>
      </c>
      <c r="H14" s="112">
        <f>_xll.qlQuoteValue(D14,AllTriggers)</f>
        <v>-3.5999999999999999E-3</v>
      </c>
      <c r="I14" s="115">
        <f>_xll.qlYieldTSDiscount(Discounting,E14,,AllTriggers)</f>
        <v>1.0036826128387628</v>
      </c>
      <c r="J14" s="115">
        <f>_xll.qlYieldTSDiscount(Discounting,F14,,AllTriggers)</f>
        <v>1.0048456182082941</v>
      </c>
      <c r="K14" s="112">
        <f t="shared" si="6"/>
        <v>-4.5289450378869032E-3</v>
      </c>
      <c r="L14" s="112">
        <f t="shared" si="7"/>
        <v>9.2894503788690328E-4</v>
      </c>
      <c r="M14" s="50" t="b">
        <v>1</v>
      </c>
      <c r="N14" s="112">
        <f>_xll.qlInterpolationInterpolate(B3Minterpolation,E14,TRUE,Trigger)</f>
        <v>9.2894503788690328E-4</v>
      </c>
      <c r="O14" s="242">
        <f t="shared" si="8"/>
        <v>0</v>
      </c>
      <c r="P14" s="236">
        <f t="shared" si="9"/>
        <v>2.3764390673208585E-4</v>
      </c>
      <c r="R14" s="114">
        <f>_xll.qlCalendarAdvance(Calendar,R13,"1D","f")</f>
        <v>42660</v>
      </c>
      <c r="S14" s="112">
        <f>_xll.qlInterpolationInterpolate(B3Minterpolation,R14,TRUE)</f>
        <v>6.0252919930984779E-4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43007</v>
      </c>
      <c r="F15" s="114">
        <f>_xll.qlCalendarAdvance(Calendar,E15,$F$1,"mf",,Trigger)</f>
        <v>43098</v>
      </c>
      <c r="G15" s="100">
        <f>_xll.qlDayCounterYearFraction(DayCounter,E15,F15,,,Trigger)</f>
        <v>0.25277777777777777</v>
      </c>
      <c r="H15" s="112">
        <f>_xll.qlQuoteValue(D15,AllTriggers)</f>
        <v>-3.6600000000000001E-3</v>
      </c>
      <c r="I15" s="115">
        <f>_xll.qlYieldTSDiscount(Discounting,E15,,AllTriggers)</f>
        <v>1.0040562024509871</v>
      </c>
      <c r="J15" s="115">
        <f>_xll.qlYieldTSDiscount(Discounting,F15,,AllTriggers)</f>
        <v>1.0052245423397403</v>
      </c>
      <c r="K15" s="112">
        <f t="shared" si="6"/>
        <v>-4.597981605929489E-3</v>
      </c>
      <c r="L15" s="112">
        <f t="shared" si="7"/>
        <v>9.3798160592948893E-4</v>
      </c>
      <c r="M15" s="50" t="b">
        <v>1</v>
      </c>
      <c r="N15" s="112">
        <f>_xll.qlInterpolationInterpolate(B3Minterpolation,E15,TRUE,Trigger)</f>
        <v>9.3798160592948893E-4</v>
      </c>
      <c r="O15" s="242">
        <f t="shared" si="8"/>
        <v>0</v>
      </c>
      <c r="P15" s="236">
        <f t="shared" si="9"/>
        <v>2.3734863188683801E-4</v>
      </c>
      <c r="R15" s="114">
        <f>_xll.qlCalendarAdvance(Calendar,R14,"1D","f")</f>
        <v>42661</v>
      </c>
      <c r="S15" s="112">
        <f>_xll.qlInterpolationInterpolate(B3Minterpolation,R15,TRUE)</f>
        <v>6.0486962186195425E-4</v>
      </c>
      <c r="X15" s="86"/>
      <c r="Y15" s="86"/>
    </row>
    <row r="16" spans="1:25" ht="11.25" customHeight="1" x14ac:dyDescent="0.2">
      <c r="C16" s="60" t="str">
        <f>_xll.qlIMMNextCode(SettlementDate,FALSE)</f>
        <v>V6</v>
      </c>
      <c r="D16" s="296" t="str">
        <f t="shared" ref="D16:D24" si="10">Currency&amp;"FUT"&amp;"3M"&amp;C16&amp;QuoteSuffix</f>
        <v>EURFUT3MV6_Quote</v>
      </c>
      <c r="E16" s="109">
        <f>_xll.qlIMMdate(C16,$E$3,Trigger)</f>
        <v>42662</v>
      </c>
      <c r="F16" s="109">
        <f>_xll.qlCalendarAdvance(Calendar,E16,$F$1,"mf",,Trigger)</f>
        <v>42754</v>
      </c>
      <c r="G16" s="110">
        <f>_xll.qlDayCounterYearFraction(DayCounter,E16,F16,,,Trigger)</f>
        <v>0.25555555555555554</v>
      </c>
      <c r="H16" s="125">
        <f>1-_xll.qlQuoteValue(D16,AllTriggers)/100-_xll.qlQuoteValue(Currency&amp;"FUT"&amp;"3M"&amp;C16&amp;"ConvAdj_Quote")</f>
        <v>-2.9749999999999499E-3</v>
      </c>
      <c r="I16" s="111">
        <f>_xll.qlYieldTSDiscount(Discounting,E16,,AllTriggers)</f>
        <v>1.0001991509506754</v>
      </c>
      <c r="J16" s="111">
        <f>_xll.qlYieldTSDiscount(Discounting,F16,,AllTriggers)</f>
        <v>1.0011156268799628</v>
      </c>
      <c r="K16" s="125">
        <f t="shared" si="0"/>
        <v>-3.5822137441385176E-3</v>
      </c>
      <c r="L16" s="125">
        <f t="shared" si="2"/>
        <v>6.0721374413856772E-4</v>
      </c>
      <c r="M16" s="297" t="b">
        <f>IF(E4-E16&gt;7,TRUE,FALSE)</f>
        <v>1</v>
      </c>
      <c r="N16" s="125">
        <f>_xll.qlInterpolationInterpolate(B3Minterpolation,E16,TRUE,Trigger)</f>
        <v>6.0721374413856772E-4</v>
      </c>
      <c r="O16" s="298">
        <f t="shared" si="3"/>
        <v>0</v>
      </c>
      <c r="P16" s="235">
        <f t="shared" si="4"/>
        <v>1.5530697249928143E-4</v>
      </c>
      <c r="R16" s="114">
        <f>_xll.qlCalendarAdvance(Calendar,R15,"1D","f")</f>
        <v>42662</v>
      </c>
      <c r="S16" s="112">
        <f>_xll.qlInterpolationInterpolate(B3Minterpolation,R16,TRUE)</f>
        <v>6.0721374413856772E-4</v>
      </c>
      <c r="X16" s="86"/>
      <c r="Y16" s="86"/>
    </row>
    <row r="17" spans="3:25" ht="11.25" customHeight="1" x14ac:dyDescent="0.2">
      <c r="C17" s="60" t="str">
        <f>_xll.qlIMMNextCode($E$16,TRUE)</f>
        <v>Z6</v>
      </c>
      <c r="D17" s="248" t="str">
        <f t="shared" si="10"/>
        <v>EURFUT3MZ6_Quote</v>
      </c>
      <c r="E17" s="114">
        <f>_xll.qlIMMdate(C17,$E$3,Trigger)</f>
        <v>42725</v>
      </c>
      <c r="F17" s="114">
        <f>_xll.qlCalendarAdvance(Calendar,E17,$F$1,"mf",,Trigger)</f>
        <v>42815</v>
      </c>
      <c r="G17" s="100">
        <f>_xll.qlDayCounterYearFraction(DayCounter,E17,F17,,,Trigger)</f>
        <v>0.25</v>
      </c>
      <c r="H17" s="112">
        <f>1-_xll.qlQuoteValue(D17,AllTriggers)/100-_xll.qlQuoteValue(Currency&amp;"FUT"&amp;"3M"&amp;C17&amp;"ConvAdj_Quote")</f>
        <v>-3.0250000000000554E-3</v>
      </c>
      <c r="I17" s="115">
        <f>_xll.qlYieldTSDiscount(Discounting,E17,,AllTriggers)</f>
        <v>1.0008144357715609</v>
      </c>
      <c r="J17" s="115">
        <f>_xll.qlYieldTSDiscount(Discounting,F17,,AllTriggers)</f>
        <v>1.0017714026246491</v>
      </c>
      <c r="K17" s="112">
        <f t="shared" si="0"/>
        <v>-3.8210987080722347E-3</v>
      </c>
      <c r="L17" s="112">
        <f t="shared" si="2"/>
        <v>7.9609870807217931E-4</v>
      </c>
      <c r="M17" s="50" t="b">
        <v>0</v>
      </c>
      <c r="N17" s="112">
        <f>_xll.qlInterpolationInterpolate(B3Minterpolation,E17,TRUE,Trigger)</f>
        <v>7.81135995681934E-4</v>
      </c>
      <c r="O17" s="242">
        <f t="shared" si="3"/>
        <v>0.14962712390245303</v>
      </c>
      <c r="P17" s="236">
        <f t="shared" si="4"/>
        <v>1.9919514137624073E-4</v>
      </c>
      <c r="R17" s="114">
        <f>_xll.qlCalendarAdvance(Calendar,R16,"1D","f")</f>
        <v>42663</v>
      </c>
      <c r="S17" s="112">
        <f>_xll.qlInterpolationInterpolate(B3Minterpolation,R17,TRUE)</f>
        <v>6.0955786641518118E-4</v>
      </c>
      <c r="X17" s="86"/>
      <c r="Y17" s="86"/>
    </row>
    <row r="18" spans="3:25" ht="11.25" customHeight="1" x14ac:dyDescent="0.2">
      <c r="C18" s="60" t="str">
        <f>_xll.qlIMMNextCode($E17,TRUE)</f>
        <v>H7</v>
      </c>
      <c r="D18" s="248" t="str">
        <f t="shared" si="10"/>
        <v>EURFUT3MH7_Quote</v>
      </c>
      <c r="E18" s="114">
        <f>_xll.qlIMMdate(C18,$E$3,Trigger)</f>
        <v>42809</v>
      </c>
      <c r="F18" s="114">
        <f>_xll.qlCalendarAdvance(Calendar,E18,$F$1,"mf",,Trigger)</f>
        <v>42901</v>
      </c>
      <c r="G18" s="100">
        <f>_xll.qlDayCounterYearFraction(DayCounter,E18,F18,,,Trigger)</f>
        <v>0.25555555555555554</v>
      </c>
      <c r="H18" s="112">
        <f>1-_xll.qlQuoteValue(D18,AllTriggers)/100-_xll.qlQuoteValue(Currency&amp;"FUT"&amp;"3M"&amp;C18&amp;"ConvAdj_Quote")</f>
        <v>-3.2250000000000334E-3</v>
      </c>
      <c r="I18" s="115">
        <f>_xll.qlYieldTSDiscount(Discounting,E18,,AllTriggers)</f>
        <v>1.0017041433941465</v>
      </c>
      <c r="J18" s="115">
        <f>_xll.qlYieldTSDiscount(Discounting,F18,,AllTriggers)</f>
        <v>1.0027599071185316</v>
      </c>
      <c r="K18" s="112">
        <f t="shared" ref="K18:K24" si="11">(I18/J18-1)/G18</f>
        <v>-4.1198788732595927E-3</v>
      </c>
      <c r="L18" s="112">
        <f t="shared" si="2"/>
        <v>8.9487887325955928E-4</v>
      </c>
      <c r="M18" s="50" t="b">
        <v>0</v>
      </c>
      <c r="N18" s="112">
        <f>_xll.qlInterpolationInterpolate(B3Minterpolation,E18,TRUE,Trigger)</f>
        <v>8.6550165402741954E-4</v>
      </c>
      <c r="O18" s="242">
        <f t="shared" si="3"/>
        <v>0.2937721923213974</v>
      </c>
      <c r="P18" s="236">
        <f t="shared" si="4"/>
        <v>2.2890609979981882E-4</v>
      </c>
      <c r="R18" s="114">
        <f>_xll.qlCalendarAdvance(Calendar,R17,"1D","f")</f>
        <v>42664</v>
      </c>
      <c r="S18" s="112">
        <f>_xll.qlInterpolationInterpolate(B3Minterpolation,R18,TRUE)</f>
        <v>6.1189828896728764E-4</v>
      </c>
      <c r="X18" s="86"/>
      <c r="Y18" s="86"/>
    </row>
    <row r="19" spans="3:25" ht="11.25" customHeight="1" x14ac:dyDescent="0.2">
      <c r="C19" s="60" t="str">
        <f>_xll.qlIMMNextCode($E18,TRUE)</f>
        <v>M7</v>
      </c>
      <c r="D19" s="248" t="str">
        <f t="shared" si="10"/>
        <v>EURFUT3MM7_Quote</v>
      </c>
      <c r="E19" s="114">
        <f>_xll.qlIMMdate(C19,$E$3,Trigger)</f>
        <v>42907</v>
      </c>
      <c r="F19" s="114">
        <f>_xll.qlCalendarAdvance(Calendar,E19,$F$1,"mf",,Trigger)</f>
        <v>42999</v>
      </c>
      <c r="G19" s="100">
        <f>_xll.qlDayCounterYearFraction(DayCounter,E19,F19,,,Trigger)</f>
        <v>0.25555555555555554</v>
      </c>
      <c r="H19" s="112">
        <f>1-_xll.qlQuoteValue(D19,AllTriggers)/100-_xll.qlQuoteValue(Currency&amp;"FUT"&amp;"3M"&amp;C19&amp;"ConvAdj_Quote")</f>
        <v>-3.4749999999998948E-3</v>
      </c>
      <c r="I19" s="115">
        <f>_xll.qlYieldTSDiscount(Discounting,E19,,AllTriggers)</f>
        <v>1.0028310404842702</v>
      </c>
      <c r="J19" s="115">
        <f>_xll.qlYieldTSDiscount(Discounting,F19,,AllTriggers)</f>
        <v>1.0039560879588463</v>
      </c>
      <c r="K19" s="112">
        <f>(I19/J19-1)/G19</f>
        <v>-4.3850121892029187E-3</v>
      </c>
      <c r="L19" s="112">
        <f t="shared" si="2"/>
        <v>9.1001218920302388E-4</v>
      </c>
      <c r="M19" s="50" t="b">
        <v>0</v>
      </c>
      <c r="N19" s="112">
        <f>_xll.qlInterpolationInterpolate(B3Minterpolation,E19,TRUE,Trigger)</f>
        <v>9.2072940655938166E-4</v>
      </c>
      <c r="O19" s="242">
        <f t="shared" si="3"/>
        <v>-0.10717217356357779</v>
      </c>
      <c r="P19" s="236">
        <f t="shared" si="4"/>
        <v>2.327924732274981E-4</v>
      </c>
      <c r="R19" s="114">
        <f>_xll.qlCalendarAdvance(Calendar,R18,"1D","f")</f>
        <v>42667</v>
      </c>
      <c r="S19" s="112">
        <f>_xll.qlInterpolationInterpolate(B3Minterpolation,R19,TRUE)</f>
        <v>6.1886036103149262E-4</v>
      </c>
      <c r="X19" s="86"/>
      <c r="Y19" s="86"/>
    </row>
    <row r="20" spans="3:25" ht="11.25" customHeight="1" x14ac:dyDescent="0.2">
      <c r="C20" s="60" t="str">
        <f>_xll.qlIMMNextCode($E19,TRUE)</f>
        <v>U7</v>
      </c>
      <c r="D20" s="248" t="str">
        <f t="shared" si="10"/>
        <v>EURFUT3MU7_Quote</v>
      </c>
      <c r="E20" s="114">
        <f>_xll.qlIMMdate(C20,$E$3,Trigger)</f>
        <v>42998</v>
      </c>
      <c r="F20" s="114">
        <f>_xll.qlCalendarAdvance(Calendar,E20,$F$1,"mf",,Trigger)</f>
        <v>43089</v>
      </c>
      <c r="G20" s="100">
        <f>_xll.qlDayCounterYearFraction(DayCounter,E20,F20,,,Trigger)</f>
        <v>0.25277777777777777</v>
      </c>
      <c r="H20" s="112">
        <f>1-_xll.qlQuoteValue(D20,AllTriggers)/100-_xll.qlQuoteValue(Currency&amp;"FUT"&amp;"3M"&amp;C20&amp;"ConvAdj_Quote")</f>
        <v>-3.6250000000002114E-3</v>
      </c>
      <c r="I20" s="115">
        <f>_xll.qlYieldTSDiscount(Discounting,E20,,AllTriggers)</f>
        <v>1.0039435991919079</v>
      </c>
      <c r="J20" s="115">
        <f>_xll.qlYieldTSDiscount(Discounting,F20,,AllTriggers)</f>
        <v>1.0051061808133721</v>
      </c>
      <c r="K20" s="112">
        <f>(I20/J20-1)/G20</f>
        <v>-4.5758588344163272E-3</v>
      </c>
      <c r="L20" s="112">
        <f t="shared" si="2"/>
        <v>9.508588344161158E-4</v>
      </c>
      <c r="M20" s="50" t="b">
        <v>0</v>
      </c>
      <c r="N20" s="112">
        <f>_xll.qlInterpolationInterpolate(B3Minterpolation,E20,TRUE,Trigger)</f>
        <v>9.3340865096763965E-4</v>
      </c>
      <c r="O20" s="242">
        <f t="shared" si="3"/>
        <v>0.17450183448476153</v>
      </c>
      <c r="P20" s="236">
        <f t="shared" si="4"/>
        <v>2.4060537115389754E-4</v>
      </c>
      <c r="R20" s="114">
        <f>_xll.qlCalendarAdvance(Calendar,R19,"1D","f")</f>
        <v>42668</v>
      </c>
      <c r="S20" s="112">
        <f>_xll.qlInterpolationInterpolate(B3Minterpolation,R20,TRUE)</f>
        <v>6.2114898744049924E-4</v>
      </c>
      <c r="X20" s="86"/>
      <c r="Y20" s="86"/>
    </row>
    <row r="21" spans="3:25" ht="11.25" customHeight="1" x14ac:dyDescent="0.2">
      <c r="C21" s="60" t="str">
        <f>_xll.qlIMMNextCode($E20,TRUE)</f>
        <v>Z7</v>
      </c>
      <c r="D21" s="248" t="str">
        <f t="shared" si="10"/>
        <v>EURFUT3MZ7_Quote</v>
      </c>
      <c r="E21" s="114">
        <f>_xll.qlIMMdate(C21,$E$3,Trigger)</f>
        <v>43089</v>
      </c>
      <c r="F21" s="114">
        <f>_xll.qlCalendarAdvance(Calendar,E21,$F$1,"mf",,Trigger)</f>
        <v>43179</v>
      </c>
      <c r="G21" s="100">
        <f>_xll.qlDayCounterYearFraction(DayCounter,E21,F21,,,Trigger)</f>
        <v>0.25</v>
      </c>
      <c r="H21" s="112">
        <f>1-_xll.qlQuoteValue(D21,AllTriggers)/100-_xll.qlQuoteValue(Currency&amp;"FUT"&amp;"3M"&amp;C21&amp;"ConvAdj_Quote")</f>
        <v>-3.7750000000000838E-3</v>
      </c>
      <c r="I21" s="115">
        <f>_xll.qlYieldTSDiscount(Discounting,E21,,AllTriggers)</f>
        <v>1.0051061808133721</v>
      </c>
      <c r="J21" s="115">
        <f>_xll.qlYieldTSDiscount(Discounting,F21,,AllTriggers)</f>
        <v>1.0063167820458081</v>
      </c>
      <c r="K21" s="112">
        <f>(I21/J21-1)/G21</f>
        <v>-4.8120085207159491E-3</v>
      </c>
      <c r="L21" s="112">
        <f t="shared" si="2"/>
        <v>1.0370085207158652E-3</v>
      </c>
      <c r="M21" s="50" t="b">
        <v>1</v>
      </c>
      <c r="N21" s="112">
        <f>_xll.qlInterpolationInterpolate(B3Minterpolation,E21,TRUE,Trigger)</f>
        <v>1.0370085207158652E-3</v>
      </c>
      <c r="O21" s="242">
        <f t="shared" si="3"/>
        <v>0</v>
      </c>
      <c r="P21" s="236">
        <f t="shared" si="4"/>
        <v>2.5953070568188587E-4</v>
      </c>
      <c r="R21" s="114">
        <f>_xll.qlCalendarAdvance(Calendar,R20,"1D","f")</f>
        <v>42669</v>
      </c>
      <c r="S21" s="112">
        <f>_xll.qlInterpolationInterpolate(B3Minterpolation,R21,TRUE)</f>
        <v>6.2341541550246294E-4</v>
      </c>
      <c r="X21" s="86"/>
      <c r="Y21" s="86"/>
    </row>
    <row r="22" spans="3:25" ht="11.25" customHeight="1" x14ac:dyDescent="0.2">
      <c r="C22" s="60" t="str">
        <f>_xll.qlIMMNextCode($E21,TRUE)</f>
        <v>H8</v>
      </c>
      <c r="D22" s="248" t="str">
        <f t="shared" si="10"/>
        <v>EURFUT3MH8_Quote</v>
      </c>
      <c r="E22" s="114">
        <f>_xll.qlIMMdate(C22,$E$3,Trigger)</f>
        <v>43180</v>
      </c>
      <c r="F22" s="114">
        <f>_xll.qlCalendarAdvance(Calendar,E22,$F$1,"mf",,Trigger)</f>
        <v>43272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-3.8499999999999091E-3</v>
      </c>
      <c r="I22" s="115">
        <f>_xll.qlYieldTSDiscount(Discounting,E22,,AllTriggers)</f>
        <v>1.0063304689602188</v>
      </c>
      <c r="J22" s="115">
        <f>_xll.qlYieldTSDiscount(Discounting,F22,,AllTriggers)</f>
        <v>1.0075964703121818</v>
      </c>
      <c r="K22" s="112">
        <f>(I22/J22-1)/G22</f>
        <v>-4.9165697575668538E-3</v>
      </c>
      <c r="L22" s="112">
        <f t="shared" si="2"/>
        <v>1.0665697575669448E-3</v>
      </c>
      <c r="M22" s="50" t="b">
        <v>1</v>
      </c>
      <c r="N22" s="112">
        <f>_xll.qlInterpolationInterpolate(B3Minterpolation,E22,TRUE,Trigger)</f>
        <v>1.0665697575669448E-3</v>
      </c>
      <c r="O22" s="242">
        <f t="shared" si="3"/>
        <v>0</v>
      </c>
      <c r="P22" s="236">
        <f t="shared" si="4"/>
        <v>2.7287349409169331E-4</v>
      </c>
      <c r="R22" s="114">
        <f>_xll.qlCalendarAdvance(Calendar,R21,"1D","f")</f>
        <v>42670</v>
      </c>
      <c r="S22" s="112">
        <f>_xll.qlInterpolationInterpolate(B3Minterpolation,R22,TRUE)</f>
        <v>6.2565594549287683E-4</v>
      </c>
      <c r="X22" s="86"/>
      <c r="Y22" s="86"/>
    </row>
    <row r="23" spans="3:25" ht="11.25" customHeight="1" x14ac:dyDescent="0.2">
      <c r="C23" s="60" t="str">
        <f>_xll.qlIMMNextCode($E22,TRUE)</f>
        <v>M8</v>
      </c>
      <c r="D23" s="248" t="str">
        <f t="shared" si="10"/>
        <v>EURFUT3MM8_Quote</v>
      </c>
      <c r="E23" s="114">
        <f>_xll.qlIMMdate(C23,$E$3,Trigger)</f>
        <v>43271</v>
      </c>
      <c r="F23" s="114">
        <f>_xll.qlCalendarAdvance(Calendar,E23,$F$1,"mf",,Trigger)</f>
        <v>43363</v>
      </c>
      <c r="G23" s="100">
        <f>_xll.qlDayCounterYearFraction(DayCounter,E23,F23,,,Trigger)</f>
        <v>0.25555555555555554</v>
      </c>
      <c r="H23" s="112">
        <f>1-_xll.qlQuoteValue(D23,AllTriggers)/100-_xll.qlQuoteValue(Currency&amp;"FUT"&amp;"3M"&amp;C23&amp;"ConvAdj_Quote")</f>
        <v>-3.8750000000000728E-3</v>
      </c>
      <c r="I23" s="115">
        <f>_xll.qlYieldTSDiscount(Discounting,E23,,AllTriggers)</f>
        <v>1.0075826278950537</v>
      </c>
      <c r="J23" s="115">
        <f>_xll.qlYieldTSDiscount(Discounting,F23,,AllTriggers)</f>
        <v>1.0088639082044493</v>
      </c>
      <c r="K23" s="112">
        <f>(I23/J23-1)/G23</f>
        <v>-4.9696549928400927E-3</v>
      </c>
      <c r="L23" s="112">
        <f t="shared" si="2"/>
        <v>1.0946549928400199E-3</v>
      </c>
      <c r="M23" s="50" t="b">
        <v>1</v>
      </c>
      <c r="N23" s="112">
        <f>_xll.qlInterpolationInterpolate(B3Minterpolation,E23,TRUE,Trigger)</f>
        <v>1.0946549928400199E-3</v>
      </c>
      <c r="O23" s="242">
        <f t="shared" si="3"/>
        <v>0</v>
      </c>
      <c r="P23" s="236">
        <f t="shared" si="4"/>
        <v>2.8006167847211769E-4</v>
      </c>
      <c r="R23" s="114">
        <f>_xll.qlCalendarAdvance(Calendar,R22,"1D","f")</f>
        <v>42671</v>
      </c>
      <c r="S23" s="112">
        <f>_xll.qlInterpolationInterpolate(B3Minterpolation,R23,TRUE)</f>
        <v>6.2786687768723358E-4</v>
      </c>
      <c r="X23" s="86"/>
      <c r="Y23" s="86"/>
    </row>
    <row r="24" spans="3:25" ht="11.25" customHeight="1" x14ac:dyDescent="0.2">
      <c r="C24" s="60" t="str">
        <f>_xll.qlIMMNextCode($E23,TRUE)</f>
        <v>U8</v>
      </c>
      <c r="D24" s="249" t="str">
        <f t="shared" si="10"/>
        <v>EURFUT3MU8_Quote</v>
      </c>
      <c r="E24" s="118">
        <f>_xll.qlIMMdate(C24,$E$3,Trigger)</f>
        <v>43362</v>
      </c>
      <c r="F24" s="118">
        <f>_xll.qlCalendarAdvance(Calendar,E24,$F$1,"mf",,Trigger)</f>
        <v>43453</v>
      </c>
      <c r="G24" s="105">
        <f>_xll.qlDayCounterYearFraction(DayCounter,E24,F24,,,Trigger)</f>
        <v>0.25277777777777777</v>
      </c>
      <c r="H24" s="121">
        <f>1-_xll.qlQuoteValue(D24,AllTriggers)/100-_xll.qlQuoteValue(Currency&amp;"FUT"&amp;"3M"&amp;C24&amp;"ConvAdj_Quote")</f>
        <v>-3.8750000000000728E-3</v>
      </c>
      <c r="I24" s="119">
        <f>_xll.qlYieldTSDiscount(Discounting,E24,,AllTriggers)</f>
        <v>1.0088499286145212</v>
      </c>
      <c r="J24" s="119">
        <f>_xll.qlYieldTSDiscount(Discounting,F24,,AllTriggers)</f>
        <v>1.0101214917479187</v>
      </c>
      <c r="K24" s="121">
        <f t="shared" si="11"/>
        <v>-4.9799550744149381E-3</v>
      </c>
      <c r="L24" s="121">
        <f t="shared" si="2"/>
        <v>1.1049550744148652E-3</v>
      </c>
      <c r="M24" s="55" t="b">
        <v>1</v>
      </c>
      <c r="N24" s="121">
        <f>_xll.qlInterpolationInterpolate(B3Minterpolation,E24,TRUE,Trigger)</f>
        <v>1.1049550744148652E-3</v>
      </c>
      <c r="O24" s="243">
        <f t="shared" si="3"/>
        <v>0</v>
      </c>
      <c r="P24" s="238">
        <f t="shared" si="4"/>
        <v>2.7962103296810874E-4</v>
      </c>
      <c r="R24" s="114">
        <f>_xll.qlCalendarAdvance(Calendar,R23,"1D","f")</f>
        <v>42674</v>
      </c>
      <c r="S24" s="112">
        <f>_xll.qlInterpolationInterpolate(B3Minterpolation,R24,TRUE)</f>
        <v>6.3428509024889045E-4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42675</v>
      </c>
      <c r="S25" s="112">
        <f>_xll.qlInterpolationInterpolate(B3Minterpolation,R25,TRUE)</f>
        <v>6.3634216124498213E-4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42676</v>
      </c>
      <c r="S26" s="112">
        <f>_xll.qlInterpolationInterpolate(B3Minterpolation,R26,TRUE)</f>
        <v>6.383602992086877E-4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42677</v>
      </c>
      <c r="S27" s="112">
        <f>_xll.qlInterpolationInterpolate(B3Minterpolation,R27,TRUE)</f>
        <v>6.4034496780170644E-4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42678</v>
      </c>
      <c r="S28" s="112">
        <f>_xll.qlInterpolationInterpolate(B3Minterpolation,R28,TRUE)</f>
        <v>6.4230163068573765E-4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42681</v>
      </c>
      <c r="S29" s="112">
        <f>_xll.qlInterpolationInterpolate(B3Minterpolation,R29,TRUE)</f>
        <v>6.4805822170090077E-4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42682</v>
      </c>
      <c r="S30" s="112">
        <f>_xll.qlInterpolationInterpolate(B3Minterpolation,R30,TRUE)</f>
        <v>6.4995749836597603E-4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42683</v>
      </c>
      <c r="S31" s="112">
        <f>_xll.qlInterpolationInterpolate(B3Minterpolation,R31,TRUE)</f>
        <v>6.5185608763056093E-4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42684</v>
      </c>
      <c r="S32" s="112">
        <f>_xll.qlInterpolationInterpolate(B3Minterpolation,R32,TRUE)</f>
        <v>6.5375945315635452E-4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42685</v>
      </c>
      <c r="S33" s="112">
        <f>_xll.qlInterpolationInterpolate(B3Minterpolation,R33,TRUE)</f>
        <v>6.5567305860505642E-4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42688</v>
      </c>
      <c r="S34" s="112">
        <f>_xll.qlInterpolationInterpolate(B3Minterpolation,R34,TRUE)</f>
        <v>6.6152995110560519E-4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42689</v>
      </c>
      <c r="S35" s="112">
        <f>_xll.qlInterpolationInterpolate(B3Minterpolation,R35,TRUE)</f>
        <v>6.6353915286293378E-4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42690</v>
      </c>
      <c r="S36" s="112">
        <f>_xll.qlInterpolationInterpolate(B3Minterpolation,R36,TRUE)</f>
        <v>6.6558591285166742E-4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42691</v>
      </c>
      <c r="S37" s="112">
        <f>_xll.qlInterpolationInterpolate(B3Minterpolation,R37,TRUE)</f>
        <v>6.6767569473350559E-4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42692</v>
      </c>
      <c r="S38" s="112">
        <f>_xll.qlInterpolationInterpolate(B3Minterpolation,R38,TRUE)</f>
        <v>6.698139621701476E-4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42695</v>
      </c>
      <c r="S39" s="112">
        <f>_xll.qlInterpolationInterpolate(B3Minterpolation,R39,TRUE)</f>
        <v>6.7657431442589091E-4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42696</v>
      </c>
      <c r="S40" s="112">
        <f>_xll.qlInterpolationInterpolate(B3Minterpolation,R40,TRUE)</f>
        <v>6.7896116069874224E-4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42697</v>
      </c>
      <c r="S41" s="112">
        <f>_xll.qlInterpolationInterpolate(B3Minterpolation,R41,TRUE)</f>
        <v>6.8142381083489436E-4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42698</v>
      </c>
      <c r="S42" s="112">
        <f>_xll.qlInterpolationInterpolate(B3Minterpolation,R42,TRUE)</f>
        <v>6.8396772849604664E-4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42699</v>
      </c>
      <c r="S43" s="112">
        <f>_xll.qlInterpolationInterpolate(B3Minterpolation,R43,TRUE)</f>
        <v>6.8659837734389849E-4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42702</v>
      </c>
      <c r="S44" s="112">
        <f>_xll.qlInterpolationInterpolate(B3Minterpolation,R44,TRUE)</f>
        <v>6.9506534762464503E-4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42703</v>
      </c>
      <c r="S45" s="112">
        <f>_xll.qlInterpolationInterpolate(B3Minterpolation,R45,TRUE)</f>
        <v>6.9809755783628873E-4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42704</v>
      </c>
      <c r="S46" s="112">
        <f>_xll.qlInterpolationInterpolate(B3Minterpolation,R46,TRUE)</f>
        <v>7.0124381754312895E-4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42705</v>
      </c>
      <c r="S47" s="112">
        <f>_xll.qlInterpolationInterpolate(B3Minterpolation,R47,TRUE)</f>
        <v>7.0452531241972747E-4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42706</v>
      </c>
      <c r="S48" s="112">
        <f>_xll.qlInterpolationInterpolate(B3Minterpolation,R48,TRUE)</f>
        <v>7.079500153235772E-4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42709</v>
      </c>
      <c r="S49" s="112">
        <f>_xll.qlInterpolationInterpolate(B3Minterpolation,R49,TRUE)</f>
        <v>7.1893981655959201E-4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42710</v>
      </c>
      <c r="S50" s="112">
        <f>_xll.qlInterpolationInterpolate(B3Minterpolation,R50,TRUE)</f>
        <v>7.2279379593340502E-4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42711</v>
      </c>
      <c r="S51" s="112">
        <f>_xll.qlInterpolationInterpolate(B3Minterpolation,R51,TRUE)</f>
        <v>7.267192055149485E-4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42712</v>
      </c>
      <c r="S52" s="112">
        <f>_xll.qlInterpolationInterpolate(B3Minterpolation,R52,TRUE)</f>
        <v>7.307016897403183E-4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42713</v>
      </c>
      <c r="S53" s="112">
        <f>_xll.qlInterpolationInterpolate(B3Minterpolation,R53,TRUE)</f>
        <v>7.3472689304561023E-4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42716</v>
      </c>
      <c r="S54" s="112">
        <f>_xll.qlInterpolationInterpolate(B3Minterpolation,R54,TRUE)</f>
        <v>7.4691526180197768E-4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42717</v>
      </c>
      <c r="S55" s="112">
        <f>_xll.qlInterpolationInterpolate(B3Minterpolation,R55,TRUE)</f>
        <v>7.5096778578791689E-4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42718</v>
      </c>
      <c r="S56" s="112">
        <f>_xll.qlInterpolationInterpolate(B3Minterpolation,R56,TRUE)</f>
        <v>7.549912510342575E-4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42719</v>
      </c>
      <c r="S57" s="112">
        <f>_xll.qlInterpolationInterpolate(B3Minterpolation,R57,TRUE)</f>
        <v>7.5897130197709545E-4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42720</v>
      </c>
      <c r="S58" s="112">
        <f>_xll.qlInterpolationInterpolate(B3Minterpolation,R58,TRUE)</f>
        <v>7.6289358305252656E-4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42723</v>
      </c>
      <c r="S59" s="112">
        <f>_xll.qlInterpolationInterpolate(B3Minterpolation,R59,TRUE)</f>
        <v>7.741702514353372E-4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42724</v>
      </c>
      <c r="S60" s="112">
        <f>_xll.qlInterpolationInterpolate(B3Minterpolation,R60,TRUE)</f>
        <v>7.7771789740209939E-4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42725</v>
      </c>
      <c r="S61" s="112">
        <f>_xll.qlInterpolationInterpolate(B3Minterpolation,R61,TRUE)</f>
        <v>7.81135995681934E-4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42726</v>
      </c>
      <c r="S62" s="112">
        <f>_xll.qlInterpolationInterpolate(B3Minterpolation,R62,TRUE)</f>
        <v>7.8441019071093698E-4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42727</v>
      </c>
      <c r="S63" s="112">
        <f>_xll.qlInterpolationInterpolate(B3Minterpolation,R63,TRUE)</f>
        <v>7.8752612692520394E-4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42731</v>
      </c>
      <c r="S64" s="112">
        <f>_xll.qlInterpolationInterpolate(B3Minterpolation,R64,TRUE)</f>
        <v>7.9812017235683045E-4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42732</v>
      </c>
      <c r="S65" s="112">
        <f>_xll.qlInterpolationInterpolate(B3Minterpolation,R65,TRUE)</f>
        <v>8.0022948103885595E-4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42733</v>
      </c>
      <c r="S66" s="112">
        <f>_xll.qlInterpolationInterpolate(B3Minterpolation,R66,TRUE)</f>
        <v>8.0209439752272063E-4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42734</v>
      </c>
      <c r="S67" s="112">
        <f>_xll.qlInterpolationInterpolate(B3Minterpolation,R67,TRUE)</f>
        <v>8.0370056624452053E-4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42737</v>
      </c>
      <c r="S68" s="112">
        <f>_xll.qlInterpolationInterpolate(B3Minterpolation,R68,TRUE)</f>
        <v>8.075876394385606E-4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42738</v>
      </c>
      <c r="S69" s="112">
        <f>_xll.qlInterpolationInterpolate(B3Minterpolation,R69,TRUE)</f>
        <v>8.0866373433306684E-4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42739</v>
      </c>
      <c r="S70" s="112">
        <f>_xll.qlInterpolationInterpolate(B3Minterpolation,R70,TRUE)</f>
        <v>8.0963971569289353E-4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42740</v>
      </c>
      <c r="S71" s="112">
        <f>_xll.qlInterpolationInterpolate(B3Minterpolation,R71,TRUE)</f>
        <v>8.105213942482852E-4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42741</v>
      </c>
      <c r="S72" s="112">
        <f>_xll.qlInterpolationInterpolate(B3Minterpolation,R72,TRUE)</f>
        <v>8.1131458072948646E-4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42744</v>
      </c>
      <c r="S73" s="112">
        <f>_xll.qlInterpolationInterpolate(B3Minterpolation,R73,TRUE)</f>
        <v>8.1322129503039154E-4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42745</v>
      </c>
      <c r="S74" s="112">
        <f>_xll.qlInterpolationInterpolate(B3Minterpolation,R74,TRUE)</f>
        <v>8.1371862051727532E-4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42746</v>
      </c>
      <c r="S75" s="112">
        <f>_xll.qlInterpolationInterpolate(B3Minterpolation,R75,TRUE)</f>
        <v>8.1415650758119096E-4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42747</v>
      </c>
      <c r="S76" s="112">
        <f>_xll.qlInterpolationInterpolate(B3Minterpolation,R76,TRUE)</f>
        <v>8.1454076695238289E-4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42748</v>
      </c>
      <c r="S77" s="112">
        <f>_xll.qlInterpolationInterpolate(B3Minterpolation,R77,TRUE)</f>
        <v>8.1487720936109561E-4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42751</v>
      </c>
      <c r="S78" s="112">
        <f>_xll.qlInterpolationInterpolate(B3Minterpolation,R78,TRUE)</f>
        <v>8.1565774211480289E-4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42752</v>
      </c>
      <c r="S79" s="112">
        <f>_xll.qlInterpolationInterpolate(B3Minterpolation,R79,TRUE)</f>
        <v>8.1586102397604335E-4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42753</v>
      </c>
      <c r="S80" s="112">
        <f>_xll.qlInterpolationInterpolate(B3Minterpolation,R80,TRUE)</f>
        <v>8.1604554252602698E-4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42754</v>
      </c>
      <c r="S81" s="112">
        <f>_xll.qlInterpolationInterpolate(B3Minterpolation,R81,TRUE)</f>
        <v>8.1621710849499808E-4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42755</v>
      </c>
      <c r="S82" s="112">
        <f>_xll.qlInterpolationInterpolate(B3Minterpolation,R82,TRUE)</f>
        <v>8.1638153261320129E-4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42758</v>
      </c>
      <c r="S83" s="112">
        <f>_xll.qlInterpolationInterpolate(B3Minterpolation,R83,TRUE)</f>
        <v>8.1689006116564809E-4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42759</v>
      </c>
      <c r="S84" s="112">
        <f>_xll.qlInterpolationInterpolate(B3Minterpolation,R84,TRUE)</f>
        <v>8.1708402518322425E-4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42760</v>
      </c>
      <c r="S85" s="112">
        <f>_xll.qlInterpolationInterpolate(B3Minterpolation,R85,TRUE)</f>
        <v>8.1729990100125479E-4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42761</v>
      </c>
      <c r="S86" s="112">
        <f>_xll.qlInterpolationInterpolate(B3Minterpolation,R86,TRUE)</f>
        <v>8.1754349934998432E-4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42762</v>
      </c>
      <c r="S87" s="112">
        <f>_xll.qlInterpolationInterpolate(B3Minterpolation,R87,TRUE)</f>
        <v>8.1782063095965716E-4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42765</v>
      </c>
      <c r="S88" s="112">
        <f>_xll.qlInterpolationInterpolate(B3Minterpolation,R88,TRUE)</f>
        <v>8.1891133265678045E-4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42766</v>
      </c>
      <c r="S89" s="112">
        <f>_xll.qlInterpolationInterpolate(B3Minterpolation,R89,TRUE)</f>
        <v>8.1939736336219084E-4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42767</v>
      </c>
      <c r="S90" s="112">
        <f>_xll.qlInterpolationInterpolate(B3Minterpolation,R90,TRUE)</f>
        <v>8.1997228747509123E-4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42768</v>
      </c>
      <c r="S91" s="112">
        <f>_xll.qlInterpolationInterpolate(B3Minterpolation,R91,TRUE)</f>
        <v>8.2063139922015406E-4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42769</v>
      </c>
      <c r="S92" s="112">
        <f>_xll.qlInterpolationInterpolate(B3Minterpolation,R92,TRUE)</f>
        <v>8.2136999282205164E-4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42772</v>
      </c>
      <c r="S93" s="112">
        <f>_xll.qlInterpolationInterpolate(B3Minterpolation,R93,TRUE)</f>
        <v>8.2401560701547715E-4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42773</v>
      </c>
      <c r="S94" s="112">
        <f>_xll.qlInterpolationInterpolate(B3Minterpolation,R94,TRUE)</f>
        <v>8.2502507029143799E-4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42774</v>
      </c>
      <c r="S95" s="112">
        <f>_xll.qlInterpolationInterpolate(B3Minterpolation,R95,TRUE)</f>
        <v>8.2609048654759575E-4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42775</v>
      </c>
      <c r="S96" s="112">
        <f>_xll.qlInterpolationInterpolate(B3Minterpolation,R96,TRUE)</f>
        <v>8.2720715000862265E-4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42776</v>
      </c>
      <c r="S97" s="112">
        <f>_xll.qlInterpolationInterpolate(B3Minterpolation,R97,TRUE)</f>
        <v>8.2837035489919124E-4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42779</v>
      </c>
      <c r="S98" s="112">
        <f>_xll.qlInterpolationInterpolate(B3Minterpolation,R98,TRUE)</f>
        <v>8.3209216039487131E-4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42780</v>
      </c>
      <c r="S99" s="112">
        <f>_xll.qlInterpolationInterpolate(B3Minterpolation,R99,TRUE)</f>
        <v>8.3339447325033074E-4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42781</v>
      </c>
      <c r="S100" s="112">
        <f>_xll.qlInterpolationInterpolate(B3Minterpolation,R100,TRUE)</f>
        <v>8.3471979865869391E-4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42782</v>
      </c>
      <c r="S101" s="112">
        <f>_xll.qlInterpolationInterpolate(B3Minterpolation,R101,TRUE)</f>
        <v>8.3606343084463325E-4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42783</v>
      </c>
      <c r="S102" s="112">
        <f>_xll.qlInterpolationInterpolate(B3Minterpolation,R102,TRUE)</f>
        <v>8.374206640328211E-4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42786</v>
      </c>
      <c r="S103" s="112">
        <f>_xll.qlInterpolationInterpolate(B3Minterpolation,R103,TRUE)</f>
        <v>8.4152691185760027E-4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42787</v>
      </c>
      <c r="S104" s="112">
        <f>_xll.qlInterpolationInterpolate(B3Minterpolation,R104,TRUE)</f>
        <v>8.4289149130150644E-4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42788</v>
      </c>
      <c r="S105" s="112">
        <f>_xll.qlInterpolationInterpolate(B3Minterpolation,R105,TRUE)</f>
        <v>8.4424614287102327E-4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42789</v>
      </c>
      <c r="S106" s="112">
        <f>_xll.qlInterpolationInterpolate(B3Minterpolation,R106,TRUE)</f>
        <v>8.455861607908231E-4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42790</v>
      </c>
      <c r="S107" s="112">
        <f>_xll.qlInterpolationInterpolate(B3Minterpolation,R107,TRUE)</f>
        <v>8.4690683928557845E-4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42793</v>
      </c>
      <c r="S108" s="112">
        <f>_xll.qlInterpolationInterpolate(B3Minterpolation,R108,TRUE)</f>
        <v>8.5070578046630117E-4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42794</v>
      </c>
      <c r="S109" s="112">
        <f>_xll.qlInterpolationInterpolate(B3Minterpolation,R109,TRUE)</f>
        <v>8.5190204350760234E-4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42795</v>
      </c>
      <c r="S110" s="112">
        <f>_xll.qlInterpolationInterpolate(B3Minterpolation,R110,TRUE)</f>
        <v>8.5305645605323157E-4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42796</v>
      </c>
      <c r="S111" s="112">
        <f>_xll.qlInterpolationInterpolate(B3Minterpolation,R111,TRUE)</f>
        <v>8.5416940135791413E-4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42797</v>
      </c>
      <c r="S112" s="112">
        <f>_xll.qlInterpolationInterpolate(B3Minterpolation,R112,TRUE)</f>
        <v>8.5524228048238578E-4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42800</v>
      </c>
      <c r="S113" s="112">
        <f>_xll.qlInterpolationInterpolate(B3Minterpolation,R113,TRUE)</f>
        <v>8.5823453138189295E-4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42801</v>
      </c>
      <c r="S114" s="112">
        <f>_xll.qlInterpolationInterpolate(B3Minterpolation,R114,TRUE)</f>
        <v>8.5916115639287868E-4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42802</v>
      </c>
      <c r="S115" s="112">
        <f>_xll.qlInterpolationInterpolate(B3Minterpolation,R115,TRUE)</f>
        <v>8.6005472052733253E-4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42803</v>
      </c>
      <c r="S116" s="112">
        <f>_xll.qlInterpolationInterpolate(B3Minterpolation,R116,TRUE)</f>
        <v>8.6091662484599014E-4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42804</v>
      </c>
      <c r="S117" s="112">
        <f>_xll.qlInterpolationInterpolate(B3Minterpolation,R117,TRUE)</f>
        <v>8.6174827040958726E-4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42807</v>
      </c>
      <c r="S118" s="112">
        <f>_xll.qlInterpolationInterpolate(B3Minterpolation,R118,TRUE)</f>
        <v>8.6407566517737418E-4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42808</v>
      </c>
      <c r="S119" s="112">
        <f>_xll.qlInterpolationInterpolate(B3Minterpolation,R119,TRUE)</f>
        <v>8.6480028632808764E-4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42809</v>
      </c>
      <c r="S120" s="112">
        <f>_xll.qlInterpolationInterpolate(B3Minterpolation,R120,TRUE)</f>
        <v>8.6550165402741954E-4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42810</v>
      </c>
      <c r="S121" s="112">
        <f>_xll.qlInterpolationInterpolate(B3Minterpolation,R121,TRUE)</f>
        <v>8.6618116933610573E-4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42811</v>
      </c>
      <c r="S122" s="112">
        <f>_xll.qlInterpolationInterpolate(B3Minterpolation,R122,TRUE)</f>
        <v>8.6684023331488208E-4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42814</v>
      </c>
      <c r="S123" s="112">
        <f>_xll.qlInterpolationInterpolate(B3Minterpolation,R123,TRUE)</f>
        <v>8.6870872787910957E-4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42815</v>
      </c>
      <c r="S124" s="112">
        <f>_xll.qlInterpolationInterpolate(B3Minterpolation,R124,TRUE)</f>
        <v>8.6929999714560407E-4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42816</v>
      </c>
      <c r="S125" s="112">
        <f>_xll.qlInterpolationInterpolate(B3Minterpolation,R125,TRUE)</f>
        <v>8.6987782038586777E-4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42817</v>
      </c>
      <c r="S126" s="112">
        <f>_xll.qlInterpolationInterpolate(B3Minterpolation,R126,TRUE)</f>
        <v>8.7044359866063619E-4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42818</v>
      </c>
      <c r="S127" s="112">
        <f>_xll.qlInterpolationInterpolate(B3Minterpolation,R127,TRUE)</f>
        <v>8.7099873303064519E-4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42821</v>
      </c>
      <c r="S128" s="112">
        <f>_xll.qlInterpolationInterpolate(B3Minterpolation,R128,TRUE)</f>
        <v>8.7261428331947386E-4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42822</v>
      </c>
      <c r="S129" s="112">
        <f>_xll.qlInterpolationInterpolate(B3Minterpolation,R129,TRUE)</f>
        <v>8.7314085267780315E-4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42823</v>
      </c>
      <c r="S130" s="112">
        <f>_xll.qlInterpolationInterpolate(B3Minterpolation,R130,TRUE)</f>
        <v>8.7366378343505208E-4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42824</v>
      </c>
      <c r="S131" s="112">
        <f>_xll.qlInterpolationInterpolate(B3Minterpolation,R131,TRUE)</f>
        <v>8.7418447665195626E-4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42825</v>
      </c>
      <c r="S132" s="112">
        <f>_xll.qlInterpolationInterpolate(B3Minterpolation,R132,TRUE)</f>
        <v>8.7470412758097998E-4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42828</v>
      </c>
      <c r="S133" s="112">
        <f>_xll.qlInterpolationInterpolate(B3Minterpolation,R133,TRUE)</f>
        <v>8.7625972360146152E-4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42829</v>
      </c>
      <c r="S134" s="112">
        <f>_xll.qlInterpolationInterpolate(B3Minterpolation,R134,TRUE)</f>
        <v>8.7677769072311317E-4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42830</v>
      </c>
      <c r="S135" s="112">
        <f>_xll.qlInterpolationInterpolate(B3Minterpolation,R135,TRUE)</f>
        <v>8.7729565242068773E-4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42831</v>
      </c>
      <c r="S136" s="112">
        <f>_xll.qlInterpolationInterpolate(B3Minterpolation,R136,TRUE)</f>
        <v>8.7781377490529159E-4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42832</v>
      </c>
      <c r="S137" s="112">
        <f>_xll.qlInterpolationInterpolate(B3Minterpolation,R137,TRUE)</f>
        <v>8.7833222438803095E-4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42835</v>
      </c>
      <c r="S138" s="112">
        <f>_xll.qlInterpolationInterpolate(B3Minterpolation,R138,TRUE)</f>
        <v>8.7989119693612577E-4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42836</v>
      </c>
      <c r="S139" s="112">
        <f>_xll.qlInterpolationInterpolate(B3Minterpolation,R139,TRUE)</f>
        <v>8.8041261652247089E-4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42837</v>
      </c>
      <c r="S140" s="112">
        <f>_xll.qlInterpolationInterpolate(B3Minterpolation,R140,TRUE)</f>
        <v>8.8093519416248319E-4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42838</v>
      </c>
      <c r="S141" s="112">
        <f>_xll.qlInterpolationInterpolate(B3Minterpolation,R141,TRUE)</f>
        <v>8.8145909606726928E-4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42843</v>
      </c>
      <c r="S142" s="112">
        <f>_xll.qlInterpolationInterpolate(B3Minterpolation,R142,TRUE)</f>
        <v>8.8410428695152637E-4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42844</v>
      </c>
      <c r="S143" s="112">
        <f>_xll.qlInterpolationInterpolate(B3Minterpolation,R143,TRUE)</f>
        <v>8.8463962487818771E-4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42845</v>
      </c>
      <c r="S144" s="112">
        <f>_xll.qlInterpolationInterpolate(B3Minterpolation,R144,TRUE)</f>
        <v>8.8517745054736701E-4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42846</v>
      </c>
      <c r="S145" s="112">
        <f>_xll.qlInterpolationInterpolate(B3Minterpolation,R145,TRUE)</f>
        <v>8.8571793017017087E-4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42849</v>
      </c>
      <c r="S146" s="112">
        <f>_xll.qlInterpolationInterpolate(B3Minterpolation,R146,TRUE)</f>
        <v>8.8735695487139241E-4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42850</v>
      </c>
      <c r="S147" s="112">
        <f>_xll.qlInterpolationInterpolate(B3Minterpolation,R147,TRUE)</f>
        <v>8.879097124197575E-4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42851</v>
      </c>
      <c r="S148" s="112">
        <f>_xll.qlInterpolationInterpolate(B3Minterpolation,R148,TRUE)</f>
        <v>8.8846595497727875E-4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42852</v>
      </c>
      <c r="S149" s="112">
        <f>_xll.qlInterpolationInterpolate(B3Minterpolation,R149,TRUE)</f>
        <v>8.8902584875506264E-4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42853</v>
      </c>
      <c r="S150" s="112">
        <f>_xll.qlInterpolationInterpolate(B3Minterpolation,R150,TRUE)</f>
        <v>8.8958955996421528E-4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42857</v>
      </c>
      <c r="S151" s="112">
        <f>_xll.qlInterpolationInterpolate(B3Minterpolation,R151,TRUE)</f>
        <v>8.918823037263122E-4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42858</v>
      </c>
      <c r="S152" s="112">
        <f>_xll.qlInterpolationInterpolate(B3Minterpolation,R152,TRUE)</f>
        <v>8.924641643803091E-4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42859</v>
      </c>
      <c r="S153" s="112">
        <f>_xll.qlInterpolationInterpolate(B3Minterpolation,R153,TRUE)</f>
        <v>8.9304915241497087E-4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42860</v>
      </c>
      <c r="S154" s="112">
        <f>_xll.qlInterpolationInterpolate(B3Minterpolation,R154,TRUE)</f>
        <v>8.9363709657793561E-4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42863</v>
      </c>
      <c r="S155" s="112">
        <f>_xll.qlInterpolationInterpolate(B3Minterpolation,R155,TRUE)</f>
        <v>8.9541695331302651E-4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42864</v>
      </c>
      <c r="S156" s="112">
        <f>_xll.qlInterpolationInterpolate(B3Minterpolation,R156,TRUE)</f>
        <v>8.9601500946558219E-4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42865</v>
      </c>
      <c r="S157" s="112">
        <f>_xll.qlInterpolationInterpolate(B3Minterpolation,R157,TRUE)</f>
        <v>8.9661516548463047E-4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42866</v>
      </c>
      <c r="S158" s="112">
        <f>_xll.qlInterpolationInterpolate(B3Minterpolation,R158,TRUE)</f>
        <v>8.9721725011780934E-4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42867</v>
      </c>
      <c r="S159" s="112">
        <f>_xll.qlInterpolationInterpolate(B3Minterpolation,R159,TRUE)</f>
        <v>8.9782109211275659E-4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42870</v>
      </c>
      <c r="S160" s="112">
        <f>_xll.qlInterpolationInterpolate(B3Minterpolation,R160,TRUE)</f>
        <v>8.9964144974458886E-4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42871</v>
      </c>
      <c r="S161" s="112">
        <f>_xll.qlInterpolationInterpolate(B3Minterpolation,R161,TRUE)</f>
        <v>9.0025060866298948E-4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42872</v>
      </c>
      <c r="S162" s="112">
        <f>_xll.qlInterpolationInterpolate(B3Minterpolation,R162,TRUE)</f>
        <v>9.0086066868134843E-4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42873</v>
      </c>
      <c r="S163" s="112">
        <f>_xll.qlInterpolationInterpolate(B3Minterpolation,R163,TRUE)</f>
        <v>9.0147145854730336E-4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42874</v>
      </c>
      <c r="S164" s="112">
        <f>_xll.qlInterpolationInterpolate(B3Minterpolation,R164,TRUE)</f>
        <v>9.0208280700849249E-4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42877</v>
      </c>
      <c r="S165" s="112">
        <f>_xll.qlInterpolationInterpolate(B3Minterpolation,R165,TRUE)</f>
        <v>9.0391849143984355E-4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42878</v>
      </c>
      <c r="S166" s="112">
        <f>_xll.qlInterpolationInterpolate(B3Minterpolation,R166,TRUE)</f>
        <v>9.0453036175834839E-4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42879</v>
      </c>
      <c r="S167" s="112">
        <f>_xll.qlInterpolationInterpolate(B3Minterpolation,R167,TRUE)</f>
        <v>9.0514193441027695E-4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42880</v>
      </c>
      <c r="S168" s="112">
        <f>_xll.qlInterpolationInterpolate(B3Minterpolation,R168,TRUE)</f>
        <v>9.0575303814326722E-4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42881</v>
      </c>
      <c r="S169" s="112">
        <f>_xll.qlInterpolationInterpolate(B3Minterpolation,R169,TRUE)</f>
        <v>9.0636350170495718E-4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42884</v>
      </c>
      <c r="S170" s="112">
        <f>_xll.qlInterpolationInterpolate(B3Minterpolation,R170,TRUE)</f>
        <v>9.0818933883860464E-4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42885</v>
      </c>
      <c r="S171" s="112">
        <f>_xll.qlInterpolationInterpolate(B3Minterpolation,R171,TRUE)</f>
        <v>9.0879552919147276E-4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42886</v>
      </c>
      <c r="S172" s="112">
        <f>_xll.qlInterpolationInterpolate(B3Minterpolation,R172,TRUE)</f>
        <v>9.0940032125290632E-4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42887</v>
      </c>
      <c r="S173" s="112">
        <f>_xll.qlInterpolationInterpolate(B3Minterpolation,R173,TRUE)</f>
        <v>9.1000333969834448E-4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42888</v>
      </c>
      <c r="S174" s="112">
        <f>_xll.qlInterpolationInterpolate(B3Minterpolation,R174,TRUE)</f>
        <v>9.1060395995461283E-4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42891</v>
      </c>
      <c r="S175" s="112">
        <f>_xll.qlInterpolationInterpolate(B3Minterpolation,R175,TRUE)</f>
        <v>9.1238518585665368E-4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42892</v>
      </c>
      <c r="S176" s="112">
        <f>_xll.qlInterpolationInterpolate(B3Minterpolation,R176,TRUE)</f>
        <v>9.1296996762449769E-4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42893</v>
      </c>
      <c r="S177" s="112">
        <f>_xll.qlInterpolationInterpolate(B3Minterpolation,R177,TRUE)</f>
        <v>9.1354922833729942E-4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42894</v>
      </c>
      <c r="S178" s="112">
        <f>_xll.qlInterpolationInterpolate(B3Minterpolation,R178,TRUE)</f>
        <v>9.1412234342188453E-4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42895</v>
      </c>
      <c r="S179" s="112">
        <f>_xll.qlInterpolationInterpolate(B3Minterpolation,R179,TRUE)</f>
        <v>9.1468868830507839E-4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42898</v>
      </c>
      <c r="S180" s="112">
        <f>_xll.qlInterpolationInterpolate(B3Minterpolation,R180,TRUE)</f>
        <v>9.163408560145679E-4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42899</v>
      </c>
      <c r="S181" s="112">
        <f>_xll.qlInterpolationInterpolate(B3Minterpolation,R181,TRUE)</f>
        <v>9.1687387436045211E-4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42900</v>
      </c>
      <c r="S182" s="112">
        <f>_xll.qlInterpolationInterpolate(B3Minterpolation,R182,TRUE)</f>
        <v>9.1739699963907281E-4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42901</v>
      </c>
      <c r="S183" s="112">
        <f>_xll.qlInterpolationInterpolate(B3Minterpolation,R183,TRUE)</f>
        <v>9.1790960727725546E-4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42902</v>
      </c>
      <c r="S184" s="112">
        <f>_xll.qlInterpolationInterpolate(B3Minterpolation,R184,TRUE)</f>
        <v>9.1841107270182552E-4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42905</v>
      </c>
      <c r="S185" s="112">
        <f>_xll.qlInterpolationInterpolate(B3Minterpolation,R185,TRUE)</f>
        <v>9.1984236996211599E-4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42906</v>
      </c>
      <c r="S186" s="112">
        <f>_xll.qlInterpolationInterpolate(B3Minterpolation,R186,TRUE)</f>
        <v>9.202930208004913E-4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42907</v>
      </c>
      <c r="S187" s="112">
        <f>_xll.qlInterpolationInterpolate(B3Minterpolation,R187,TRUE)</f>
        <v>9.2072940655938166E-4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42908</v>
      </c>
      <c r="S188" s="112">
        <f>_xll.qlInterpolationInterpolate(B3Minterpolation,R188,TRUE)</f>
        <v>9.2115090266561264E-4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42909</v>
      </c>
      <c r="S189" s="112">
        <f>_xll.qlInterpolationInterpolate(B3Minterpolation,R189,TRUE)</f>
        <v>9.2155688454600981E-4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42912</v>
      </c>
      <c r="S190" s="112">
        <f>_xll.qlInterpolationInterpolate(B3Minterpolation,R190,TRUE)</f>
        <v>9.2267549910045343E-4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42913</v>
      </c>
      <c r="S191" s="112">
        <f>_xll.qlInterpolationInterpolate(B3Minterpolation,R191,TRUE)</f>
        <v>9.2301317834577042E-4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42914</v>
      </c>
      <c r="S192" s="112">
        <f>_xll.qlInterpolationInterpolate(B3Minterpolation,R192,TRUE)</f>
        <v>9.2333222049938125E-4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42915</v>
      </c>
      <c r="S193" s="112">
        <f>_xll.qlInterpolationInterpolate(B3Minterpolation,R193,TRUE)</f>
        <v>9.2363200098811125E-4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42916</v>
      </c>
      <c r="S194" s="112">
        <f>_xll.qlInterpolationInterpolate(B3Minterpolation,R194,TRUE)</f>
        <v>9.2391189523878623E-4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42919</v>
      </c>
      <c r="S195" s="112">
        <f>_xll.qlInterpolationInterpolate(B3Minterpolation,R195,TRUE)</f>
        <v>9.2463835301403183E-4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42920</v>
      </c>
      <c r="S196" s="112">
        <f>_xll.qlInterpolationInterpolate(B3Minterpolation,R196,TRUE)</f>
        <v>9.248456589651319E-4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42921</v>
      </c>
      <c r="S197" s="112">
        <f>_xll.qlInterpolationInterpolate(B3Minterpolation,R197,TRUE)</f>
        <v>9.2503675440286967E-4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42922</v>
      </c>
      <c r="S198" s="112">
        <f>_xll.qlInterpolationInterpolate(B3Minterpolation,R198,TRUE)</f>
        <v>9.2521236701142225E-4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42923</v>
      </c>
      <c r="S199" s="112">
        <f>_xll.qlInterpolationInterpolate(B3Minterpolation,R199,TRUE)</f>
        <v>9.2537322447496678E-4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42926</v>
      </c>
      <c r="S200" s="112">
        <f>_xll.qlInterpolationInterpolate(B3Minterpolation,R200,TRUE)</f>
        <v>9.2577454283732368E-4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42927</v>
      </c>
      <c r="S201" s="112">
        <f>_xll.qlInterpolationInterpolate(B3Minterpolation,R201,TRUE)</f>
        <v>9.2588365656260752E-4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42928</v>
      </c>
      <c r="S202" s="112">
        <f>_xll.qlInterpolationInterpolate(B3Minterpolation,R202,TRUE)</f>
        <v>9.2598165356376906E-4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42929</v>
      </c>
      <c r="S203" s="112">
        <f>_xll.qlInterpolationInterpolate(B3Minterpolation,R203,TRUE)</f>
        <v>9.2606926152498555E-4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42930</v>
      </c>
      <c r="S204" s="112">
        <f>_xll.qlInterpolationInterpolate(B3Minterpolation,R204,TRUE)</f>
        <v>9.26147208130434E-4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42933</v>
      </c>
      <c r="S205" s="112">
        <f>_xll.qlInterpolationInterpolate(B3Minterpolation,R205,TRUE)</f>
        <v>9.2633035665394266E-4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42934</v>
      </c>
      <c r="S206" s="112">
        <f>_xll.qlInterpolationInterpolate(B3Minterpolation,R206,TRUE)</f>
        <v>9.2637693467809059E-4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42935</v>
      </c>
      <c r="S207" s="112">
        <f>_xll.qlInterpolationInterpolate(B3Minterpolation,R207,TRUE)</f>
        <v>9.2641748976735614E-4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42936</v>
      </c>
      <c r="S208" s="112">
        <f>_xll.qlInterpolationInterpolate(B3Minterpolation,R208,TRUE)</f>
        <v>9.2645274960591664E-4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42937</v>
      </c>
      <c r="S209" s="112">
        <f>_xll.qlInterpolationInterpolate(B3Minterpolation,R209,TRUE)</f>
        <v>9.2648344187794913E-4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42940</v>
      </c>
      <c r="S210" s="112">
        <f>_xll.qlInterpolationInterpolate(B3Minterpolation,R210,TRUE)</f>
        <v>9.2655539013665033E-4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42941</v>
      </c>
      <c r="S211" s="112">
        <f>_xll.qlInterpolationInterpolate(B3Minterpolation,R211,TRUE)</f>
        <v>9.2657508898434237E-4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42942</v>
      </c>
      <c r="S212" s="112">
        <f>_xll.qlInterpolationInterpolate(B3Minterpolation,R212,TRUE)</f>
        <v>9.2659385868639225E-4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42943</v>
      </c>
      <c r="S213" s="112">
        <f>_xll.qlInterpolationInterpolate(B3Minterpolation,R213,TRUE)</f>
        <v>9.266124269269769E-4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42944</v>
      </c>
      <c r="S214" s="112">
        <f>_xll.qlInterpolationInterpolate(B3Minterpolation,R214,TRUE)</f>
        <v>9.2663152139027375E-4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42947</v>
      </c>
      <c r="S215" s="112">
        <f>_xll.qlInterpolationInterpolate(B3Minterpolation,R215,TRUE)</f>
        <v>9.2669923895820783E-4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42948</v>
      </c>
      <c r="S216" s="112">
        <f>_xll.qlInterpolationInterpolate(B3Minterpolation,R216,TRUE)</f>
        <v>9.2672775807777646E-4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42949</v>
      </c>
      <c r="S217" s="112">
        <f>_xll.qlInterpolationInterpolate(B3Minterpolation,R217,TRUE)</f>
        <v>9.2676000460227613E-4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42950</v>
      </c>
      <c r="S218" s="112">
        <f>_xll.qlInterpolationInterpolate(B3Minterpolation,R218,TRUE)</f>
        <v>9.2679592158692787E-4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42951</v>
      </c>
      <c r="S219" s="112">
        <f>_xll.qlInterpolationInterpolate(B3Minterpolation,R219,TRUE)</f>
        <v>9.2683545208695239E-4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42954</v>
      </c>
      <c r="S220" s="112">
        <f>_xll.qlInterpolationInterpolate(B3Minterpolation,R220,TRUE)</f>
        <v>9.2697515523147125E-4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42955</v>
      </c>
      <c r="S221" s="112">
        <f>_xll.qlInterpolationInterpolate(B3Minterpolation,R221,TRUE)</f>
        <v>9.2702857034519543E-4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42956</v>
      </c>
      <c r="S222" s="112">
        <f>_xll.qlInterpolationInterpolate(B3Minterpolation,R222,TRUE)</f>
        <v>9.2708531425039666E-4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42957</v>
      </c>
      <c r="S223" s="112">
        <f>_xll.qlInterpolationInterpolate(B3Minterpolation,R223,TRUE)</f>
        <v>9.2714533000229566E-4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42958</v>
      </c>
      <c r="S224" s="112">
        <f>_xll.qlInterpolationInterpolate(B3Minterpolation,R224,TRUE)</f>
        <v>9.2720856065611334E-4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42961</v>
      </c>
      <c r="S225" s="112">
        <f>_xll.qlInterpolationInterpolate(B3Minterpolation,R225,TRUE)</f>
        <v>9.2741697258128658E-4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42962</v>
      </c>
      <c r="S226" s="112">
        <f>_xll.qlInterpolationInterpolate(B3Minterpolation,R226,TRUE)</f>
        <v>9.2749249339498722E-4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42963</v>
      </c>
      <c r="S227" s="112">
        <f>_xll.qlInterpolationInterpolate(B3Minterpolation,R227,TRUE)</f>
        <v>9.2757094438671061E-4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42964</v>
      </c>
      <c r="S228" s="112">
        <f>_xll.qlInterpolationInterpolate(B3Minterpolation,R228,TRUE)</f>
        <v>9.2765226861167777E-4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42965</v>
      </c>
      <c r="S229" s="112">
        <f>_xll.qlInterpolationInterpolate(B3Minterpolation,R229,TRUE)</f>
        <v>9.2773640912510941E-4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42968</v>
      </c>
      <c r="S230" s="112">
        <f>_xll.qlInterpolationInterpolate(B3Minterpolation,R230,TRUE)</f>
        <v>9.2800515894839956E-4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42969</v>
      </c>
      <c r="S231" s="112">
        <f>_xll.qlInterpolationInterpolate(B3Minterpolation,R231,TRUE)</f>
        <v>9.2809999516789757E-4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42970</v>
      </c>
      <c r="S232" s="112">
        <f>_xll.qlInterpolationInterpolate(B3Minterpolation,R232,TRUE)</f>
        <v>9.2819736295196413E-4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42971</v>
      </c>
      <c r="S233" s="112">
        <f>_xll.qlInterpolationInterpolate(B3Minterpolation,R233,TRUE)</f>
        <v>9.2829720535582026E-4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42972</v>
      </c>
      <c r="S234" s="112">
        <f>_xll.qlInterpolationInterpolate(B3Minterpolation,R234,TRUE)</f>
        <v>9.2839946543468678E-4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42975</v>
      </c>
      <c r="S235" s="112">
        <f>_xll.qlInterpolationInterpolate(B3Minterpolation,R235,TRUE)</f>
        <v>9.2872018227355645E-4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42976</v>
      </c>
      <c r="S236" s="112">
        <f>_xll.qlInterpolationInterpolate(B3Minterpolation,R236,TRUE)</f>
        <v>9.2883154360467264E-4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42977</v>
      </c>
      <c r="S237" s="112">
        <f>_xll.qlInterpolationInterpolate(B3Minterpolation,R237,TRUE)</f>
        <v>9.2894503788690328E-4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42978</v>
      </c>
      <c r="S238" s="112">
        <f>_xll.qlInterpolationInterpolate(B3Minterpolation,R238,TRUE)</f>
        <v>9.2906079048522524E-4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42979</v>
      </c>
      <c r="S239" s="112">
        <f>_xll.qlInterpolationInterpolate(B3Minterpolation,R239,TRUE)</f>
        <v>9.2917965600363946E-4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42982</v>
      </c>
      <c r="S240" s="112">
        <f>_xll.qlInterpolationInterpolate(B3Minterpolation,R240,TRUE)</f>
        <v>9.2956529921700364E-4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42983</v>
      </c>
      <c r="S241" s="112">
        <f>_xll.qlInterpolationInterpolate(B3Minterpolation,R241,TRUE)</f>
        <v>9.2970698555335516E-4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42984</v>
      </c>
      <c r="S242" s="112">
        <f>_xll.qlInterpolationInterpolate(B3Minterpolation,R242,TRUE)</f>
        <v>9.2985696937858311E-4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42985</v>
      </c>
      <c r="S243" s="112">
        <f>_xll.qlInterpolationInterpolate(B3Minterpolation,R243,TRUE)</f>
        <v>9.3001628760644439E-4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42986</v>
      </c>
      <c r="S244" s="112">
        <f>_xll.qlInterpolationInterpolate(B3Minterpolation,R244,TRUE)</f>
        <v>9.3018597715069579E-4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42989</v>
      </c>
      <c r="S245" s="112">
        <f>_xll.qlInterpolationInterpolate(B3Minterpolation,R245,TRUE)</f>
        <v>9.3076764281935947E-4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42990</v>
      </c>
      <c r="S246" s="112">
        <f>_xll.qlInterpolationInterpolate(B3Minterpolation,R246,TRUE)</f>
        <v>9.3098918676674E-4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42991</v>
      </c>
      <c r="S247" s="112">
        <f>_xll.qlInterpolationInterpolate(B3Minterpolation,R247,TRUE)</f>
        <v>9.3122628659929503E-4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42992</v>
      </c>
      <c r="S248" s="112">
        <f>_xll.qlInterpolationInterpolate(B3Minterpolation,R248,TRUE)</f>
        <v>9.3147997923078135E-4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42993</v>
      </c>
      <c r="S249" s="112">
        <f>_xll.qlInterpolationInterpolate(B3Minterpolation,R249,TRUE)</f>
        <v>9.3175130157495574E-4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42996</v>
      </c>
      <c r="S250" s="112">
        <f>_xll.qlInterpolationInterpolate(B3Minterpolation,R250,TRUE)</f>
        <v>9.3268141602117637E-4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42997</v>
      </c>
      <c r="S251" s="112">
        <f>_xll.qlInterpolationInterpolate(B3Minterpolation,R251,TRUE)</f>
        <v>9.3303362635367183E-4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42998</v>
      </c>
      <c r="S252" s="112">
        <f>_xll.qlInterpolationInterpolate(B3Minterpolation,R252,TRUE)</f>
        <v>9.3340865096763965E-4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42999</v>
      </c>
      <c r="S253" s="112">
        <f>_xll.qlInterpolationInterpolate(B3Minterpolation,R253,TRUE)</f>
        <v>9.3380752677683682E-4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43000</v>
      </c>
      <c r="S254" s="112">
        <f>_xll.qlInterpolationInterpolate(B3Minterpolation,R254,TRUE)</f>
        <v>9.3423129069502002E-4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43003</v>
      </c>
      <c r="S255" s="112">
        <f>_xll.qlInterpolationInterpolate(B3Minterpolation,R255,TRUE)</f>
        <v>9.3566228024105473E-4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43004</v>
      </c>
      <c r="S256" s="112">
        <f>_xll.qlInterpolationInterpolate(B3Minterpolation,R256,TRUE)</f>
        <v>9.3619596573275095E-4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43005</v>
      </c>
      <c r="S257" s="112">
        <f>_xll.qlInterpolationInterpolate(B3Minterpolation,R257,TRUE)</f>
        <v>9.3675972390221737E-4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43006</v>
      </c>
      <c r="S258" s="112">
        <f>_xll.qlInterpolationInterpolate(B3Minterpolation,R258,TRUE)</f>
        <v>9.373545916632111E-4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43007</v>
      </c>
      <c r="S259" s="112">
        <f>_xll.qlInterpolationInterpolate(B3Minterpolation,R259,TRUE)</f>
        <v>9.3798160592948893E-4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43010</v>
      </c>
      <c r="S260" s="112">
        <f>_xll.qlInterpolationInterpolate(B3Minterpolation,R260,TRUE)</f>
        <v>9.4005813931000094E-4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43011</v>
      </c>
      <c r="S261" s="121">
        <f>_xll.qlInterpolationInterpolate(B3Minterpolation,R261,TRUE)</f>
        <v>9.4081341272174857E-4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15 M17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obj_00581#0113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6M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42643</v>
      </c>
      <c r="F3" s="245">
        <f>_xll.qlCalendarAdvance(Calendar,E3,$F$1,"mf",,Trigger)</f>
        <v>42824</v>
      </c>
      <c r="G3" s="95">
        <f>_xll.qlDayCounterYearFraction(DayCounter,E3,F3,,,Trigger)</f>
        <v>0.50277777777777777</v>
      </c>
      <c r="H3" s="246">
        <f>_xll.qlQuoteValue(D3,LastFixingsTrigger)</f>
        <v>-2.0100000000000001E-3</v>
      </c>
      <c r="I3" s="247">
        <f>_xll.qlYieldTSDiscount(Discounting,E3,,AllTriggers)</f>
        <v>1.0000200003000039</v>
      </c>
      <c r="J3" s="247">
        <f>_xll.qlYieldTSDiscount(Discounting,F3,,AllTriggers)</f>
        <v>1.0018737314979971</v>
      </c>
      <c r="K3" s="246">
        <f>(I3/J3-1)/G3</f>
        <v>-3.6800836896043686E-3</v>
      </c>
      <c r="L3" s="246">
        <f>H3-K3</f>
        <v>1.6700836896043686E-3</v>
      </c>
      <c r="M3" s="233" t="b">
        <v>0</v>
      </c>
      <c r="N3" s="239">
        <f>_xll.qlInterpolationInterpolate($N$1,E3,TRUE)</f>
        <v>1.7026131309319161E-3</v>
      </c>
      <c r="O3" s="240">
        <f>(L3-N3)*10000</f>
        <v>-0.32529441327547531</v>
      </c>
      <c r="P3" s="274">
        <f t="shared" ref="P3:P5" si="0">LN((1+H3*G3)/(1+K3*G3))</f>
        <v>8.4088383590509759E-4</v>
      </c>
      <c r="R3" s="109">
        <f>E3</f>
        <v>42643</v>
      </c>
      <c r="S3" s="235">
        <f>_xll.qlInterpolationInterpolate(B6Minterpolation,R3,TRUE)</f>
        <v>1.7026131309319161E-3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42674</v>
      </c>
      <c r="F4" s="114">
        <f>_xll.qlCalendarAdvance(Calendar,E4,$F$1,"mf",,Trigger)</f>
        <v>42853</v>
      </c>
      <c r="G4" s="100">
        <f>_xll.qlDayCounterYearFraction(DayCounter,E4,F4,,,Trigger)</f>
        <v>0.49722222222222223</v>
      </c>
      <c r="H4" s="112">
        <f>_xll.qlQuoteValue(D4,AllTriggers)</f>
        <v>-1.97E-3</v>
      </c>
      <c r="I4" s="111">
        <f>_xll.qlYieldTSDiscount(Discounting,E4,,AllTriggers)</f>
        <v>1.0003154545841315</v>
      </c>
      <c r="J4" s="111">
        <f>_xll.qlYieldTSDiscount(Discounting,F4,,AllTriggers)</f>
        <v>1.0022020975998078</v>
      </c>
      <c r="K4" s="112">
        <f t="shared" ref="K4:K21" si="2">(I4/J4-1)/G4</f>
        <v>-3.7860286370093362E-3</v>
      </c>
      <c r="L4" s="125">
        <f t="shared" ref="L4:L21" si="3">H4-K4</f>
        <v>1.8160286370093363E-3</v>
      </c>
      <c r="M4" s="50" t="b">
        <v>1</v>
      </c>
      <c r="N4" s="112">
        <f>_xll.qlInterpolationInterpolate($N$1,E4,TRUE)</f>
        <v>1.8160286370093363E-3</v>
      </c>
      <c r="O4" s="242">
        <f t="shared" ref="O4:O21" si="4">(L4-N4)*10000</f>
        <v>0</v>
      </c>
      <c r="P4" s="237">
        <f t="shared" si="0"/>
        <v>9.0426386910051019E-4</v>
      </c>
      <c r="R4" s="114">
        <f>_xll.qlCalendarAdvance(Calendar,R3,"1D","f")</f>
        <v>42646</v>
      </c>
      <c r="S4" s="236">
        <f>_xll.qlInterpolationInterpolate(B6Minterpolation,R4,TRUE)</f>
        <v>1.7124702014652902E-3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42704</v>
      </c>
      <c r="F5" s="114">
        <f>_xll.qlCalendarAdvance(Calendar,E5,$F$1,"mf",,Trigger)</f>
        <v>42885</v>
      </c>
      <c r="G5" s="100">
        <f>_xll.qlDayCounterYearFraction(DayCounter,E5,F5,,,Trigger)</f>
        <v>0.50277777777777777</v>
      </c>
      <c r="H5" s="112">
        <f>_xll.qlQuoteValue(D5,AllTriggers)</f>
        <v>-1.97E-3</v>
      </c>
      <c r="I5" s="115">
        <f>_xll.qlYieldTSDiscount(Discounting,E5,,AllTriggers)</f>
        <v>1.0006083302034878</v>
      </c>
      <c r="J5" s="115">
        <f>_xll.qlYieldTSDiscount(Discounting,F5,,AllTriggers)</f>
        <v>1.0025722912102604</v>
      </c>
      <c r="K5" s="112">
        <f t="shared" si="2"/>
        <v>-3.8961986294629119E-3</v>
      </c>
      <c r="L5" s="112">
        <f t="shared" si="3"/>
        <v>1.926198629462912E-3</v>
      </c>
      <c r="M5" s="50" t="b">
        <v>1</v>
      </c>
      <c r="N5" s="112">
        <f>_xll.qlInterpolationInterpolate($N$1,E5,TRUE)</f>
        <v>1.926198629462912E-3</v>
      </c>
      <c r="O5" s="242">
        <f t="shared" si="4"/>
        <v>0</v>
      </c>
      <c r="P5" s="237">
        <f t="shared" si="0"/>
        <v>9.6988022200029879E-4</v>
      </c>
      <c r="R5" s="114">
        <f>_xll.qlCalendarAdvance(Calendar,R4,"1D","f")</f>
        <v>42647</v>
      </c>
      <c r="S5" s="236">
        <f>_xll.qlInterpolationInterpolate(B6Minterpolation,R5,TRUE)</f>
        <v>1.7158335362192486E-3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42734</v>
      </c>
      <c r="F6" s="114">
        <f>_xll.qlCalendarAdvance(Calendar,E6,$F$1,"mf",,Trigger)</f>
        <v>42916</v>
      </c>
      <c r="G6" s="100">
        <f>_xll.qlDayCounterYearFraction(DayCounter,E6,F6,,,Trigger)</f>
        <v>0.50555555555555554</v>
      </c>
      <c r="H6" s="112">
        <f>_xll.qlQuoteValue(D6,AllTriggers)</f>
        <v>-2E-3</v>
      </c>
      <c r="I6" s="115">
        <f>_xll.qlYieldTSDiscount(Discounting,E6,,AllTriggers)</f>
        <v>1.0009059964720735</v>
      </c>
      <c r="J6" s="115">
        <f>_xll.qlYieldTSDiscount(Discounting,F6,,AllTriggers)</f>
        <v>1.0029384759791398</v>
      </c>
      <c r="K6" s="112">
        <f t="shared" si="2"/>
        <v>-4.0085102238514077E-3</v>
      </c>
      <c r="L6" s="112">
        <f t="shared" si="3"/>
        <v>2.0085102238514077E-3</v>
      </c>
      <c r="M6" s="50" t="b">
        <v>1</v>
      </c>
      <c r="N6" s="112">
        <f>_xll.qlInterpolationInterpolate($N$1,E6,TRUE)</f>
        <v>2.0085102238514077E-3</v>
      </c>
      <c r="O6" s="242">
        <f t="shared" si="4"/>
        <v>0</v>
      </c>
      <c r="P6" s="237">
        <f t="shared" ref="P6:P21" si="6">LN((1+H6*G6)/(1+K6*G6))</f>
        <v>1.0169581637946134E-3</v>
      </c>
      <c r="R6" s="114">
        <f>_xll.qlCalendarAdvance(Calendar,R5,"1D","f")</f>
        <v>42648</v>
      </c>
      <c r="S6" s="236">
        <f>_xll.qlInterpolationInterpolate(B6Minterpolation,R6,TRUE)</f>
        <v>1.7192334361515185E-3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42765</v>
      </c>
      <c r="F7" s="114">
        <f>_xll.qlCalendarAdvance(Calendar,E7,$F$1,"mf",,Trigger)</f>
        <v>42947</v>
      </c>
      <c r="G7" s="100">
        <f>_xll.qlDayCounterYearFraction(DayCounter,E7,F7,,,Trigger)</f>
        <v>0.50555555555555554</v>
      </c>
      <c r="H7" s="112">
        <f>_xll.qlQuoteValue(D7,AllTriggers)</f>
        <v>-2.0400000000000001E-3</v>
      </c>
      <c r="I7" s="115">
        <f>_xll.qlYieldTSDiscount(Discounting,E7,,AllTriggers)</f>
        <v>1.0012322326740344</v>
      </c>
      <c r="J7" s="115">
        <f>_xll.qlYieldTSDiscount(Discounting,F7,,AllTriggers)</f>
        <v>1.0033138923320006</v>
      </c>
      <c r="K7" s="112">
        <f t="shared" si="2"/>
        <v>-4.103968444659328E-3</v>
      </c>
      <c r="L7" s="112">
        <f t="shared" si="3"/>
        <v>2.0639684446593278E-3</v>
      </c>
      <c r="M7" s="50" t="b">
        <v>0</v>
      </c>
      <c r="N7" s="112">
        <f>_xll.qlInterpolationInterpolate($N$1,E7,TRUE)</f>
        <v>2.0698915514660988E-3</v>
      </c>
      <c r="O7" s="242">
        <f t="shared" si="4"/>
        <v>-5.9231068067710189E-2</v>
      </c>
      <c r="P7" s="237">
        <f t="shared" si="6"/>
        <v>1.0450738697136877E-3</v>
      </c>
      <c r="R7" s="114">
        <f>_xll.qlCalendarAdvance(Calendar,R6,"1D","f")</f>
        <v>42649</v>
      </c>
      <c r="S7" s="236">
        <f>_xll.qlInterpolationInterpolate(B6Minterpolation,R7,TRUE)</f>
        <v>1.7226685469962357E-3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42794</v>
      </c>
      <c r="F8" s="114">
        <f>_xll.qlCalendarAdvance(Calendar,E8,$F$1,"mf",,Trigger)</f>
        <v>42975</v>
      </c>
      <c r="G8" s="100">
        <f>_xll.qlDayCounterYearFraction(DayCounter,E8,F8,,,Trigger)</f>
        <v>0.50277777777777777</v>
      </c>
      <c r="H8" s="112">
        <f>_xll.qlQuoteValue(D8,AllTriggers)</f>
        <v>-2.0900000000000003E-3</v>
      </c>
      <c r="I8" s="115">
        <f>_xll.qlYieldTSDiscount(Discounting,E8,,AllTriggers)</f>
        <v>1.0015400739054985</v>
      </c>
      <c r="J8" s="115">
        <f>_xll.qlYieldTSDiscount(Discounting,F8,,AllTriggers)</f>
        <v>1.0036578821248674</v>
      </c>
      <c r="K8" s="112">
        <f t="shared" si="2"/>
        <v>-4.1968636105620257E-3</v>
      </c>
      <c r="L8" s="112">
        <f t="shared" si="3"/>
        <v>2.1068636105620255E-3</v>
      </c>
      <c r="M8" s="50" t="b">
        <v>0</v>
      </c>
      <c r="N8" s="112">
        <f>_xll.qlInterpolationInterpolate($N$1,E8,TRUE)</f>
        <v>2.1122827124396499E-3</v>
      </c>
      <c r="O8" s="242">
        <f t="shared" si="4"/>
        <v>-5.4191018776243889E-2</v>
      </c>
      <c r="P8" s="237">
        <f t="shared" si="6"/>
        <v>1.0609610970442379E-3</v>
      </c>
      <c r="R8" s="114">
        <f>_xll.qlCalendarAdvance(Calendar,R7,"1D","f")</f>
        <v>42650</v>
      </c>
      <c r="S8" s="236">
        <f>_xll.qlInterpolationInterpolate(B6Minterpolation,R8,TRUE)</f>
        <v>1.7261375144875378E-3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42824</v>
      </c>
      <c r="F9" s="114">
        <f>_xll.qlCalendarAdvance(Calendar,E9,$F$1,"mf",,Trigger)</f>
        <v>43007</v>
      </c>
      <c r="G9" s="100">
        <f>_xll.qlDayCounterYearFraction(DayCounter,E9,F9,,,Trigger)</f>
        <v>0.5083333333333333</v>
      </c>
      <c r="H9" s="112">
        <f>_xll.qlQuoteValue(D9,AllTriggers)</f>
        <v>-2.1300000000000004E-3</v>
      </c>
      <c r="I9" s="115">
        <f>_xll.qlYieldTSDiscount(Discounting,E9,,AllTriggers)</f>
        <v>1.0018737314979971</v>
      </c>
      <c r="J9" s="115">
        <f>_xll.qlYieldTSDiscount(Discounting,F9,,AllTriggers)</f>
        <v>1.0040562024509871</v>
      </c>
      <c r="K9" s="112">
        <f t="shared" si="2"/>
        <v>-4.2760409933341528E-3</v>
      </c>
      <c r="L9" s="112">
        <f t="shared" si="3"/>
        <v>2.1460409933341524E-3</v>
      </c>
      <c r="M9" s="50" t="b">
        <v>1</v>
      </c>
      <c r="N9" s="112">
        <f>_xll.qlInterpolationInterpolate($N$1,E9,TRUE)</f>
        <v>2.1460409933341524E-3</v>
      </c>
      <c r="O9" s="242">
        <f t="shared" si="4"/>
        <v>0</v>
      </c>
      <c r="P9" s="237">
        <f t="shared" si="6"/>
        <v>1.0926833895266079E-3</v>
      </c>
      <c r="R9" s="114">
        <f>_xll.qlCalendarAdvance(Calendar,R8,"1D","f")</f>
        <v>42653</v>
      </c>
      <c r="S9" s="236">
        <f>_xll.qlInterpolationInterpolate(B6Minterpolation,R9,TRUE)</f>
        <v>1.7367340141823165E-3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42853</v>
      </c>
      <c r="F10" s="114">
        <f>_xll.qlCalendarAdvance(Calendar,E10,$F$1,"mf",,Trigger)</f>
        <v>43038</v>
      </c>
      <c r="G10" s="100">
        <f>_xll.qlDayCounterYearFraction(DayCounter,E10,F10,,,Trigger)</f>
        <v>0.51388888888888884</v>
      </c>
      <c r="H10" s="112">
        <f>_xll.qlQuoteValue(D10,AllTriggers)</f>
        <v>-2.1800000000000001E-3</v>
      </c>
      <c r="I10" s="115">
        <f>_xll.qlYieldTSDiscount(Discounting,E10,,AllTriggers)</f>
        <v>1.0022020975998078</v>
      </c>
      <c r="J10" s="115">
        <f>_xll.qlYieldTSDiscount(Discounting,F10,,AllTriggers)</f>
        <v>1.0044477429455165</v>
      </c>
      <c r="K10" s="112">
        <f t="shared" si="2"/>
        <v>-4.3505543092759733E-3</v>
      </c>
      <c r="L10" s="112">
        <f t="shared" si="3"/>
        <v>2.1705543092759732E-3</v>
      </c>
      <c r="M10" s="50" t="b">
        <v>0</v>
      </c>
      <c r="N10" s="112">
        <f>_xll.qlInterpolationInterpolate($N$1,E10,TRUE)</f>
        <v>2.1734362870787379E-3</v>
      </c>
      <c r="O10" s="242">
        <f t="shared" si="4"/>
        <v>-2.8819778027646889E-2</v>
      </c>
      <c r="P10" s="237">
        <f t="shared" si="6"/>
        <v>1.1172986739135524E-3</v>
      </c>
      <c r="R10" s="114">
        <f>_xll.qlCalendarAdvance(Calendar,R9,"1D","f")</f>
        <v>42654</v>
      </c>
      <c r="S10" s="236">
        <f>_xll.qlInterpolationInterpolate(B6Minterpolation,R10,TRUE)</f>
        <v>1.7403248656013223E-3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42885</v>
      </c>
      <c r="F11" s="114">
        <f>_xll.qlCalendarAdvance(Calendar,E11,$F$1,"mf",,Trigger)</f>
        <v>43069</v>
      </c>
      <c r="G11" s="100">
        <f>_xll.qlDayCounterYearFraction(DayCounter,E11,F11,,,Trigger)</f>
        <v>0.51111111111111107</v>
      </c>
      <c r="H11" s="112">
        <f>_xll.qlQuoteValue(D11,AllTriggers)</f>
        <v>-2.2300000000000002E-3</v>
      </c>
      <c r="I11" s="115">
        <f>_xll.qlYieldTSDiscount(Discounting,E11,,AllTriggers)</f>
        <v>1.0025722912102604</v>
      </c>
      <c r="J11" s="115">
        <f>_xll.qlYieldTSDiscount(Discounting,F11,,AllTriggers)</f>
        <v>1.0048456182082941</v>
      </c>
      <c r="K11" s="112">
        <f t="shared" si="2"/>
        <v>-4.4263652159182397E-3</v>
      </c>
      <c r="L11" s="112">
        <f t="shared" si="3"/>
        <v>2.1963652159182395E-3</v>
      </c>
      <c r="M11" s="50" t="b">
        <v>0</v>
      </c>
      <c r="N11" s="112">
        <f>_xll.qlInterpolationInterpolate($N$1,E11,TRUE)</f>
        <v>2.2011218328050752E-3</v>
      </c>
      <c r="O11" s="242">
        <f t="shared" si="4"/>
        <v>-4.756616886835742E-2</v>
      </c>
      <c r="P11" s="237">
        <f t="shared" si="6"/>
        <v>1.124499638054742E-3</v>
      </c>
      <c r="R11" s="114">
        <f>_xll.qlCalendarAdvance(Calendar,R10,"1D","f")</f>
        <v>42655</v>
      </c>
      <c r="S11" s="236">
        <f>_xll.qlInterpolationInterpolate(B6Minterpolation,R11,TRUE)</f>
        <v>1.7439428023375959E-3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42916</v>
      </c>
      <c r="F12" s="114">
        <f>_xll.qlCalendarAdvance(Calendar,E12,$F$1,"mf",,Trigger)</f>
        <v>43098</v>
      </c>
      <c r="G12" s="100">
        <f>_xll.qlDayCounterYearFraction(DayCounter,E12,F12,,,Trigger)</f>
        <v>0.50555555555555554</v>
      </c>
      <c r="H12" s="112">
        <f>_xll.qlQuoteValue(D12,AllTriggers)</f>
        <v>-2.2699999999999999E-3</v>
      </c>
      <c r="I12" s="115">
        <f>_xll.qlYieldTSDiscount(Discounting,E12,,AllTriggers)</f>
        <v>1.0029384759791398</v>
      </c>
      <c r="J12" s="115">
        <f>_xll.qlYieldTSDiscount(Discounting,F12,,AllTriggers)</f>
        <v>1.0052245423397403</v>
      </c>
      <c r="K12" s="112">
        <f t="shared" si="2"/>
        <v>-4.4983874885899406E-3</v>
      </c>
      <c r="L12" s="112">
        <f t="shared" si="3"/>
        <v>2.2283874885899407E-3</v>
      </c>
      <c r="M12" s="50" t="b">
        <v>1</v>
      </c>
      <c r="N12" s="112">
        <f>_xll.qlInterpolationInterpolate($N$1,E12,TRUE)</f>
        <v>2.2283874885899407E-3</v>
      </c>
      <c r="O12" s="242">
        <f t="shared" si="4"/>
        <v>0</v>
      </c>
      <c r="P12" s="237">
        <f t="shared" si="6"/>
        <v>1.1285045504672432E-3</v>
      </c>
      <c r="R12" s="114">
        <f>_xll.qlCalendarAdvance(Calendar,R11,"1D","f")</f>
        <v>42656</v>
      </c>
      <c r="S12" s="236">
        <f>_xll.qlInterpolationInterpolate(B6Minterpolation,R12,TRUE)</f>
        <v>1.7475864701252735E-3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42947</v>
      </c>
      <c r="F13" s="114">
        <f>_xll.qlCalendarAdvance(Calendar,E13,$F$1,"mf",,Trigger)</f>
        <v>43131</v>
      </c>
      <c r="G13" s="100">
        <f>_xll.qlDayCounterYearFraction(DayCounter,E13,F13,,,Trigger)</f>
        <v>0.51111111111111107</v>
      </c>
      <c r="H13" s="112">
        <f>_xll.qlQuoteValue(D13,AllTriggers)</f>
        <v>-2.31E-3</v>
      </c>
      <c r="I13" s="115">
        <f>_xll.qlYieldTSDiscount(Discounting,E13,,AllTriggers)</f>
        <v>1.0033138923320006</v>
      </c>
      <c r="J13" s="115">
        <f>_xll.qlYieldTSDiscount(Discounting,F13,,AllTriggers)</f>
        <v>1.0056644693145269</v>
      </c>
      <c r="K13" s="112">
        <f t="shared" si="2"/>
        <v>-4.5730510584181807E-3</v>
      </c>
      <c r="L13" s="112">
        <f t="shared" si="3"/>
        <v>2.2630510584181807E-3</v>
      </c>
      <c r="M13" s="50" t="b">
        <v>0</v>
      </c>
      <c r="N13" s="112">
        <f>_xll.qlInterpolationInterpolate($N$1,E13,TRUE)</f>
        <v>2.2583699164455259E-3</v>
      </c>
      <c r="O13" s="242">
        <f t="shared" si="4"/>
        <v>4.6811419726548557E-2</v>
      </c>
      <c r="P13" s="237">
        <f t="shared" si="6"/>
        <v>1.1587088414787643E-3</v>
      </c>
      <c r="R13" s="114">
        <f>_xll.qlCalendarAdvance(Calendar,R12,"1D","f")</f>
        <v>42657</v>
      </c>
      <c r="S13" s="236">
        <f>_xll.qlInterpolationInterpolate(B6Minterpolation,R13,TRUE)</f>
        <v>1.751254514698492E-3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42977</v>
      </c>
      <c r="F14" s="114">
        <f>_xll.qlCalendarAdvance(Calendar,E14,$F$1,"mf",,Trigger)</f>
        <v>43159</v>
      </c>
      <c r="G14" s="100">
        <f>_xll.qlDayCounterYearFraction(DayCounter,E14,F14,,,Trigger)</f>
        <v>0.50555555555555554</v>
      </c>
      <c r="H14" s="112">
        <f>_xll.qlQuoteValue(D14,AllTriggers)</f>
        <v>-2.3499999999999997E-3</v>
      </c>
      <c r="I14" s="115">
        <f>_xll.qlYieldTSDiscount(Discounting,E14,,AllTriggers)</f>
        <v>1.0036826128387628</v>
      </c>
      <c r="J14" s="115">
        <f>_xll.qlYieldTSDiscount(Discounting,F14,,AllTriggers)</f>
        <v>1.0060436835192226</v>
      </c>
      <c r="K14" s="112">
        <f t="shared" si="2"/>
        <v>-4.6421937477663057E-3</v>
      </c>
      <c r="L14" s="112">
        <f t="shared" si="3"/>
        <v>2.292193747766306E-3</v>
      </c>
      <c r="M14" s="50" t="b">
        <v>0</v>
      </c>
      <c r="N14" s="112">
        <f>_xll.qlInterpolationInterpolate($N$1,E14,TRUE)</f>
        <v>2.2893515199147283E-3</v>
      </c>
      <c r="O14" s="242">
        <f t="shared" si="4"/>
        <v>2.8422278515777451E-2</v>
      </c>
      <c r="P14" s="237">
        <f t="shared" si="6"/>
        <v>1.160883241427192E-3</v>
      </c>
      <c r="R14" s="114">
        <f>_xll.qlCalendarAdvance(Calendar,R13,"1D","f")</f>
        <v>42660</v>
      </c>
      <c r="S14" s="236">
        <f>_xll.qlInterpolationInterpolate(B6Minterpolation,R14,TRUE)</f>
        <v>1.7623913664727587E-3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43007</v>
      </c>
      <c r="F15" s="114">
        <f>_xll.qlCalendarAdvance(Calendar,E15,$F$1,"mf",,Trigger)</f>
        <v>43188</v>
      </c>
      <c r="G15" s="100">
        <f>_xll.qlDayCounterYearFraction(DayCounter,E15,F15,,,Trigger)</f>
        <v>0.50277777777777777</v>
      </c>
      <c r="H15" s="112">
        <f>_xll.qlQuoteValue(D15,AllTriggers)</f>
        <v>-2.3899999999999998E-3</v>
      </c>
      <c r="I15" s="115">
        <f>_xll.qlYieldTSDiscount(Discounting,E15,,AllTriggers)</f>
        <v>1.0040562024509871</v>
      </c>
      <c r="J15" s="115">
        <f>_xll.qlYieldTSDiscount(Discounting,F15,,AllTriggers)</f>
        <v>1.0064400367886692</v>
      </c>
      <c r="K15" s="112">
        <f t="shared" si="2"/>
        <v>-4.7109890218388871E-3</v>
      </c>
      <c r="L15" s="112">
        <f t="shared" si="3"/>
        <v>2.3209890218388873E-3</v>
      </c>
      <c r="M15" s="50" t="b">
        <v>1</v>
      </c>
      <c r="N15" s="112">
        <f>_xll.qlInterpolationInterpolate($N$1,E15,TRUE)</f>
        <v>2.3209890218388873E-3</v>
      </c>
      <c r="O15" s="242">
        <f t="shared" si="4"/>
        <v>0</v>
      </c>
      <c r="P15" s="237">
        <f t="shared" si="6"/>
        <v>1.1690286800279761E-3</v>
      </c>
      <c r="R15" s="114">
        <f>_xll.qlCalendarAdvance(Calendar,R14,"1D","f")</f>
        <v>42661</v>
      </c>
      <c r="S15" s="236">
        <f>_xll.qlInterpolationInterpolate(B6Minterpolation,R15,TRUE)</f>
        <v>1.7661433755295065E-3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43038</v>
      </c>
      <c r="F16" s="114">
        <f>_xll.qlCalendarAdvance(Calendar,E16,$F$1,"mf",,Trigger)</f>
        <v>43220</v>
      </c>
      <c r="G16" s="100">
        <f>_xll.qlDayCounterYearFraction(DayCounter,E16,F16,,,Trigger)</f>
        <v>0.50555555555555554</v>
      </c>
      <c r="H16" s="112">
        <f>_xll.qlQuoteValue(D16,AllTriggers)</f>
        <v>-2.4099999999999998E-3</v>
      </c>
      <c r="I16" s="115">
        <f>_xll.qlYieldTSDiscount(Discounting,E16,,AllTriggers)</f>
        <v>1.0044477429455165</v>
      </c>
      <c r="J16" s="115">
        <f>_xll.qlYieldTSDiscount(Discounting,F16,,AllTriggers)</f>
        <v>1.0068792432179285</v>
      </c>
      <c r="K16" s="112">
        <f t="shared" si="2"/>
        <v>-4.7767008911876636E-3</v>
      </c>
      <c r="L16" s="112">
        <f t="shared" si="3"/>
        <v>2.3667008911876638E-3</v>
      </c>
      <c r="M16" s="50" t="b">
        <v>0</v>
      </c>
      <c r="N16" s="112">
        <f>_xll.qlInterpolationInterpolate($N$1,E16,TRUE)</f>
        <v>2.3532783417449395E-3</v>
      </c>
      <c r="O16" s="242">
        <f t="shared" si="4"/>
        <v>0.13422549442724305</v>
      </c>
      <c r="P16" s="237">
        <f t="shared" si="6"/>
        <v>1.1986764887373588E-3</v>
      </c>
      <c r="R16" s="114">
        <f>_xll.qlCalendarAdvance(Calendar,R15,"1D","f")</f>
        <v>42662</v>
      </c>
      <c r="S16" s="236">
        <f>_xll.qlInterpolationInterpolate(B6Minterpolation,R16,TRUE)</f>
        <v>1.7699129900424783E-3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43069</v>
      </c>
      <c r="F17" s="114">
        <f>_xll.qlCalendarAdvance(Calendar,E17,$F$1,"mf",,Trigger)</f>
        <v>43250</v>
      </c>
      <c r="G17" s="100">
        <f>_xll.qlDayCounterYearFraction(DayCounter,E17,F17,,,Trigger)</f>
        <v>0.50277777777777777</v>
      </c>
      <c r="H17" s="112">
        <f>_xll.qlQuoteValue(D17,AllTriggers)</f>
        <v>-2.4299999999999999E-3</v>
      </c>
      <c r="I17" s="115">
        <f>_xll.qlYieldTSDiscount(Discounting,E17,,AllTriggers)</f>
        <v>1.0048456182082941</v>
      </c>
      <c r="J17" s="115">
        <f>_xll.qlYieldTSDiscount(Discounting,F17,,AllTriggers)</f>
        <v>1.0072924225715998</v>
      </c>
      <c r="K17" s="112">
        <f t="shared" si="2"/>
        <v>-4.831340041142447E-3</v>
      </c>
      <c r="L17" s="112">
        <f t="shared" si="3"/>
        <v>2.4013400411424472E-3</v>
      </c>
      <c r="M17" s="50" t="b">
        <v>0</v>
      </c>
      <c r="N17" s="112">
        <f>_xll.qlInterpolationInterpolate($N$1,E17,TRUE)</f>
        <v>2.3850294023673351E-3</v>
      </c>
      <c r="O17" s="242">
        <f t="shared" si="4"/>
        <v>0.1631063877511208</v>
      </c>
      <c r="P17" s="237">
        <f t="shared" si="6"/>
        <v>1.2095484910242507E-3</v>
      </c>
      <c r="R17" s="114">
        <f>_xll.qlCalendarAdvance(Calendar,R16,"1D","f")</f>
        <v>42663</v>
      </c>
      <c r="S17" s="236">
        <f>_xll.qlInterpolationInterpolate(B6Minterpolation,R17,TRUE)</f>
        <v>1.7736988557458108E-3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43098</v>
      </c>
      <c r="F18" s="114">
        <f>_xll.qlCalendarAdvance(Calendar,E18,$F$1,"mf",,Trigger)</f>
        <v>43280</v>
      </c>
      <c r="G18" s="100">
        <f>_xll.qlDayCounterYearFraction(DayCounter,E18,F18,,,Trigger)</f>
        <v>0.50555555555555554</v>
      </c>
      <c r="H18" s="112">
        <f>_xll.qlQuoteValue(D18,AllTriggers)</f>
        <v>-2.4399999999999999E-3</v>
      </c>
      <c r="I18" s="115">
        <f>_xll.qlYieldTSDiscount(Discounting,E18,,AllTriggers)</f>
        <v>1.0052245423397403</v>
      </c>
      <c r="J18" s="115">
        <f>_xll.qlYieldTSDiscount(Discounting,F18,,AllTriggers)</f>
        <v>1.0077072922000345</v>
      </c>
      <c r="K18" s="112">
        <f t="shared" si="2"/>
        <v>-4.8733732777415497E-3</v>
      </c>
      <c r="L18" s="112">
        <f t="shared" si="3"/>
        <v>2.4333732777415498E-3</v>
      </c>
      <c r="M18" s="50" t="b">
        <v>0</v>
      </c>
      <c r="N18" s="112">
        <f>_xll.qlInterpolationInterpolate($N$1,E18,TRUE)</f>
        <v>2.4143432584263604E-3</v>
      </c>
      <c r="O18" s="242">
        <f t="shared" si="4"/>
        <v>0.19030019315189381</v>
      </c>
      <c r="P18" s="237">
        <f t="shared" si="6"/>
        <v>1.2324839766934916E-3</v>
      </c>
      <c r="R18" s="114">
        <f>_xll.qlCalendarAdvance(Calendar,R17,"1D","f")</f>
        <v>42664</v>
      </c>
      <c r="S18" s="236">
        <f>_xll.qlInterpolationInterpolate(B6Minterpolation,R18,TRUE)</f>
        <v>1.7774996183736404E-3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43130</v>
      </c>
      <c r="F19" s="114">
        <f>_xll.qlCalendarAdvance(Calendar,E19,$F$1,"mf",,Trigger)</f>
        <v>43311</v>
      </c>
      <c r="G19" s="100">
        <f>_xll.qlDayCounterYearFraction(DayCounter,E19,F19,,,Trigger)</f>
        <v>0.50277777777777777</v>
      </c>
      <c r="H19" s="112">
        <f>_xll.qlQuoteValue(D19,AllTriggers)</f>
        <v>-2.4499999999999999E-3</v>
      </c>
      <c r="I19" s="115">
        <f>_xll.qlYieldTSDiscount(Discounting,E19,,AllTriggers)</f>
        <v>1.0056510147730526</v>
      </c>
      <c r="J19" s="115">
        <f>_xll.qlYieldTSDiscount(Discounting,F19,,AllTriggers)</f>
        <v>1.0081380642378421</v>
      </c>
      <c r="K19" s="112">
        <f t="shared" si="2"/>
        <v>-4.9066867877496697E-3</v>
      </c>
      <c r="L19" s="112">
        <f t="shared" si="3"/>
        <v>2.4566867877496698E-3</v>
      </c>
      <c r="M19" s="50" t="b">
        <v>0</v>
      </c>
      <c r="N19" s="112">
        <f>_xll.qlInterpolationInterpolate($N$1,E19,TRUE)</f>
        <v>2.4463652302591067E-3</v>
      </c>
      <c r="O19" s="242">
        <f t="shared" si="4"/>
        <v>0.1032155749056303</v>
      </c>
      <c r="P19" s="237">
        <f t="shared" si="6"/>
        <v>1.2374562197718685E-3</v>
      </c>
      <c r="R19" s="114">
        <f>_xll.qlCalendarAdvance(Calendar,R18,"1D","f")</f>
        <v>42667</v>
      </c>
      <c r="S19" s="236">
        <f>_xll.qlInterpolationInterpolate(B6Minterpolation,R19,TRUE)</f>
        <v>1.7889777451454781E-3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43159</v>
      </c>
      <c r="F20" s="114">
        <f>_xll.qlCalendarAdvance(Calendar,E20,$F$1,"mf",,Trigger)</f>
        <v>43340</v>
      </c>
      <c r="G20" s="100">
        <f>_xll.qlDayCounterYearFraction(DayCounter,E20,F20,,,Trigger)</f>
        <v>0.50277777777777777</v>
      </c>
      <c r="H20" s="112">
        <f>_xll.qlQuoteValue(D20,AllTriggers)</f>
        <v>-2.4399999999999999E-3</v>
      </c>
      <c r="I20" s="115">
        <f>_xll.qlYieldTSDiscount(Discounting,E20,,AllTriggers)</f>
        <v>1.0060436835192226</v>
      </c>
      <c r="J20" s="115">
        <f>_xll.qlYieldTSDiscount(Discounting,F20,,AllTriggers)</f>
        <v>1.0085425234673808</v>
      </c>
      <c r="K20" s="112">
        <f t="shared" si="2"/>
        <v>-4.9279710964386797E-3</v>
      </c>
      <c r="L20" s="112">
        <f t="shared" si="3"/>
        <v>2.4879710964386798E-3</v>
      </c>
      <c r="M20" s="50" t="b">
        <v>0</v>
      </c>
      <c r="N20" s="112">
        <f>_xll.qlInterpolationInterpolate($N$1,E20,TRUE)</f>
        <v>2.4751902804229786E-3</v>
      </c>
      <c r="O20" s="242">
        <f t="shared" si="4"/>
        <v>0.12780816015701188</v>
      </c>
      <c r="P20" s="237">
        <f t="shared" si="6"/>
        <v>1.2532179857807884E-3</v>
      </c>
      <c r="R20" s="114">
        <f>_xll.qlCalendarAdvance(Calendar,R19,"1D","f")</f>
        <v>42668</v>
      </c>
      <c r="S20" s="236">
        <f>_xll.qlInterpolationInterpolate(B6Minterpolation,R20,TRUE)</f>
        <v>1.7928245528126626E-3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43188</v>
      </c>
      <c r="F21" s="118">
        <f>_xll.qlCalendarAdvance(Calendar,E21,$F$1,"mf",,Trigger)</f>
        <v>43371</v>
      </c>
      <c r="G21" s="105">
        <f>_xll.qlDayCounterYearFraction(DayCounter,E21,F21,,,Trigger)</f>
        <v>0.5083333333333333</v>
      </c>
      <c r="H21" s="121">
        <f>_xll.qlQuoteValue(D21,AllTriggers)</f>
        <v>-2.4399999999999999E-3</v>
      </c>
      <c r="I21" s="119">
        <f>_xll.qlYieldTSDiscount(Discounting,E21,,AllTriggers)</f>
        <v>1.0064400367886692</v>
      </c>
      <c r="J21" s="119">
        <f>_xll.qlYieldTSDiscount(Discounting,F21,,AllTriggers)</f>
        <v>1.0089757558122134</v>
      </c>
      <c r="K21" s="121">
        <f t="shared" si="2"/>
        <v>-4.943924261522202E-3</v>
      </c>
      <c r="L21" s="121">
        <f t="shared" si="3"/>
        <v>2.5039242615222022E-3</v>
      </c>
      <c r="M21" s="55" t="b">
        <v>1</v>
      </c>
      <c r="N21" s="121">
        <f>_xll.qlInterpolationInterpolate($N$1,E21,TRUE)</f>
        <v>2.5039242615222022E-3</v>
      </c>
      <c r="O21" s="243">
        <f t="shared" si="4"/>
        <v>0</v>
      </c>
      <c r="P21" s="275">
        <f t="shared" si="6"/>
        <v>1.275221607619814E-3</v>
      </c>
      <c r="R21" s="114">
        <f>_xll.qlCalendarAdvance(Calendar,R20,"1D","f")</f>
        <v>42669</v>
      </c>
      <c r="S21" s="236">
        <f>_xll.qlInterpolationInterpolate(B6Minterpolation,R21,TRUE)</f>
        <v>1.796679486075027E-3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42670</v>
      </c>
      <c r="S22" s="236">
        <f>_xll.qlInterpolationInterpolate(B6Minterpolation,R22,TRUE)</f>
        <v>1.8005411906667087E-3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42671</v>
      </c>
      <c r="S23" s="236">
        <f>_xll.qlInterpolationInterpolate(B6Minterpolation,R23,TRUE)</f>
        <v>1.8044083123218437E-3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42674</v>
      </c>
      <c r="S24" s="236">
        <f>_xll.qlInterpolationInterpolate(B6Minterpolation,R24,TRUE)</f>
        <v>1.8160286370093363E-3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42675</v>
      </c>
      <c r="S25" s="236">
        <f>_xll.qlInterpolationInterpolate(B6Minterpolation,R25,TRUE)</f>
        <v>1.8199038842596515E-3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42676</v>
      </c>
      <c r="S26" s="236">
        <f>_xll.qlInterpolationInterpolate(B6Minterpolation,R26,TRUE)</f>
        <v>1.8237777772441034E-3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42677</v>
      </c>
      <c r="S27" s="236">
        <f>_xll.qlInterpolationInterpolate(B6Minterpolation,R27,TRUE)</f>
        <v>1.8276489616968288E-3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42678</v>
      </c>
      <c r="S28" s="236">
        <f>_xll.qlInterpolationInterpolate(B6Minterpolation,R28,TRUE)</f>
        <v>1.8315160833519638E-3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42681</v>
      </c>
      <c r="S29" s="236">
        <f>_xll.qlInterpolationInterpolate(B6Minterpolation,R29,TRUE)</f>
        <v>1.8430795288731944E-3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42682</v>
      </c>
      <c r="S30" s="236">
        <f>_xll.qlInterpolationInterpolate(B6Minterpolation,R30,TRUE)</f>
        <v>1.8469168566793352E-3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42683</v>
      </c>
      <c r="S31" s="236">
        <f>_xll.qlInterpolationInterpolate(B6Minterpolation,R31,TRUE)</f>
        <v>1.8507433503585689E-3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42684</v>
      </c>
      <c r="S32" s="236">
        <f>_xll.qlInterpolationInterpolate(B6Minterpolation,R32,TRUE)</f>
        <v>1.8545576556450321E-3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42685</v>
      </c>
      <c r="S33" s="236">
        <f>_xll.qlInterpolationInterpolate(B6Minterpolation,R33,TRUE)</f>
        <v>1.8583584182728617E-3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42688</v>
      </c>
      <c r="S34" s="236">
        <f>_xll.qlInterpolationInterpolate(B6Minterpolation,R34,TRUE)</f>
        <v>1.8696659075459138E-3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42689</v>
      </c>
      <c r="S35" s="236">
        <f>_xll.qlInterpolationInterpolate(B6Minterpolation,R35,TRUE)</f>
        <v>1.8733989568805746E-3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42690</v>
      </c>
      <c r="S36" s="236">
        <f>_xll.qlInterpolationInterpolate(B6Minterpolation,R36,TRUE)</f>
        <v>1.8771116922272845E-3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42691</v>
      </c>
      <c r="S37" s="236">
        <f>_xll.qlInterpolationInterpolate(B6Minterpolation,R37,TRUE)</f>
        <v>1.8808027593201805E-3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42692</v>
      </c>
      <c r="S38" s="236">
        <f>_xll.qlInterpolationInterpolate(B6Minterpolation,R38,TRUE)</f>
        <v>1.884470803893399E-3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42695</v>
      </c>
      <c r="S39" s="236">
        <f>_xll.qlInterpolationInterpolate(B6Minterpolation,R39,TRUE)</f>
        <v>1.895323259836356E-3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42696</v>
      </c>
      <c r="S40" s="236">
        <f>_xll.qlInterpolationInterpolate(B6Minterpolation,R40,TRUE)</f>
        <v>1.898885671672231E-3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42697</v>
      </c>
      <c r="S41" s="236">
        <f>_xll.qlInterpolationInterpolate(B6Minterpolation,R41,TRUE)</f>
        <v>1.9024182896591117E-3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42698</v>
      </c>
      <c r="S42" s="236">
        <f>_xll.qlInterpolationInterpolate(B6Minterpolation,R42,TRUE)</f>
        <v>1.9059197595311347E-3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42699</v>
      </c>
      <c r="S43" s="236">
        <f>_xll.qlInterpolationInterpolate(B6Minterpolation,R43,TRUE)</f>
        <v>1.9093887270224368E-3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42702</v>
      </c>
      <c r="S44" s="236">
        <f>_xll.qlInterpolationInterpolate(B6Minterpolation,R44,TRUE)</f>
        <v>1.9195870725533823E-3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42703</v>
      </c>
      <c r="S45" s="236">
        <f>_xll.qlInterpolationInterpolate(B6Minterpolation,R45,TRUE)</f>
        <v>1.922912487863166E-3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42704</v>
      </c>
      <c r="S46" s="236">
        <f>_xll.qlInterpolationInterpolate(B6Minterpolation,R46,TRUE)</f>
        <v>1.926198629462912E-3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42705</v>
      </c>
      <c r="S47" s="236">
        <f>_xll.qlInterpolationInterpolate(B6Minterpolation,R47,TRUE)</f>
        <v>1.9294444655600989E-3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42706</v>
      </c>
      <c r="S48" s="236">
        <f>_xll.qlInterpolationInterpolate(B6Minterpolation,R48,TRUE)</f>
        <v>1.932650254255576E-3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42709</v>
      </c>
      <c r="S49" s="236">
        <f>_xll.qlInterpolationInterpolate(B6Minterpolation,R49,TRUE)</f>
        <v>1.9420331416736599E-3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42710</v>
      </c>
      <c r="S50" s="236">
        <f>_xll.qlInterpolationInterpolate(B6Minterpolation,R50,TRUE)</f>
        <v>1.9450845465042099E-3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42711</v>
      </c>
      <c r="S51" s="236">
        <f>_xll.qlInterpolationInterpolate(B6Minterpolation,R51,TRUE)</f>
        <v>1.9480988068040065E-3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42712</v>
      </c>
      <c r="S52" s="236">
        <f>_xll.qlInterpolationInterpolate(B6Minterpolation,R52,TRUE)</f>
        <v>1.951076503147241E-3</v>
      </c>
    </row>
    <row r="53" spans="5:19" x14ac:dyDescent="0.2">
      <c r="R53" s="114">
        <f>_xll.qlCalendarAdvance(Calendar,R52,"1D","f")</f>
        <v>42713</v>
      </c>
      <c r="S53" s="236">
        <f>_xll.qlInterpolationInterpolate(B6Minterpolation,R53,TRUE)</f>
        <v>1.9540182161081046E-3</v>
      </c>
    </row>
    <row r="54" spans="5:19" x14ac:dyDescent="0.2">
      <c r="R54" s="114">
        <f>_xll.qlCalendarAdvance(Calendar,R53,"1D","f")</f>
        <v>42716</v>
      </c>
      <c r="S54" s="236">
        <f>_xll.qlInterpolationInterpolate(B6Minterpolation,R54,TRUE)</f>
        <v>1.9626332604383841E-3</v>
      </c>
    </row>
    <row r="55" spans="5:19" x14ac:dyDescent="0.2">
      <c r="R55" s="114">
        <f>_xll.qlCalendarAdvance(Calendar,R54,"1D","f")</f>
        <v>42717</v>
      </c>
      <c r="S55" s="236">
        <f>_xll.qlInterpolationInterpolate(B6Minterpolation,R55,TRUE)</f>
        <v>1.9654368456116776E-3</v>
      </c>
    </row>
    <row r="56" spans="5:19" x14ac:dyDescent="0.2">
      <c r="R56" s="114">
        <f>_xll.qlCalendarAdvance(Calendar,R55,"1D","f")</f>
        <v>42718</v>
      </c>
      <c r="S56" s="236">
        <f>_xll.qlInterpolationInterpolate(B6Minterpolation,R56,TRUE)</f>
        <v>1.9682073502735572E-3</v>
      </c>
    </row>
    <row r="57" spans="5:19" x14ac:dyDescent="0.2">
      <c r="R57" s="114">
        <f>_xll.qlCalendarAdvance(Calendar,R56,"1D","f")</f>
        <v>42719</v>
      </c>
      <c r="S57" s="236">
        <f>_xll.qlInterpolationInterpolate(B6Minterpolation,R57,TRUE)</f>
        <v>1.9709453549982135E-3</v>
      </c>
    </row>
    <row r="58" spans="5:19" x14ac:dyDescent="0.2">
      <c r="R58" s="114">
        <f>_xll.qlCalendarAdvance(Calendar,R57,"1D","f")</f>
        <v>42720</v>
      </c>
      <c r="S58" s="236">
        <f>_xll.qlInterpolationInterpolate(B6Minterpolation,R58,TRUE)</f>
        <v>1.9736514403598383E-3</v>
      </c>
    </row>
    <row r="59" spans="5:19" x14ac:dyDescent="0.2">
      <c r="R59" s="114">
        <f>_xll.qlCalendarAdvance(Calendar,R58,"1D","f")</f>
        <v>42723</v>
      </c>
      <c r="S59" s="236">
        <f>_xll.qlInterpolationInterpolate(B6Minterpolation,R59,TRUE)</f>
        <v>1.9815839860084367E-3</v>
      </c>
    </row>
    <row r="60" spans="5:19" x14ac:dyDescent="0.2">
      <c r="R60" s="114">
        <f>_xll.qlCalendarAdvance(Calendar,R59,"1D","f")</f>
        <v>42724</v>
      </c>
      <c r="S60" s="236">
        <f>_xll.qlInterpolationInterpolate(B6Minterpolation,R60,TRUE)</f>
        <v>1.9841681996598487E-3</v>
      </c>
    </row>
    <row r="61" spans="5:19" x14ac:dyDescent="0.2">
      <c r="R61" s="114">
        <f>_xll.qlCalendarAdvance(Calendar,R60,"1D","f")</f>
        <v>42725</v>
      </c>
      <c r="S61" s="236">
        <f>_xll.qlInterpolationInterpolate(B6Minterpolation,R61,TRUE)</f>
        <v>1.9867233968191853E-3</v>
      </c>
    </row>
    <row r="62" spans="5:19" x14ac:dyDescent="0.2">
      <c r="R62" s="114">
        <f>_xll.qlCalendarAdvance(Calendar,R61,"1D","f")</f>
        <v>42726</v>
      </c>
      <c r="S62" s="236">
        <f>_xll.qlInterpolationInterpolate(B6Minterpolation,R62,TRUE)</f>
        <v>1.9892501580606381E-3</v>
      </c>
    </row>
    <row r="63" spans="5:19" x14ac:dyDescent="0.2">
      <c r="R63" s="114">
        <f>_xll.qlCalendarAdvance(Calendar,R62,"1D","f")</f>
        <v>42727</v>
      </c>
      <c r="S63" s="236">
        <f>_xll.qlInterpolationInterpolate(B6Minterpolation,R63,TRUE)</f>
        <v>1.991749063958399E-3</v>
      </c>
    </row>
    <row r="64" spans="5:19" x14ac:dyDescent="0.2">
      <c r="R64" s="114">
        <f>_xll.qlCalendarAdvance(Calendar,R63,"1D","f")</f>
        <v>42731</v>
      </c>
      <c r="S64" s="236">
        <f>_xll.qlInterpolationInterpolate(B6Minterpolation,R64,TRUE)</f>
        <v>2.001477745596344E-3</v>
      </c>
    </row>
    <row r="65" spans="18:19" x14ac:dyDescent="0.2">
      <c r="R65" s="114">
        <f>_xll.qlCalendarAdvance(Calendar,R64,"1D","f")</f>
        <v>42732</v>
      </c>
      <c r="S65" s="236">
        <f>_xll.qlInterpolationInterpolate(B6Minterpolation,R65,TRUE)</f>
        <v>2.0038460833885128E-3</v>
      </c>
    </row>
    <row r="66" spans="18:19" x14ac:dyDescent="0.2">
      <c r="R66" s="114">
        <f>_xll.qlCalendarAdvance(Calendar,R65,"1D","f")</f>
        <v>42733</v>
      </c>
      <c r="S66" s="236">
        <f>_xll.qlInterpolationInterpolate(B6Minterpolation,R66,TRUE)</f>
        <v>2.0061900492821367E-3</v>
      </c>
    </row>
    <row r="67" spans="18:19" x14ac:dyDescent="0.2">
      <c r="R67" s="114">
        <f>_xll.qlCalendarAdvance(Calendar,R66,"1D","f")</f>
        <v>42734</v>
      </c>
      <c r="S67" s="236">
        <f>_xll.qlInterpolationInterpolate(B6Minterpolation,R67,TRUE)</f>
        <v>2.0085102238514077E-3</v>
      </c>
    </row>
    <row r="68" spans="18:19" x14ac:dyDescent="0.2">
      <c r="R68" s="114">
        <f>_xll.qlCalendarAdvance(Calendar,R67,"1D","f")</f>
        <v>42737</v>
      </c>
      <c r="S68" s="236">
        <f>_xll.qlInterpolationInterpolate(B6Minterpolation,R68,TRUE)</f>
        <v>2.0153320732077752E-3</v>
      </c>
    </row>
    <row r="69" spans="18:19" x14ac:dyDescent="0.2">
      <c r="R69" s="114">
        <f>_xll.qlCalendarAdvance(Calendar,R68,"1D","f")</f>
        <v>42738</v>
      </c>
      <c r="S69" s="236">
        <f>_xll.qlInterpolationInterpolate(B6Minterpolation,R69,TRUE)</f>
        <v>2.017560514538292E-3</v>
      </c>
    </row>
    <row r="70" spans="18:19" x14ac:dyDescent="0.2">
      <c r="R70" s="114">
        <f>_xll.qlCalendarAdvance(Calendar,R69,"1D","f")</f>
        <v>42739</v>
      </c>
      <c r="S70" s="236">
        <f>_xll.qlInterpolationInterpolate(B6Minterpolation,R70,TRUE)</f>
        <v>2.0197665277289774E-3</v>
      </c>
    </row>
    <row r="71" spans="18:19" x14ac:dyDescent="0.2">
      <c r="R71" s="114">
        <f>_xll.qlCalendarAdvance(Calendar,R70,"1D","f")</f>
        <v>42740</v>
      </c>
      <c r="S71" s="236">
        <f>_xll.qlInterpolationInterpolate(B6Minterpolation,R71,TRUE)</f>
        <v>2.0219503084324135E-3</v>
      </c>
    </row>
    <row r="72" spans="18:19" x14ac:dyDescent="0.2">
      <c r="R72" s="114">
        <f>_xll.qlCalendarAdvance(Calendar,R71,"1D","f")</f>
        <v>42741</v>
      </c>
      <c r="S72" s="236">
        <f>_xll.qlInterpolationInterpolate(B6Minterpolation,R72,TRUE)</f>
        <v>2.0241120523011827E-3</v>
      </c>
    </row>
    <row r="73" spans="18:19" x14ac:dyDescent="0.2">
      <c r="R73" s="114">
        <f>_xll.qlCalendarAdvance(Calendar,R72,"1D","f")</f>
        <v>42744</v>
      </c>
      <c r="S73" s="236">
        <f>_xll.qlInterpolationInterpolate(B6Minterpolation,R73,TRUE)</f>
        <v>2.030467019425314E-3</v>
      </c>
    </row>
    <row r="74" spans="18:19" x14ac:dyDescent="0.2">
      <c r="R74" s="114">
        <f>_xll.qlCalendarAdvance(Calendar,R73,"1D","f")</f>
        <v>42745</v>
      </c>
      <c r="S74" s="236">
        <f>_xll.qlInterpolationInterpolate(B6Minterpolation,R74,TRUE)</f>
        <v>2.0325425724812413E-3</v>
      </c>
    </row>
    <row r="75" spans="18:19" x14ac:dyDescent="0.2">
      <c r="R75" s="114">
        <f>_xll.qlCalendarAdvance(Calendar,R74,"1D","f")</f>
        <v>42746</v>
      </c>
      <c r="S75" s="236">
        <f>_xll.qlInterpolationInterpolate(B6Minterpolation,R75,TRUE)</f>
        <v>2.0345970669654137E-3</v>
      </c>
    </row>
    <row r="76" spans="18:19" x14ac:dyDescent="0.2">
      <c r="R76" s="114">
        <f>_xll.qlCalendarAdvance(Calendar,R75,"1D","f")</f>
        <v>42747</v>
      </c>
      <c r="S76" s="236">
        <f>_xll.qlInterpolationInterpolate(B6Minterpolation,R76,TRUE)</f>
        <v>2.0366306985304143E-3</v>
      </c>
    </row>
    <row r="77" spans="18:19" x14ac:dyDescent="0.2">
      <c r="R77" s="114">
        <f>_xll.qlCalendarAdvance(Calendar,R76,"1D","f")</f>
        <v>42748</v>
      </c>
      <c r="S77" s="236">
        <f>_xll.qlInterpolationInterpolate(B6Minterpolation,R77,TRUE)</f>
        <v>2.0386436628288258E-3</v>
      </c>
    </row>
    <row r="78" spans="18:19" x14ac:dyDescent="0.2">
      <c r="R78" s="114">
        <f>_xll.qlCalendarAdvance(Calendar,R77,"1D","f")</f>
        <v>42751</v>
      </c>
      <c r="S78" s="236">
        <f>_xll.qlInterpolationInterpolate(B6Minterpolation,R78,TRUE)</f>
        <v>2.0445605086503492E-3</v>
      </c>
    </row>
    <row r="79" spans="18:19" x14ac:dyDescent="0.2">
      <c r="R79" s="114">
        <f>_xll.qlCalendarAdvance(Calendar,R78,"1D","f")</f>
        <v>42752</v>
      </c>
      <c r="S79" s="236">
        <f>_xll.qlInterpolationInterpolate(B6Minterpolation,R79,TRUE)</f>
        <v>2.0464927604082282E-3</v>
      </c>
    </row>
    <row r="80" spans="18:19" x14ac:dyDescent="0.2">
      <c r="R80" s="114">
        <f>_xll.qlCalendarAdvance(Calendar,R79,"1D","f")</f>
        <v>42753</v>
      </c>
      <c r="S80" s="236">
        <f>_xll.qlInterpolationInterpolate(B6Minterpolation,R80,TRUE)</f>
        <v>2.0484053231624305E-3</v>
      </c>
    </row>
    <row r="81" spans="18:19" x14ac:dyDescent="0.2">
      <c r="R81" s="114">
        <f>_xll.qlCalendarAdvance(Calendar,R80,"1D","f")</f>
        <v>42754</v>
      </c>
      <c r="S81" s="236">
        <f>_xll.qlInterpolationInterpolate(B6Minterpolation,R81,TRUE)</f>
        <v>2.0502983925655385E-3</v>
      </c>
    </row>
    <row r="82" spans="18:19" x14ac:dyDescent="0.2">
      <c r="R82" s="114">
        <f>_xll.qlCalendarAdvance(Calendar,R81,"1D","f")</f>
        <v>42755</v>
      </c>
      <c r="S82" s="236">
        <f>_xll.qlInterpolationInterpolate(B6Minterpolation,R82,TRUE)</f>
        <v>2.0521721642701349E-3</v>
      </c>
    </row>
    <row r="83" spans="18:19" x14ac:dyDescent="0.2">
      <c r="R83" s="114">
        <f>_xll.qlCalendarAdvance(Calendar,R82,"1D","f")</f>
        <v>42758</v>
      </c>
      <c r="S83" s="236">
        <f>_xll.qlInterpolationInterpolate(B6Minterpolation,R83,TRUE)</f>
        <v>2.0576796497186779E-3</v>
      </c>
    </row>
    <row r="84" spans="18:19" x14ac:dyDescent="0.2">
      <c r="R84" s="114">
        <f>_xll.qlCalendarAdvance(Calendar,R83,"1D","f")</f>
        <v>42759</v>
      </c>
      <c r="S84" s="236">
        <f>_xll.qlInterpolationInterpolate(B6Minterpolation,R84,TRUE)</f>
        <v>2.0594781871550519E-3</v>
      </c>
    </row>
    <row r="85" spans="18:19" x14ac:dyDescent="0.2">
      <c r="R85" s="114">
        <f>_xll.qlCalendarAdvance(Calendar,R84,"1D","f")</f>
        <v>42760</v>
      </c>
      <c r="S85" s="236">
        <f>_xll.qlInterpolationInterpolate(B6Minterpolation,R85,TRUE)</f>
        <v>2.0612584051558267E-3</v>
      </c>
    </row>
    <row r="86" spans="18:19" x14ac:dyDescent="0.2">
      <c r="R86" s="114">
        <f>_xll.qlCalendarAdvance(Calendar,R85,"1D","f")</f>
        <v>42761</v>
      </c>
      <c r="S86" s="236">
        <f>_xll.qlInterpolationInterpolate(B6Minterpolation,R86,TRUE)</f>
        <v>2.0630204993735846E-3</v>
      </c>
    </row>
    <row r="87" spans="18:19" x14ac:dyDescent="0.2">
      <c r="R87" s="114">
        <f>_xll.qlCalendarAdvance(Calendar,R86,"1D","f")</f>
        <v>42762</v>
      </c>
      <c r="S87" s="236">
        <f>_xll.qlInterpolationInterpolate(B6Minterpolation,R87,TRUE)</f>
        <v>2.0647646654609083E-3</v>
      </c>
    </row>
    <row r="88" spans="18:19" x14ac:dyDescent="0.2">
      <c r="R88" s="114">
        <f>_xll.qlCalendarAdvance(Calendar,R87,"1D","f")</f>
        <v>42765</v>
      </c>
      <c r="S88" s="236">
        <f>_xll.qlInterpolationInterpolate(B6Minterpolation,R88,TRUE)</f>
        <v>2.0698915514660988E-3</v>
      </c>
    </row>
    <row r="89" spans="18:19" x14ac:dyDescent="0.2">
      <c r="R89" s="114">
        <f>_xll.qlCalendarAdvance(Calendar,R88,"1D","f")</f>
        <v>42766</v>
      </c>
      <c r="S89" s="236">
        <f>_xll.qlInterpolationInterpolate(B6Minterpolation,R89,TRUE)</f>
        <v>2.0715659615575103E-3</v>
      </c>
    </row>
    <row r="90" spans="18:19" x14ac:dyDescent="0.2">
      <c r="R90" s="114">
        <f>_xll.qlCalendarAdvance(Calendar,R89,"1D","f")</f>
        <v>42767</v>
      </c>
      <c r="S90" s="236">
        <f>_xll.qlInterpolationInterpolate(B6Minterpolation,R90,TRUE)</f>
        <v>2.0732234217814001E-3</v>
      </c>
    </row>
    <row r="91" spans="18:19" x14ac:dyDescent="0.2">
      <c r="R91" s="114">
        <f>_xll.qlCalendarAdvance(Calendar,R90,"1D","f")</f>
        <v>42768</v>
      </c>
      <c r="S91" s="236">
        <f>_xll.qlInterpolationInterpolate(B6Minterpolation,R91,TRUE)</f>
        <v>2.0748641277903504E-3</v>
      </c>
    </row>
    <row r="92" spans="18:19" x14ac:dyDescent="0.2">
      <c r="R92" s="114">
        <f>_xll.qlCalendarAdvance(Calendar,R91,"1D","f")</f>
        <v>42769</v>
      </c>
      <c r="S92" s="236">
        <f>_xll.qlInterpolationInterpolate(B6Minterpolation,R92,TRUE)</f>
        <v>2.0764882752369444E-3</v>
      </c>
    </row>
    <row r="93" spans="18:19" x14ac:dyDescent="0.2">
      <c r="R93" s="114">
        <f>_xll.qlCalendarAdvance(Calendar,R92,"1D","f")</f>
        <v>42772</v>
      </c>
      <c r="S93" s="236">
        <f>_xll.qlInterpolationInterpolate(B6Minterpolation,R93,TRUE)</f>
        <v>2.0812633227284098E-3</v>
      </c>
    </row>
    <row r="94" spans="18:19" x14ac:dyDescent="0.2">
      <c r="R94" s="114">
        <f>_xll.qlCalendarAdvance(Calendar,R93,"1D","f")</f>
        <v>42773</v>
      </c>
      <c r="S94" s="236">
        <f>_xll.qlInterpolationInterpolate(B6Minterpolation,R94,TRUE)</f>
        <v>2.0828231924514013E-3</v>
      </c>
    </row>
    <row r="95" spans="18:19" x14ac:dyDescent="0.2">
      <c r="R95" s="114">
        <f>_xll.qlCalendarAdvance(Calendar,R94,"1D","f")</f>
        <v>42774</v>
      </c>
      <c r="S95" s="236">
        <f>_xll.qlInterpolationInterpolate(B6Minterpolation,R95,TRUE)</f>
        <v>2.0843674818749485E-3</v>
      </c>
    </row>
    <row r="96" spans="18:19" x14ac:dyDescent="0.2">
      <c r="R96" s="114">
        <f>_xll.qlCalendarAdvance(Calendar,R95,"1D","f")</f>
        <v>42775</v>
      </c>
      <c r="S96" s="236">
        <f>_xll.qlInterpolationInterpolate(B6Minterpolation,R96,TRUE)</f>
        <v>2.0858963866516342E-3</v>
      </c>
    </row>
    <row r="97" spans="18:19" x14ac:dyDescent="0.2">
      <c r="R97" s="114">
        <f>_xll.qlCalendarAdvance(Calendar,R96,"1D","f")</f>
        <v>42776</v>
      </c>
      <c r="S97" s="236">
        <f>_xll.qlInterpolationInterpolate(B6Minterpolation,R97,TRUE)</f>
        <v>2.0874101024340405E-3</v>
      </c>
    </row>
    <row r="98" spans="18:19" x14ac:dyDescent="0.2">
      <c r="R98" s="114">
        <f>_xll.qlCalendarAdvance(Calendar,R97,"1D","f")</f>
        <v>42779</v>
      </c>
      <c r="S98" s="236">
        <f>_xll.qlInterpolationInterpolate(B6Minterpolation,R98,TRUE)</f>
        <v>2.0918620723414088E-3</v>
      </c>
    </row>
    <row r="99" spans="18:19" x14ac:dyDescent="0.2">
      <c r="R99" s="114">
        <f>_xll.qlCalendarAdvance(Calendar,R98,"1D","f")</f>
        <v>42780</v>
      </c>
      <c r="S99" s="236">
        <f>_xll.qlInterpolationInterpolate(B6Minterpolation,R99,TRUE)</f>
        <v>2.0933169886725228E-3</v>
      </c>
    </row>
    <row r="100" spans="18:19" x14ac:dyDescent="0.2">
      <c r="R100" s="114">
        <f>_xll.qlCalendarAdvance(Calendar,R99,"1D","f")</f>
        <v>42781</v>
      </c>
      <c r="S100" s="236">
        <f>_xll.qlInterpolationInterpolate(B6Minterpolation,R100,TRUE)</f>
        <v>2.0947576942722704E-3</v>
      </c>
    </row>
    <row r="101" spans="18:19" x14ac:dyDescent="0.2">
      <c r="R101" s="114">
        <f>_xll.qlCalendarAdvance(Calendar,R100,"1D","f")</f>
        <v>42782</v>
      </c>
      <c r="S101" s="236">
        <f>_xll.qlInterpolationInterpolate(B6Minterpolation,R101,TRUE)</f>
        <v>2.0961843847932334E-3</v>
      </c>
    </row>
    <row r="102" spans="18:19" x14ac:dyDescent="0.2">
      <c r="R102" s="114">
        <f>_xll.qlCalendarAdvance(Calendar,R101,"1D","f")</f>
        <v>42783</v>
      </c>
      <c r="S102" s="236">
        <f>_xll.qlInterpolationInterpolate(B6Minterpolation,R102,TRUE)</f>
        <v>2.0975972558879949E-3</v>
      </c>
    </row>
    <row r="103" spans="18:19" x14ac:dyDescent="0.2">
      <c r="R103" s="114">
        <f>_xll.qlCalendarAdvance(Calendar,R102,"1D","f")</f>
        <v>42786</v>
      </c>
      <c r="S103" s="236">
        <f>_xll.qlInterpolationInterpolate(B6Minterpolation,R103,TRUE)</f>
        <v>2.1017549091408936E-3</v>
      </c>
    </row>
    <row r="104" spans="18:19" x14ac:dyDescent="0.2">
      <c r="R104" s="114">
        <f>_xll.qlCalendarAdvance(Calendar,R103,"1D","f")</f>
        <v>42787</v>
      </c>
      <c r="S104" s="236">
        <f>_xll.qlInterpolationInterpolate(B6Minterpolation,R104,TRUE)</f>
        <v>2.103114459056673E-3</v>
      </c>
    </row>
    <row r="105" spans="18:19" x14ac:dyDescent="0.2">
      <c r="R105" s="114">
        <f>_xll.qlCalendarAdvance(Calendar,R104,"1D","f")</f>
        <v>42788</v>
      </c>
      <c r="S105" s="236">
        <f>_xll.qlInterpolationInterpolate(B6Minterpolation,R105,TRUE)</f>
        <v>2.104461167809163E-3</v>
      </c>
    </row>
    <row r="106" spans="18:19" x14ac:dyDescent="0.2">
      <c r="R106" s="114">
        <f>_xll.qlCalendarAdvance(Calendar,R105,"1D","f")</f>
        <v>42789</v>
      </c>
      <c r="S106" s="236">
        <f>_xll.qlInterpolationInterpolate(B6Minterpolation,R106,TRUE)</f>
        <v>2.1057952310509468E-3</v>
      </c>
    </row>
    <row r="107" spans="18:19" x14ac:dyDescent="0.2">
      <c r="R107" s="114">
        <f>_xll.qlCalendarAdvance(Calendar,R106,"1D","f")</f>
        <v>42790</v>
      </c>
      <c r="S107" s="236">
        <f>_xll.qlInterpolationInterpolate(B6Minterpolation,R107,TRUE)</f>
        <v>2.1071168444346056E-3</v>
      </c>
    </row>
    <row r="108" spans="18:19" x14ac:dyDescent="0.2">
      <c r="R108" s="114">
        <f>_xll.qlCalendarAdvance(Calendar,R107,"1D","f")</f>
        <v>42793</v>
      </c>
      <c r="S108" s="236">
        <f>_xll.qlInterpolationInterpolate(B6Minterpolation,R108,TRUE)</f>
        <v>2.111008941962663E-3</v>
      </c>
    </row>
    <row r="109" spans="18:19" x14ac:dyDescent="0.2">
      <c r="R109" s="114">
        <f>_xll.qlCalendarAdvance(Calendar,R108,"1D","f")</f>
        <v>42794</v>
      </c>
      <c r="S109" s="236">
        <f>_xll.qlInterpolationInterpolate(B6Minterpolation,R109,TRUE)</f>
        <v>2.1122827124396499E-3</v>
      </c>
    </row>
    <row r="110" spans="18:19" x14ac:dyDescent="0.2">
      <c r="R110" s="114">
        <f>_xll.qlCalendarAdvance(Calendar,R109,"1D","f")</f>
        <v>42795</v>
      </c>
      <c r="S110" s="236">
        <f>_xll.qlInterpolationInterpolate(B6Minterpolation,R110,TRUE)</f>
        <v>2.1135450113214257E-3</v>
      </c>
    </row>
    <row r="111" spans="18:19" x14ac:dyDescent="0.2">
      <c r="R111" s="114">
        <f>_xll.qlCalendarAdvance(Calendar,R110,"1D","f")</f>
        <v>42796</v>
      </c>
      <c r="S111" s="236">
        <f>_xll.qlInterpolationInterpolate(B6Minterpolation,R111,TRUE)</f>
        <v>2.1147960342605718E-3</v>
      </c>
    </row>
    <row r="112" spans="18:19" x14ac:dyDescent="0.2">
      <c r="R112" s="114">
        <f>_xll.qlCalendarAdvance(Calendar,R111,"1D","f")</f>
        <v>42797</v>
      </c>
      <c r="S112" s="236">
        <f>_xll.qlInterpolationInterpolate(B6Minterpolation,R112,TRUE)</f>
        <v>2.1160359769096713E-3</v>
      </c>
    </row>
    <row r="113" spans="18:19" x14ac:dyDescent="0.2">
      <c r="R113" s="114">
        <f>_xll.qlCalendarAdvance(Calendar,R112,"1D","f")</f>
        <v>42800</v>
      </c>
      <c r="S113" s="236">
        <f>_xll.qlInterpolationInterpolate(B6Minterpolation,R113,TRUE)</f>
        <v>2.1196912796425144E-3</v>
      </c>
    </row>
    <row r="114" spans="18:19" x14ac:dyDescent="0.2">
      <c r="R114" s="114">
        <f>_xll.qlCalendarAdvance(Calendar,R113,"1D","f")</f>
        <v>42801</v>
      </c>
      <c r="S114" s="236">
        <f>_xll.qlInterpolationInterpolate(B6Minterpolation,R114,TRUE)</f>
        <v>2.1208888576572517E-3</v>
      </c>
    </row>
    <row r="115" spans="18:19" x14ac:dyDescent="0.2">
      <c r="R115" s="114">
        <f>_xll.qlCalendarAdvance(Calendar,R114,"1D","f")</f>
        <v>42802</v>
      </c>
      <c r="S115" s="236">
        <f>_xll.qlInterpolationInterpolate(B6Minterpolation,R115,TRUE)</f>
        <v>2.1220763336448553E-3</v>
      </c>
    </row>
    <row r="116" spans="18:19" x14ac:dyDescent="0.2">
      <c r="R116" s="114">
        <f>_xll.qlCalendarAdvance(Calendar,R115,"1D","f")</f>
        <v>42803</v>
      </c>
      <c r="S116" s="236">
        <f>_xll.qlInterpolationInterpolate(B6Minterpolation,R116,TRUE)</f>
        <v>2.1232539032579067E-3</v>
      </c>
    </row>
    <row r="117" spans="18:19" x14ac:dyDescent="0.2">
      <c r="R117" s="114">
        <f>_xll.qlCalendarAdvance(Calendar,R116,"1D","f")</f>
        <v>42804</v>
      </c>
      <c r="S117" s="236">
        <f>_xll.qlInterpolationInterpolate(B6Minterpolation,R117,TRUE)</f>
        <v>2.1244217621489894E-3</v>
      </c>
    </row>
    <row r="118" spans="18:19" x14ac:dyDescent="0.2">
      <c r="R118" s="114">
        <f>_xll.qlCalendarAdvance(Calendar,R117,"1D","f")</f>
        <v>42807</v>
      </c>
      <c r="S118" s="236">
        <f>_xll.qlInterpolationInterpolate(B6Minterpolation,R118,TRUE)</f>
        <v>2.1278690310162461E-3</v>
      </c>
    </row>
    <row r="119" spans="18:19" x14ac:dyDescent="0.2">
      <c r="R119" s="114">
        <f>_xll.qlCalendarAdvance(Calendar,R118,"1D","f")</f>
        <v>42808</v>
      </c>
      <c r="S119" s="236">
        <f>_xll.qlInterpolationInterpolate(B6Minterpolation,R119,TRUE)</f>
        <v>2.1290000035452767E-3</v>
      </c>
    </row>
    <row r="120" spans="18:19" x14ac:dyDescent="0.2">
      <c r="R120" s="114">
        <f>_xll.qlCalendarAdvance(Calendar,R119,"1D","f")</f>
        <v>42809</v>
      </c>
      <c r="S120" s="236">
        <f>_xll.qlInterpolationInterpolate(B6Minterpolation,R120,TRUE)</f>
        <v>2.1301222436152503E-3</v>
      </c>
    </row>
    <row r="121" spans="18:19" x14ac:dyDescent="0.2">
      <c r="R121" s="114">
        <f>_xll.qlCalendarAdvance(Calendar,R120,"1D","f")</f>
        <v>42810</v>
      </c>
      <c r="S121" s="236">
        <f>_xll.qlInterpolationInterpolate(B6Minterpolation,R121,TRUE)</f>
        <v>2.1312359468787499E-3</v>
      </c>
    </row>
    <row r="122" spans="18:19" x14ac:dyDescent="0.2">
      <c r="R122" s="114">
        <f>_xll.qlCalendarAdvance(Calendar,R121,"1D","f")</f>
        <v>42811</v>
      </c>
      <c r="S122" s="236">
        <f>_xll.qlInterpolationInterpolate(B6Minterpolation,R122,TRUE)</f>
        <v>2.1323413089883577E-3</v>
      </c>
    </row>
    <row r="123" spans="18:19" x14ac:dyDescent="0.2">
      <c r="R123" s="114">
        <f>_xll.qlCalendarAdvance(Calendar,R122,"1D","f")</f>
        <v>42814</v>
      </c>
      <c r="S123" s="236">
        <f>_xll.qlInterpolationInterpolate(B6Minterpolation,R123,TRUE)</f>
        <v>2.135609304919656E-3</v>
      </c>
    </row>
    <row r="124" spans="18:19" x14ac:dyDescent="0.2">
      <c r="R124" s="114">
        <f>_xll.qlCalendarAdvance(Calendar,R123,"1D","f")</f>
        <v>42815</v>
      </c>
      <c r="S124" s="236">
        <f>_xll.qlInterpolationInterpolate(B6Minterpolation,R124,TRUE)</f>
        <v>2.1366832589395221E-3</v>
      </c>
    </row>
    <row r="125" spans="18:19" x14ac:dyDescent="0.2">
      <c r="R125" s="114">
        <f>_xll.qlCalendarAdvance(Calendar,R124,"1D","f")</f>
        <v>42816</v>
      </c>
      <c r="S125" s="236">
        <f>_xll.qlInterpolationInterpolate(B6Minterpolation,R125,TRUE)</f>
        <v>2.1377498500684089E-3</v>
      </c>
    </row>
    <row r="126" spans="18:19" x14ac:dyDescent="0.2">
      <c r="R126" s="114">
        <f>_xll.qlCalendarAdvance(Calendar,R125,"1D","f")</f>
        <v>42817</v>
      </c>
      <c r="S126" s="236">
        <f>_xll.qlInterpolationInterpolate(B6Minterpolation,R126,TRUE)</f>
        <v>2.1388092739588992E-3</v>
      </c>
    </row>
    <row r="127" spans="18:19" x14ac:dyDescent="0.2">
      <c r="R127" s="114">
        <f>_xll.qlCalendarAdvance(Calendar,R126,"1D","f")</f>
        <v>42818</v>
      </c>
      <c r="S127" s="236">
        <f>_xll.qlInterpolationInterpolate(B6Minterpolation,R127,TRUE)</f>
        <v>2.1398617262635752E-3</v>
      </c>
    </row>
    <row r="128" spans="18:19" x14ac:dyDescent="0.2">
      <c r="R128" s="114">
        <f>_xll.qlCalendarAdvance(Calendar,R127,"1D","f")</f>
        <v>42821</v>
      </c>
      <c r="S128" s="236">
        <f>_xll.qlInterpolationInterpolate(B6Minterpolation,R128,TRUE)</f>
        <v>2.1429792101885425E-3</v>
      </c>
    </row>
    <row r="129" spans="18:19" x14ac:dyDescent="0.2">
      <c r="R129" s="114">
        <f>_xll.qlCalendarAdvance(Calendar,R128,"1D","f")</f>
        <v>42822</v>
      </c>
      <c r="S129" s="236">
        <f>_xll.qlInterpolationInterpolate(B6Minterpolation,R129,TRUE)</f>
        <v>2.1440057326757868E-3</v>
      </c>
    </row>
    <row r="130" spans="18:19" x14ac:dyDescent="0.2">
      <c r="R130" s="114">
        <f>_xll.qlCalendarAdvance(Calendar,R129,"1D","f")</f>
        <v>42823</v>
      </c>
      <c r="S130" s="236">
        <f>_xll.qlInterpolationInterpolate(B6Minterpolation,R130,TRUE)</f>
        <v>2.145026261840129E-3</v>
      </c>
    </row>
    <row r="131" spans="18:19" x14ac:dyDescent="0.2">
      <c r="R131" s="114">
        <f>_xll.qlCalendarAdvance(Calendar,R130,"1D","f")</f>
        <v>42824</v>
      </c>
      <c r="S131" s="236">
        <f>_xll.qlInterpolationInterpolate(B6Minterpolation,R131,TRUE)</f>
        <v>2.1460409933341524E-3</v>
      </c>
    </row>
    <row r="132" spans="18:19" x14ac:dyDescent="0.2">
      <c r="R132" s="114">
        <f>_xll.qlCalendarAdvance(Calendar,R131,"1D","f")</f>
        <v>42825</v>
      </c>
      <c r="S132" s="236">
        <f>_xll.qlInterpolationInterpolate(B6Minterpolation,R132,TRUE)</f>
        <v>2.1470501068445794E-3</v>
      </c>
    </row>
    <row r="133" spans="18:19" x14ac:dyDescent="0.2">
      <c r="R133" s="114">
        <f>_xll.qlCalendarAdvance(Calendar,R132,"1D","f")</f>
        <v>42828</v>
      </c>
      <c r="S133" s="236">
        <f>_xll.qlInterpolationInterpolate(B6Minterpolation,R133,TRUE)</f>
        <v>2.1500448338436845E-3</v>
      </c>
    </row>
    <row r="134" spans="18:19" x14ac:dyDescent="0.2">
      <c r="R134" s="114">
        <f>_xll.qlCalendarAdvance(Calendar,R133,"1D","f")</f>
        <v>42829</v>
      </c>
      <c r="S134" s="236">
        <f>_xll.qlInterpolationInterpolate(B6Minterpolation,R134,TRUE)</f>
        <v>2.151032537857409E-3</v>
      </c>
    </row>
    <row r="135" spans="18:19" x14ac:dyDescent="0.2">
      <c r="R135" s="114">
        <f>_xll.qlCalendarAdvance(Calendar,R134,"1D","f")</f>
        <v>42830</v>
      </c>
      <c r="S135" s="236">
        <f>_xll.qlInterpolationInterpolate(B6Minterpolation,R135,TRUE)</f>
        <v>2.1520151391405196E-3</v>
      </c>
    </row>
    <row r="136" spans="18:19" x14ac:dyDescent="0.2">
      <c r="R136" s="114">
        <f>_xll.qlCalendarAdvance(Calendar,R135,"1D","f")</f>
        <v>42831</v>
      </c>
      <c r="S136" s="236">
        <f>_xll.qlInterpolationInterpolate(B6Minterpolation,R136,TRUE)</f>
        <v>2.1529927375504398E-3</v>
      </c>
    </row>
    <row r="137" spans="18:19" x14ac:dyDescent="0.2">
      <c r="R137" s="114">
        <f>_xll.qlCalendarAdvance(Calendar,R136,"1D","f")</f>
        <v>42832</v>
      </c>
      <c r="S137" s="236">
        <f>_xll.qlInterpolationInterpolate(B6Minterpolation,R137,TRUE)</f>
        <v>2.1539654329445945E-3</v>
      </c>
    </row>
    <row r="138" spans="18:19" x14ac:dyDescent="0.2">
      <c r="R138" s="114">
        <f>_xll.qlCalendarAdvance(Calendar,R137,"1D","f")</f>
        <v>42835</v>
      </c>
      <c r="S138" s="236">
        <f>_xll.qlInterpolationInterpolate(B6Minterpolation,R138,TRUE)</f>
        <v>2.156855099606711E-3</v>
      </c>
    </row>
    <row r="139" spans="18:19" x14ac:dyDescent="0.2">
      <c r="R139" s="114">
        <f>_xll.qlCalendarAdvance(Calendar,R138,"1D","f")</f>
        <v>42836</v>
      </c>
      <c r="S139" s="236">
        <f>_xll.qlInterpolationInterpolate(B6Minterpolation,R139,TRUE)</f>
        <v>2.1578091815120486E-3</v>
      </c>
    </row>
    <row r="140" spans="18:19" x14ac:dyDescent="0.2">
      <c r="R140" s="114">
        <f>_xll.qlCalendarAdvance(Calendar,R139,"1D","f")</f>
        <v>42837</v>
      </c>
      <c r="S140" s="236">
        <f>_xll.qlInterpolationInterpolate(B6Minterpolation,R140,TRUE)</f>
        <v>2.1587588596887431E-3</v>
      </c>
    </row>
    <row r="141" spans="18:19" x14ac:dyDescent="0.2">
      <c r="R141" s="114">
        <f>_xll.qlCalendarAdvance(Calendar,R140,"1D","f")</f>
        <v>42838</v>
      </c>
      <c r="S141" s="236">
        <f>_xll.qlInterpolationInterpolate(B6Minterpolation,R141,TRUE)</f>
        <v>2.1597042339942187E-3</v>
      </c>
    </row>
    <row r="142" spans="18:19" x14ac:dyDescent="0.2">
      <c r="R142" s="114">
        <f>_xll.qlCalendarAdvance(Calendar,R141,"1D","f")</f>
        <v>42843</v>
      </c>
      <c r="S142" s="236">
        <f>_xll.qlInterpolationInterpolate(B6Minterpolation,R142,TRUE)</f>
        <v>2.164370042463172E-3</v>
      </c>
    </row>
    <row r="143" spans="18:19" x14ac:dyDescent="0.2">
      <c r="R143" s="114">
        <f>_xll.qlCalendarAdvance(Calendar,R142,"1D","f")</f>
        <v>42844</v>
      </c>
      <c r="S143" s="236">
        <f>_xll.qlInterpolationInterpolate(B6Minterpolation,R143,TRUE)</f>
        <v>2.1652916905472489E-3</v>
      </c>
    </row>
    <row r="144" spans="18:19" x14ac:dyDescent="0.2">
      <c r="R144" s="114">
        <f>_xll.qlCalendarAdvance(Calendar,R143,"1D","f")</f>
        <v>42845</v>
      </c>
      <c r="S144" s="236">
        <f>_xll.qlInterpolationInterpolate(B6Minterpolation,R144,TRUE)</f>
        <v>2.1662097337620785E-3</v>
      </c>
    </row>
    <row r="145" spans="18:19" x14ac:dyDescent="0.2">
      <c r="R145" s="114">
        <f>_xll.qlCalendarAdvance(Calendar,R144,"1D","f")</f>
        <v>42846</v>
      </c>
      <c r="S145" s="236">
        <f>_xll.qlInterpolationInterpolate(B6Minterpolation,R145,TRUE)</f>
        <v>2.1671242719650849E-3</v>
      </c>
    </row>
    <row r="146" spans="18:19" x14ac:dyDescent="0.2">
      <c r="R146" s="114">
        <f>_xll.qlCalendarAdvance(Calendar,R145,"1D","f")</f>
        <v>42849</v>
      </c>
      <c r="S146" s="236">
        <f>_xll.qlInterpolationInterpolate(B6Minterpolation,R146,TRUE)</f>
        <v>2.1698478550774098E-3</v>
      </c>
    </row>
    <row r="147" spans="18:19" x14ac:dyDescent="0.2">
      <c r="R147" s="114">
        <f>_xll.qlCalendarAdvance(Calendar,R146,"1D","f")</f>
        <v>42850</v>
      </c>
      <c r="S147" s="236">
        <f>_xll.qlInterpolationInterpolate(B6Minterpolation,R147,TRUE)</f>
        <v>2.1707493718073688E-3</v>
      </c>
    </row>
    <row r="148" spans="18:19" x14ac:dyDescent="0.2">
      <c r="R148" s="114">
        <f>_xll.qlCalendarAdvance(Calendar,R147,"1D","f")</f>
        <v>42851</v>
      </c>
      <c r="S148" s="236">
        <f>_xll.qlInterpolationInterpolate(B6Minterpolation,R148,TRUE)</f>
        <v>2.1716478828126265E-3</v>
      </c>
    </row>
    <row r="149" spans="18:19" x14ac:dyDescent="0.2">
      <c r="R149" s="114">
        <f>_xll.qlCalendarAdvance(Calendar,R148,"1D","f")</f>
        <v>42852</v>
      </c>
      <c r="S149" s="236">
        <f>_xll.qlInterpolationInterpolate(B6Minterpolation,R149,TRUE)</f>
        <v>2.1725434879506082E-3</v>
      </c>
    </row>
    <row r="150" spans="18:19" x14ac:dyDescent="0.2">
      <c r="R150" s="114">
        <f>_xll.qlCalendarAdvance(Calendar,R149,"1D","f")</f>
        <v>42853</v>
      </c>
      <c r="S150" s="236">
        <f>_xll.qlInterpolationInterpolate(B6Minterpolation,R150,TRUE)</f>
        <v>2.1734362870787379E-3</v>
      </c>
    </row>
    <row r="151" spans="18:19" x14ac:dyDescent="0.2">
      <c r="R151" s="114">
        <f>_xll.qlCalendarAdvance(Calendar,R150,"1D","f")</f>
        <v>42857</v>
      </c>
      <c r="S151" s="236">
        <f>_xll.qlInterpolationInterpolate(B6Minterpolation,R151,TRUE)</f>
        <v>2.1769814206412277E-3</v>
      </c>
    </row>
    <row r="152" spans="18:19" x14ac:dyDescent="0.2">
      <c r="R152" s="114">
        <f>_xll.qlCalendarAdvance(Calendar,R151,"1D","f")</f>
        <v>42858</v>
      </c>
      <c r="S152" s="236">
        <f>_xll.qlInterpolationInterpolate(B6Minterpolation,R152,TRUE)</f>
        <v>2.177861687581465E-3</v>
      </c>
    </row>
    <row r="153" spans="18:19" x14ac:dyDescent="0.2">
      <c r="R153" s="114">
        <f>_xll.qlCalendarAdvance(Calendar,R152,"1D","f")</f>
        <v>42859</v>
      </c>
      <c r="S153" s="236">
        <f>_xll.qlInterpolationInterpolate(B6Minterpolation,R153,TRUE)</f>
        <v>2.1787397476563976E-3</v>
      </c>
    </row>
    <row r="154" spans="18:19" x14ac:dyDescent="0.2">
      <c r="R154" s="114">
        <f>_xll.qlCalendarAdvance(Calendar,R153,"1D","f")</f>
        <v>42860</v>
      </c>
      <c r="S154" s="236">
        <f>_xll.qlInterpolationInterpolate(B6Minterpolation,R154,TRUE)</f>
        <v>2.1796157007234491E-3</v>
      </c>
    </row>
    <row r="155" spans="18:19" x14ac:dyDescent="0.2">
      <c r="R155" s="114">
        <f>_xll.qlCalendarAdvance(Calendar,R154,"1D","f")</f>
        <v>42863</v>
      </c>
      <c r="S155" s="236">
        <f>_xll.qlInterpolationInterpolate(B6Minterpolation,R155,TRUE)</f>
        <v>2.182231916451565E-3</v>
      </c>
    </row>
    <row r="156" spans="18:19" x14ac:dyDescent="0.2">
      <c r="R156" s="114">
        <f>_xll.qlCalendarAdvance(Calendar,R155,"1D","f")</f>
        <v>42864</v>
      </c>
      <c r="S156" s="236">
        <f>_xll.qlInterpolationInterpolate(B6Minterpolation,R156,TRUE)</f>
        <v>2.1831004400613388E-3</v>
      </c>
    </row>
    <row r="157" spans="18:19" x14ac:dyDescent="0.2">
      <c r="R157" s="114">
        <f>_xll.qlCalendarAdvance(Calendar,R156,"1D","f")</f>
        <v>42865</v>
      </c>
      <c r="S157" s="236">
        <f>_xll.qlInterpolationInterpolate(B6Minterpolation,R157,TRUE)</f>
        <v>2.183967355950354E-3</v>
      </c>
    </row>
    <row r="158" spans="18:19" x14ac:dyDescent="0.2">
      <c r="R158" s="114">
        <f>_xll.qlCalendarAdvance(Calendar,R157,"1D","f")</f>
        <v>42866</v>
      </c>
      <c r="S158" s="236">
        <f>_xll.qlInterpolationInterpolate(B6Minterpolation,R158,TRUE)</f>
        <v>2.1848327639760355E-3</v>
      </c>
    </row>
    <row r="159" spans="18:19" x14ac:dyDescent="0.2">
      <c r="R159" s="114">
        <f>_xll.qlCalendarAdvance(Calendar,R158,"1D","f")</f>
        <v>42867</v>
      </c>
      <c r="S159" s="236">
        <f>_xll.qlInterpolationInterpolate(B6Minterpolation,R159,TRUE)</f>
        <v>2.1856967639958076E-3</v>
      </c>
    </row>
    <row r="160" spans="18:19" x14ac:dyDescent="0.2">
      <c r="R160" s="114">
        <f>_xll.qlCalendarAdvance(Calendar,R159,"1D","f")</f>
        <v>42870</v>
      </c>
      <c r="S160" s="236">
        <f>_xll.qlInterpolationInterpolate(B6Minterpolation,R160,TRUE)</f>
        <v>2.1882813145939115E-3</v>
      </c>
    </row>
    <row r="161" spans="18:19" x14ac:dyDescent="0.2">
      <c r="R161" s="114">
        <f>_xll.qlCalendarAdvance(Calendar,R160,"1D","f")</f>
        <v>42871</v>
      </c>
      <c r="S161" s="236">
        <f>_xll.qlInterpolationInterpolate(B6Minterpolation,R161,TRUE)</f>
        <v>2.1891406811642908E-3</v>
      </c>
    </row>
    <row r="162" spans="18:19" x14ac:dyDescent="0.2">
      <c r="R162" s="114">
        <f>_xll.qlCalendarAdvance(Calendar,R161,"1D","f")</f>
        <v>42872</v>
      </c>
      <c r="S162" s="236">
        <f>_xll.qlInterpolationInterpolate(B6Minterpolation,R162,TRUE)</f>
        <v>2.1899991390158823E-3</v>
      </c>
    </row>
    <row r="163" spans="18:19" x14ac:dyDescent="0.2">
      <c r="R163" s="114">
        <f>_xll.qlCalendarAdvance(Calendar,R162,"1D","f")</f>
        <v>42873</v>
      </c>
      <c r="S163" s="236">
        <f>_xll.qlInterpolationInterpolate(B6Minterpolation,R163,TRUE)</f>
        <v>2.1908567880061115E-3</v>
      </c>
    </row>
    <row r="164" spans="18:19" x14ac:dyDescent="0.2">
      <c r="R164" s="114">
        <f>_xll.qlCalendarAdvance(Calendar,R163,"1D","f")</f>
        <v>42874</v>
      </c>
      <c r="S164" s="236">
        <f>_xll.qlInterpolationInterpolate(B6Minterpolation,R164,TRUE)</f>
        <v>2.1917137279924026E-3</v>
      </c>
    </row>
    <row r="165" spans="18:19" x14ac:dyDescent="0.2">
      <c r="R165" s="114">
        <f>_xll.qlCalendarAdvance(Calendar,R164,"1D","f")</f>
        <v>42877</v>
      </c>
      <c r="S165" s="236">
        <f>_xll.qlInterpolationInterpolate(B6Minterpolation,R165,TRUE)</f>
        <v>2.1942812925018905E-3</v>
      </c>
    </row>
    <row r="166" spans="18:19" x14ac:dyDescent="0.2">
      <c r="R166" s="114">
        <f>_xll.qlCalendarAdvance(Calendar,R165,"1D","f")</f>
        <v>42878</v>
      </c>
      <c r="S166" s="236">
        <f>_xll.qlInterpolationInterpolate(B6Minterpolation,R166,TRUE)</f>
        <v>2.1951363950466732E-3</v>
      </c>
    </row>
    <row r="167" spans="18:19" x14ac:dyDescent="0.2">
      <c r="R167" s="114">
        <f>_xll.qlCalendarAdvance(Calendar,R166,"1D","f")</f>
        <v>42879</v>
      </c>
      <c r="S167" s="236">
        <f>_xll.qlInterpolationInterpolate(B6Minterpolation,R167,TRUE)</f>
        <v>2.1959912878746399E-3</v>
      </c>
    </row>
    <row r="168" spans="18:19" x14ac:dyDescent="0.2">
      <c r="R168" s="114">
        <f>_xll.qlCalendarAdvance(Calendar,R167,"1D","f")</f>
        <v>42880</v>
      </c>
      <c r="S168" s="236">
        <f>_xll.qlInterpolationInterpolate(B6Minterpolation,R168,TRUE)</f>
        <v>2.1968460708432151E-3</v>
      </c>
    </row>
    <row r="169" spans="18:19" x14ac:dyDescent="0.2">
      <c r="R169" s="114">
        <f>_xll.qlCalendarAdvance(Calendar,R168,"1D","f")</f>
        <v>42881</v>
      </c>
      <c r="S169" s="236">
        <f>_xll.qlInterpolationInterpolate(B6Minterpolation,R169,TRUE)</f>
        <v>2.1977008438098231E-3</v>
      </c>
    </row>
    <row r="170" spans="18:19" x14ac:dyDescent="0.2">
      <c r="R170" s="114">
        <f>_xll.qlCalendarAdvance(Calendar,R169,"1D","f")</f>
        <v>42884</v>
      </c>
      <c r="S170" s="236">
        <f>_xll.qlInterpolationInterpolate(B6Minterpolation,R170,TRUE)</f>
        <v>2.2002661012720903E-3</v>
      </c>
    </row>
    <row r="171" spans="18:19" x14ac:dyDescent="0.2">
      <c r="R171" s="114">
        <f>_xll.qlCalendarAdvance(Calendar,R170,"1D","f")</f>
        <v>42885</v>
      </c>
      <c r="S171" s="236">
        <f>_xll.qlInterpolationInterpolate(B6Minterpolation,R171,TRUE)</f>
        <v>2.2011218328050752E-3</v>
      </c>
    </row>
    <row r="172" spans="18:19" x14ac:dyDescent="0.2">
      <c r="R172" s="114">
        <f>_xll.qlCalendarAdvance(Calendar,R171,"1D","f")</f>
        <v>42886</v>
      </c>
      <c r="S172" s="236">
        <f>_xll.qlInterpolationInterpolate(B6Minterpolation,R172,TRUE)</f>
        <v>2.2019780536232151E-3</v>
      </c>
    </row>
    <row r="173" spans="18:19" x14ac:dyDescent="0.2">
      <c r="R173" s="114">
        <f>_xll.qlCalendarAdvance(Calendar,R172,"1D","f")</f>
        <v>42887</v>
      </c>
      <c r="S173" s="236">
        <f>_xll.qlInterpolationInterpolate(B6Minterpolation,R173,TRUE)</f>
        <v>2.2028348635839351E-3</v>
      </c>
    </row>
    <row r="174" spans="18:19" x14ac:dyDescent="0.2">
      <c r="R174" s="114">
        <f>_xll.qlCalendarAdvance(Calendar,R173,"1D","f")</f>
        <v>42888</v>
      </c>
      <c r="S174" s="236">
        <f>_xll.qlInterpolationInterpolate(B6Minterpolation,R174,TRUE)</f>
        <v>2.2036923625446589E-3</v>
      </c>
    </row>
    <row r="175" spans="18:19" x14ac:dyDescent="0.2">
      <c r="R175" s="114">
        <f>_xll.qlCalendarAdvance(Calendar,R174,"1D","f")</f>
        <v>42891</v>
      </c>
      <c r="S175" s="236">
        <f>_xll.qlInterpolationInterpolate(B6Minterpolation,R175,TRUE)</f>
        <v>2.2062699920011009E-3</v>
      </c>
    </row>
    <row r="176" spans="18:19" x14ac:dyDescent="0.2">
      <c r="R176" s="114">
        <f>_xll.qlCalendarAdvance(Calendar,R175,"1D","f")</f>
        <v>42892</v>
      </c>
      <c r="S176" s="236">
        <f>_xll.qlInterpolationInterpolate(B6Minterpolation,R176,TRUE)</f>
        <v>2.2071312455360865E-3</v>
      </c>
    </row>
    <row r="177" spans="18:19" x14ac:dyDescent="0.2">
      <c r="R177" s="114">
        <f>_xll.qlCalendarAdvance(Calendar,R176,"1D","f")</f>
        <v>42893</v>
      </c>
      <c r="S177" s="236">
        <f>_xll.qlInterpolationInterpolate(B6Minterpolation,R177,TRUE)</f>
        <v>2.2079936873581982E-3</v>
      </c>
    </row>
    <row r="178" spans="18:19" x14ac:dyDescent="0.2">
      <c r="R178" s="114">
        <f>_xll.qlCalendarAdvance(Calendar,R177,"1D","f")</f>
        <v>42894</v>
      </c>
      <c r="S178" s="236">
        <f>_xll.qlInterpolationInterpolate(B6Minterpolation,R178,TRUE)</f>
        <v>2.2088574173248611E-3</v>
      </c>
    </row>
    <row r="179" spans="18:19" x14ac:dyDescent="0.2">
      <c r="R179" s="114">
        <f>_xll.qlCalendarAdvance(Calendar,R178,"1D","f")</f>
        <v>42895</v>
      </c>
      <c r="S179" s="236">
        <f>_xll.qlInterpolationInterpolate(B6Minterpolation,R179,TRUE)</f>
        <v>2.2097225352934995E-3</v>
      </c>
    </row>
    <row r="180" spans="18:19" x14ac:dyDescent="0.2">
      <c r="R180" s="114">
        <f>_xll.qlCalendarAdvance(Calendar,R179,"1D","f")</f>
        <v>42898</v>
      </c>
      <c r="S180" s="236">
        <f>_xll.qlInterpolationInterpolate(B6Minterpolation,R180,TRUE)</f>
        <v>2.2123272157855115E-3</v>
      </c>
    </row>
    <row r="181" spans="18:19" x14ac:dyDescent="0.2">
      <c r="R181" s="114">
        <f>_xll.qlCalendarAdvance(Calendar,R180,"1D","f")</f>
        <v>42899</v>
      </c>
      <c r="S181" s="236">
        <f>_xll.qlInterpolationInterpolate(B6Minterpolation,R181,TRUE)</f>
        <v>2.213198884336296E-3</v>
      </c>
    </row>
    <row r="182" spans="18:19" x14ac:dyDescent="0.2">
      <c r="R182" s="114">
        <f>_xll.qlCalendarAdvance(Calendar,R181,"1D","f")</f>
        <v>42900</v>
      </c>
      <c r="S182" s="236">
        <f>_xll.qlInterpolationInterpolate(B6Minterpolation,R182,TRUE)</f>
        <v>2.2140724401761781E-3</v>
      </c>
    </row>
    <row r="183" spans="18:19" x14ac:dyDescent="0.2">
      <c r="R183" s="114">
        <f>_xll.qlCalendarAdvance(Calendar,R182,"1D","f")</f>
        <v>42901</v>
      </c>
      <c r="S183" s="236">
        <f>_xll.qlInterpolationInterpolate(B6Minterpolation,R183,TRUE)</f>
        <v>2.2149479831625827E-3</v>
      </c>
    </row>
    <row r="184" spans="18:19" x14ac:dyDescent="0.2">
      <c r="R184" s="114">
        <f>_xll.qlCalendarAdvance(Calendar,R183,"1D","f")</f>
        <v>42902</v>
      </c>
      <c r="S184" s="236">
        <f>_xll.qlInterpolationInterpolate(B6Minterpolation,R184,TRUE)</f>
        <v>2.2158256131529336E-3</v>
      </c>
    </row>
    <row r="185" spans="18:19" x14ac:dyDescent="0.2">
      <c r="R185" s="114">
        <f>_xll.qlCalendarAdvance(Calendar,R184,"1D","f")</f>
        <v>42905</v>
      </c>
      <c r="S185" s="236">
        <f>_xll.qlInterpolationInterpolate(B6Minterpolation,R185,TRUE)</f>
        <v>2.2184720237219111E-3</v>
      </c>
    </row>
    <row r="186" spans="18:19" x14ac:dyDescent="0.2">
      <c r="R186" s="114">
        <f>_xll.qlCalendarAdvance(Calendar,R185,"1D","f")</f>
        <v>42906</v>
      </c>
      <c r="S186" s="236">
        <f>_xll.qlInterpolationInterpolate(B6Minterpolation,R186,TRUE)</f>
        <v>2.2193590003022931E-3</v>
      </c>
    </row>
    <row r="187" spans="18:19" x14ac:dyDescent="0.2">
      <c r="R187" s="114">
        <f>_xll.qlCalendarAdvance(Calendar,R186,"1D","f")</f>
        <v>42907</v>
      </c>
      <c r="S187" s="236">
        <f>_xll.qlInterpolationInterpolate(B6Minterpolation,R187,TRUE)</f>
        <v>2.2202485631737444E-3</v>
      </c>
    </row>
    <row r="188" spans="18:19" x14ac:dyDescent="0.2">
      <c r="R188" s="114">
        <f>_xll.qlCalendarAdvance(Calendar,R187,"1D","f")</f>
        <v>42908</v>
      </c>
      <c r="S188" s="236">
        <f>_xll.qlInterpolationInterpolate(B6Minterpolation,R188,TRUE)</f>
        <v>2.2211408121936885E-3</v>
      </c>
    </row>
    <row r="189" spans="18:19" x14ac:dyDescent="0.2">
      <c r="R189" s="114">
        <f>_xll.qlCalendarAdvance(Calendar,R188,"1D","f")</f>
        <v>42909</v>
      </c>
      <c r="S189" s="236">
        <f>_xll.qlInterpolationInterpolate(B6Minterpolation,R189,TRUE)</f>
        <v>2.2220358472195508E-3</v>
      </c>
    </row>
    <row r="190" spans="18:19" x14ac:dyDescent="0.2">
      <c r="R190" s="114">
        <f>_xll.qlCalendarAdvance(Calendar,R189,"1D","f")</f>
        <v>42912</v>
      </c>
      <c r="S190" s="236">
        <f>_xll.qlInterpolationInterpolate(B6Minterpolation,R190,TRUE)</f>
        <v>2.2247386669068895E-3</v>
      </c>
    </row>
    <row r="191" spans="18:19" x14ac:dyDescent="0.2">
      <c r="R191" s="114">
        <f>_xll.qlCalendarAdvance(Calendar,R190,"1D","f")</f>
        <v>42913</v>
      </c>
      <c r="S191" s="236">
        <f>_xll.qlInterpolationInterpolate(B6Minterpolation,R191,TRUE)</f>
        <v>2.2256458445306677E-3</v>
      </c>
    </row>
    <row r="192" spans="18:19" x14ac:dyDescent="0.2">
      <c r="R192" s="114">
        <f>_xll.qlCalendarAdvance(Calendar,R191,"1D","f")</f>
        <v>42914</v>
      </c>
      <c r="S192" s="236">
        <f>_xll.qlInterpolationInterpolate(B6Minterpolation,R192,TRUE)</f>
        <v>2.2265563074474856E-3</v>
      </c>
    </row>
    <row r="193" spans="18:19" x14ac:dyDescent="0.2">
      <c r="R193" s="114">
        <f>_xll.qlCalendarAdvance(Calendar,R192,"1D","f")</f>
        <v>42915</v>
      </c>
      <c r="S193" s="236">
        <f>_xll.qlInterpolationInterpolate(B6Minterpolation,R193,TRUE)</f>
        <v>2.2274701555147687E-3</v>
      </c>
    </row>
    <row r="194" spans="18:19" x14ac:dyDescent="0.2">
      <c r="R194" s="114">
        <f>_xll.qlCalendarAdvance(Calendar,R193,"1D","f")</f>
        <v>42916</v>
      </c>
      <c r="S194" s="236">
        <f>_xll.qlInterpolationInterpolate(B6Minterpolation,R194,TRUE)</f>
        <v>2.2283874885899407E-3</v>
      </c>
    </row>
    <row r="195" spans="18:19" x14ac:dyDescent="0.2">
      <c r="R195" s="114">
        <f>_xll.qlCalendarAdvance(Calendar,R194,"1D","f")</f>
        <v>42919</v>
      </c>
      <c r="S195" s="236">
        <f>_xll.qlInterpolationInterpolate(B6Minterpolation,R195,TRUE)</f>
        <v>2.2311607363835165E-3</v>
      </c>
    </row>
    <row r="196" spans="18:19" x14ac:dyDescent="0.2">
      <c r="R196" s="114">
        <f>_xll.qlCalendarAdvance(Calendar,R195,"1D","f")</f>
        <v>42920</v>
      </c>
      <c r="S196" s="236">
        <f>_xll.qlInterpolationInterpolate(B6Minterpolation,R196,TRUE)</f>
        <v>2.2320921035467044E-3</v>
      </c>
    </row>
    <row r="197" spans="18:19" x14ac:dyDescent="0.2">
      <c r="R197" s="114">
        <f>_xll.qlCalendarAdvance(Calendar,R196,"1D","f")</f>
        <v>42921</v>
      </c>
      <c r="S197" s="236">
        <f>_xll.qlInterpolationInterpolate(B6Minterpolation,R197,TRUE)</f>
        <v>2.2330268682906641E-3</v>
      </c>
    </row>
    <row r="198" spans="18:19" x14ac:dyDescent="0.2">
      <c r="R198" s="114">
        <f>_xll.qlCalendarAdvance(Calendar,R197,"1D","f")</f>
        <v>42922</v>
      </c>
      <c r="S198" s="236">
        <f>_xll.qlInterpolationInterpolate(B6Minterpolation,R198,TRUE)</f>
        <v>2.2339649837942611E-3</v>
      </c>
    </row>
    <row r="199" spans="18:19" x14ac:dyDescent="0.2">
      <c r="R199" s="114">
        <f>_xll.qlCalendarAdvance(Calendar,R198,"1D","f")</f>
        <v>42923</v>
      </c>
      <c r="S199" s="236">
        <f>_xll.qlInterpolationInterpolate(B6Minterpolation,R199,TRUE)</f>
        <v>2.2349064032363601E-3</v>
      </c>
    </row>
    <row r="200" spans="18:19" x14ac:dyDescent="0.2">
      <c r="R200" s="114">
        <f>_xll.qlCalendarAdvance(Calendar,R199,"1D","f")</f>
        <v>42926</v>
      </c>
      <c r="S200" s="236">
        <f>_xll.qlInterpolationInterpolate(B6Minterpolation,R200,TRUE)</f>
        <v>2.2377500169823146E-3</v>
      </c>
    </row>
    <row r="201" spans="18:19" x14ac:dyDescent="0.2">
      <c r="R201" s="114">
        <f>_xll.qlCalendarAdvance(Calendar,R200,"1D","f")</f>
        <v>42927</v>
      </c>
      <c r="S201" s="236">
        <f>_xll.qlInterpolationInterpolate(B6Minterpolation,R201,TRUE)</f>
        <v>2.2387041839670675E-3</v>
      </c>
    </row>
    <row r="202" spans="18:19" x14ac:dyDescent="0.2">
      <c r="R202" s="114">
        <f>_xll.qlCalendarAdvance(Calendar,R201,"1D","f")</f>
        <v>42928</v>
      </c>
      <c r="S202" s="236">
        <f>_xll.qlInterpolationInterpolate(B6Minterpolation,R202,TRUE)</f>
        <v>2.2396614207846463E-3</v>
      </c>
    </row>
    <row r="203" spans="18:19" x14ac:dyDescent="0.2">
      <c r="R203" s="114">
        <f>_xll.qlCalendarAdvance(Calendar,R202,"1D","f")</f>
        <v>42929</v>
      </c>
      <c r="S203" s="236">
        <f>_xll.qlInterpolationInterpolate(B6Minterpolation,R203,TRUE)</f>
        <v>2.2406216806139146E-3</v>
      </c>
    </row>
    <row r="204" spans="18:19" x14ac:dyDescent="0.2">
      <c r="R204" s="114">
        <f>_xll.qlCalendarAdvance(Calendar,R203,"1D","f")</f>
        <v>42930</v>
      </c>
      <c r="S204" s="236">
        <f>_xll.qlInterpolationInterpolate(B6Minterpolation,R204,TRUE)</f>
        <v>2.2415849166337381E-3</v>
      </c>
    </row>
    <row r="205" spans="18:19" x14ac:dyDescent="0.2">
      <c r="R205" s="114">
        <f>_xll.qlCalendarAdvance(Calendar,R204,"1D","f")</f>
        <v>42933</v>
      </c>
      <c r="S205" s="236">
        <f>_xll.qlInterpolationInterpolate(B6Minterpolation,R205,TRUE)</f>
        <v>2.2444920136251842E-3</v>
      </c>
    </row>
    <row r="206" spans="18:19" x14ac:dyDescent="0.2">
      <c r="R206" s="114">
        <f>_xll.qlCalendarAdvance(Calendar,R205,"1D","f")</f>
        <v>42934</v>
      </c>
      <c r="S206" s="236">
        <f>_xll.qlInterpolationInterpolate(B6Minterpolation,R206,TRUE)</f>
        <v>2.2454666861958738E-3</v>
      </c>
    </row>
    <row r="207" spans="18:19" x14ac:dyDescent="0.2">
      <c r="R207" s="114">
        <f>_xll.qlCalendarAdvance(Calendar,R206,"1D","f")</f>
        <v>42935</v>
      </c>
      <c r="S207" s="236">
        <f>_xll.qlInterpolationInterpolate(B6Minterpolation,R207,TRUE)</f>
        <v>2.2464441008514416E-3</v>
      </c>
    </row>
    <row r="208" spans="18:19" x14ac:dyDescent="0.2">
      <c r="R208" s="114">
        <f>_xll.qlCalendarAdvance(Calendar,R207,"1D","f")</f>
        <v>42936</v>
      </c>
      <c r="S208" s="236">
        <f>_xll.qlInterpolationInterpolate(B6Minterpolation,R208,TRUE)</f>
        <v>2.2474242107707529E-3</v>
      </c>
    </row>
    <row r="209" spans="18:19" x14ac:dyDescent="0.2">
      <c r="R209" s="114">
        <f>_xll.qlCalendarAdvance(Calendar,R208,"1D","f")</f>
        <v>42937</v>
      </c>
      <c r="S209" s="236">
        <f>_xll.qlInterpolationInterpolate(B6Minterpolation,R209,TRUE)</f>
        <v>2.2484069691326718E-3</v>
      </c>
    </row>
    <row r="210" spans="18:19" x14ac:dyDescent="0.2">
      <c r="R210" s="114">
        <f>_xll.qlCalendarAdvance(Calendar,R209,"1D","f")</f>
        <v>42940</v>
      </c>
      <c r="S210" s="236">
        <f>_xll.qlInterpolationInterpolate(B6Minterpolation,R210,TRUE)</f>
        <v>2.2513706666627224E-3</v>
      </c>
    </row>
    <row r="211" spans="18:19" x14ac:dyDescent="0.2">
      <c r="R211" s="114">
        <f>_xll.qlCalendarAdvance(Calendar,R210,"1D","f")</f>
        <v>42941</v>
      </c>
      <c r="S211" s="236">
        <f>_xll.qlInterpolationInterpolate(B6Minterpolation,R211,TRUE)</f>
        <v>2.2523635505837191E-3</v>
      </c>
    </row>
    <row r="212" spans="18:19" x14ac:dyDescent="0.2">
      <c r="R212" s="114">
        <f>_xll.qlCalendarAdvance(Calendar,R211,"1D","f")</f>
        <v>42942</v>
      </c>
      <c r="S212" s="236">
        <f>_xll.qlInterpolationInterpolate(B6Minterpolation,R212,TRUE)</f>
        <v>2.253358848841648E-3</v>
      </c>
    </row>
    <row r="213" spans="18:19" x14ac:dyDescent="0.2">
      <c r="R213" s="114">
        <f>_xll.qlCalendarAdvance(Calendar,R212,"1D","f")</f>
        <v>42943</v>
      </c>
      <c r="S213" s="236">
        <f>_xll.qlInterpolationInterpolate(B6Minterpolation,R213,TRUE)</f>
        <v>2.2543565146153723E-3</v>
      </c>
    </row>
    <row r="214" spans="18:19" x14ac:dyDescent="0.2">
      <c r="R214" s="114">
        <f>_xll.qlCalendarAdvance(Calendar,R213,"1D","f")</f>
        <v>42944</v>
      </c>
      <c r="S214" s="236">
        <f>_xll.qlInterpolationInterpolate(B6Minterpolation,R214,TRUE)</f>
        <v>2.2553565010837578E-3</v>
      </c>
    </row>
    <row r="215" spans="18:19" x14ac:dyDescent="0.2">
      <c r="R215" s="114">
        <f>_xll.qlCalendarAdvance(Calendar,R214,"1D","f")</f>
        <v>42947</v>
      </c>
      <c r="S215" s="236">
        <f>_xll.qlInterpolationInterpolate(B6Minterpolation,R215,TRUE)</f>
        <v>2.2583699164455259E-3</v>
      </c>
    </row>
    <row r="216" spans="18:19" x14ac:dyDescent="0.2">
      <c r="R216" s="114">
        <f>_xll.qlCalendarAdvance(Calendar,R215,"1D","f")</f>
        <v>42948</v>
      </c>
      <c r="S216" s="236">
        <f>_xll.qlInterpolationInterpolate(B6Minterpolation,R216,TRUE)</f>
        <v>2.2593787174812014E-3</v>
      </c>
    </row>
    <row r="217" spans="18:19" x14ac:dyDescent="0.2">
      <c r="R217" s="114">
        <f>_xll.qlCalendarAdvance(Calendar,R216,"1D","f")</f>
        <v>42949</v>
      </c>
      <c r="S217" s="236">
        <f>_xll.qlInterpolationInterpolate(B6Minterpolation,R217,TRUE)</f>
        <v>2.2603896051058615E-3</v>
      </c>
    </row>
    <row r="218" spans="18:19" x14ac:dyDescent="0.2">
      <c r="R218" s="114">
        <f>_xll.qlCalendarAdvance(Calendar,R217,"1D","f")</f>
        <v>42950</v>
      </c>
      <c r="S218" s="236">
        <f>_xll.qlInterpolationInterpolate(B6Minterpolation,R218,TRUE)</f>
        <v>2.2614025324983705E-3</v>
      </c>
    </row>
    <row r="219" spans="18:19" x14ac:dyDescent="0.2">
      <c r="R219" s="114">
        <f>_xll.qlCalendarAdvance(Calendar,R218,"1D","f")</f>
        <v>42951</v>
      </c>
      <c r="S219" s="236">
        <f>_xll.qlInterpolationInterpolate(B6Minterpolation,R219,TRUE)</f>
        <v>2.2624174528375935E-3</v>
      </c>
    </row>
    <row r="220" spans="18:19" x14ac:dyDescent="0.2">
      <c r="R220" s="114">
        <f>_xll.qlCalendarAdvance(Calendar,R219,"1D","f")</f>
        <v>42954</v>
      </c>
      <c r="S220" s="236">
        <f>_xll.qlInterpolationInterpolate(B6Minterpolation,R220,TRUE)</f>
        <v>2.2654737033241915E-3</v>
      </c>
    </row>
    <row r="221" spans="18:19" x14ac:dyDescent="0.2">
      <c r="R221" s="114">
        <f>_xll.qlCalendarAdvance(Calendar,R220,"1D","f")</f>
        <v>42955</v>
      </c>
      <c r="S221" s="236">
        <f>_xll.qlInterpolationInterpolate(B6Minterpolation,R221,TRUE)</f>
        <v>2.2664961272389167E-3</v>
      </c>
    </row>
    <row r="222" spans="18:19" x14ac:dyDescent="0.2">
      <c r="R222" s="114">
        <f>_xll.qlCalendarAdvance(Calendar,R221,"1D","f")</f>
        <v>42956</v>
      </c>
      <c r="S222" s="236">
        <f>_xll.qlInterpolationInterpolate(B6Minterpolation,R222,TRUE)</f>
        <v>2.2675203099946791E-3</v>
      </c>
    </row>
    <row r="223" spans="18:19" x14ac:dyDescent="0.2">
      <c r="R223" s="114">
        <f>_xll.qlCalendarAdvance(Calendar,R222,"1D","f")</f>
        <v>42957</v>
      </c>
      <c r="S223" s="236">
        <f>_xll.qlInterpolationInterpolate(B6Minterpolation,R223,TRUE)</f>
        <v>2.2685462047703437E-3</v>
      </c>
    </row>
    <row r="224" spans="18:19" x14ac:dyDescent="0.2">
      <c r="R224" s="114">
        <f>_xll.qlCalendarAdvance(Calendar,R223,"1D","f")</f>
        <v>42958</v>
      </c>
      <c r="S224" s="236">
        <f>_xll.qlInterpolationInterpolate(B6Minterpolation,R224,TRUE)</f>
        <v>2.2695737647447753E-3</v>
      </c>
    </row>
    <row r="225" spans="18:19" x14ac:dyDescent="0.2">
      <c r="R225" s="114">
        <f>_xll.qlCalendarAdvance(Calendar,R224,"1D","f")</f>
        <v>42961</v>
      </c>
      <c r="S225" s="236">
        <f>_xll.qlInterpolationInterpolate(B6Minterpolation,R225,TRUE)</f>
        <v>2.2726659676493171E-3</v>
      </c>
    </row>
    <row r="226" spans="18:19" x14ac:dyDescent="0.2">
      <c r="R226" s="114">
        <f>_xll.qlCalendarAdvance(Calendar,R225,"1D","f")</f>
        <v>42962</v>
      </c>
      <c r="S226" s="236">
        <f>_xll.qlInterpolationInterpolate(B6Minterpolation,R226,TRUE)</f>
        <v>2.2736997202074624E-3</v>
      </c>
    </row>
    <row r="227" spans="18:19" x14ac:dyDescent="0.2">
      <c r="R227" s="114">
        <f>_xll.qlCalendarAdvance(Calendar,R226,"1D","f")</f>
        <v>42963</v>
      </c>
      <c r="S227" s="236">
        <f>_xll.qlInterpolationInterpolate(B6Minterpolation,R227,TRUE)</f>
        <v>2.2747349038586984E-3</v>
      </c>
    </row>
    <row r="228" spans="18:19" x14ac:dyDescent="0.2">
      <c r="R228" s="114">
        <f>_xll.qlCalendarAdvance(Calendar,R227,"1D","f")</f>
        <v>42964</v>
      </c>
      <c r="S228" s="236">
        <f>_xll.qlInterpolationInterpolate(B6Minterpolation,R228,TRUE)</f>
        <v>2.2757714717818894E-3</v>
      </c>
    </row>
    <row r="229" spans="18:19" x14ac:dyDescent="0.2">
      <c r="R229" s="114">
        <f>_xll.qlCalendarAdvance(Calendar,R228,"1D","f")</f>
        <v>42965</v>
      </c>
      <c r="S229" s="236">
        <f>_xll.qlInterpolationInterpolate(B6Minterpolation,R229,TRUE)</f>
        <v>2.2768093771559001E-3</v>
      </c>
    </row>
    <row r="230" spans="18:19" x14ac:dyDescent="0.2">
      <c r="R230" s="114">
        <f>_xll.qlCalendarAdvance(Calendar,R229,"1D","f")</f>
        <v>42968</v>
      </c>
      <c r="S230" s="236">
        <f>_xll.qlInterpolationInterpolate(B6Minterpolation,R230,TRUE)</f>
        <v>2.2799306497714982E-3</v>
      </c>
    </row>
    <row r="231" spans="18:19" x14ac:dyDescent="0.2">
      <c r="R231" s="114">
        <f>_xll.qlCalendarAdvance(Calendar,R230,"1D","f")</f>
        <v>42969</v>
      </c>
      <c r="S231" s="236">
        <f>_xll.qlInterpolationInterpolate(B6Minterpolation,R231,TRUE)</f>
        <v>2.2809734367374357E-3</v>
      </c>
    </row>
    <row r="232" spans="18:19" x14ac:dyDescent="0.2">
      <c r="R232" s="114">
        <f>_xll.qlCalendarAdvance(Calendar,R231,"1D","f")</f>
        <v>42970</v>
      </c>
      <c r="S232" s="236">
        <f>_xll.qlInterpolationInterpolate(B6Minterpolation,R232,TRUE)</f>
        <v>2.2820173270485158E-3</v>
      </c>
    </row>
    <row r="233" spans="18:19" x14ac:dyDescent="0.2">
      <c r="R233" s="114">
        <f>_xll.qlCalendarAdvance(Calendar,R232,"1D","f")</f>
        <v>42971</v>
      </c>
      <c r="S233" s="236">
        <f>_xll.qlInterpolationInterpolate(B6Minterpolation,R233,TRUE)</f>
        <v>2.2830622738836044E-3</v>
      </c>
    </row>
    <row r="234" spans="18:19" x14ac:dyDescent="0.2">
      <c r="R234" s="114">
        <f>_xll.qlCalendarAdvance(Calendar,R233,"1D","f")</f>
        <v>42972</v>
      </c>
      <c r="S234" s="236">
        <f>_xll.qlInterpolationInterpolate(B6Minterpolation,R234,TRUE)</f>
        <v>2.2841082304215655E-3</v>
      </c>
    </row>
    <row r="235" spans="18:19" x14ac:dyDescent="0.2">
      <c r="R235" s="114">
        <f>_xll.qlCalendarAdvance(Calendar,R234,"1D","f")</f>
        <v>42975</v>
      </c>
      <c r="S235" s="236">
        <f>_xll.qlInterpolationInterpolate(B6Minterpolation,R235,TRUE)</f>
        <v>2.2872516900413332E-3</v>
      </c>
    </row>
    <row r="236" spans="18:19" x14ac:dyDescent="0.2">
      <c r="R236" s="114">
        <f>_xll.qlCalendarAdvance(Calendar,R235,"1D","f")</f>
        <v>42976</v>
      </c>
      <c r="S236" s="236">
        <f>_xll.qlInterpolationInterpolate(B6Minterpolation,R236,TRUE)</f>
        <v>2.2883012171794324E-3</v>
      </c>
    </row>
    <row r="237" spans="18:19" x14ac:dyDescent="0.2">
      <c r="R237" s="114">
        <f>_xll.qlCalendarAdvance(Calendar,R236,"1D","f")</f>
        <v>42977</v>
      </c>
      <c r="S237" s="236">
        <f>_xll.qlInterpolationInterpolate(B6Minterpolation,R237,TRUE)</f>
        <v>2.2893515199147283E-3</v>
      </c>
    </row>
    <row r="238" spans="18:19" x14ac:dyDescent="0.2">
      <c r="R238" s="114">
        <f>_xll.qlCalendarAdvance(Calendar,R237,"1D","f")</f>
        <v>42978</v>
      </c>
      <c r="S238" s="236">
        <f>_xll.qlInterpolationInterpolate(B6Minterpolation,R238,TRUE)</f>
        <v>2.2904025514260853E-3</v>
      </c>
    </row>
    <row r="239" spans="18:19" x14ac:dyDescent="0.2">
      <c r="R239" s="114">
        <f>_xll.qlCalendarAdvance(Calendar,R238,"1D","f")</f>
        <v>42979</v>
      </c>
      <c r="S239" s="236">
        <f>_xll.qlInterpolationInterpolate(B6Minterpolation,R239,TRUE)</f>
        <v>2.2914542648923681E-3</v>
      </c>
    </row>
    <row r="240" spans="18:19" x14ac:dyDescent="0.2">
      <c r="R240" s="114">
        <f>_xll.qlCalendarAdvance(Calendar,R239,"1D","f")</f>
        <v>42982</v>
      </c>
      <c r="S240" s="236">
        <f>_xll.qlInterpolationInterpolate(B6Minterpolation,R240,TRUE)</f>
        <v>2.294613028809418E-3</v>
      </c>
    </row>
    <row r="241" spans="18:19" x14ac:dyDescent="0.2">
      <c r="R241" s="114">
        <f>_xll.qlCalendarAdvance(Calendar,R240,"1D","f")</f>
        <v>42983</v>
      </c>
      <c r="S241" s="236">
        <f>_xll.qlInterpolationInterpolate(B6Minterpolation,R241,TRUE)</f>
        <v>2.2956670018840506E-3</v>
      </c>
    </row>
    <row r="242" spans="18:19" x14ac:dyDescent="0.2">
      <c r="R242" s="114">
        <f>_xll.qlCalendarAdvance(Calendar,R241,"1D","f")</f>
        <v>42984</v>
      </c>
      <c r="S242" s="236">
        <f>_xll.qlInterpolationInterpolate(B6Minterpolation,R242,TRUE)</f>
        <v>2.296721422807933E-3</v>
      </c>
    </row>
    <row r="243" spans="18:19" x14ac:dyDescent="0.2">
      <c r="R243" s="114">
        <f>_xll.qlCalendarAdvance(Calendar,R242,"1D","f")</f>
        <v>42985</v>
      </c>
      <c r="S243" s="236">
        <f>_xll.qlInterpolationInterpolate(B6Minterpolation,R243,TRUE)</f>
        <v>2.2977762447599294E-3</v>
      </c>
    </row>
    <row r="244" spans="18:19" x14ac:dyDescent="0.2">
      <c r="R244" s="114">
        <f>_xll.qlCalendarAdvance(Calendar,R243,"1D","f")</f>
        <v>42986</v>
      </c>
      <c r="S244" s="236">
        <f>_xll.qlInterpolationInterpolate(B6Minterpolation,R244,TRUE)</f>
        <v>2.2988314209189046E-3</v>
      </c>
    </row>
    <row r="245" spans="18:19" x14ac:dyDescent="0.2">
      <c r="R245" s="114">
        <f>_xll.qlCalendarAdvance(Calendar,R244,"1D","f")</f>
        <v>42989</v>
      </c>
      <c r="S245" s="236">
        <f>_xll.qlInterpolationInterpolate(B6Minterpolation,R245,TRUE)</f>
        <v>2.3019986064263497E-3</v>
      </c>
    </row>
    <row r="246" spans="18:19" x14ac:dyDescent="0.2">
      <c r="R246" s="114">
        <f>_xll.qlCalendarAdvance(Calendar,R245,"1D","f")</f>
        <v>42990</v>
      </c>
      <c r="S246" s="236">
        <f>_xll.qlInterpolationInterpolate(B6Minterpolation,R246,TRUE)</f>
        <v>2.3030547312018869E-3</v>
      </c>
    </row>
    <row r="247" spans="18:19" x14ac:dyDescent="0.2">
      <c r="R247" s="114">
        <f>_xll.qlCalendarAdvance(Calendar,R246,"1D","f")</f>
        <v>42991</v>
      </c>
      <c r="S247" s="236">
        <f>_xll.qlInterpolationInterpolate(B6Minterpolation,R247,TRUE)</f>
        <v>2.3041109760787268E-3</v>
      </c>
    </row>
    <row r="248" spans="18:19" x14ac:dyDescent="0.2">
      <c r="R248" s="114">
        <f>_xll.qlCalendarAdvance(Calendar,R247,"1D","f")</f>
        <v>42992</v>
      </c>
      <c r="S248" s="236">
        <f>_xll.qlInterpolationInterpolate(B6Minterpolation,R248,TRUE)</f>
        <v>2.3051672942357333E-3</v>
      </c>
    </row>
    <row r="249" spans="18:19" x14ac:dyDescent="0.2">
      <c r="R249" s="114">
        <f>_xll.qlCalendarAdvance(Calendar,R248,"1D","f")</f>
        <v>42993</v>
      </c>
      <c r="S249" s="236">
        <f>_xll.qlInterpolationInterpolate(B6Minterpolation,R249,TRUE)</f>
        <v>2.3062236388517719E-3</v>
      </c>
    </row>
    <row r="250" spans="18:19" x14ac:dyDescent="0.2">
      <c r="R250" s="114">
        <f>_xll.qlCalendarAdvance(Calendar,R249,"1D","f")</f>
        <v>42996</v>
      </c>
      <c r="S250" s="236">
        <f>_xll.qlInterpolationInterpolate(B6Minterpolation,R250,TRUE)</f>
        <v>2.3093923632427254E-3</v>
      </c>
    </row>
    <row r="251" spans="18:19" x14ac:dyDescent="0.2">
      <c r="R251" s="114">
        <f>_xll.qlCalendarAdvance(Calendar,R250,"1D","f")</f>
        <v>42997</v>
      </c>
      <c r="S251" s="236">
        <f>_xll.qlInterpolationInterpolate(B6Minterpolation,R251,TRUE)</f>
        <v>2.3104483454835381E-3</v>
      </c>
    </row>
    <row r="252" spans="18:19" x14ac:dyDescent="0.2">
      <c r="R252" s="114">
        <f>_xll.qlCalendarAdvance(Calendar,R251,"1D","f")</f>
        <v>42998</v>
      </c>
      <c r="S252" s="236">
        <f>_xll.qlInterpolationInterpolate(B6Minterpolation,R252,TRUE)</f>
        <v>2.3115041200777063E-3</v>
      </c>
    </row>
    <row r="253" spans="18:19" x14ac:dyDescent="0.2">
      <c r="R253" s="114">
        <f>_xll.qlCalendarAdvance(Calendar,R252,"1D","f")</f>
        <v>42999</v>
      </c>
      <c r="S253" s="236">
        <f>_xll.qlInterpolationInterpolate(B6Minterpolation,R253,TRUE)</f>
        <v>2.3125596402040942E-3</v>
      </c>
    </row>
    <row r="254" spans="18:19" x14ac:dyDescent="0.2">
      <c r="R254" s="114">
        <f>_xll.qlCalendarAdvance(Calendar,R253,"1D","f")</f>
        <v>43000</v>
      </c>
      <c r="S254" s="236">
        <f>_xll.qlInterpolationInterpolate(B6Minterpolation,R254,TRUE)</f>
        <v>2.3136148590415673E-3</v>
      </c>
    </row>
    <row r="255" spans="18:19" x14ac:dyDescent="0.2">
      <c r="R255" s="114">
        <f>_xll.qlCalendarAdvance(Calendar,R254,"1D","f")</f>
        <v>43003</v>
      </c>
      <c r="S255" s="236">
        <f>_xll.qlInterpolationInterpolate(B6Minterpolation,R255,TRUE)</f>
        <v>2.3167782396091418E-3</v>
      </c>
    </row>
    <row r="256" spans="18:19" x14ac:dyDescent="0.2">
      <c r="R256" s="114">
        <f>_xll.qlCalendarAdvance(Calendar,R255,"1D","f")</f>
        <v>43004</v>
      </c>
      <c r="S256" s="236">
        <f>_xll.qlInterpolationInterpolate(B6Minterpolation,R256,TRUE)</f>
        <v>2.317831785079601E-3</v>
      </c>
    </row>
    <row r="257" spans="18:19" x14ac:dyDescent="0.2">
      <c r="R257" s="114">
        <f>_xll.qlCalendarAdvance(Calendar,R256,"1D","f")</f>
        <v>43005</v>
      </c>
      <c r="S257" s="236">
        <f>_xll.qlInterpolationInterpolate(B6Minterpolation,R257,TRUE)</f>
        <v>2.3188847951554686E-3</v>
      </c>
    </row>
    <row r="258" spans="18:19" x14ac:dyDescent="0.2">
      <c r="R258" s="114">
        <f>_xll.qlCalendarAdvance(Calendar,R257,"1D","f")</f>
        <v>43006</v>
      </c>
      <c r="S258" s="236">
        <f>_xll.qlInterpolationInterpolate(B6Minterpolation,R258,TRUE)</f>
        <v>2.3199372230156088E-3</v>
      </c>
    </row>
    <row r="259" spans="18:19" x14ac:dyDescent="0.2">
      <c r="R259" s="114">
        <f>_xll.qlCalendarAdvance(Calendar,R258,"1D","f")</f>
        <v>43007</v>
      </c>
      <c r="S259" s="236">
        <f>_xll.qlInterpolationInterpolate(B6Minterpolation,R259,TRUE)</f>
        <v>2.3209890218388873E-3</v>
      </c>
    </row>
    <row r="260" spans="18:19" x14ac:dyDescent="0.2">
      <c r="R260" s="114">
        <f>_xll.qlCalendarAdvance(Calendar,R259,"1D","f")</f>
        <v>43010</v>
      </c>
      <c r="S260" s="236">
        <f>_xll.qlInterpolationInterpolate(B6Minterpolation,R260,TRUE)</f>
        <v>2.3241404033744043E-3</v>
      </c>
    </row>
    <row r="261" spans="18:19" x14ac:dyDescent="0.2">
      <c r="R261" s="114">
        <f>_xll.qlCalendarAdvance(Calendar,R260,"1D","f")</f>
        <v>43011</v>
      </c>
      <c r="S261" s="236">
        <f>_xll.qlInterpolationInterpolate(B6Minterpolation,R261,TRUE)</f>
        <v>2.3251895295956847E-3</v>
      </c>
    </row>
    <row r="262" spans="18:19" x14ac:dyDescent="0.2">
      <c r="R262" s="118">
        <f>_xll.qlCalendarAdvance(Calendar,R261,"1D","f")</f>
        <v>43012</v>
      </c>
      <c r="S262" s="238">
        <f>_xll.qlInterpolationInterpolate(B6Minterpolation,R262,TRUE)</f>
        <v>2.3262379948950558E-3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obj_00580#0114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119</v>
      </c>
      <c r="H2" s="87" t="str">
        <f>F1&amp;" Market quote"</f>
        <v>12M Market quote</v>
      </c>
      <c r="I2" s="87" t="s">
        <v>120</v>
      </c>
      <c r="J2" s="87" t="s">
        <v>121</v>
      </c>
      <c r="K2" s="87" t="s">
        <v>122</v>
      </c>
      <c r="L2" s="87" t="s">
        <v>132</v>
      </c>
      <c r="M2" s="87" t="s">
        <v>78</v>
      </c>
      <c r="N2" s="87" t="s">
        <v>126</v>
      </c>
      <c r="O2" s="87" t="s">
        <v>135</v>
      </c>
      <c r="P2" s="87" t="s">
        <v>123</v>
      </c>
      <c r="R2" s="87" t="s">
        <v>100</v>
      </c>
      <c r="S2" s="87" t="s">
        <v>126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42643</v>
      </c>
      <c r="F3" s="245">
        <f>_xll.qlCalendarAdvance(Calendar,E3,$F$1,"mf",,Trigger)</f>
        <v>43007</v>
      </c>
      <c r="G3" s="95">
        <f>_xll.qlDayCounterYearFraction(DayCounter,E3,F3,,,Trigger)</f>
        <v>1.0111111111111111</v>
      </c>
      <c r="H3" s="246">
        <f>_xll.qlQuoteValue(D3,LastFixingsTrigger)</f>
        <v>-5.9999999999999995E-4</v>
      </c>
      <c r="I3" s="247">
        <f>_xll.qlYieldTSDiscount(Discounting,E3,,AllTriggers)</f>
        <v>1.0000200003000039</v>
      </c>
      <c r="J3" s="247">
        <f>_xll.qlYieldTSDiscount(Discounting,F3,,AllTriggers)</f>
        <v>1.0040562024509871</v>
      </c>
      <c r="K3" s="246">
        <f>(I3/J3-1)/G3</f>
        <v>-3.9757219480818845E-3</v>
      </c>
      <c r="L3" s="246">
        <f>H3-K3</f>
        <v>3.3757219480818846E-3</v>
      </c>
      <c r="M3" s="233" t="b">
        <v>0</v>
      </c>
      <c r="N3" s="239">
        <f>_xll.qlInterpolationInterpolate($N$1,E3,TRUE)</f>
        <v>3.4090370728343776E-3</v>
      </c>
      <c r="O3" s="240">
        <f>(L3-N3)*10000</f>
        <v>-0.33315124752492964</v>
      </c>
      <c r="P3" s="274">
        <f t="shared" ref="P3:P15" si="0">LN((1+H3*G3)/(1+K3*G3))</f>
        <v>3.4211473762872499E-3</v>
      </c>
      <c r="R3" s="109">
        <f>E3</f>
        <v>42643</v>
      </c>
      <c r="S3" s="235">
        <f>_xll.qlInterpolationInterpolate(B12Minterpolation,R3,TRUE)</f>
        <v>3.4090370728343776E-3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42674</v>
      </c>
      <c r="F4" s="114">
        <f>_xll.qlCalendarAdvance(Calendar,E4,$F$1,"mf",,Trigger)</f>
        <v>43039</v>
      </c>
      <c r="G4" s="100">
        <f>_xll.qlDayCounterYearFraction(DayCounter,E4,F4,,,Trigger)</f>
        <v>1.0138888888888888</v>
      </c>
      <c r="H4" s="112">
        <f>_xll.qlQuoteValue(D4,AllTriggers)</f>
        <v>-6.0000000000000006E-4</v>
      </c>
      <c r="I4" s="111">
        <f>_xll.qlYieldTSDiscount(Discounting,E4,,AllTriggers)</f>
        <v>1.0003154545841315</v>
      </c>
      <c r="J4" s="111">
        <f>_xll.qlYieldTSDiscount(Discounting,F4,,AllTriggers)</f>
        <v>1.0044604737227945</v>
      </c>
      <c r="K4" s="112">
        <f t="shared" ref="K4:K15" si="2">(I4/J4-1)/G4</f>
        <v>-4.0700835538302659E-3</v>
      </c>
      <c r="L4" s="125">
        <f t="shared" ref="L4:L15" si="3">H4-K4</f>
        <v>3.470083553830266E-3</v>
      </c>
      <c r="M4" s="50" t="b">
        <v>1</v>
      </c>
      <c r="N4" s="112">
        <f>_xll.qlInterpolationInterpolate($N$1,E4,TRUE)</f>
        <v>3.470083553830266E-3</v>
      </c>
      <c r="O4" s="242">
        <f t="shared" ref="O4:O15" si="4">(L4-N4)*10000</f>
        <v>0</v>
      </c>
      <c r="P4" s="237">
        <f t="shared" si="0"/>
        <v>3.5266320109450036E-3</v>
      </c>
      <c r="R4" s="114">
        <f>_xll.qlCalendarAdvance(Calendar,R3,"1D","f")</f>
        <v>42646</v>
      </c>
      <c r="S4" s="236">
        <f>_xll.qlInterpolationInterpolate(B12Minterpolation,R4,TRUE)</f>
        <v>3.415137593789501E-3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42704</v>
      </c>
      <c r="F5" s="114">
        <f>_xll.qlCalendarAdvance(Calendar,E5,$F$1,"mf",,Trigger)</f>
        <v>43069</v>
      </c>
      <c r="G5" s="100">
        <f>_xll.qlDayCounterYearFraction(DayCounter,E5,F5,,,Trigger)</f>
        <v>1.0138888888888888</v>
      </c>
      <c r="H5" s="112">
        <f>_xll.qlQuoteValue(D5,AllTriggers)</f>
        <v>-6.3000000000000003E-4</v>
      </c>
      <c r="I5" s="115">
        <f>_xll.qlYieldTSDiscount(Discounting,E5,,AllTriggers)</f>
        <v>1.0006083302034878</v>
      </c>
      <c r="J5" s="115">
        <f>_xll.qlYieldTSDiscount(Discounting,F5,,AllTriggers)</f>
        <v>1.0048456182082941</v>
      </c>
      <c r="K5" s="112">
        <f t="shared" si="2"/>
        <v>-4.1590896033326741E-3</v>
      </c>
      <c r="L5" s="112">
        <f t="shared" si="3"/>
        <v>3.5290896033326742E-3</v>
      </c>
      <c r="M5" s="50" t="b">
        <v>1</v>
      </c>
      <c r="N5" s="112">
        <f>_xll.qlInterpolationInterpolate($N$1,E5,TRUE)</f>
        <v>3.5290896033326742E-3</v>
      </c>
      <c r="O5" s="242">
        <f t="shared" si="4"/>
        <v>0</v>
      </c>
      <c r="P5" s="237">
        <f t="shared" si="0"/>
        <v>3.586816654782846E-3</v>
      </c>
      <c r="R5" s="114">
        <f>_xll.qlCalendarAdvance(Calendar,R4,"1D","f")</f>
        <v>42647</v>
      </c>
      <c r="S5" s="236">
        <f>_xll.qlInterpolationInterpolate(B12Minterpolation,R5,TRUE)</f>
        <v>3.4171577185784572E-3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42734</v>
      </c>
      <c r="F6" s="114">
        <f>_xll.qlCalendarAdvance(Calendar,E6,$F$1,"mf",,Trigger)</f>
        <v>43098</v>
      </c>
      <c r="G6" s="100">
        <f>_xll.qlDayCounterYearFraction(DayCounter,E6,F6,,,Trigger)</f>
        <v>1.0111111111111111</v>
      </c>
      <c r="H6" s="112">
        <f>_xll.qlQuoteValue(D6,AllTriggers)</f>
        <v>-6.6E-4</v>
      </c>
      <c r="I6" s="115">
        <f>_xll.qlYieldTSDiscount(Discounting,E6,,AllTriggers)</f>
        <v>1.0009059964720735</v>
      </c>
      <c r="J6" s="115">
        <f>_xll.qlYieldTSDiscount(Discounting,F6,,AllTriggers)</f>
        <v>1.0052245423397403</v>
      </c>
      <c r="K6" s="112">
        <f t="shared" si="2"/>
        <v>-4.2488908097381168E-3</v>
      </c>
      <c r="L6" s="112">
        <f t="shared" si="3"/>
        <v>3.5888908097381168E-3</v>
      </c>
      <c r="M6" s="50" t="b">
        <v>1</v>
      </c>
      <c r="N6" s="112">
        <f>_xll.qlInterpolationInterpolate($N$1,E6,TRUE)</f>
        <v>3.5888908097381168E-3</v>
      </c>
      <c r="O6" s="242">
        <f t="shared" si="4"/>
        <v>0</v>
      </c>
      <c r="P6" s="237">
        <f t="shared" si="0"/>
        <v>3.6377993646902374E-3</v>
      </c>
      <c r="R6" s="114">
        <f>_xll.qlCalendarAdvance(Calendar,R5,"1D","f")</f>
        <v>42648</v>
      </c>
      <c r="S6" s="236">
        <f>_xll.qlInterpolationInterpolate(B12Minterpolation,R6,TRUE)</f>
        <v>3.4191715412866994E-3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42765</v>
      </c>
      <c r="F7" s="114">
        <f>_xll.qlCalendarAdvance(Calendar,E7,$F$1,"mf",,Trigger)</f>
        <v>43130</v>
      </c>
      <c r="G7" s="100">
        <f>_xll.qlDayCounterYearFraction(DayCounter,E7,F7,,,Trigger)</f>
        <v>1.0138888888888888</v>
      </c>
      <c r="H7" s="112">
        <f>_xll.qlQuoteValue(D7,AllTriggers)</f>
        <v>-6.9000000000000008E-4</v>
      </c>
      <c r="I7" s="115">
        <f>_xll.qlYieldTSDiscount(Discounting,E7,,AllTriggers)</f>
        <v>1.0012322326740344</v>
      </c>
      <c r="J7" s="115">
        <f>_xll.qlYieldTSDiscount(Discounting,F7,,AllTriggers)</f>
        <v>1.0056510147730526</v>
      </c>
      <c r="K7" s="112">
        <f t="shared" si="2"/>
        <v>-4.3337606916961958E-3</v>
      </c>
      <c r="L7" s="112">
        <f t="shared" si="3"/>
        <v>3.6437606916961958E-3</v>
      </c>
      <c r="M7" s="50" t="b">
        <v>1</v>
      </c>
      <c r="N7" s="112">
        <f>_xll.qlInterpolationInterpolate($N$1,E7,TRUE)</f>
        <v>3.6437606916961958E-3</v>
      </c>
      <c r="O7" s="242">
        <f t="shared" si="4"/>
        <v>0</v>
      </c>
      <c r="P7" s="237">
        <f t="shared" si="0"/>
        <v>3.7038054339881515E-3</v>
      </c>
      <c r="R7" s="114">
        <f>_xll.qlCalendarAdvance(Calendar,R6,"1D","f")</f>
        <v>42649</v>
      </c>
      <c r="S7" s="236">
        <f>_xll.qlInterpolationInterpolate(B12Minterpolation,R7,TRUE)</f>
        <v>3.421179295324624E-3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42794</v>
      </c>
      <c r="F8" s="114">
        <f>_xll.qlCalendarAdvance(Calendar,E8,$F$1,"mf",,Trigger)</f>
        <v>43159</v>
      </c>
      <c r="G8" s="100">
        <f>_xll.qlDayCounterYearFraction(DayCounter,E8,F8,,,Trigger)</f>
        <v>1.0138888888888888</v>
      </c>
      <c r="H8" s="112">
        <f>_xll.qlQuoteValue(D8,AllTriggers)</f>
        <v>-7.1000000000000013E-4</v>
      </c>
      <c r="I8" s="115">
        <f>_xll.qlYieldTSDiscount(Discounting,E8,,AllTriggers)</f>
        <v>1.0015400739054985</v>
      </c>
      <c r="J8" s="115">
        <f>_xll.qlYieldTSDiscount(Discounting,F8,,AllTriggers)</f>
        <v>1.0060436835192226</v>
      </c>
      <c r="K8" s="112">
        <f t="shared" si="2"/>
        <v>-4.4152320660730314E-3</v>
      </c>
      <c r="L8" s="112">
        <f t="shared" si="3"/>
        <v>3.7052320660730313E-3</v>
      </c>
      <c r="M8" s="50" t="b">
        <v>1</v>
      </c>
      <c r="N8" s="112">
        <f>_xll.qlInterpolationInterpolate($N$1,E8,TRUE)</f>
        <v>3.7052320660730313E-3</v>
      </c>
      <c r="O8" s="242">
        <f t="shared" si="4"/>
        <v>0</v>
      </c>
      <c r="P8" s="237">
        <f t="shared" si="0"/>
        <v>3.7664841727265193E-3</v>
      </c>
      <c r="R8" s="114">
        <f>_xll.qlCalendarAdvance(Calendar,R7,"1D","f")</f>
        <v>42650</v>
      </c>
      <c r="S8" s="236">
        <f>_xll.qlInterpolationInterpolate(B12Minterpolation,R8,TRUE)</f>
        <v>3.423181214102628E-3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42824</v>
      </c>
      <c r="F9" s="114">
        <f>_xll.qlCalendarAdvance(Calendar,E9,$F$1,"mf",,Trigger)</f>
        <v>43188</v>
      </c>
      <c r="G9" s="100">
        <f>_xll.qlDayCounterYearFraction(DayCounter,E9,F9,,,Trigger)</f>
        <v>1.0111111111111111</v>
      </c>
      <c r="H9" s="112">
        <f>_xll.qlQuoteValue(D9,AllTriggers)</f>
        <v>-7.5000000000000012E-4</v>
      </c>
      <c r="I9" s="115">
        <f>_xll.qlYieldTSDiscount(Discounting,E9,,AllTriggers)</f>
        <v>1.0018737314979971</v>
      </c>
      <c r="J9" s="115">
        <f>_xll.qlYieldTSDiscount(Discounting,F9,,AllTriggers)</f>
        <v>1.0064400367886692</v>
      </c>
      <c r="K9" s="112">
        <f t="shared" si="2"/>
        <v>-4.4872281969859746E-3</v>
      </c>
      <c r="L9" s="112">
        <f t="shared" si="3"/>
        <v>3.7372281969859744E-3</v>
      </c>
      <c r="M9" s="50" t="b">
        <v>1</v>
      </c>
      <c r="N9" s="112">
        <f>_xll.qlInterpolationInterpolate($N$1,E9,TRUE)</f>
        <v>3.7372281969859744E-3</v>
      </c>
      <c r="O9" s="242">
        <f t="shared" si="4"/>
        <v>0</v>
      </c>
      <c r="P9" s="237">
        <f t="shared" si="0"/>
        <v>3.7887890890798896E-3</v>
      </c>
      <c r="R9" s="114">
        <f>_xll.qlCalendarAdvance(Calendar,R8,"1D","f")</f>
        <v>42653</v>
      </c>
      <c r="S9" s="236">
        <f>_xll.qlInterpolationInterpolate(B12Minterpolation,R9,TRUE)</f>
        <v>3.4291542929810836E-3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42853</v>
      </c>
      <c r="F10" s="114">
        <f>_xll.qlCalendarAdvance(Calendar,E10,$F$1,"mf",,Trigger)</f>
        <v>43220</v>
      </c>
      <c r="G10" s="100">
        <f>_xll.qlDayCounterYearFraction(DayCounter,E10,F10,,,Trigger)</f>
        <v>1.0194444444444444</v>
      </c>
      <c r="H10" s="112">
        <f>_xll.qlQuoteValue(D10,AllTriggers)</f>
        <v>-7.9000000000000001E-4</v>
      </c>
      <c r="I10" s="115">
        <f>_xll.qlYieldTSDiscount(Discounting,E10,,AllTriggers)</f>
        <v>1.0022020975998078</v>
      </c>
      <c r="J10" s="115">
        <f>_xll.qlYieldTSDiscount(Discounting,F10,,AllTriggers)</f>
        <v>1.0068792432179285</v>
      </c>
      <c r="K10" s="112">
        <f t="shared" si="2"/>
        <v>-4.556589866260328E-3</v>
      </c>
      <c r="L10" s="112">
        <f t="shared" si="3"/>
        <v>3.7665898662603281E-3</v>
      </c>
      <c r="M10" s="50" t="b">
        <v>1</v>
      </c>
      <c r="N10" s="112">
        <f>_xll.qlInterpolationInterpolate($N$1,E10,TRUE)</f>
        <v>3.7665898662603281E-3</v>
      </c>
      <c r="O10" s="242">
        <f t="shared" si="4"/>
        <v>0</v>
      </c>
      <c r="P10" s="237">
        <f t="shared" si="0"/>
        <v>3.8503270601039506E-3</v>
      </c>
      <c r="R10" s="114">
        <f>_xll.qlCalendarAdvance(Calendar,R9,"1D","f")</f>
        <v>42654</v>
      </c>
      <c r="S10" s="236">
        <f>_xll.qlInterpolationInterpolate(B12Minterpolation,R10,TRUE)</f>
        <v>3.4311352048233732E-3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42885</v>
      </c>
      <c r="F11" s="114">
        <f>_xll.qlCalendarAdvance(Calendar,E11,$F$1,"mf",,Trigger)</f>
        <v>43250</v>
      </c>
      <c r="G11" s="100">
        <f>_xll.qlDayCounterYearFraction(DayCounter,E11,F11,,,Trigger)</f>
        <v>1.0138888888888888</v>
      </c>
      <c r="H11" s="112">
        <f>_xll.qlQuoteValue(D11,AllTriggers)</f>
        <v>-8.1999999999999998E-4</v>
      </c>
      <c r="I11" s="115">
        <f>_xll.qlYieldTSDiscount(Discounting,E11,,AllTriggers)</f>
        <v>1.0025722912102604</v>
      </c>
      <c r="J11" s="115">
        <f>_xll.qlYieldTSDiscount(Discounting,F11,,AllTriggers)</f>
        <v>1.0072924225715998</v>
      </c>
      <c r="K11" s="112">
        <f t="shared" si="2"/>
        <v>-4.6217681413080417E-3</v>
      </c>
      <c r="L11" s="112">
        <f t="shared" si="3"/>
        <v>3.8017681413080417E-3</v>
      </c>
      <c r="M11" s="50" t="b">
        <v>1</v>
      </c>
      <c r="N11" s="112">
        <f>_xll.qlInterpolationInterpolate($N$1,E11,TRUE)</f>
        <v>3.8017681413080417E-3</v>
      </c>
      <c r="O11" s="242">
        <f t="shared" si="4"/>
        <v>0</v>
      </c>
      <c r="P11" s="237">
        <f t="shared" si="0"/>
        <v>3.8652382082047317E-3</v>
      </c>
      <c r="R11" s="114">
        <f>_xll.qlCalendarAdvance(Calendar,R10,"1D","f")</f>
        <v>42655</v>
      </c>
      <c r="S11" s="236">
        <f>_xll.qlInterpolationInterpolate(B12Minterpolation,R11,TRUE)</f>
        <v>3.4331114484577258E-3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42916</v>
      </c>
      <c r="F12" s="114">
        <f>_xll.qlCalendarAdvance(Calendar,E12,$F$1,"mf",,Trigger)</f>
        <v>43280</v>
      </c>
      <c r="G12" s="100">
        <f>_xll.qlDayCounterYearFraction(DayCounter,E12,F12,,,Trigger)</f>
        <v>1.0111111111111111</v>
      </c>
      <c r="H12" s="112">
        <f>_xll.qlQuoteValue(D12,AllTriggers)</f>
        <v>-8.5999999999999998E-4</v>
      </c>
      <c r="I12" s="115">
        <f>_xll.qlYieldTSDiscount(Discounting,E12,,AllTriggers)</f>
        <v>1.0029384759791398</v>
      </c>
      <c r="J12" s="115">
        <f>_xll.qlYieldTSDiscount(Discounting,F12,,AllTriggers)</f>
        <v>1.0077072922000345</v>
      </c>
      <c r="K12" s="112">
        <f t="shared" si="2"/>
        <v>-4.6803389074835744E-3</v>
      </c>
      <c r="L12" s="112">
        <f t="shared" si="3"/>
        <v>3.8203389074835743E-3</v>
      </c>
      <c r="M12" s="50" t="b">
        <v>1</v>
      </c>
      <c r="N12" s="112">
        <f>_xll.qlInterpolationInterpolate($N$1,E12,TRUE)</f>
        <v>3.8203389074835743E-3</v>
      </c>
      <c r="O12" s="242">
        <f t="shared" si="4"/>
        <v>0</v>
      </c>
      <c r="P12" s="237">
        <f t="shared" si="0"/>
        <v>3.8736418213199983E-3</v>
      </c>
      <c r="R12" s="114">
        <f>_xll.qlCalendarAdvance(Calendar,R11,"1D","f")</f>
        <v>42656</v>
      </c>
      <c r="S12" s="236">
        <f>_xll.qlInterpolationInterpolate(B12Minterpolation,R12,TRUE)</f>
        <v>3.4350832572945392E-3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42947</v>
      </c>
      <c r="F13" s="114">
        <f>_xll.qlCalendarAdvance(Calendar,E13,$F$1,"mf",,Trigger)</f>
        <v>43312</v>
      </c>
      <c r="G13" s="100">
        <f>_xll.qlDayCounterYearFraction(DayCounter,E13,F13,,,Trigger)</f>
        <v>1.0138888888888888</v>
      </c>
      <c r="H13" s="112">
        <f>_xll.qlQuoteValue(D13,AllTriggers)</f>
        <v>-8.7999999999999992E-4</v>
      </c>
      <c r="I13" s="115">
        <f>_xll.qlYieldTSDiscount(Discounting,E13,,AllTriggers)</f>
        <v>1.0033138923320006</v>
      </c>
      <c r="J13" s="115">
        <f>_xll.qlYieldTSDiscount(Discounting,F13,,AllTriggers)</f>
        <v>1.0081519909147589</v>
      </c>
      <c r="K13" s="112">
        <f t="shared" si="2"/>
        <v>-4.7332379469657276E-3</v>
      </c>
      <c r="L13" s="112">
        <f t="shared" si="3"/>
        <v>3.8532379469657279E-3</v>
      </c>
      <c r="M13" s="50" t="b">
        <v>0</v>
      </c>
      <c r="N13" s="112">
        <f>_xll.qlInterpolationInterpolate($N$1,E13,TRUE)</f>
        <v>3.8445103263117716E-3</v>
      </c>
      <c r="O13" s="242">
        <f t="shared" si="4"/>
        <v>8.7276206539562209E-2</v>
      </c>
      <c r="P13" s="237">
        <f t="shared" si="0"/>
        <v>3.917908938930576E-3</v>
      </c>
      <c r="R13" s="114">
        <f>_xll.qlCalendarAdvance(Calendar,R12,"1D","f")</f>
        <v>42657</v>
      </c>
      <c r="S13" s="236">
        <f>_xll.qlInterpolationInterpolate(B12Minterpolation,R13,TRUE)</f>
        <v>3.4370508647442091E-3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42977</v>
      </c>
      <c r="F14" s="114">
        <f>_xll.qlCalendarAdvance(Calendar,E14,$F$1,"mf",,Trigger)</f>
        <v>43342</v>
      </c>
      <c r="G14" s="100">
        <f>_xll.qlDayCounterYearFraction(DayCounter,E14,F14,,,Trigger)</f>
        <v>1.0138888888888888</v>
      </c>
      <c r="H14" s="112">
        <f>_xll.qlQuoteValue(D14,AllTriggers)</f>
        <v>-8.9999999999999998E-4</v>
      </c>
      <c r="I14" s="115">
        <f>_xll.qlYieldTSDiscount(Discounting,E14,,AllTriggers)</f>
        <v>1.0036826128387628</v>
      </c>
      <c r="J14" s="115">
        <f>_xll.qlYieldTSDiscount(Discounting,F14,,AllTriggers)</f>
        <v>1.008570454199873</v>
      </c>
      <c r="K14" s="112">
        <f t="shared" si="2"/>
        <v>-4.7799185570636575E-3</v>
      </c>
      <c r="L14" s="112">
        <f t="shared" si="3"/>
        <v>3.8799185570636578E-3</v>
      </c>
      <c r="M14" s="50" t="b">
        <v>0</v>
      </c>
      <c r="N14" s="112">
        <f>_xll.qlInterpolationInterpolate($N$1,E14,TRUE)</f>
        <v>3.8763049629752795E-3</v>
      </c>
      <c r="O14" s="242">
        <f t="shared" si="4"/>
        <v>3.6135940883782851E-2</v>
      </c>
      <c r="P14" s="237">
        <f t="shared" si="0"/>
        <v>3.9451711553504876E-3</v>
      </c>
      <c r="R14" s="114">
        <f>_xll.qlCalendarAdvance(Calendar,R13,"1D","f")</f>
        <v>42660</v>
      </c>
      <c r="S14" s="236">
        <f>_xll.qlInterpolationInterpolate(B12Minterpolation,R14,TRUE)</f>
        <v>3.4429308128743306E-3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43007</v>
      </c>
      <c r="F15" s="118">
        <f>_xll.qlCalendarAdvance(Calendar,E15,$F$1,"mf",,Trigger)</f>
        <v>43371</v>
      </c>
      <c r="G15" s="105">
        <f>_xll.qlDayCounterYearFraction(DayCounter,E15,F15,,,Trigger)</f>
        <v>1.0111111111111111</v>
      </c>
      <c r="H15" s="121">
        <f>_xll.qlQuoteValue(D15,AllTriggers)</f>
        <v>-9.1E-4</v>
      </c>
      <c r="I15" s="119">
        <f>_xll.qlYieldTSDiscount(Discounting,E15,,AllTriggers)</f>
        <v>1.0040562024509871</v>
      </c>
      <c r="J15" s="119">
        <f>_xll.qlYieldTSDiscount(Discounting,F15,,AllTriggers)</f>
        <v>1.0089757558122134</v>
      </c>
      <c r="K15" s="121">
        <f t="shared" si="2"/>
        <v>-4.8222093615739297E-3</v>
      </c>
      <c r="L15" s="121">
        <f t="shared" si="3"/>
        <v>3.9122093615739295E-3</v>
      </c>
      <c r="M15" s="55" t="b">
        <v>1</v>
      </c>
      <c r="N15" s="121">
        <f>_xll.qlInterpolationInterpolate($N$1,E15,TRUE)</f>
        <v>3.9122093615739295E-3</v>
      </c>
      <c r="O15" s="243">
        <f t="shared" si="4"/>
        <v>0</v>
      </c>
      <c r="P15" s="275">
        <f t="shared" si="0"/>
        <v>3.9671802336242361E-3</v>
      </c>
      <c r="R15" s="114">
        <f>_xll.qlCalendarAdvance(Calendar,R14,"1D","f")</f>
        <v>42661</v>
      </c>
      <c r="S15" s="236">
        <f>_xll.qlInterpolationInterpolate(B12Minterpolation,R15,TRUE)</f>
        <v>3.4448839488793979E-3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42662</v>
      </c>
      <c r="S16" s="236">
        <f>_xll.qlInterpolationInterpolate(B12Minterpolation,R16,TRUE)</f>
        <v>3.4468340505493058E-3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42663</v>
      </c>
      <c r="S17" s="236">
        <f>_xll.qlInterpolationInterpolate(B12Minterpolation,R17,TRUE)</f>
        <v>3.448781351294452E-3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42664</v>
      </c>
      <c r="S18" s="236">
        <f>_xll.qlInterpolationInterpolate(B12Minterpolation,R18,TRUE)</f>
        <v>3.4507260845252335E-3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42667</v>
      </c>
      <c r="S19" s="236">
        <f>_xll.qlInterpolationInterpolate(B12Minterpolation,R19,TRUE)</f>
        <v>3.4565472132353542E-3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42668</v>
      </c>
      <c r="S20" s="236">
        <f>_xll.qlInterpolationInterpolate(B12Minterpolation,R20,TRUE)</f>
        <v>3.4584840105126432E-3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42669</v>
      </c>
      <c r="S21" s="236">
        <f>_xll.qlInterpolationInterpolate(B12Minterpolation,R21,TRUE)</f>
        <v>3.4604194073275512E-3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42670</v>
      </c>
      <c r="S22" s="236">
        <f>_xll.qlInterpolationInterpolate(B12Minterpolation,R22,TRUE)</f>
        <v>3.4623536370904755E-3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42671</v>
      </c>
      <c r="S23" s="236">
        <f>_xll.qlInterpolationInterpolate(B12Minterpolation,R23,TRUE)</f>
        <v>3.4642869332118117E-3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42674</v>
      </c>
      <c r="S24" s="236">
        <f>_xll.qlInterpolationInterpolate(B12Minterpolation,R24,TRUE)</f>
        <v>3.470083553830266E-3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42675</v>
      </c>
      <c r="S25" s="236">
        <f>_xll.qlInterpolationInterpolate(B12Minterpolation,R25,TRUE)</f>
        <v>3.4720154494892216E-3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42676</v>
      </c>
      <c r="S26" s="236">
        <f>_xll.qlInterpolationInterpolate(B12Minterpolation,R26,TRUE)</f>
        <v>3.4739475785585741E-3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42677</v>
      </c>
      <c r="S27" s="236">
        <f>_xll.qlInterpolationInterpolate(B12Minterpolation,R27,TRUE)</f>
        <v>3.4758801744487204E-3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42678</v>
      </c>
      <c r="S28" s="236">
        <f>_xll.qlInterpolationInterpolate(B12Minterpolation,R28,TRUE)</f>
        <v>3.4778134705700566E-3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42681</v>
      </c>
      <c r="S29" s="236">
        <f>_xll.qlInterpolationInterpolate(B12Minterpolation,R29,TRUE)</f>
        <v>3.4836198944251779E-3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42682</v>
      </c>
      <c r="S30" s="236">
        <f>_xll.qlInterpolationInterpolate(B12Minterpolation,R30,TRUE)</f>
        <v>3.4855583255752444E-3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42683</v>
      </c>
      <c r="S31" s="236">
        <f>_xll.qlInterpolationInterpolate(B12Minterpolation,R31,TRUE)</f>
        <v>3.4874986240084858E-3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42684</v>
      </c>
      <c r="S32" s="236">
        <f>_xll.qlInterpolationInterpolate(B12Minterpolation,R32,TRUE)</f>
        <v>3.4894410231352986E-3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42685</v>
      </c>
      <c r="S33" s="236">
        <f>_xll.qlInterpolationInterpolate(B12Minterpolation,R33,TRUE)</f>
        <v>3.4913857563660801E-3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42688</v>
      </c>
      <c r="S34" s="236">
        <f>_xll.qlInterpolationInterpolate(B12Minterpolation,R34,TRUE)</f>
        <v>3.4972362947862014E-3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42689</v>
      </c>
      <c r="S35" s="236">
        <f>_xll.qlInterpolationInterpolate(B12Minterpolation,R35,TRUE)</f>
        <v>3.4991926985368238E-3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42690</v>
      </c>
      <c r="S36" s="236">
        <f>_xll.qlInterpolationInterpolate(B12Minterpolation,R36,TRUE)</f>
        <v>3.5011526034433985E-3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42691</v>
      </c>
      <c r="S37" s="236">
        <f>_xll.qlInterpolationInterpolate(B12Minterpolation,R37,TRUE)</f>
        <v>3.503116242916323E-3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42692</v>
      </c>
      <c r="S38" s="236">
        <f>_xll.qlInterpolationInterpolate(B12Minterpolation,R38,TRUE)</f>
        <v>3.5050838503659929E-3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42695</v>
      </c>
      <c r="S39" s="236">
        <f>_xll.qlInterpolationInterpolate(B12Minterpolation,R39,TRUE)</f>
        <v>3.5110128146794485E-3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42696</v>
      </c>
      <c r="S40" s="236">
        <f>_xll.qlInterpolationInterpolate(B12Minterpolation,R40,TRUE)</f>
        <v>3.512998628140071E-3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42697</v>
      </c>
      <c r="S41" s="236">
        <f>_xll.qlInterpolationInterpolate(B12Minterpolation,R41,TRUE)</f>
        <v>3.5149895766294239E-3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42698</v>
      </c>
      <c r="S42" s="236">
        <f>_xll.qlInterpolationInterpolate(B12Minterpolation,R42,TRUE)</f>
        <v>3.5169858935579041E-3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42699</v>
      </c>
      <c r="S43" s="236">
        <f>_xll.qlInterpolationInterpolate(B12Minterpolation,R43,TRUE)</f>
        <v>3.5189878123359081E-3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42702</v>
      </c>
      <c r="S44" s="236">
        <f>_xll.qlInterpolationInterpolate(B12Minterpolation,R44,TRUE)</f>
        <v>3.5250295138710311E-3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42703</v>
      </c>
      <c r="S45" s="236">
        <f>_xll.qlInterpolationInterpolate(B12Minterpolation,R45,TRUE)</f>
        <v>3.5270561741510987E-3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42704</v>
      </c>
      <c r="S46" s="236">
        <f>_xll.qlInterpolationInterpolate(B12Minterpolation,R46,TRUE)</f>
        <v>3.5290896033326742E-3</v>
      </c>
    </row>
    <row r="47" spans="5:19" ht="11.25" customHeight="1" x14ac:dyDescent="0.2">
      <c r="R47" s="114">
        <f>_xll.qlCalendarAdvance(Calendar,R46,"1D","f")</f>
        <v>42705</v>
      </c>
      <c r="S47" s="236">
        <f>_xll.qlInterpolationInterpolate(B12Minterpolation,R47,TRUE)</f>
        <v>3.5311298308660136E-3</v>
      </c>
    </row>
    <row r="48" spans="5:19" ht="11.25" customHeight="1" x14ac:dyDescent="0.2">
      <c r="R48" s="114">
        <f>_xll.qlCalendarAdvance(Calendar,R47,"1D","f")</f>
        <v>42706</v>
      </c>
      <c r="S48" s="236">
        <f>_xll.qlInterpolationInterpolate(B12Minterpolation,R48,TRUE)</f>
        <v>3.5331760703608073E-3</v>
      </c>
    </row>
    <row r="49" spans="18:19" ht="11.25" customHeight="1" x14ac:dyDescent="0.2">
      <c r="R49" s="114">
        <f>_xll.qlCalendarAdvance(Calendar,R48,"1D","f")</f>
        <v>42709</v>
      </c>
      <c r="S49" s="236">
        <f>_xll.qlInterpolationInterpolate(B12Minterpolation,R49,TRUE)</f>
        <v>3.5393409571094162E-3</v>
      </c>
    </row>
    <row r="50" spans="18:19" ht="11.25" customHeight="1" x14ac:dyDescent="0.2">
      <c r="R50" s="114">
        <f>_xll.qlCalendarAdvance(Calendar,R49,"1D","f")</f>
        <v>42710</v>
      </c>
      <c r="S50" s="236">
        <f>_xll.qlInterpolationInterpolate(B12Minterpolation,R50,TRUE)</f>
        <v>3.5414013409455275E-3</v>
      </c>
    </row>
    <row r="51" spans="18:19" ht="11.25" customHeight="1" x14ac:dyDescent="0.2">
      <c r="R51" s="114">
        <f>_xll.qlCalendarAdvance(Calendar,R50,"1D","f")</f>
        <v>42711</v>
      </c>
      <c r="S51" s="236">
        <f>_xll.qlInterpolationInterpolate(B12Minterpolation,R51,TRUE)</f>
        <v>3.543462784990843E-3</v>
      </c>
    </row>
    <row r="52" spans="18:19" ht="11.25" customHeight="1" x14ac:dyDescent="0.2">
      <c r="R52" s="114">
        <f>_xll.qlCalendarAdvance(Calendar,R51,"1D","f")</f>
        <v>42712</v>
      </c>
      <c r="S52" s="236">
        <f>_xll.qlInterpolationInterpolate(B12Minterpolation,R52,TRUE)</f>
        <v>3.5455242988949123E-3</v>
      </c>
    </row>
    <row r="53" spans="18:19" x14ac:dyDescent="0.2">
      <c r="R53" s="114">
        <f>_xll.qlCalendarAdvance(Calendar,R52,"1D","f")</f>
        <v>42713</v>
      </c>
      <c r="S53" s="236">
        <f>_xll.qlInterpolationInterpolate(B12Minterpolation,R53,TRUE)</f>
        <v>3.5475848923072852E-3</v>
      </c>
    </row>
    <row r="54" spans="18:19" x14ac:dyDescent="0.2">
      <c r="R54" s="114">
        <f>_xll.qlCalendarAdvance(Calendar,R53,"1D","f")</f>
        <v>42716</v>
      </c>
      <c r="S54" s="236">
        <f>_xll.qlInterpolationInterpolate(B12Minterpolation,R54,TRUE)</f>
        <v>3.5537512460897262E-3</v>
      </c>
    </row>
    <row r="55" spans="18:19" x14ac:dyDescent="0.2">
      <c r="R55" s="114">
        <f>_xll.qlCalendarAdvance(Calendar,R54,"1D","f")</f>
        <v>42717</v>
      </c>
      <c r="S55" s="236">
        <f>_xll.qlInterpolationInterpolate(B12Minterpolation,R55,TRUE)</f>
        <v>3.5557982540308135E-3</v>
      </c>
    </row>
    <row r="56" spans="18:19" x14ac:dyDescent="0.2">
      <c r="R56" s="114">
        <f>_xll.qlCalendarAdvance(Calendar,R55,"1D","f")</f>
        <v>42718</v>
      </c>
      <c r="S56" s="236">
        <f>_xll.qlInterpolationInterpolate(B12Minterpolation,R56,TRUE)</f>
        <v>3.5578393897279536E-3</v>
      </c>
    </row>
    <row r="57" spans="18:19" x14ac:dyDescent="0.2">
      <c r="R57" s="114">
        <f>_xll.qlCalendarAdvance(Calendar,R56,"1D","f")</f>
        <v>42719</v>
      </c>
      <c r="S57" s="236">
        <f>_xll.qlInterpolationInterpolate(B12Minterpolation,R57,TRUE)</f>
        <v>3.5598736628306969E-3</v>
      </c>
    </row>
    <row r="58" spans="18:19" x14ac:dyDescent="0.2">
      <c r="R58" s="114">
        <f>_xll.qlCalendarAdvance(Calendar,R57,"1D","f")</f>
        <v>42720</v>
      </c>
      <c r="S58" s="236">
        <f>_xll.qlInterpolationInterpolate(B12Minterpolation,R58,TRUE)</f>
        <v>3.5619000829885928E-3</v>
      </c>
    </row>
    <row r="59" spans="18:19" x14ac:dyDescent="0.2">
      <c r="R59" s="114">
        <f>_xll.qlCalendarAdvance(Calendar,R58,"1D","f")</f>
        <v>42723</v>
      </c>
      <c r="S59" s="236">
        <f>_xll.qlInterpolationInterpolate(B12Minterpolation,R59,TRUE)</f>
        <v>3.5679223222886969E-3</v>
      </c>
    </row>
    <row r="60" spans="18:19" x14ac:dyDescent="0.2">
      <c r="R60" s="114">
        <f>_xll.qlCalendarAdvance(Calendar,R59,"1D","f")</f>
        <v>42724</v>
      </c>
      <c r="S60" s="236">
        <f>_xll.qlInterpolationInterpolate(B12Minterpolation,R60,TRUE)</f>
        <v>3.569907427162703E-3</v>
      </c>
    </row>
    <row r="61" spans="18:19" x14ac:dyDescent="0.2">
      <c r="R61" s="114">
        <f>_xll.qlCalendarAdvance(Calendar,R60,"1D","f")</f>
        <v>42725</v>
      </c>
      <c r="S61" s="236">
        <f>_xll.qlInterpolationInterpolate(B12Minterpolation,R61,TRUE)</f>
        <v>3.5718797273396113E-3</v>
      </c>
    </row>
    <row r="62" spans="18:19" x14ac:dyDescent="0.2">
      <c r="R62" s="114">
        <f>_xll.qlCalendarAdvance(Calendar,R61,"1D","f")</f>
        <v>42726</v>
      </c>
      <c r="S62" s="236">
        <f>_xll.qlInterpolationInterpolate(B12Minterpolation,R62,TRUE)</f>
        <v>3.5738382324689722E-3</v>
      </c>
    </row>
    <row r="63" spans="18:19" x14ac:dyDescent="0.2">
      <c r="R63" s="114">
        <f>_xll.qlCalendarAdvance(Calendar,R62,"1D","f")</f>
        <v>42727</v>
      </c>
      <c r="S63" s="236">
        <f>_xll.qlInterpolationInterpolate(B12Minterpolation,R63,TRUE)</f>
        <v>3.5757819522003347E-3</v>
      </c>
    </row>
    <row r="64" spans="18:19" x14ac:dyDescent="0.2">
      <c r="R64" s="114">
        <f>_xll.qlCalendarAdvance(Calendar,R63,"1D","f")</f>
        <v>42731</v>
      </c>
      <c r="S64" s="236">
        <f>_xll.qlInterpolationInterpolate(B12Minterpolation,R64,TRUE)</f>
        <v>3.583389170136802E-3</v>
      </c>
    </row>
    <row r="65" spans="18:19" x14ac:dyDescent="0.2">
      <c r="R65" s="114">
        <f>_xll.qlCalendarAdvance(Calendar,R64,"1D","f")</f>
        <v>42732</v>
      </c>
      <c r="S65" s="236">
        <f>_xll.qlInterpolationInterpolate(B12Minterpolation,R65,TRUE)</f>
        <v>3.5852441076214222E-3</v>
      </c>
    </row>
    <row r="66" spans="18:19" x14ac:dyDescent="0.2">
      <c r="R66" s="114">
        <f>_xll.qlCalendarAdvance(Calendar,R65,"1D","f")</f>
        <v>42733</v>
      </c>
      <c r="S66" s="236">
        <f>_xll.qlInterpolationInterpolate(B12Minterpolation,R66,TRUE)</f>
        <v>3.587078317605344E-3</v>
      </c>
    </row>
    <row r="67" spans="18:19" x14ac:dyDescent="0.2">
      <c r="R67" s="114">
        <f>_xll.qlCalendarAdvance(Calendar,R66,"1D","f")</f>
        <v>42734</v>
      </c>
      <c r="S67" s="236">
        <f>_xll.qlInterpolationInterpolate(B12Minterpolation,R67,TRUE)</f>
        <v>3.5888908097381168E-3</v>
      </c>
    </row>
    <row r="68" spans="18:19" x14ac:dyDescent="0.2">
      <c r="R68" s="114">
        <f>_xll.qlCalendarAdvance(Calendar,R67,"1D","f")</f>
        <v>42737</v>
      </c>
      <c r="S68" s="236">
        <f>_xll.qlInterpolationInterpolate(B12Minterpolation,R68,TRUE)</f>
        <v>3.5942015415673292E-3</v>
      </c>
    </row>
    <row r="69" spans="18:19" x14ac:dyDescent="0.2">
      <c r="R69" s="114">
        <f>_xll.qlCalendarAdvance(Calendar,R68,"1D","f")</f>
        <v>42738</v>
      </c>
      <c r="S69" s="236">
        <f>_xll.qlInterpolationInterpolate(B12Minterpolation,R69,TRUE)</f>
        <v>3.5959357122563639E-3</v>
      </c>
    </row>
    <row r="70" spans="18:19" x14ac:dyDescent="0.2">
      <c r="R70" s="114">
        <f>_xll.qlCalendarAdvance(Calendar,R69,"1D","f")</f>
        <v>42739</v>
      </c>
      <c r="S70" s="236">
        <f>_xll.qlInterpolationInterpolate(B12Minterpolation,R70,TRUE)</f>
        <v>3.5976551831573673E-3</v>
      </c>
    </row>
    <row r="71" spans="18:19" x14ac:dyDescent="0.2">
      <c r="R71" s="114">
        <f>_xll.qlCalendarAdvance(Calendar,R70,"1D","f")</f>
        <v>42740</v>
      </c>
      <c r="S71" s="236">
        <f>_xll.qlInterpolationInterpolate(B12Minterpolation,R71,TRUE)</f>
        <v>3.5993619563737308E-3</v>
      </c>
    </row>
    <row r="72" spans="18:19" x14ac:dyDescent="0.2">
      <c r="R72" s="114">
        <f>_xll.qlCalendarAdvance(Calendar,R71,"1D","f")</f>
        <v>42741</v>
      </c>
      <c r="S72" s="236">
        <f>_xll.qlInterpolationInterpolate(B12Minterpolation,R72,TRUE)</f>
        <v>3.6010580340088464E-3</v>
      </c>
    </row>
    <row r="73" spans="18:19" x14ac:dyDescent="0.2">
      <c r="R73" s="114">
        <f>_xll.qlCalendarAdvance(Calendar,R72,"1D","f")</f>
        <v>42744</v>
      </c>
      <c r="S73" s="236">
        <f>_xll.qlInterpolationInterpolate(B12Minterpolation,R73,TRUE)</f>
        <v>3.6061021144606262E-3</v>
      </c>
    </row>
    <row r="74" spans="18:19" x14ac:dyDescent="0.2">
      <c r="R74" s="114">
        <f>_xll.qlCalendarAdvance(Calendar,R73,"1D","f")</f>
        <v>42745</v>
      </c>
      <c r="S74" s="236">
        <f>_xll.qlInterpolationInterpolate(B12Minterpolation,R74,TRUE)</f>
        <v>3.6077754308046698E-3</v>
      </c>
    </row>
    <row r="75" spans="18:19" x14ac:dyDescent="0.2">
      <c r="R75" s="114">
        <f>_xll.qlCalendarAdvance(Calendar,R74,"1D","f")</f>
        <v>42746</v>
      </c>
      <c r="S75" s="236">
        <f>_xll.qlInterpolationInterpolate(B12Minterpolation,R75,TRUE)</f>
        <v>3.6094480620844252E-3</v>
      </c>
    </row>
    <row r="76" spans="18:19" x14ac:dyDescent="0.2">
      <c r="R76" s="114">
        <f>_xll.qlCalendarAdvance(Calendar,R75,"1D","f")</f>
        <v>42747</v>
      </c>
      <c r="S76" s="236">
        <f>_xll.qlInterpolationInterpolate(B12Minterpolation,R76,TRUE)</f>
        <v>3.6111220104032837E-3</v>
      </c>
    </row>
    <row r="77" spans="18:19" x14ac:dyDescent="0.2">
      <c r="R77" s="114">
        <f>_xll.qlCalendarAdvance(Calendar,R76,"1D","f")</f>
        <v>42748</v>
      </c>
      <c r="S77" s="236">
        <f>_xll.qlInterpolationInterpolate(B12Minterpolation,R77,TRUE)</f>
        <v>3.6127992778646379E-3</v>
      </c>
    </row>
    <row r="78" spans="18:19" x14ac:dyDescent="0.2">
      <c r="R78" s="114">
        <f>_xll.qlCalendarAdvance(Calendar,R77,"1D","f")</f>
        <v>42751</v>
      </c>
      <c r="S78" s="236">
        <f>_xll.qlInterpolationInterpolate(B12Minterpolation,R78,TRUE)</f>
        <v>3.6178710161375921E-3</v>
      </c>
    </row>
    <row r="79" spans="18:19" x14ac:dyDescent="0.2">
      <c r="R79" s="114">
        <f>_xll.qlCalendarAdvance(Calendar,R78,"1D","f")</f>
        <v>42752</v>
      </c>
      <c r="S79" s="236">
        <f>_xll.qlInterpolationInterpolate(B12Minterpolation,R79,TRUE)</f>
        <v>3.6195815812028469E-3</v>
      </c>
    </row>
    <row r="80" spans="18:19" x14ac:dyDescent="0.2">
      <c r="R80" s="114">
        <f>_xll.qlCalendarAdvance(Calendar,R79,"1D","f")</f>
        <v>42753</v>
      </c>
      <c r="S80" s="236">
        <f>_xll.qlInterpolationInterpolate(B12Minterpolation,R80,TRUE)</f>
        <v>3.6213054759275565E-3</v>
      </c>
    </row>
    <row r="81" spans="18:19" x14ac:dyDescent="0.2">
      <c r="R81" s="114">
        <f>_xll.qlCalendarAdvance(Calendar,R80,"1D","f")</f>
        <v>42754</v>
      </c>
      <c r="S81" s="236">
        <f>_xll.qlInterpolationInterpolate(B12Minterpolation,R81,TRUE)</f>
        <v>3.6230447024151128E-3</v>
      </c>
    </row>
    <row r="82" spans="18:19" x14ac:dyDescent="0.2">
      <c r="R82" s="114">
        <f>_xll.qlCalendarAdvance(Calendar,R81,"1D","f")</f>
        <v>42755</v>
      </c>
      <c r="S82" s="236">
        <f>_xll.qlInterpolationInterpolate(B12Minterpolation,R82,TRUE)</f>
        <v>3.6248012627689077E-3</v>
      </c>
    </row>
    <row r="83" spans="18:19" x14ac:dyDescent="0.2">
      <c r="R83" s="114">
        <f>_xll.qlCalendarAdvance(Calendar,R82,"1D","f")</f>
        <v>42758</v>
      </c>
      <c r="S83" s="236">
        <f>_xll.qlInterpolationInterpolate(B12Minterpolation,R83,TRUE)</f>
        <v>3.6301949680616432E-3</v>
      </c>
    </row>
    <row r="84" spans="18:19" x14ac:dyDescent="0.2">
      <c r="R84" s="114">
        <f>_xll.qlCalendarAdvance(Calendar,R83,"1D","f")</f>
        <v>42759</v>
      </c>
      <c r="S84" s="236">
        <f>_xll.qlInterpolationInterpolate(B12Minterpolation,R84,TRUE)</f>
        <v>3.6320408849143115E-3</v>
      </c>
    </row>
    <row r="85" spans="18:19" x14ac:dyDescent="0.2">
      <c r="R85" s="114">
        <f>_xll.qlCalendarAdvance(Calendar,R84,"1D","f")</f>
        <v>42760</v>
      </c>
      <c r="S85" s="236">
        <f>_xll.qlInterpolationInterpolate(B12Minterpolation,R85,TRUE)</f>
        <v>3.6339141461501777E-3</v>
      </c>
    </row>
    <row r="86" spans="18:19" x14ac:dyDescent="0.2">
      <c r="R86" s="114">
        <f>_xll.qlCalendarAdvance(Calendar,R85,"1D","f")</f>
        <v>42761</v>
      </c>
      <c r="S86" s="236">
        <f>_xll.qlInterpolationInterpolate(B12Minterpolation,R86,TRUE)</f>
        <v>3.6358167538726341E-3</v>
      </c>
    </row>
    <row r="87" spans="18:19" x14ac:dyDescent="0.2">
      <c r="R87" s="114">
        <f>_xll.qlCalendarAdvance(Calendar,R86,"1D","f")</f>
        <v>42762</v>
      </c>
      <c r="S87" s="236">
        <f>_xll.qlInterpolationInterpolate(B12Minterpolation,R87,TRUE)</f>
        <v>3.6377507101850721E-3</v>
      </c>
    </row>
    <row r="88" spans="18:19" x14ac:dyDescent="0.2">
      <c r="R88" s="114">
        <f>_xll.qlCalendarAdvance(Calendar,R87,"1D","f")</f>
        <v>42765</v>
      </c>
      <c r="S88" s="236">
        <f>_xll.qlInterpolationInterpolate(B12Minterpolation,R88,TRUE)</f>
        <v>3.6437606916961958E-3</v>
      </c>
    </row>
    <row r="89" spans="18:19" x14ac:dyDescent="0.2">
      <c r="R89" s="114">
        <f>_xll.qlCalendarAdvance(Calendar,R88,"1D","f")</f>
        <v>42766</v>
      </c>
      <c r="S89" s="236">
        <f>_xll.qlInterpolationInterpolate(B12Minterpolation,R89,TRUE)</f>
        <v>3.6458391229010931E-3</v>
      </c>
    </row>
    <row r="90" spans="18:19" x14ac:dyDescent="0.2">
      <c r="R90" s="114">
        <f>_xll.qlCalendarAdvance(Calendar,R89,"1D","f")</f>
        <v>42767</v>
      </c>
      <c r="S90" s="236">
        <f>_xll.qlInterpolationInterpolate(B12Minterpolation,R90,TRUE)</f>
        <v>3.6479532702046124E-3</v>
      </c>
    </row>
    <row r="91" spans="18:19" x14ac:dyDescent="0.2">
      <c r="R91" s="114">
        <f>_xll.qlCalendarAdvance(Calendar,R90,"1D","f")</f>
        <v>42768</v>
      </c>
      <c r="S91" s="236">
        <f>_xll.qlInterpolationInterpolate(B12Minterpolation,R91,TRUE)</f>
        <v>3.6500994927018259E-3</v>
      </c>
    </row>
    <row r="92" spans="18:19" x14ac:dyDescent="0.2">
      <c r="R92" s="114">
        <f>_xll.qlCalendarAdvance(Calendar,R91,"1D","f")</f>
        <v>42769</v>
      </c>
      <c r="S92" s="236">
        <f>_xll.qlInterpolationInterpolate(B12Minterpolation,R92,TRUE)</f>
        <v>3.6522741494878054E-3</v>
      </c>
    </row>
    <row r="93" spans="18:19" x14ac:dyDescent="0.2">
      <c r="R93" s="114">
        <f>_xll.qlCalendarAdvance(Calendar,R92,"1D","f")</f>
        <v>42772</v>
      </c>
      <c r="S93" s="236">
        <f>_xll.qlInterpolationInterpolate(B12Minterpolation,R93,TRUE)</f>
        <v>3.6589323165290666E-3</v>
      </c>
    </row>
    <row r="94" spans="18:19" x14ac:dyDescent="0.2">
      <c r="R94" s="114">
        <f>_xll.qlCalendarAdvance(Calendar,R93,"1D","f")</f>
        <v>42773</v>
      </c>
      <c r="S94" s="236">
        <f>_xll.qlInterpolationInterpolate(B12Minterpolation,R94,TRUE)</f>
        <v>3.6611843014208354E-3</v>
      </c>
    </row>
    <row r="95" spans="18:19" x14ac:dyDescent="0.2">
      <c r="R95" s="114">
        <f>_xll.qlCalendarAdvance(Calendar,R94,"1D","f")</f>
        <v>42774</v>
      </c>
      <c r="S95" s="236">
        <f>_xll.qlInterpolationInterpolate(B12Minterpolation,R95,TRUE)</f>
        <v>3.6634465160767325E-3</v>
      </c>
    </row>
    <row r="96" spans="18:19" x14ac:dyDescent="0.2">
      <c r="R96" s="114">
        <f>_xll.qlCalendarAdvance(Calendar,R95,"1D","f")</f>
        <v>42775</v>
      </c>
      <c r="S96" s="236">
        <f>_xll.qlInterpolationInterpolate(B12Minterpolation,R96,TRUE)</f>
        <v>3.6657153195918304E-3</v>
      </c>
    </row>
    <row r="97" spans="18:19" x14ac:dyDescent="0.2">
      <c r="R97" s="114">
        <f>_xll.qlCalendarAdvance(Calendar,R96,"1D","f")</f>
        <v>42776</v>
      </c>
      <c r="S97" s="236">
        <f>_xll.qlInterpolationInterpolate(B12Minterpolation,R97,TRUE)</f>
        <v>3.6679870710612009E-3</v>
      </c>
    </row>
    <row r="98" spans="18:19" x14ac:dyDescent="0.2">
      <c r="R98" s="114">
        <f>_xll.qlCalendarAdvance(Calendar,R97,"1D","f")</f>
        <v>42779</v>
      </c>
      <c r="S98" s="236">
        <f>_xll.qlInterpolationInterpolate(B12Minterpolation,R98,TRUE)</f>
        <v>3.6747836041456736E-3</v>
      </c>
    </row>
    <row r="99" spans="18:19" x14ac:dyDescent="0.2">
      <c r="R99" s="114">
        <f>_xll.qlCalendarAdvance(Calendar,R98,"1D","f")</f>
        <v>42780</v>
      </c>
      <c r="S99" s="236">
        <f>_xll.qlInterpolationInterpolate(B12Minterpolation,R99,TRUE)</f>
        <v>3.6770307383828596E-3</v>
      </c>
    </row>
    <row r="100" spans="18:19" x14ac:dyDescent="0.2">
      <c r="R100" s="114">
        <f>_xll.qlCalendarAdvance(Calendar,R99,"1D","f")</f>
        <v>42781</v>
      </c>
      <c r="S100" s="236">
        <f>_xll.qlInterpolationInterpolate(B12Minterpolation,R100,TRUE)</f>
        <v>3.6792626160496804E-3</v>
      </c>
    </row>
    <row r="101" spans="18:19" x14ac:dyDescent="0.2">
      <c r="R101" s="114">
        <f>_xll.qlCalendarAdvance(Calendar,R100,"1D","f")</f>
        <v>42782</v>
      </c>
      <c r="S101" s="236">
        <f>_xll.qlInterpolationInterpolate(B12Minterpolation,R101,TRUE)</f>
        <v>3.6814755962412079E-3</v>
      </c>
    </row>
    <row r="102" spans="18:19" x14ac:dyDescent="0.2">
      <c r="R102" s="114">
        <f>_xll.qlCalendarAdvance(Calendar,R101,"1D","f")</f>
        <v>42783</v>
      </c>
      <c r="S102" s="236">
        <f>_xll.qlInterpolationInterpolate(B12Minterpolation,R102,TRUE)</f>
        <v>3.6836660380525151E-3</v>
      </c>
    </row>
    <row r="103" spans="18:19" x14ac:dyDescent="0.2">
      <c r="R103" s="114">
        <f>_xll.qlCalendarAdvance(Calendar,R102,"1D","f")</f>
        <v>42786</v>
      </c>
      <c r="S103" s="236">
        <f>_xll.qlInterpolationInterpolate(B12Minterpolation,R103,TRUE)</f>
        <v>3.690065724155837E-3</v>
      </c>
    </row>
    <row r="104" spans="18:19" x14ac:dyDescent="0.2">
      <c r="R104" s="114">
        <f>_xll.qlCalendarAdvance(Calendar,R103,"1D","f")</f>
        <v>42787</v>
      </c>
      <c r="S104" s="236">
        <f>_xll.qlInterpolationInterpolate(B12Minterpolation,R104,TRUE)</f>
        <v>3.6921296033969853E-3</v>
      </c>
    </row>
    <row r="105" spans="18:19" x14ac:dyDescent="0.2">
      <c r="R105" s="114">
        <f>_xll.qlCalendarAdvance(Calendar,R104,"1D","f")</f>
        <v>42788</v>
      </c>
      <c r="S105" s="236">
        <f>_xll.qlInterpolationInterpolate(B12Minterpolation,R105,TRUE)</f>
        <v>3.6941527397332751E-3</v>
      </c>
    </row>
    <row r="106" spans="18:19" x14ac:dyDescent="0.2">
      <c r="R106" s="114">
        <f>_xll.qlCalendarAdvance(Calendar,R105,"1D","f")</f>
        <v>42789</v>
      </c>
      <c r="S106" s="236">
        <f>_xll.qlInterpolationInterpolate(B12Minterpolation,R106,TRUE)</f>
        <v>3.6961314922597786E-3</v>
      </c>
    </row>
    <row r="107" spans="18:19" x14ac:dyDescent="0.2">
      <c r="R107" s="114">
        <f>_xll.qlCalendarAdvance(Calendar,R106,"1D","f")</f>
        <v>42790</v>
      </c>
      <c r="S107" s="236">
        <f>_xll.qlInterpolationInterpolate(B12Minterpolation,R107,TRUE)</f>
        <v>3.6980622200715675E-3</v>
      </c>
    </row>
    <row r="108" spans="18:19" x14ac:dyDescent="0.2">
      <c r="R108" s="114">
        <f>_xll.qlCalendarAdvance(Calendar,R107,"1D","f")</f>
        <v>42793</v>
      </c>
      <c r="S108" s="236">
        <f>_xll.qlInterpolationInterpolate(B12Minterpolation,R108,TRUE)</f>
        <v>3.7035298461693747E-3</v>
      </c>
    </row>
    <row r="109" spans="18:19" x14ac:dyDescent="0.2">
      <c r="R109" s="114">
        <f>_xll.qlCalendarAdvance(Calendar,R108,"1D","f")</f>
        <v>42794</v>
      </c>
      <c r="S109" s="236">
        <f>_xll.qlInterpolationInterpolate(B12Minterpolation,R109,TRUE)</f>
        <v>3.7052320660730313E-3</v>
      </c>
    </row>
    <row r="110" spans="18:19" x14ac:dyDescent="0.2">
      <c r="R110" s="114">
        <f>_xll.qlCalendarAdvance(Calendar,R109,"1D","f")</f>
        <v>42795</v>
      </c>
      <c r="S110" s="236">
        <f>_xll.qlInterpolationInterpolate(B12Minterpolation,R110,TRUE)</f>
        <v>3.7068690971816969E-3</v>
      </c>
    </row>
    <row r="111" spans="18:19" x14ac:dyDescent="0.2">
      <c r="R111" s="114">
        <f>_xll.qlCalendarAdvance(Calendar,R110,"1D","f")</f>
        <v>42796</v>
      </c>
      <c r="S111" s="236">
        <f>_xll.qlInterpolationInterpolate(B12Minterpolation,R111,TRUE)</f>
        <v>3.7084425008122495E-3</v>
      </c>
    </row>
    <row r="112" spans="18:19" x14ac:dyDescent="0.2">
      <c r="R112" s="114">
        <f>_xll.qlCalendarAdvance(Calendar,R111,"1D","f")</f>
        <v>42797</v>
      </c>
      <c r="S112" s="236">
        <f>_xll.qlInterpolationInterpolate(B12Minterpolation,R112,TRUE)</f>
        <v>3.7099548787259289E-3</v>
      </c>
    </row>
    <row r="113" spans="18:19" x14ac:dyDescent="0.2">
      <c r="R113" s="114">
        <f>_xll.qlCalendarAdvance(Calendar,R112,"1D","f")</f>
        <v>42800</v>
      </c>
      <c r="S113" s="236">
        <f>_xll.qlInterpolationInterpolate(B12Minterpolation,R113,TRUE)</f>
        <v>3.7141518757781203E-3</v>
      </c>
    </row>
    <row r="114" spans="18:19" x14ac:dyDescent="0.2">
      <c r="R114" s="114">
        <f>_xll.qlCalendarAdvance(Calendar,R113,"1D","f")</f>
        <v>42801</v>
      </c>
      <c r="S114" s="236">
        <f>_xll.qlInterpolationInterpolate(B12Minterpolation,R114,TRUE)</f>
        <v>3.7154461684367006E-3</v>
      </c>
    </row>
    <row r="115" spans="18:19" x14ac:dyDescent="0.2">
      <c r="R115" s="114">
        <f>_xll.qlCalendarAdvance(Calendar,R114,"1D","f")</f>
        <v>42802</v>
      </c>
      <c r="S115" s="236">
        <f>_xll.qlInterpolationInterpolate(B12Minterpolation,R115,TRUE)</f>
        <v>3.7166924441846042E-3</v>
      </c>
    </row>
    <row r="116" spans="18:19" x14ac:dyDescent="0.2">
      <c r="R116" s="114">
        <f>_xll.qlCalendarAdvance(Calendar,R115,"1D","f")</f>
        <v>42803</v>
      </c>
      <c r="S116" s="236">
        <f>_xll.qlInterpolationInterpolate(B12Minterpolation,R116,TRUE)</f>
        <v>3.7178933047830706E-3</v>
      </c>
    </row>
    <row r="117" spans="18:19" x14ac:dyDescent="0.2">
      <c r="R117" s="114">
        <f>_xll.qlCalendarAdvance(Calendar,R116,"1D","f")</f>
        <v>42804</v>
      </c>
      <c r="S117" s="236">
        <f>_xll.qlInterpolationInterpolate(B12Minterpolation,R117,TRUE)</f>
        <v>3.71905135199334E-3</v>
      </c>
    </row>
    <row r="118" spans="18:19" x14ac:dyDescent="0.2">
      <c r="R118" s="114">
        <f>_xll.qlCalendarAdvance(Calendar,R117,"1D","f")</f>
        <v>42807</v>
      </c>
      <c r="S118" s="236">
        <f>_xll.qlInterpolationInterpolate(B12Minterpolation,R118,TRUE)</f>
        <v>3.7222946309073573E-3</v>
      </c>
    </row>
    <row r="119" spans="18:19" x14ac:dyDescent="0.2">
      <c r="R119" s="114">
        <f>_xll.qlCalendarAdvance(Calendar,R118,"1D","f")</f>
        <v>42808</v>
      </c>
      <c r="S119" s="236">
        <f>_xll.qlInterpolationInterpolate(B12Minterpolation,R119,TRUE)</f>
        <v>3.7233074421772314E-3</v>
      </c>
    </row>
    <row r="120" spans="18:19" x14ac:dyDescent="0.2">
      <c r="R120" s="114">
        <f>_xll.qlCalendarAdvance(Calendar,R119,"1D","f")</f>
        <v>42809</v>
      </c>
      <c r="S120" s="236">
        <f>_xll.qlInterpolationInterpolate(B12Minterpolation,R120,TRUE)</f>
        <v>3.7242904488651047E-3</v>
      </c>
    </row>
    <row r="121" spans="18:19" x14ac:dyDescent="0.2">
      <c r="R121" s="114">
        <f>_xll.qlCalendarAdvance(Calendar,R120,"1D","f")</f>
        <v>42810</v>
      </c>
      <c r="S121" s="236">
        <f>_xll.qlInterpolationInterpolate(B12Minterpolation,R121,TRUE)</f>
        <v>3.7252462527322173E-3</v>
      </c>
    </row>
    <row r="122" spans="18:19" x14ac:dyDescent="0.2">
      <c r="R122" s="114">
        <f>_xll.qlCalendarAdvance(Calendar,R121,"1D","f")</f>
        <v>42811</v>
      </c>
      <c r="S122" s="236">
        <f>_xll.qlInterpolationInterpolate(B12Minterpolation,R122,TRUE)</f>
        <v>3.7261774555398079E-3</v>
      </c>
    </row>
    <row r="123" spans="18:19" x14ac:dyDescent="0.2">
      <c r="R123" s="114">
        <f>_xll.qlCalendarAdvance(Calendar,R122,"1D","f")</f>
        <v>42814</v>
      </c>
      <c r="S123" s="236">
        <f>_xll.qlInterpolationInterpolate(B12Minterpolation,R123,TRUE)</f>
        <v>3.7288494752178466E-3</v>
      </c>
    </row>
    <row r="124" spans="18:19" x14ac:dyDescent="0.2">
      <c r="R124" s="114">
        <f>_xll.qlCalendarAdvance(Calendar,R123,"1D","f")</f>
        <v>42815</v>
      </c>
      <c r="S124" s="236">
        <f>_xll.qlInterpolationInterpolate(B12Minterpolation,R124,TRUE)</f>
        <v>3.7297082913997459E-3</v>
      </c>
    </row>
    <row r="125" spans="18:19" x14ac:dyDescent="0.2">
      <c r="R125" s="114">
        <f>_xll.qlCalendarAdvance(Calendar,R124,"1D","f")</f>
        <v>42816</v>
      </c>
      <c r="S125" s="236">
        <f>_xll.qlInterpolationInterpolate(B12Minterpolation,R125,TRUE)</f>
        <v>3.7305555153283208E-3</v>
      </c>
    </row>
    <row r="126" spans="18:19" x14ac:dyDescent="0.2">
      <c r="R126" s="114">
        <f>_xll.qlCalendarAdvance(Calendar,R125,"1D","f")</f>
        <v>42817</v>
      </c>
      <c r="S126" s="236">
        <f>_xll.qlInterpolationInterpolate(B12Minterpolation,R126,TRUE)</f>
        <v>3.731393748764811E-3</v>
      </c>
    </row>
    <row r="127" spans="18:19" x14ac:dyDescent="0.2">
      <c r="R127" s="114">
        <f>_xll.qlCalendarAdvance(Calendar,R126,"1D","f")</f>
        <v>42818</v>
      </c>
      <c r="S127" s="236">
        <f>_xll.qlInterpolationInterpolate(B12Minterpolation,R127,TRUE)</f>
        <v>3.7322255934704555E-3</v>
      </c>
    </row>
    <row r="128" spans="18:19" x14ac:dyDescent="0.2">
      <c r="R128" s="114">
        <f>_xll.qlCalendarAdvance(Calendar,R127,"1D","f")</f>
        <v>42821</v>
      </c>
      <c r="S128" s="236">
        <f>_xll.qlInterpolationInterpolate(B12Minterpolation,R128,TRUE)</f>
        <v>3.7347088128147103E-3</v>
      </c>
    </row>
    <row r="129" spans="18:19" x14ac:dyDescent="0.2">
      <c r="R129" s="114">
        <f>_xll.qlCalendarAdvance(Calendar,R128,"1D","f")</f>
        <v>42822</v>
      </c>
      <c r="S129" s="236">
        <f>_xll.qlInterpolationInterpolate(B12Minterpolation,R129,TRUE)</f>
        <v>3.735541120209367E-3</v>
      </c>
    </row>
    <row r="130" spans="18:19" x14ac:dyDescent="0.2">
      <c r="R130" s="114">
        <f>_xll.qlCalendarAdvance(Calendar,R129,"1D","f")</f>
        <v>42823</v>
      </c>
      <c r="S130" s="236">
        <f>_xll.qlInterpolationInterpolate(B12Minterpolation,R130,TRUE)</f>
        <v>3.7363800476793753E-3</v>
      </c>
    </row>
    <row r="131" spans="18:19" x14ac:dyDescent="0.2">
      <c r="R131" s="114">
        <f>_xll.qlCalendarAdvance(Calendar,R130,"1D","f")</f>
        <v>42824</v>
      </c>
      <c r="S131" s="236">
        <f>_xll.qlInterpolationInterpolate(B12Minterpolation,R131,TRUE)</f>
        <v>3.7372281969859744E-3</v>
      </c>
    </row>
    <row r="132" spans="18:19" x14ac:dyDescent="0.2">
      <c r="R132" s="114">
        <f>_xll.qlCalendarAdvance(Calendar,R131,"1D","f")</f>
        <v>42825</v>
      </c>
      <c r="S132" s="236">
        <f>_xll.qlInterpolationInterpolate(B12Minterpolation,R132,TRUE)</f>
        <v>3.7380877212833969E-3</v>
      </c>
    </row>
    <row r="133" spans="18:19" x14ac:dyDescent="0.2">
      <c r="R133" s="114">
        <f>_xll.qlCalendarAdvance(Calendar,R132,"1D","f")</f>
        <v>42828</v>
      </c>
      <c r="S133" s="236">
        <f>_xll.qlInterpolationInterpolate(B12Minterpolation,R133,TRUE)</f>
        <v>3.740736336954592E-3</v>
      </c>
    </row>
    <row r="134" spans="18:19" x14ac:dyDescent="0.2">
      <c r="R134" s="114">
        <f>_xll.qlCalendarAdvance(Calendar,R133,"1D","f")</f>
        <v>42829</v>
      </c>
      <c r="S134" s="236">
        <f>_xll.qlInterpolationInterpolate(B12Minterpolation,R134,TRUE)</f>
        <v>3.7416422568352817E-3</v>
      </c>
    </row>
    <row r="135" spans="18:19" x14ac:dyDescent="0.2">
      <c r="R135" s="114">
        <f>_xll.qlCalendarAdvance(Calendar,R134,"1D","f")</f>
        <v>42830</v>
      </c>
      <c r="S135" s="236">
        <f>_xll.qlInterpolationInterpolate(B12Minterpolation,R135,TRUE)</f>
        <v>3.7425595509097747E-3</v>
      </c>
    </row>
    <row r="136" spans="18:19" x14ac:dyDescent="0.2">
      <c r="R136" s="114">
        <f>_xll.qlCalendarAdvance(Calendar,R135,"1D","f")</f>
        <v>42831</v>
      </c>
      <c r="S136" s="236">
        <f>_xll.qlInterpolationInterpolate(B12Minterpolation,R136,TRUE)</f>
        <v>3.7434881292972657E-3</v>
      </c>
    </row>
    <row r="137" spans="18:19" x14ac:dyDescent="0.2">
      <c r="R137" s="114">
        <f>_xll.qlCalendarAdvance(Calendar,R136,"1D","f")</f>
        <v>42832</v>
      </c>
      <c r="S137" s="236">
        <f>_xll.qlInterpolationInterpolate(B12Minterpolation,R137,TRUE)</f>
        <v>3.7444279021169491E-3</v>
      </c>
    </row>
    <row r="138" spans="18:19" x14ac:dyDescent="0.2">
      <c r="R138" s="114">
        <f>_xll.qlCalendarAdvance(Calendar,R137,"1D","f")</f>
        <v>42835</v>
      </c>
      <c r="S138" s="236">
        <f>_xll.qlInterpolationInterpolate(B12Minterpolation,R138,TRUE)</f>
        <v>3.7473134883610993E-3</v>
      </c>
    </row>
    <row r="139" spans="18:19" x14ac:dyDescent="0.2">
      <c r="R139" s="114">
        <f>_xll.qlCalendarAdvance(Calendar,R138,"1D","f")</f>
        <v>42836</v>
      </c>
      <c r="S139" s="236">
        <f>_xll.qlInterpolationInterpolate(B12Minterpolation,R139,TRUE)</f>
        <v>3.7482971401014979E-3</v>
      </c>
    </row>
    <row r="140" spans="18:19" x14ac:dyDescent="0.2">
      <c r="R140" s="114">
        <f>_xll.qlCalendarAdvance(Calendar,R139,"1D","f")</f>
        <v>42837</v>
      </c>
      <c r="S140" s="236">
        <f>_xll.qlInterpolationInterpolate(B12Minterpolation,R140,TRUE)</f>
        <v>3.7492915368700619E-3</v>
      </c>
    </row>
    <row r="141" spans="18:19" x14ac:dyDescent="0.2">
      <c r="R141" s="114">
        <f>_xll.qlCalendarAdvance(Calendar,R140,"1D","f")</f>
        <v>42838</v>
      </c>
      <c r="S141" s="236">
        <f>_xll.qlInterpolationInterpolate(B12Minterpolation,R141,TRUE)</f>
        <v>3.7502965887859859E-3</v>
      </c>
    </row>
    <row r="142" spans="18:19" x14ac:dyDescent="0.2">
      <c r="R142" s="114">
        <f>_xll.qlCalendarAdvance(Calendar,R141,"1D","f")</f>
        <v>42843</v>
      </c>
      <c r="S142" s="236">
        <f>_xll.qlInterpolationInterpolate(B12Minterpolation,R142,TRUE)</f>
        <v>3.7554785297478121E-3</v>
      </c>
    </row>
    <row r="143" spans="18:19" x14ac:dyDescent="0.2">
      <c r="R143" s="114">
        <f>_xll.qlCalendarAdvance(Calendar,R142,"1D","f")</f>
        <v>42844</v>
      </c>
      <c r="S143" s="236">
        <f>_xll.qlInterpolationInterpolate(B12Minterpolation,R143,TRUE)</f>
        <v>3.7565456250509806E-3</v>
      </c>
    </row>
    <row r="144" spans="18:19" x14ac:dyDescent="0.2">
      <c r="R144" s="114">
        <f>_xll.qlCalendarAdvance(Calendar,R143,"1D","f")</f>
        <v>42845</v>
      </c>
      <c r="S144" s="236">
        <f>_xll.qlInterpolationInterpolate(B12Minterpolation,R144,TRUE)</f>
        <v>3.7576227463358711E-3</v>
      </c>
    </row>
    <row r="145" spans="18:19" x14ac:dyDescent="0.2">
      <c r="R145" s="114">
        <f>_xll.qlCalendarAdvance(Calendar,R144,"1D","f")</f>
        <v>42846</v>
      </c>
      <c r="S145" s="236">
        <f>_xll.qlInterpolationInterpolate(B12Minterpolation,R145,TRUE)</f>
        <v>3.758709803721678E-3</v>
      </c>
    </row>
    <row r="146" spans="18:19" x14ac:dyDescent="0.2">
      <c r="R146" s="114">
        <f>_xll.qlCalendarAdvance(Calendar,R145,"1D","f")</f>
        <v>42849</v>
      </c>
      <c r="S146" s="236">
        <f>_xll.qlInterpolationInterpolate(B12Minterpolation,R146,TRUE)</f>
        <v>3.7620296936765425E-3</v>
      </c>
    </row>
    <row r="147" spans="18:19" x14ac:dyDescent="0.2">
      <c r="R147" s="114">
        <f>_xll.qlCalendarAdvance(Calendar,R146,"1D","f")</f>
        <v>42850</v>
      </c>
      <c r="S147" s="236">
        <f>_xll.qlInterpolationInterpolate(B12Minterpolation,R147,TRUE)</f>
        <v>3.7631555966579607E-3</v>
      </c>
    </row>
    <row r="148" spans="18:19" x14ac:dyDescent="0.2">
      <c r="R148" s="114">
        <f>_xll.qlCalendarAdvance(Calendar,R147,"1D","f")</f>
        <v>42851</v>
      </c>
      <c r="S148" s="236">
        <f>_xll.qlInterpolationInterpolate(B12Minterpolation,R148,TRUE)</f>
        <v>3.7642909863362679E-3</v>
      </c>
    </row>
    <row r="149" spans="18:19" x14ac:dyDescent="0.2">
      <c r="R149" s="114">
        <f>_xll.qlCalendarAdvance(Calendar,R148,"1D","f")</f>
        <v>42852</v>
      </c>
      <c r="S149" s="236">
        <f>_xll.qlInterpolationInterpolate(B12Minterpolation,R149,TRUE)</f>
        <v>3.765435772830659E-3</v>
      </c>
    </row>
    <row r="150" spans="18:19" x14ac:dyDescent="0.2">
      <c r="R150" s="114">
        <f>_xll.qlCalendarAdvance(Calendar,R149,"1D","f")</f>
        <v>42853</v>
      </c>
      <c r="S150" s="236">
        <f>_xll.qlInterpolationInterpolate(B12Minterpolation,R150,TRUE)</f>
        <v>3.7665898662603281E-3</v>
      </c>
    </row>
    <row r="151" spans="18:19" x14ac:dyDescent="0.2">
      <c r="R151" s="114">
        <f>_xll.qlCalendarAdvance(Calendar,R150,"1D","f")</f>
        <v>42857</v>
      </c>
      <c r="S151" s="236">
        <f>_xll.qlInterpolationInterpolate(B12Minterpolation,R151,TRUE)</f>
        <v>3.7712855411496859E-3</v>
      </c>
    </row>
    <row r="152" spans="18:19" x14ac:dyDescent="0.2">
      <c r="R152" s="114">
        <f>_xll.qlCalendarAdvance(Calendar,R151,"1D","f")</f>
        <v>42858</v>
      </c>
      <c r="S152" s="236">
        <f>_xll.qlInterpolationInterpolate(B12Minterpolation,R152,TRUE)</f>
        <v>3.7724734115979525E-3</v>
      </c>
    </row>
    <row r="153" spans="18:19" x14ac:dyDescent="0.2">
      <c r="R153" s="114">
        <f>_xll.qlCalendarAdvance(Calendar,R152,"1D","f")</f>
        <v>42859</v>
      </c>
      <c r="S153" s="236">
        <f>_xll.qlInterpolationInterpolate(B12Minterpolation,R153,TRUE)</f>
        <v>3.7736644384938549E-3</v>
      </c>
    </row>
    <row r="154" spans="18:19" x14ac:dyDescent="0.2">
      <c r="R154" s="114">
        <f>_xll.qlCalendarAdvance(Calendar,R153,"1D","f")</f>
        <v>42860</v>
      </c>
      <c r="S154" s="236">
        <f>_xll.qlInterpolationInterpolate(B12Minterpolation,R154,TRUE)</f>
        <v>3.7748574097160262E-3</v>
      </c>
    </row>
    <row r="155" spans="18:19" x14ac:dyDescent="0.2">
      <c r="R155" s="114">
        <f>_xll.qlCalendarAdvance(Calendar,R154,"1D","f")</f>
        <v>42863</v>
      </c>
      <c r="S155" s="236">
        <f>_xll.qlInterpolationInterpolate(B12Minterpolation,R155,TRUE)</f>
        <v>3.7784358681264775E-3</v>
      </c>
    </row>
    <row r="156" spans="18:19" x14ac:dyDescent="0.2">
      <c r="R156" s="114">
        <f>_xll.qlCalendarAdvance(Calendar,R155,"1D","f")</f>
        <v>42864</v>
      </c>
      <c r="S156" s="236">
        <f>_xll.qlInterpolationInterpolate(B12Minterpolation,R156,TRUE)</f>
        <v>3.7796244954400498E-3</v>
      </c>
    </row>
    <row r="157" spans="18:19" x14ac:dyDescent="0.2">
      <c r="R157" s="114">
        <f>_xll.qlCalendarAdvance(Calendar,R156,"1D","f")</f>
        <v>42865</v>
      </c>
      <c r="S157" s="236">
        <f>_xll.qlInterpolationInterpolate(B12Minterpolation,R157,TRUE)</f>
        <v>3.7808090064730534E-3</v>
      </c>
    </row>
    <row r="158" spans="18:19" x14ac:dyDescent="0.2">
      <c r="R158" s="114">
        <f>_xll.qlCalendarAdvance(Calendar,R157,"1D","f")</f>
        <v>42866</v>
      </c>
      <c r="S158" s="236">
        <f>_xll.qlInterpolationInterpolate(B12Minterpolation,R158,TRUE)</f>
        <v>3.7819881891041217E-3</v>
      </c>
    </row>
    <row r="159" spans="18:19" x14ac:dyDescent="0.2">
      <c r="R159" s="114">
        <f>_xll.qlCalendarAdvance(Calendar,R158,"1D","f")</f>
        <v>42867</v>
      </c>
      <c r="S159" s="236">
        <f>_xll.qlInterpolationInterpolate(B12Minterpolation,R159,TRUE)</f>
        <v>3.7831608312118869E-3</v>
      </c>
    </row>
    <row r="160" spans="18:19" x14ac:dyDescent="0.2">
      <c r="R160" s="114">
        <f>_xll.qlCalendarAdvance(Calendar,R159,"1D","f")</f>
        <v>42870</v>
      </c>
      <c r="S160" s="236">
        <f>_xll.qlInterpolationInterpolate(B12Minterpolation,R160,TRUE)</f>
        <v>3.7866273931816906E-3</v>
      </c>
    </row>
    <row r="161" spans="18:19" x14ac:dyDescent="0.2">
      <c r="R161" s="114">
        <f>_xll.qlCalendarAdvance(Calendar,R160,"1D","f")</f>
        <v>42871</v>
      </c>
      <c r="S161" s="236">
        <f>_xll.qlInterpolationInterpolate(B12Minterpolation,R161,TRUE)</f>
        <v>3.7877617519825701E-3</v>
      </c>
    </row>
    <row r="162" spans="18:19" x14ac:dyDescent="0.2">
      <c r="R162" s="114">
        <f>_xll.qlCalendarAdvance(Calendar,R161,"1D","f")</f>
        <v>42872</v>
      </c>
      <c r="S162" s="236">
        <f>_xll.qlInterpolationInterpolate(B12Minterpolation,R162,TRUE)</f>
        <v>3.7888835096533098E-3</v>
      </c>
    </row>
    <row r="163" spans="18:19" x14ac:dyDescent="0.2">
      <c r="R163" s="114">
        <f>_xll.qlCalendarAdvance(Calendar,R162,"1D","f")</f>
        <v>42873</v>
      </c>
      <c r="S163" s="236">
        <f>_xll.qlInterpolationInterpolate(B12Minterpolation,R163,TRUE)</f>
        <v>3.7899914540725421E-3</v>
      </c>
    </row>
    <row r="164" spans="18:19" x14ac:dyDescent="0.2">
      <c r="R164" s="114">
        <f>_xll.qlCalendarAdvance(Calendar,R163,"1D","f")</f>
        <v>42874</v>
      </c>
      <c r="S164" s="236">
        <f>_xll.qlInterpolationInterpolate(B12Minterpolation,R164,TRUE)</f>
        <v>3.7910843731189E-3</v>
      </c>
    </row>
    <row r="165" spans="18:19" x14ac:dyDescent="0.2">
      <c r="R165" s="114">
        <f>_xll.qlCalendarAdvance(Calendar,R164,"1D","f")</f>
        <v>42877</v>
      </c>
      <c r="S165" s="236">
        <f>_xll.qlInterpolationInterpolate(B12Minterpolation,R165,TRUE)</f>
        <v>3.7942608568070518E-3</v>
      </c>
    </row>
    <row r="166" spans="18:19" x14ac:dyDescent="0.2">
      <c r="R166" s="114">
        <f>_xll.qlCalendarAdvance(Calendar,R165,"1D","f")</f>
        <v>42878</v>
      </c>
      <c r="S166" s="236">
        <f>_xll.qlInterpolationInterpolate(B12Minterpolation,R166,TRUE)</f>
        <v>3.7952815531482375E-3</v>
      </c>
    </row>
    <row r="167" spans="18:19" x14ac:dyDescent="0.2">
      <c r="R167" s="114">
        <f>_xll.qlCalendarAdvance(Calendar,R166,"1D","f")</f>
        <v>42879</v>
      </c>
      <c r="S167" s="236">
        <f>_xll.qlInterpolationInterpolate(B12Minterpolation,R167,TRUE)</f>
        <v>3.7962811635097117E-3</v>
      </c>
    </row>
    <row r="168" spans="18:19" x14ac:dyDescent="0.2">
      <c r="R168" s="114">
        <f>_xll.qlCalendarAdvance(Calendar,R167,"1D","f")</f>
        <v>42880</v>
      </c>
      <c r="S168" s="236">
        <f>_xll.qlInterpolationInterpolate(B12Minterpolation,R168,TRUE)</f>
        <v>3.7972584757701069E-3</v>
      </c>
    </row>
    <row r="169" spans="18:19" x14ac:dyDescent="0.2">
      <c r="R169" s="114">
        <f>_xll.qlCalendarAdvance(Calendar,R168,"1D","f")</f>
        <v>42881</v>
      </c>
      <c r="S169" s="236">
        <f>_xll.qlInterpolationInterpolate(B12Minterpolation,R169,TRUE)</f>
        <v>3.7982122778080557E-3</v>
      </c>
    </row>
    <row r="170" spans="18:19" x14ac:dyDescent="0.2">
      <c r="R170" s="114">
        <f>_xll.qlCalendarAdvance(Calendar,R169,"1D","f")</f>
        <v>42884</v>
      </c>
      <c r="S170" s="236">
        <f>_xll.qlInterpolationInterpolate(B12Minterpolation,R170,TRUE)</f>
        <v>3.8009205013735513E-3</v>
      </c>
    </row>
    <row r="171" spans="18:19" x14ac:dyDescent="0.2">
      <c r="R171" s="114">
        <f>_xll.qlCalendarAdvance(Calendar,R170,"1D","f")</f>
        <v>42885</v>
      </c>
      <c r="S171" s="236">
        <f>_xll.qlInterpolationInterpolate(B12Minterpolation,R171,TRUE)</f>
        <v>3.8017681413080417E-3</v>
      </c>
    </row>
    <row r="172" spans="18:19" x14ac:dyDescent="0.2">
      <c r="R172" s="114">
        <f>_xll.qlCalendarAdvance(Calendar,R171,"1D","f")</f>
        <v>42886</v>
      </c>
      <c r="S172" s="236">
        <f>_xll.qlInterpolationInterpolate(B12Minterpolation,R172,TRUE)</f>
        <v>3.8025866458864291E-3</v>
      </c>
    </row>
    <row r="173" spans="18:19" x14ac:dyDescent="0.2">
      <c r="R173" s="114">
        <f>_xll.qlCalendarAdvance(Calendar,R172,"1D","f")</f>
        <v>42887</v>
      </c>
      <c r="S173" s="236">
        <f>_xll.qlInterpolationInterpolate(B12Minterpolation,R173,TRUE)</f>
        <v>3.8033769803532476E-3</v>
      </c>
    </row>
    <row r="174" spans="18:19" x14ac:dyDescent="0.2">
      <c r="R174" s="114">
        <f>_xll.qlCalendarAdvance(Calendar,R173,"1D","f")</f>
        <v>42888</v>
      </c>
      <c r="S174" s="236">
        <f>_xll.qlInterpolationInterpolate(B12Minterpolation,R174,TRUE)</f>
        <v>3.8041405454262113E-3</v>
      </c>
    </row>
    <row r="175" spans="18:19" x14ac:dyDescent="0.2">
      <c r="R175" s="114">
        <f>_xll.qlCalendarAdvance(Calendar,R174,"1D","f")</f>
        <v>42891</v>
      </c>
      <c r="S175" s="236">
        <f>_xll.qlInterpolationInterpolate(B12Minterpolation,R175,TRUE)</f>
        <v>3.8062846314591142E-3</v>
      </c>
    </row>
    <row r="176" spans="18:19" x14ac:dyDescent="0.2">
      <c r="R176" s="114">
        <f>_xll.qlCalendarAdvance(Calendar,R175,"1D","f")</f>
        <v>42892</v>
      </c>
      <c r="S176" s="236">
        <f>_xll.qlInterpolationInterpolate(B12Minterpolation,R176,TRUE)</f>
        <v>3.8069551261337999E-3</v>
      </c>
    </row>
    <row r="177" spans="18:19" x14ac:dyDescent="0.2">
      <c r="R177" s="114">
        <f>_xll.qlCalendarAdvance(Calendar,R176,"1D","f")</f>
        <v>42893</v>
      </c>
      <c r="S177" s="236">
        <f>_xll.qlInterpolationInterpolate(B12Minterpolation,R177,TRUE)</f>
        <v>3.8076058550032018E-3</v>
      </c>
    </row>
    <row r="178" spans="18:19" x14ac:dyDescent="0.2">
      <c r="R178" s="114">
        <f>_xll.qlCalendarAdvance(Calendar,R177,"1D","f")</f>
        <v>42894</v>
      </c>
      <c r="S178" s="236">
        <f>_xll.qlInterpolationInterpolate(B12Minterpolation,R178,TRUE)</f>
        <v>3.8082382187850333E-3</v>
      </c>
    </row>
    <row r="179" spans="18:19" x14ac:dyDescent="0.2">
      <c r="R179" s="114">
        <f>_xll.qlCalendarAdvance(Calendar,R178,"1D","f")</f>
        <v>42895</v>
      </c>
      <c r="S179" s="236">
        <f>_xll.qlInterpolationInterpolate(B12Minterpolation,R179,TRUE)</f>
        <v>3.8088536181970093E-3</v>
      </c>
    </row>
    <row r="180" spans="18:19" x14ac:dyDescent="0.2">
      <c r="R180" s="114">
        <f>_xll.qlCalendarAdvance(Calendar,R179,"1D","f")</f>
        <v>42898</v>
      </c>
      <c r="S180" s="236">
        <f>_xll.qlInterpolationInterpolate(B12Minterpolation,R180,TRUE)</f>
        <v>3.8106120373909438E-3</v>
      </c>
    </row>
    <row r="181" spans="18:19" x14ac:dyDescent="0.2">
      <c r="R181" s="114">
        <f>_xll.qlCalendarAdvance(Calendar,R180,"1D","f")</f>
        <v>42899</v>
      </c>
      <c r="S181" s="236">
        <f>_xll.qlInterpolationInterpolate(B12Minterpolation,R181,TRUE)</f>
        <v>3.8111735865006382E-3</v>
      </c>
    </row>
    <row r="182" spans="18:19" x14ac:dyDescent="0.2">
      <c r="R182" s="114">
        <f>_xll.qlCalendarAdvance(Calendar,R181,"1D","f")</f>
        <v>42900</v>
      </c>
      <c r="S182" s="236">
        <f>_xll.qlInterpolationInterpolate(B12Minterpolation,R182,TRUE)</f>
        <v>3.8117251748290477E-3</v>
      </c>
    </row>
    <row r="183" spans="18:19" x14ac:dyDescent="0.2">
      <c r="R183" s="114">
        <f>_xll.qlCalendarAdvance(Calendar,R182,"1D","f")</f>
        <v>42901</v>
      </c>
      <c r="S183" s="236">
        <f>_xll.qlInterpolationInterpolate(B12Minterpolation,R183,TRUE)</f>
        <v>3.8122682030938856E-3</v>
      </c>
    </row>
    <row r="184" spans="18:19" x14ac:dyDescent="0.2">
      <c r="R184" s="114">
        <f>_xll.qlCalendarAdvance(Calendar,R183,"1D","f")</f>
        <v>42902</v>
      </c>
      <c r="S184" s="236">
        <f>_xll.qlInterpolationInterpolate(B12Minterpolation,R184,TRUE)</f>
        <v>3.8128040720128674E-3</v>
      </c>
    </row>
    <row r="185" spans="18:19" x14ac:dyDescent="0.2">
      <c r="R185" s="114">
        <f>_xll.qlCalendarAdvance(Calendar,R184,"1D","f")</f>
        <v>42905</v>
      </c>
      <c r="S185" s="236">
        <f>_xll.qlInterpolationInterpolate(B12Minterpolation,R185,TRUE)</f>
        <v>3.814382729871813E-3</v>
      </c>
    </row>
    <row r="186" spans="18:19" x14ac:dyDescent="0.2">
      <c r="R186" s="114">
        <f>_xll.qlCalendarAdvance(Calendar,R185,"1D","f")</f>
        <v>42906</v>
      </c>
      <c r="S186" s="236">
        <f>_xll.qlInterpolationInterpolate(B12Minterpolation,R186,TRUE)</f>
        <v>3.8149039685845092E-3</v>
      </c>
    </row>
    <row r="187" spans="18:19" x14ac:dyDescent="0.2">
      <c r="R187" s="114">
        <f>_xll.qlCalendarAdvance(Calendar,R186,"1D","f")</f>
        <v>42907</v>
      </c>
      <c r="S187" s="236">
        <f>_xll.qlInterpolationInterpolate(B12Minterpolation,R187,TRUE)</f>
        <v>3.8154250515399194E-3</v>
      </c>
    </row>
    <row r="188" spans="18:19" x14ac:dyDescent="0.2">
      <c r="R188" s="114">
        <f>_xll.qlCalendarAdvance(Calendar,R187,"1D","f")</f>
        <v>42908</v>
      </c>
      <c r="S188" s="236">
        <f>_xll.qlInterpolationInterpolate(B12Minterpolation,R188,TRUE)</f>
        <v>3.8159473794557577E-3</v>
      </c>
    </row>
    <row r="189" spans="18:19" x14ac:dyDescent="0.2">
      <c r="R189" s="114">
        <f>_xll.qlCalendarAdvance(Calendar,R188,"1D","f")</f>
        <v>42909</v>
      </c>
      <c r="S189" s="236">
        <f>_xll.qlInterpolationInterpolate(B12Minterpolation,R189,TRUE)</f>
        <v>3.8164723530497379E-3</v>
      </c>
    </row>
    <row r="190" spans="18:19" x14ac:dyDescent="0.2">
      <c r="R190" s="114">
        <f>_xll.qlCalendarAdvance(Calendar,R189,"1D","f")</f>
        <v>42912</v>
      </c>
      <c r="S190" s="236">
        <f>_xll.qlInterpolationInterpolate(B12Minterpolation,R190,TRUE)</f>
        <v>3.8180771550776747E-3</v>
      </c>
    </row>
    <row r="191" spans="18:19" x14ac:dyDescent="0.2">
      <c r="R191" s="114">
        <f>_xll.qlCalendarAdvance(Calendar,R190,"1D","f")</f>
        <v>42913</v>
      </c>
      <c r="S191" s="236">
        <f>_xll.qlInterpolationInterpolate(B12Minterpolation,R191,TRUE)</f>
        <v>3.8186267185613661E-3</v>
      </c>
    </row>
    <row r="192" spans="18:19" x14ac:dyDescent="0.2">
      <c r="R192" s="114">
        <f>_xll.qlCalendarAdvance(Calendar,R191,"1D","f")</f>
        <v>42914</v>
      </c>
      <c r="S192" s="236">
        <f>_xll.qlInterpolationInterpolate(B12Minterpolation,R192,TRUE)</f>
        <v>3.8191859313117704E-3</v>
      </c>
    </row>
    <row r="193" spans="18:19" x14ac:dyDescent="0.2">
      <c r="R193" s="114">
        <f>_xll.qlCalendarAdvance(Calendar,R192,"1D","f")</f>
        <v>42915</v>
      </c>
      <c r="S193" s="236">
        <f>_xll.qlInterpolationInterpolate(B12Minterpolation,R193,TRUE)</f>
        <v>3.8197561940466018E-3</v>
      </c>
    </row>
    <row r="194" spans="18:19" x14ac:dyDescent="0.2">
      <c r="R194" s="114">
        <f>_xll.qlCalendarAdvance(Calendar,R193,"1D","f")</f>
        <v>42916</v>
      </c>
      <c r="S194" s="236">
        <f>_xll.qlInterpolationInterpolate(B12Minterpolation,R194,TRUE)</f>
        <v>3.8203389074835743E-3</v>
      </c>
    </row>
    <row r="195" spans="18:19" x14ac:dyDescent="0.2">
      <c r="R195" s="114">
        <f>_xll.qlCalendarAdvance(Calendar,R194,"1D","f")</f>
        <v>42919</v>
      </c>
      <c r="S195" s="236">
        <f>_xll.qlInterpolationInterpolate(B12Minterpolation,R195,TRUE)</f>
        <v>3.8221687709944457E-3</v>
      </c>
    </row>
    <row r="196" spans="18:19" x14ac:dyDescent="0.2">
      <c r="R196" s="114">
        <f>_xll.qlCalendarAdvance(Calendar,R195,"1D","f")</f>
        <v>42920</v>
      </c>
      <c r="S196" s="236">
        <f>_xll.qlInterpolationInterpolate(B12Minterpolation,R196,TRUE)</f>
        <v>3.822805718008557E-3</v>
      </c>
    </row>
    <row r="197" spans="18:19" x14ac:dyDescent="0.2">
      <c r="R197" s="114">
        <f>_xll.qlCalendarAdvance(Calendar,R196,"1D","f")</f>
        <v>42921</v>
      </c>
      <c r="S197" s="236">
        <f>_xll.qlInterpolationInterpolate(B12Minterpolation,R197,TRUE)</f>
        <v>3.8234559075889041E-3</v>
      </c>
    </row>
    <row r="198" spans="18:19" x14ac:dyDescent="0.2">
      <c r="R198" s="114">
        <f>_xll.qlCalendarAdvance(Calendar,R197,"1D","f")</f>
        <v>42922</v>
      </c>
      <c r="S198" s="236">
        <f>_xll.qlInterpolationInterpolate(B12Minterpolation,R198,TRUE)</f>
        <v>3.8241191875220816E-3</v>
      </c>
    </row>
    <row r="199" spans="18:19" x14ac:dyDescent="0.2">
      <c r="R199" s="114">
        <f>_xll.qlCalendarAdvance(Calendar,R198,"1D","f")</f>
        <v>42923</v>
      </c>
      <c r="S199" s="236">
        <f>_xll.qlInterpolationInterpolate(B12Minterpolation,R199,TRUE)</f>
        <v>3.8247954055946843E-3</v>
      </c>
    </row>
    <row r="200" spans="18:19" x14ac:dyDescent="0.2">
      <c r="R200" s="114">
        <f>_xll.qlCalendarAdvance(Calendar,R199,"1D","f")</f>
        <v>42926</v>
      </c>
      <c r="S200" s="236">
        <f>_xll.qlInterpolationInterpolate(B12Minterpolation,R200,TRUE)</f>
        <v>3.8269001665149952E-3</v>
      </c>
    </row>
    <row r="201" spans="18:19" x14ac:dyDescent="0.2">
      <c r="R201" s="114">
        <f>_xll.qlCalendarAdvance(Calendar,R200,"1D","f")</f>
        <v>42927</v>
      </c>
      <c r="S201" s="236">
        <f>_xll.qlInterpolationInterpolate(B12Minterpolation,R201,TRUE)</f>
        <v>3.8276266150112496E-3</v>
      </c>
    </row>
    <row r="202" spans="18:19" x14ac:dyDescent="0.2">
      <c r="R202" s="114">
        <f>_xll.qlCalendarAdvance(Calendar,R201,"1D","f")</f>
        <v>42928</v>
      </c>
      <c r="S202" s="236">
        <f>_xll.qlInterpolationInterpolate(B12Minterpolation,R202,TRUE)</f>
        <v>3.8283652405799048E-3</v>
      </c>
    </row>
    <row r="203" spans="18:19" x14ac:dyDescent="0.2">
      <c r="R203" s="114">
        <f>_xll.qlCalendarAdvance(Calendar,R202,"1D","f")</f>
        <v>42929</v>
      </c>
      <c r="S203" s="236">
        <f>_xll.qlInterpolationInterpolate(B12Minterpolation,R203,TRUE)</f>
        <v>3.8291158910075552E-3</v>
      </c>
    </row>
    <row r="204" spans="18:19" x14ac:dyDescent="0.2">
      <c r="R204" s="114">
        <f>_xll.qlCalendarAdvance(Calendar,R203,"1D","f")</f>
        <v>42930</v>
      </c>
      <c r="S204" s="236">
        <f>_xll.qlInterpolationInterpolate(B12Minterpolation,R204,TRUE)</f>
        <v>3.8298784140807958E-3</v>
      </c>
    </row>
    <row r="205" spans="18:19" x14ac:dyDescent="0.2">
      <c r="R205" s="114">
        <f>_xll.qlCalendarAdvance(Calendar,R204,"1D","f")</f>
        <v>42933</v>
      </c>
      <c r="S205" s="236">
        <f>_xll.qlInterpolationInterpolate(B12Minterpolation,R205,TRUE)</f>
        <v>3.8322356970400106E-3</v>
      </c>
    </row>
    <row r="206" spans="18:19" x14ac:dyDescent="0.2">
      <c r="R206" s="114">
        <f>_xll.qlCalendarAdvance(Calendar,R205,"1D","f")</f>
        <v>42934</v>
      </c>
      <c r="S206" s="236">
        <f>_xll.qlInterpolationInterpolate(B12Minterpolation,R206,TRUE)</f>
        <v>3.8330441885615629E-3</v>
      </c>
    </row>
    <row r="207" spans="18:19" x14ac:dyDescent="0.2">
      <c r="R207" s="114">
        <f>_xll.qlCalendarAdvance(Calendar,R206,"1D","f")</f>
        <v>42935</v>
      </c>
      <c r="S207" s="236">
        <f>_xll.qlInterpolationInterpolate(B12Minterpolation,R207,TRUE)</f>
        <v>3.8338637916616805E-3</v>
      </c>
    </row>
    <row r="208" spans="18:19" x14ac:dyDescent="0.2">
      <c r="R208" s="114">
        <f>_xll.qlCalendarAdvance(Calendar,R207,"1D","f")</f>
        <v>42936</v>
      </c>
      <c r="S208" s="236">
        <f>_xll.qlInterpolationInterpolate(B12Minterpolation,R208,TRUE)</f>
        <v>3.8346943541269587E-3</v>
      </c>
    </row>
    <row r="209" spans="18:19" x14ac:dyDescent="0.2">
      <c r="R209" s="114">
        <f>_xll.qlCalendarAdvance(Calendar,R208,"1D","f")</f>
        <v>42937</v>
      </c>
      <c r="S209" s="236">
        <f>_xll.qlInterpolationInterpolate(B12Minterpolation,R209,TRUE)</f>
        <v>3.8355357237439924E-3</v>
      </c>
    </row>
    <row r="210" spans="18:19" x14ac:dyDescent="0.2">
      <c r="R210" s="114">
        <f>_xll.qlCalendarAdvance(Calendar,R209,"1D","f")</f>
        <v>42940</v>
      </c>
      <c r="S210" s="236">
        <f>_xll.qlInterpolationInterpolate(B12Minterpolation,R210,TRUE)</f>
        <v>3.8381231533715751E-3</v>
      </c>
    </row>
    <row r="211" spans="18:19" x14ac:dyDescent="0.2">
      <c r="R211" s="114">
        <f>_xll.qlCalendarAdvance(Calendar,R210,"1D","f")</f>
        <v>42941</v>
      </c>
      <c r="S211" s="236">
        <f>_xll.qlInterpolationInterpolate(B12Minterpolation,R211,TRUE)</f>
        <v>3.8390062294615798E-3</v>
      </c>
    </row>
    <row r="212" spans="18:19" x14ac:dyDescent="0.2">
      <c r="R212" s="114">
        <f>_xll.qlCalendarAdvance(Calendar,R211,"1D","f")</f>
        <v>42942</v>
      </c>
      <c r="S212" s="236">
        <f>_xll.qlInterpolationInterpolate(B12Minterpolation,R212,TRUE)</f>
        <v>3.8398993516363155E-3</v>
      </c>
    </row>
    <row r="213" spans="18:19" x14ac:dyDescent="0.2">
      <c r="R213" s="114">
        <f>_xll.qlCalendarAdvance(Calendar,R212,"1D","f")</f>
        <v>42943</v>
      </c>
      <c r="S213" s="236">
        <f>_xll.qlInterpolationInterpolate(B12Minterpolation,R213,TRUE)</f>
        <v>3.8408023676823758E-3</v>
      </c>
    </row>
    <row r="214" spans="18:19" x14ac:dyDescent="0.2">
      <c r="R214" s="114">
        <f>_xll.qlCalendarAdvance(Calendar,R213,"1D","f")</f>
        <v>42944</v>
      </c>
      <c r="S214" s="236">
        <f>_xll.qlInterpolationInterpolate(B12Minterpolation,R214,TRUE)</f>
        <v>3.841715125386357E-3</v>
      </c>
    </row>
    <row r="215" spans="18:19" x14ac:dyDescent="0.2">
      <c r="R215" s="114">
        <f>_xll.qlCalendarAdvance(Calendar,R214,"1D","f")</f>
        <v>42947</v>
      </c>
      <c r="S215" s="236">
        <f>_xll.qlInterpolationInterpolate(B12Minterpolation,R215,TRUE)</f>
        <v>3.8445103263117716E-3</v>
      </c>
    </row>
    <row r="216" spans="18:19" x14ac:dyDescent="0.2">
      <c r="R216" s="114">
        <f>_xll.qlCalendarAdvance(Calendar,R215,"1D","f")</f>
        <v>42948</v>
      </c>
      <c r="S216" s="236">
        <f>_xll.qlInterpolationInterpolate(B12Minterpolation,R216,TRUE)</f>
        <v>3.8454605285133843E-3</v>
      </c>
    </row>
    <row r="217" spans="18:19" x14ac:dyDescent="0.2">
      <c r="R217" s="114">
        <f>_xll.qlCalendarAdvance(Calendar,R216,"1D","f")</f>
        <v>42949</v>
      </c>
      <c r="S217" s="236">
        <f>_xll.qlInterpolationInterpolate(B12Minterpolation,R217,TRUE)</f>
        <v>3.8464197113058916E-3</v>
      </c>
    </row>
    <row r="218" spans="18:19" x14ac:dyDescent="0.2">
      <c r="R218" s="114">
        <f>_xll.qlCalendarAdvance(Calendar,R217,"1D","f")</f>
        <v>42950</v>
      </c>
      <c r="S218" s="236">
        <f>_xll.qlInterpolationInterpolate(B12Minterpolation,R218,TRUE)</f>
        <v>3.8473877224758897E-3</v>
      </c>
    </row>
    <row r="219" spans="18:19" x14ac:dyDescent="0.2">
      <c r="R219" s="114">
        <f>_xll.qlCalendarAdvance(Calendar,R218,"1D","f")</f>
        <v>42951</v>
      </c>
      <c r="S219" s="236">
        <f>_xll.qlInterpolationInterpolate(B12Minterpolation,R219,TRUE)</f>
        <v>3.8483644098099728E-3</v>
      </c>
    </row>
    <row r="220" spans="18:19" x14ac:dyDescent="0.2">
      <c r="R220" s="114">
        <f>_xll.qlCalendarAdvance(Calendar,R219,"1D","f")</f>
        <v>42954</v>
      </c>
      <c r="S220" s="236">
        <f>_xll.qlInterpolationInterpolate(B12Minterpolation,R220,TRUE)</f>
        <v>3.8513450066626842E-3</v>
      </c>
    </row>
    <row r="221" spans="18:19" x14ac:dyDescent="0.2">
      <c r="R221" s="114">
        <f>_xll.qlCalendarAdvance(Calendar,R220,"1D","f")</f>
        <v>42955</v>
      </c>
      <c r="S221" s="236">
        <f>_xll.qlInterpolationInterpolate(B12Minterpolation,R221,TRUE)</f>
        <v>3.8523548765190584E-3</v>
      </c>
    </row>
    <row r="222" spans="18:19" x14ac:dyDescent="0.2">
      <c r="R222" s="114">
        <f>_xll.qlCalendarAdvance(Calendar,R221,"1D","f")</f>
        <v>42956</v>
      </c>
      <c r="S222" s="236">
        <f>_xll.qlInterpolationInterpolate(B12Minterpolation,R222,TRUE)</f>
        <v>3.853372661472493E-3</v>
      </c>
    </row>
    <row r="223" spans="18:19" x14ac:dyDescent="0.2">
      <c r="R223" s="114">
        <f>_xll.qlCalendarAdvance(Calendar,R222,"1D","f")</f>
        <v>42957</v>
      </c>
      <c r="S223" s="236">
        <f>_xll.qlInterpolationInterpolate(B12Minterpolation,R223,TRUE)</f>
        <v>3.8543982093095829E-3</v>
      </c>
    </row>
    <row r="224" spans="18:19" x14ac:dyDescent="0.2">
      <c r="R224" s="114">
        <f>_xll.qlCalendarAdvance(Calendar,R223,"1D","f")</f>
        <v>42958</v>
      </c>
      <c r="S224" s="236">
        <f>_xll.qlInterpolationInterpolate(B12Minterpolation,R224,TRUE)</f>
        <v>3.8554313678169231E-3</v>
      </c>
    </row>
    <row r="225" spans="18:19" x14ac:dyDescent="0.2">
      <c r="R225" s="114">
        <f>_xll.qlCalendarAdvance(Calendar,R224,"1D","f")</f>
        <v>42961</v>
      </c>
      <c r="S225" s="236">
        <f>_xll.qlInterpolationInterpolate(B12Minterpolation,R225,TRUE)</f>
        <v>3.8585749852263953E-3</v>
      </c>
    </row>
    <row r="226" spans="18:19" x14ac:dyDescent="0.2">
      <c r="R226" s="114">
        <f>_xll.qlCalendarAdvance(Calendar,R225,"1D","f")</f>
        <v>42962</v>
      </c>
      <c r="S226" s="236">
        <f>_xll.qlInterpolationInterpolate(B12Minterpolation,R226,TRUE)</f>
        <v>3.8596370642806862E-3</v>
      </c>
    </row>
    <row r="227" spans="18:19" x14ac:dyDescent="0.2">
      <c r="R227" s="114">
        <f>_xll.qlCalendarAdvance(Calendar,R226,"1D","f")</f>
        <v>42963</v>
      </c>
      <c r="S227" s="236">
        <f>_xll.qlInterpolationInterpolate(B12Minterpolation,R227,TRUE)</f>
        <v>3.8607059929382029E-3</v>
      </c>
    </row>
    <row r="228" spans="18:19" x14ac:dyDescent="0.2">
      <c r="R228" s="114">
        <f>_xll.qlCalendarAdvance(Calendar,R227,"1D","f")</f>
        <v>42964</v>
      </c>
      <c r="S228" s="236">
        <f>_xll.qlInterpolationInterpolate(B12Minterpolation,R228,TRUE)</f>
        <v>3.8617816189855394E-3</v>
      </c>
    </row>
    <row r="229" spans="18:19" x14ac:dyDescent="0.2">
      <c r="R229" s="114">
        <f>_xll.qlCalendarAdvance(Calendar,R228,"1D","f")</f>
        <v>42965</v>
      </c>
      <c r="S229" s="236">
        <f>_xll.qlInterpolationInterpolate(B12Minterpolation,R229,TRUE)</f>
        <v>3.8628637902092915E-3</v>
      </c>
    </row>
    <row r="230" spans="18:19" x14ac:dyDescent="0.2">
      <c r="R230" s="114">
        <f>_xll.qlCalendarAdvance(Calendar,R229,"1D","f")</f>
        <v>42968</v>
      </c>
      <c r="S230" s="236">
        <f>_xll.qlInterpolationInterpolate(B12Minterpolation,R230,TRUE)</f>
        <v>3.8661480528049881E-3</v>
      </c>
    </row>
    <row r="231" spans="18:19" x14ac:dyDescent="0.2">
      <c r="R231" s="114">
        <f>_xll.qlCalendarAdvance(Calendar,R230,"1D","f")</f>
        <v>42969</v>
      </c>
      <c r="S231" s="236">
        <f>_xll.qlInterpolationInterpolate(B12Minterpolation,R231,TRUE)</f>
        <v>3.867254882600351E-3</v>
      </c>
    </row>
    <row r="232" spans="18:19" x14ac:dyDescent="0.2">
      <c r="R232" s="114">
        <f>_xll.qlCalendarAdvance(Calendar,R231,"1D","f")</f>
        <v>42970</v>
      </c>
      <c r="S232" s="236">
        <f>_xll.qlInterpolationInterpolate(B12Minterpolation,R232,TRUE)</f>
        <v>3.8683674965051037E-3</v>
      </c>
    </row>
    <row r="233" spans="18:19" x14ac:dyDescent="0.2">
      <c r="R233" s="114">
        <f>_xll.qlCalendarAdvance(Calendar,R232,"1D","f")</f>
        <v>42971</v>
      </c>
      <c r="S233" s="236">
        <f>_xll.qlInterpolationInterpolate(B12Minterpolation,R233,TRUE)</f>
        <v>3.869485742305842E-3</v>
      </c>
    </row>
    <row r="234" spans="18:19" x14ac:dyDescent="0.2">
      <c r="R234" s="114">
        <f>_xll.qlCalendarAdvance(Calendar,R233,"1D","f")</f>
        <v>42972</v>
      </c>
      <c r="S234" s="236">
        <f>_xll.qlInterpolationInterpolate(B12Minterpolation,R234,TRUE)</f>
        <v>3.8706094677891604E-3</v>
      </c>
    </row>
    <row r="235" spans="18:19" x14ac:dyDescent="0.2">
      <c r="R235" s="114">
        <f>_xll.qlCalendarAdvance(Calendar,R234,"1D","f")</f>
        <v>42975</v>
      </c>
      <c r="S235" s="236">
        <f>_xll.qlInterpolationInterpolate(B12Minterpolation,R235,TRUE)</f>
        <v>3.8740120002005462E-3</v>
      </c>
    </row>
    <row r="236" spans="18:19" x14ac:dyDescent="0.2">
      <c r="R236" s="114">
        <f>_xll.qlCalendarAdvance(Calendar,R235,"1D","f")</f>
        <v>42976</v>
      </c>
      <c r="S236" s="236">
        <f>_xll.qlInterpolationInterpolate(B12Minterpolation,R236,TRUE)</f>
        <v>3.8751561222801351E-3</v>
      </c>
    </row>
    <row r="237" spans="18:19" x14ac:dyDescent="0.2">
      <c r="R237" s="114">
        <f>_xll.qlCalendarAdvance(Calendar,R236,"1D","f")</f>
        <v>42977</v>
      </c>
      <c r="S237" s="236">
        <f>_xll.qlInterpolationInterpolate(B12Minterpolation,R237,TRUE)</f>
        <v>3.8763049629752795E-3</v>
      </c>
    </row>
    <row r="238" spans="18:19" x14ac:dyDescent="0.2">
      <c r="R238" s="114">
        <f>_xll.qlCalendarAdvance(Calendar,R237,"1D","f")</f>
        <v>42978</v>
      </c>
      <c r="S238" s="236">
        <f>_xll.qlInterpolationInterpolate(B12Minterpolation,R238,TRUE)</f>
        <v>3.8774583700725736E-3</v>
      </c>
    </row>
    <row r="239" spans="18:19" x14ac:dyDescent="0.2">
      <c r="R239" s="114">
        <f>_xll.qlCalendarAdvance(Calendar,R238,"1D","f")</f>
        <v>42979</v>
      </c>
      <c r="S239" s="236">
        <f>_xll.qlInterpolationInterpolate(B12Minterpolation,R239,TRUE)</f>
        <v>3.8786161913586131E-3</v>
      </c>
    </row>
    <row r="240" spans="18:19" x14ac:dyDescent="0.2">
      <c r="R240" s="114">
        <f>_xll.qlCalendarAdvance(Calendar,R239,"1D","f")</f>
        <v>42982</v>
      </c>
      <c r="S240" s="236">
        <f>_xll.qlInterpolationInterpolate(B12Minterpolation,R240,TRUE)</f>
        <v>3.8821146182151526E-3</v>
      </c>
    </row>
    <row r="241" spans="18:19" x14ac:dyDescent="0.2">
      <c r="R241" s="114">
        <f>_xll.qlCalendarAdvance(Calendar,R240,"1D","f")</f>
        <v>42983</v>
      </c>
      <c r="S241" s="236">
        <f>_xll.qlInterpolationInterpolate(B12Minterpolation,R241,TRUE)</f>
        <v>3.8832885741221226E-3</v>
      </c>
    </row>
    <row r="242" spans="18:19" x14ac:dyDescent="0.2">
      <c r="R242" s="114">
        <f>_xll.qlCalendarAdvance(Calendar,R241,"1D","f")</f>
        <v>42984</v>
      </c>
      <c r="S242" s="236">
        <f>_xll.qlInterpolationInterpolate(B12Minterpolation,R242,TRUE)</f>
        <v>3.8844661831508127E-3</v>
      </c>
    </row>
    <row r="243" spans="18:19" x14ac:dyDescent="0.2">
      <c r="R243" s="114">
        <f>_xll.qlCalendarAdvance(Calendar,R242,"1D","f")</f>
        <v>42985</v>
      </c>
      <c r="S243" s="236">
        <f>_xll.qlInterpolationInterpolate(B12Minterpolation,R243,TRUE)</f>
        <v>3.8856472930878182E-3</v>
      </c>
    </row>
    <row r="244" spans="18:19" x14ac:dyDescent="0.2">
      <c r="R244" s="114">
        <f>_xll.qlCalendarAdvance(Calendar,R243,"1D","f")</f>
        <v>42986</v>
      </c>
      <c r="S244" s="236">
        <f>_xll.qlInterpolationInterpolate(B12Minterpolation,R244,TRUE)</f>
        <v>3.8868317517197336E-3</v>
      </c>
    </row>
    <row r="245" spans="18:19" x14ac:dyDescent="0.2">
      <c r="R245" s="114">
        <f>_xll.qlCalendarAdvance(Calendar,R244,"1D","f")</f>
        <v>42989</v>
      </c>
      <c r="S245" s="236">
        <f>_xll.qlInterpolationInterpolate(B12Minterpolation,R245,TRUE)</f>
        <v>3.8904036976508904E-3</v>
      </c>
    </row>
    <row r="246" spans="18:19" x14ac:dyDescent="0.2">
      <c r="R246" s="114">
        <f>_xll.qlCalendarAdvance(Calendar,R245,"1D","f")</f>
        <v>42990</v>
      </c>
      <c r="S246" s="236">
        <f>_xll.qlInterpolationInterpolate(B12Minterpolation,R246,TRUE)</f>
        <v>3.891600028928396E-3</v>
      </c>
    </row>
    <row r="247" spans="18:19" x14ac:dyDescent="0.2">
      <c r="R247" s="114">
        <f>_xll.qlCalendarAdvance(Calendar,R246,"1D","f")</f>
        <v>42991</v>
      </c>
      <c r="S247" s="236">
        <f>_xll.qlInterpolationInterpolate(B12Minterpolation,R247,TRUE)</f>
        <v>3.892798947833787E-3</v>
      </c>
    </row>
    <row r="248" spans="18:19" x14ac:dyDescent="0.2">
      <c r="R248" s="114">
        <f>_xll.qlCalendarAdvance(Calendar,R247,"1D","f")</f>
        <v>42992</v>
      </c>
      <c r="S248" s="236">
        <f>_xll.qlInterpolationInterpolate(B12Minterpolation,R248,TRUE)</f>
        <v>3.8940003021536579E-3</v>
      </c>
    </row>
    <row r="249" spans="18:19" x14ac:dyDescent="0.2">
      <c r="R249" s="114">
        <f>_xll.qlCalendarAdvance(Calendar,R248,"1D","f")</f>
        <v>42993</v>
      </c>
      <c r="S249" s="236">
        <f>_xll.qlInterpolationInterpolate(B12Minterpolation,R249,TRUE)</f>
        <v>3.895203939674604E-3</v>
      </c>
    </row>
    <row r="250" spans="18:19" x14ac:dyDescent="0.2">
      <c r="R250" s="114">
        <f>_xll.qlCalendarAdvance(Calendar,R249,"1D","f")</f>
        <v>42996</v>
      </c>
      <c r="S250" s="236">
        <f>_xll.qlInterpolationInterpolate(B12Minterpolation,R250,TRUE)</f>
        <v>3.8988270293098429E-3</v>
      </c>
    </row>
    <row r="251" spans="18:19" x14ac:dyDescent="0.2">
      <c r="R251" s="114">
        <f>_xll.qlCalendarAdvance(Calendar,R250,"1D","f")</f>
        <v>42997</v>
      </c>
      <c r="S251" s="236">
        <f>_xll.qlInterpolationInterpolate(B12Minterpolation,R251,TRUE)</f>
        <v>3.9000382775010393E-3</v>
      </c>
    </row>
    <row r="252" spans="18:19" x14ac:dyDescent="0.2">
      <c r="R252" s="114">
        <f>_xll.qlCalendarAdvance(Calendar,R251,"1D","f")</f>
        <v>42998</v>
      </c>
      <c r="S252" s="236">
        <f>_xll.qlInterpolationInterpolate(B12Minterpolation,R252,TRUE)</f>
        <v>3.9012510478262856E-3</v>
      </c>
    </row>
    <row r="253" spans="18:19" x14ac:dyDescent="0.2">
      <c r="R253" s="114">
        <f>_xll.qlCalendarAdvance(Calendar,R252,"1D","f")</f>
        <v>42999</v>
      </c>
      <c r="S253" s="236">
        <f>_xll.qlInterpolationInterpolate(B12Minterpolation,R253,TRUE)</f>
        <v>3.9024651880721771E-3</v>
      </c>
    </row>
    <row r="254" spans="18:19" x14ac:dyDescent="0.2">
      <c r="R254" s="114">
        <f>_xll.qlCalendarAdvance(Calendar,R253,"1D","f")</f>
        <v>43000</v>
      </c>
      <c r="S254" s="236">
        <f>_xll.qlInterpolationInterpolate(B12Minterpolation,R254,TRUE)</f>
        <v>3.9036805460253084E-3</v>
      </c>
    </row>
    <row r="255" spans="18:19" x14ac:dyDescent="0.2">
      <c r="R255" s="114">
        <f>_xll.qlCalendarAdvance(Calendar,R254,"1D","f")</f>
        <v>43003</v>
      </c>
      <c r="S255" s="236">
        <f>_xll.qlInterpolationInterpolate(B12Minterpolation,R255,TRUE)</f>
        <v>3.9073324039940929E-3</v>
      </c>
    </row>
    <row r="256" spans="18:19" x14ac:dyDescent="0.2">
      <c r="R256" s="114">
        <f>_xll.qlCalendarAdvance(Calendar,R255,"1D","f")</f>
        <v>43004</v>
      </c>
      <c r="S256" s="236">
        <f>_xll.qlInterpolationInterpolate(B12Minterpolation,R256,TRUE)</f>
        <v>3.9085511106421349E-3</v>
      </c>
    </row>
    <row r="257" spans="18:19" x14ac:dyDescent="0.2">
      <c r="R257" s="114">
        <f>_xll.qlCalendarAdvance(Calendar,R256,"1D","f")</f>
        <v>43005</v>
      </c>
      <c r="S257" s="236">
        <f>_xll.qlInterpolationInterpolate(B12Minterpolation,R257,TRUE)</f>
        <v>3.9097702739303913E-3</v>
      </c>
    </row>
    <row r="258" spans="18:19" x14ac:dyDescent="0.2">
      <c r="R258" s="114">
        <f>_xll.qlCalendarAdvance(Calendar,R257,"1D","f")</f>
        <v>43006</v>
      </c>
      <c r="S258" s="236">
        <f>_xll.qlInterpolationInterpolate(B12Minterpolation,R258,TRUE)</f>
        <v>3.9109897416454579E-3</v>
      </c>
    </row>
    <row r="259" spans="18:19" x14ac:dyDescent="0.2">
      <c r="R259" s="114">
        <f>_xll.qlCalendarAdvance(Calendar,R258,"1D","f")</f>
        <v>43007</v>
      </c>
      <c r="S259" s="236">
        <f>_xll.qlInterpolationInterpolate(B12Minterpolation,R259,TRUE)</f>
        <v>3.9122093615739295E-3</v>
      </c>
    </row>
    <row r="260" spans="18:19" x14ac:dyDescent="0.2">
      <c r="R260" s="114">
        <f>_xll.qlCalendarAdvance(Calendar,R259,"1D","f")</f>
        <v>43010</v>
      </c>
      <c r="S260" s="236">
        <f>_xll.qlInterpolationInterpolate(B12Minterpolation,R260,TRUE)</f>
        <v>3.9158676125057241E-3</v>
      </c>
    </row>
    <row r="261" spans="18:19" x14ac:dyDescent="0.2">
      <c r="R261" s="114">
        <f>_xll.qlCalendarAdvance(Calendar,R260,"1D","f")</f>
        <v>43011</v>
      </c>
      <c r="S261" s="236">
        <f>_xll.qlInterpolationInterpolate(B12Minterpolation,R261,TRUE)</f>
        <v>3.9170863191537661E-3</v>
      </c>
    </row>
    <row r="262" spans="18:19" x14ac:dyDescent="0.2">
      <c r="R262" s="118">
        <f>_xll.qlCalendarAdvance(Calendar,R261,"1D","f")</f>
        <v>43012</v>
      </c>
      <c r="S262" s="238">
        <f>_xll.qlInterpolationInterpolate(B12Minterpolation,R262,TRUE)</f>
        <v>3.9183044169481878E-3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2016-09-28T08:21:58Z</dcterms:modified>
</cp:coreProperties>
</file>