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utures3M" sheetId="18" r:id="rId8"/>
    <sheet name="Swap1M" sheetId="23" r:id="rId9"/>
    <sheet name="Swap3M" sheetId="25" r:id="rId10"/>
    <sheet name="SwapIMM" sheetId="24" r:id="rId11"/>
    <sheet name="BasisSwap1MxM" sheetId="11" r:id="rId12"/>
    <sheet name="BasisSwap3M6M" sheetId="12" r:id="rId13"/>
    <sheet name="BasisSwapx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BasisSwap1MxM!$O$2</definedName>
    <definedName name="Contributor" localSheetId="12">BasisSwap3M6M!$O$2</definedName>
    <definedName name="Contributor" localSheetId="13">BasisSwapxM12M!$O$2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9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LiborSwapForBasisCalc!$E$2</definedName>
    <definedName name="FileName" localSheetId="14">LiborSwapForBasisCalc!$D$7</definedName>
    <definedName name="FileOverwrite">'General Settings'!$I$17</definedName>
    <definedName name="FixingType" localSheetId="14">LiborSwapForBasisCalc!$E$3</definedName>
    <definedName name="FixingType">'General Settings'!$D$17</definedName>
    <definedName name="FuturesCodes" localSheetId="7">Futures3M!$P$5:$P$46</definedName>
    <definedName name="FuturesDates" localSheetId="7">Futures3M!$Q$5:$Q$46</definedName>
    <definedName name="HolidayCheck">'General Settings'!$D$22</definedName>
    <definedName name="IborIndex" localSheetId="7">Futures3M!$I$3</definedName>
    <definedName name="Instrments" localSheetId="12">BasisSwap3M6M!$N$5:$N$42</definedName>
    <definedName name="Instruments" localSheetId="11">BasisSwap1MxM!$N$5:$N$42</definedName>
    <definedName name="Instruments" localSheetId="13">BasisSwapxM12M!$N$5:$N$42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8">Swap1M!$N$5:$N$18</definedName>
    <definedName name="Instruments" localSheetId="9">Swap3M!$N$5:$N$42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7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BasisSwap1MxM!$Y$5:$Y$42</definedName>
    <definedName name="Quote" localSheetId="12">BasisSwap3M6M!$Y$5:$Y$42</definedName>
    <definedName name="Quote" localSheetId="13">BasisSwapxM12M!$Y$5:$Y$42</definedName>
    <definedName name="Quote" localSheetId="2">Deposits!$Q$5:$Q$13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7">Futures3M!$AC$5:$AC$46</definedName>
    <definedName name="Quote" localSheetId="15">FuturesHWConvAdj!$T$5:$T$6</definedName>
    <definedName name="Quote" localSheetId="6">OIS!$W$5:$W$58</definedName>
    <definedName name="Quote" localSheetId="8">Swap1M!$W$5:$W$18</definedName>
    <definedName name="Quote" localSheetId="9">Swap3M!$W$5:$W$42</definedName>
    <definedName name="QuoteLive" localSheetId="11">BasisSwap1MxM!$U$5:$U$42</definedName>
    <definedName name="QuoteLive" localSheetId="12">BasisSwap3M6M!$U$5:$U$42</definedName>
    <definedName name="QuoteLive" localSheetId="13">BasisSwapxM12M!$U$5:$U$42</definedName>
    <definedName name="QuoteLive" localSheetId="2">Deposits!$M$5:$M$13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7">Futures3M!$X$5:$X$46</definedName>
    <definedName name="QuoteLive" localSheetId="15">FuturesHWConvAdj!$P$5:$P$6</definedName>
    <definedName name="QuoteLive" localSheetId="6">OIS!$R$5:$R$58</definedName>
    <definedName name="QuoteLive" localSheetId="8">Swap1M!$R$5:$R$18</definedName>
    <definedName name="QuoteLive" localSheetId="9">Swap3M!$R$5:$R$42</definedName>
    <definedName name="QuoteLive" localSheetId="10">SwapIMM!$R$5:$R$11</definedName>
    <definedName name="QuoteStatic" localSheetId="11">BasisSwap1MxM!$W$5:$W$42</definedName>
    <definedName name="QuoteStatic" localSheetId="12">BasisSwap3M6M!$W$5:$W$42</definedName>
    <definedName name="QuoteStatic" localSheetId="13">BasisSwapxM12M!$W$5:$W$42</definedName>
    <definedName name="QuoteStatic" localSheetId="2">Deposits!$O$5:$O$13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7">Futures3M!$AA$5:$AA$46</definedName>
    <definedName name="QuoteStatic" localSheetId="15">FuturesHWConvAdj!$R$5:$R$6</definedName>
    <definedName name="QuoteStatic" localSheetId="6">OIS!$U$5:$U$58</definedName>
    <definedName name="QuoteStatic" localSheetId="8">Swap1M!$U$5:$U$18</definedName>
    <definedName name="QuoteStatic" localSheetId="9">Swap3M!$U$5:$U$42</definedName>
    <definedName name="QuoteStatic" localSheetId="10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7">Futures3M!$I$1</definedName>
  </definedNames>
  <calcPr calcId="145621"/>
</workbook>
</file>

<file path=xl/calcChain.xml><?xml version="1.0" encoding="utf-8"?>
<calcChain xmlns="http://schemas.openxmlformats.org/spreadsheetml/2006/main">
  <c r="D18" i="23" l="1"/>
  <c r="C18" i="23"/>
  <c r="B18" i="23"/>
  <c r="D17" i="23"/>
  <c r="C17" i="23"/>
  <c r="B17" i="23"/>
  <c r="D16" i="23"/>
  <c r="C16" i="23"/>
  <c r="B16" i="23"/>
  <c r="D15" i="23"/>
  <c r="C15" i="23"/>
  <c r="B15" i="23"/>
  <c r="D14" i="23"/>
  <c r="C14" i="23"/>
  <c r="B14" i="23"/>
  <c r="D13" i="23"/>
  <c r="C13" i="23"/>
  <c r="B13" i="23"/>
  <c r="D12" i="23"/>
  <c r="C12" i="23"/>
  <c r="B12" i="23"/>
  <c r="D11" i="23"/>
  <c r="C11" i="23"/>
  <c r="B11" i="23"/>
  <c r="D10" i="23"/>
  <c r="C10" i="23"/>
  <c r="B10" i="23"/>
  <c r="D9" i="23"/>
  <c r="C9" i="23"/>
  <c r="B9" i="23"/>
  <c r="D8" i="23"/>
  <c r="C8" i="23"/>
  <c r="B8" i="23"/>
  <c r="D7" i="23"/>
  <c r="C7" i="23"/>
  <c r="B7" i="23"/>
  <c r="D6" i="23"/>
  <c r="C6" i="23"/>
  <c r="B6" i="23"/>
  <c r="D5" i="23"/>
  <c r="C5" i="23"/>
  <c r="B5" i="23"/>
  <c r="Y5" i="13" l="1" a="1"/>
  <c r="Y5" i="12" a="1"/>
  <c r="Y5" i="11" a="1"/>
  <c r="W5" i="25" a="1"/>
  <c r="W5" i="23" a="1"/>
  <c r="AC5" i="18" a="1"/>
  <c r="W5" i="22" a="1"/>
  <c r="W5" i="65" a="1"/>
  <c r="W5" i="64" a="1"/>
  <c r="W5" i="16" a="1"/>
  <c r="Q5" i="15" a="1"/>
  <c r="L7" i="15" l="1"/>
  <c r="L6" i="15"/>
  <c r="M5" i="15"/>
  <c r="L5" i="15"/>
  <c r="M7" i="15" l="1"/>
  <c r="Q7" i="15" s="1"/>
  <c r="Q5" i="15"/>
  <c r="M6" i="15"/>
  <c r="Q6" i="15" s="1"/>
  <c r="AD57" i="22" l="1"/>
  <c r="AD58" i="22"/>
  <c r="AD56" i="22"/>
  <c r="AA57" i="22"/>
  <c r="AA58" i="22"/>
  <c r="AA56" i="22"/>
  <c r="AA54" i="22"/>
  <c r="AE58" i="22" l="1"/>
  <c r="AE57" i="22"/>
  <c r="D28" i="65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10" i="65"/>
  <c r="F22" i="65"/>
  <c r="F8" i="64"/>
  <c r="F23" i="65"/>
  <c r="F16" i="64"/>
  <c r="F5" i="65"/>
  <c r="F7" i="64"/>
  <c r="F24" i="65"/>
  <c r="F15" i="64"/>
  <c r="F11" i="65"/>
  <c r="F17" i="65"/>
  <c r="F27" i="65"/>
  <c r="F17" i="64"/>
  <c r="F15" i="65"/>
  <c r="F9" i="65"/>
  <c r="F7" i="65"/>
  <c r="F21" i="65"/>
  <c r="F14" i="65"/>
  <c r="F22" i="64"/>
  <c r="F28" i="65"/>
  <c r="F19" i="64"/>
  <c r="F19" i="65"/>
  <c r="F11" i="64"/>
  <c r="F12" i="65"/>
  <c r="F25" i="65"/>
  <c r="F26" i="65"/>
  <c r="F10" i="64"/>
  <c r="F20" i="64"/>
  <c r="F21" i="64"/>
  <c r="F20" i="65"/>
  <c r="F8" i="65"/>
  <c r="F6" i="64"/>
  <c r="F6" i="65"/>
  <c r="F14" i="64"/>
  <c r="F5" i="64"/>
  <c r="F12" i="64"/>
  <c r="F13" i="64"/>
  <c r="F18" i="65"/>
  <c r="F13" i="65"/>
  <c r="F18" i="64"/>
  <c r="F16" i="65"/>
  <c r="F9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7" i="65"/>
  <c r="G8" i="65"/>
  <c r="G24" i="65"/>
  <c r="G15" i="65"/>
  <c r="G11" i="65"/>
  <c r="G14" i="64"/>
  <c r="G6" i="64"/>
  <c r="G9" i="65"/>
  <c r="G11" i="64"/>
  <c r="G27" i="65"/>
  <c r="G16" i="64"/>
  <c r="G28" i="65"/>
  <c r="G21" i="64"/>
  <c r="G20" i="65"/>
  <c r="G10" i="64"/>
  <c r="G15" i="64"/>
  <c r="G16" i="65"/>
  <c r="G8" i="64"/>
  <c r="G19" i="64"/>
  <c r="G10" i="65"/>
  <c r="G20" i="64"/>
  <c r="G12" i="65"/>
  <c r="G18" i="65"/>
  <c r="G22" i="65"/>
  <c r="G26" i="65"/>
  <c r="G14" i="65"/>
  <c r="G5" i="65"/>
  <c r="G18" i="64"/>
  <c r="G7" i="64"/>
  <c r="G23" i="65"/>
  <c r="G9" i="64"/>
  <c r="G13" i="65"/>
  <c r="G6" i="65"/>
  <c r="G19" i="65"/>
  <c r="G22" i="64"/>
  <c r="G25" i="65"/>
  <c r="G5" i="64"/>
  <c r="G13" i="64"/>
  <c r="G21" i="65"/>
  <c r="G12" i="64"/>
  <c r="G7" i="65"/>
  <c r="G17" i="64"/>
  <c r="X26" i="65"/>
  <c r="X17" i="65"/>
  <c r="X11" i="65"/>
  <c r="X16" i="65"/>
  <c r="X19" i="65"/>
  <c r="X10" i="65"/>
  <c r="X8" i="65"/>
  <c r="X24" i="65"/>
  <c r="X9" i="65"/>
  <c r="X23" i="65"/>
  <c r="X14" i="65"/>
  <c r="X10" i="64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1" i="16"/>
  <c r="F16" i="16"/>
  <c r="F13" i="16"/>
  <c r="F12" i="16"/>
  <c r="F14" i="16"/>
  <c r="F15" i="16"/>
  <c r="F10" i="16"/>
  <c r="X18" i="64"/>
  <c r="X21" i="64"/>
  <c r="X27" i="65"/>
  <c r="X19" i="64"/>
  <c r="X13" i="65"/>
  <c r="X22" i="64"/>
  <c r="X28" i="65"/>
  <c r="X5" i="65"/>
  <c r="X22" i="65"/>
  <c r="X17" i="64"/>
  <c r="X20" i="64"/>
  <c r="X7" i="65"/>
  <c r="X13" i="64"/>
  <c r="X11" i="64"/>
  <c r="X12" i="64"/>
  <c r="X6" i="64"/>
  <c r="X15" i="64"/>
  <c r="X5" i="64"/>
  <c r="X18" i="65"/>
  <c r="X6" i="65"/>
  <c r="X16" i="64"/>
  <c r="X7" i="64"/>
  <c r="X25" i="65"/>
  <c r="X21" i="65"/>
  <c r="X20" i="65"/>
  <c r="X14" i="64"/>
  <c r="X15" i="65"/>
  <c r="X8" i="64"/>
  <c r="X9" i="64"/>
  <c r="X12" i="65"/>
  <c r="N12" i="16" l="1"/>
  <c r="G13" i="16"/>
  <c r="G15" i="16"/>
  <c r="G10" i="16"/>
  <c r="G12" i="16"/>
  <c r="G11" i="16"/>
  <c r="G14" i="16"/>
  <c r="G16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R57" i="22" l="1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17" i="25"/>
  <c r="F19" i="25"/>
  <c r="F18" i="25"/>
  <c r="F13" i="25"/>
  <c r="F32" i="25"/>
  <c r="F7" i="25"/>
  <c r="F23" i="25"/>
  <c r="F31" i="25"/>
  <c r="F38" i="25"/>
  <c r="F21" i="25"/>
  <c r="F41" i="25"/>
  <c r="F15" i="25"/>
  <c r="F14" i="25"/>
  <c r="F11" i="25"/>
  <c r="F20" i="25"/>
  <c r="F36" i="25"/>
  <c r="F35" i="25"/>
  <c r="F37" i="25"/>
  <c r="F22" i="25"/>
  <c r="F42" i="25"/>
  <c r="F29" i="25"/>
  <c r="F28" i="25"/>
  <c r="F33" i="25"/>
  <c r="F34" i="25"/>
  <c r="F8" i="25"/>
  <c r="F39" i="25"/>
  <c r="F9" i="25"/>
  <c r="F30" i="25"/>
  <c r="F24" i="25"/>
  <c r="F12" i="25"/>
  <c r="F27" i="25"/>
  <c r="F6" i="25"/>
  <c r="F5" i="25"/>
  <c r="F26" i="25"/>
  <c r="F25" i="25"/>
  <c r="F16" i="25"/>
  <c r="F10" i="25"/>
  <c r="F40" i="25"/>
  <c r="R58" i="22" l="1"/>
  <c r="W58" i="22" s="1"/>
  <c r="E5" i="25"/>
  <c r="G5" i="25"/>
  <c r="X14" i="16"/>
  <c r="X11" i="16"/>
  <c r="X10" i="16"/>
  <c r="X12" i="16"/>
  <c r="X15" i="16"/>
  <c r="X13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7" i="22"/>
  <c r="F50" i="22"/>
  <c r="F45" i="22"/>
  <c r="F13" i="22"/>
  <c r="F31" i="22"/>
  <c r="F11" i="22"/>
  <c r="F34" i="22"/>
  <c r="F41" i="22"/>
  <c r="F56" i="22"/>
  <c r="F8" i="22"/>
  <c r="F27" i="22"/>
  <c r="F9" i="22"/>
  <c r="F30" i="22"/>
  <c r="F25" i="22"/>
  <c r="F49" i="22"/>
  <c r="F6" i="22"/>
  <c r="F35" i="22"/>
  <c r="F23" i="22"/>
  <c r="F42" i="22"/>
  <c r="F46" i="22"/>
  <c r="F52" i="22"/>
  <c r="F36" i="22"/>
  <c r="F51" i="22"/>
  <c r="F21" i="22"/>
  <c r="F37" i="22"/>
  <c r="F22" i="22"/>
  <c r="F32" i="22"/>
  <c r="F16" i="22"/>
  <c r="F5" i="22"/>
  <c r="F58" i="22"/>
  <c r="F7" i="22"/>
  <c r="F48" i="22"/>
  <c r="F44" i="22"/>
  <c r="F24" i="22"/>
  <c r="F15" i="22"/>
  <c r="F40" i="22"/>
  <c r="F17" i="22"/>
  <c r="F33" i="22"/>
  <c r="F39" i="22"/>
  <c r="F53" i="22"/>
  <c r="F47" i="22"/>
  <c r="F43" i="22"/>
  <c r="F29" i="22"/>
  <c r="F19" i="22"/>
  <c r="F12" i="22"/>
  <c r="F10" i="22"/>
  <c r="F18" i="22"/>
  <c r="F38" i="22"/>
  <c r="F20" i="22"/>
  <c r="F54" i="22"/>
  <c r="F26" i="22"/>
  <c r="F14" i="22"/>
  <c r="F28" i="22"/>
  <c r="F5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s="1"/>
  <c r="O5" i="65" s="1" a="1"/>
  <c r="O11" i="65" l="1"/>
  <c r="O19" i="65"/>
  <c r="O27" i="65"/>
  <c r="O12" i="65"/>
  <c r="O20" i="65"/>
  <c r="O28" i="65"/>
  <c r="O5" i="65"/>
  <c r="O13" i="65"/>
  <c r="O21" i="65"/>
  <c r="O6" i="65"/>
  <c r="O14" i="65"/>
  <c r="O22" i="65"/>
  <c r="O7" i="65"/>
  <c r="O15" i="65"/>
  <c r="O23" i="65"/>
  <c r="O8" i="65"/>
  <c r="O16" i="65"/>
  <c r="O24" i="65"/>
  <c r="O9" i="65"/>
  <c r="O17" i="65"/>
  <c r="O25" i="65"/>
  <c r="O10" i="65"/>
  <c r="O18" i="65"/>
  <c r="O26" i="6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10" i="64" l="1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6" i="24"/>
  <c r="F7" i="24"/>
  <c r="F11" i="24"/>
  <c r="F5" i="24"/>
  <c r="F16" i="6"/>
  <c r="F9" i="24"/>
  <c r="F8" i="24"/>
  <c r="F10" i="24"/>
  <c r="H19" i="6"/>
  <c r="H25" i="6"/>
  <c r="H16" i="6"/>
  <c r="H22" i="6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6" i="23"/>
  <c r="F17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24" i="18"/>
  <c r="X30" i="18"/>
  <c r="X40" i="18"/>
  <c r="G17" i="23"/>
  <c r="X7" i="18"/>
  <c r="X13" i="18"/>
  <c r="G18" i="23"/>
  <c r="X6" i="18"/>
  <c r="X32" i="18"/>
  <c r="X12" i="18"/>
  <c r="X38" i="18"/>
  <c r="X23" i="18"/>
  <c r="X28" i="18"/>
  <c r="X44" i="18"/>
  <c r="X21" i="18"/>
  <c r="X31" i="18"/>
  <c r="X16" i="18"/>
  <c r="X29" i="18"/>
  <c r="X26" i="18"/>
  <c r="X22" i="18"/>
  <c r="X34" i="18"/>
  <c r="X11" i="18"/>
  <c r="X41" i="18"/>
  <c r="X25" i="18"/>
  <c r="X45" i="18"/>
  <c r="X36" i="18"/>
  <c r="G16" i="23"/>
  <c r="X35" i="18"/>
  <c r="X5" i="18"/>
  <c r="X17" i="18"/>
  <c r="X15" i="18"/>
  <c r="X14" i="18"/>
  <c r="X37" i="18"/>
  <c r="X19" i="18"/>
  <c r="X18" i="18"/>
  <c r="X42" i="18"/>
  <c r="X10" i="18"/>
  <c r="X46" i="18"/>
  <c r="X27" i="18"/>
  <c r="X33" i="18"/>
  <c r="X9" i="18"/>
  <c r="X39" i="18"/>
  <c r="X43" i="18"/>
  <c r="X8" i="18"/>
  <c r="X20" i="18"/>
  <c r="AC20" i="18" l="1"/>
  <c r="AC8" i="18"/>
  <c r="AC43" i="18"/>
  <c r="AC39" i="18"/>
  <c r="AC9" i="18"/>
  <c r="AC33" i="18"/>
  <c r="AC27" i="18"/>
  <c r="AC46" i="18"/>
  <c r="AC10" i="18"/>
  <c r="AC42" i="18"/>
  <c r="AC18" i="18"/>
  <c r="AC19" i="18"/>
  <c r="AC37" i="18"/>
  <c r="AC14" i="18"/>
  <c r="AC15" i="18"/>
  <c r="AC17" i="18"/>
  <c r="AC5" i="18"/>
  <c r="AC35" i="18"/>
  <c r="AC36" i="18"/>
  <c r="AC45" i="18"/>
  <c r="AC25" i="18"/>
  <c r="AC41" i="18"/>
  <c r="AC11" i="18"/>
  <c r="AC34" i="18"/>
  <c r="AC22" i="18"/>
  <c r="AC26" i="18"/>
  <c r="AC29" i="18"/>
  <c r="AC16" i="18"/>
  <c r="AC31" i="18"/>
  <c r="AC21" i="18"/>
  <c r="AC44" i="18"/>
  <c r="AC28" i="18"/>
  <c r="AC23" i="18"/>
  <c r="AC38" i="18"/>
  <c r="AC12" i="18"/>
  <c r="AC32" i="18"/>
  <c r="AC6" i="18"/>
  <c r="AC13" i="18"/>
  <c r="AC7" i="18"/>
  <c r="AC40" i="18"/>
  <c r="AC30" i="18"/>
  <c r="AC24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E7" i="6"/>
  <c r="D12" i="6"/>
  <c r="D6" i="6"/>
  <c r="D13" i="6"/>
  <c r="D10" i="6"/>
  <c r="E9" i="6"/>
  <c r="D8" i="6"/>
  <c r="D11" i="6"/>
  <c r="D14" i="56" l="1"/>
  <c r="E6" i="6"/>
  <c r="E8" i="6"/>
  <c r="E12" i="6"/>
  <c r="E11" i="6"/>
  <c r="F9" i="6"/>
  <c r="E10" i="6"/>
  <c r="E35" i="63"/>
  <c r="E66" i="63"/>
  <c r="F8" i="6"/>
  <c r="E21" i="63"/>
  <c r="E52" i="63"/>
  <c r="E38" i="63"/>
  <c r="E58" i="63"/>
  <c r="E12" i="63"/>
  <c r="F7" i="6"/>
  <c r="E55" i="63"/>
  <c r="D5" i="18" a="1"/>
  <c r="E53" i="63"/>
  <c r="E43" i="63"/>
  <c r="E41" i="63"/>
  <c r="E15" i="63"/>
  <c r="E24" i="63"/>
  <c r="E60" i="63"/>
  <c r="E50" i="63"/>
  <c r="E10" i="63"/>
  <c r="E28" i="63"/>
  <c r="E16" i="63"/>
  <c r="E22" i="63"/>
  <c r="E56" i="63"/>
  <c r="E67" i="63"/>
  <c r="E23" i="63"/>
  <c r="E44" i="63"/>
  <c r="E45" i="63"/>
  <c r="E54" i="63"/>
  <c r="E57" i="63"/>
  <c r="E31" i="63"/>
  <c r="E26" i="63"/>
  <c r="E61" i="63"/>
  <c r="E32" i="63"/>
  <c r="E63" i="63"/>
  <c r="E14" i="63"/>
  <c r="E8" i="63"/>
  <c r="E27" i="63"/>
  <c r="E25" i="63"/>
  <c r="E42" i="63"/>
  <c r="E48" i="63"/>
  <c r="E20" i="63"/>
  <c r="E36" i="63"/>
  <c r="E46" i="63"/>
  <c r="E13" i="63"/>
  <c r="E33" i="63"/>
  <c r="E29" i="63"/>
  <c r="E62" i="63"/>
  <c r="E9" i="63"/>
  <c r="E49" i="63"/>
  <c r="E34" i="63"/>
  <c r="E39" i="63"/>
  <c r="E64" i="63"/>
  <c r="E17" i="63"/>
  <c r="E18" i="63"/>
  <c r="E65" i="63"/>
  <c r="E19" i="63"/>
  <c r="E30" i="63"/>
  <c r="E47" i="63"/>
  <c r="E51" i="63"/>
  <c r="E40" i="63"/>
  <c r="E37" i="63"/>
  <c r="E59" i="63"/>
  <c r="E11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22" i="63"/>
  <c r="F65" i="63"/>
  <c r="F35" i="63"/>
  <c r="F13" i="63"/>
  <c r="F33" i="63"/>
  <c r="F17" i="63"/>
  <c r="F60" i="63"/>
  <c r="F42" i="63"/>
  <c r="F36" i="63"/>
  <c r="F12" i="63"/>
  <c r="F64" i="63"/>
  <c r="F25" i="63"/>
  <c r="F67" i="63"/>
  <c r="F14" i="63"/>
  <c r="F16" i="63"/>
  <c r="F44" i="63"/>
  <c r="F8" i="63"/>
  <c r="F28" i="63"/>
  <c r="F23" i="63"/>
  <c r="F26" i="63"/>
  <c r="F31" i="63"/>
  <c r="F47" i="63"/>
  <c r="F63" i="63"/>
  <c r="F45" i="63"/>
  <c r="F37" i="63"/>
  <c r="F41" i="63"/>
  <c r="F39" i="63"/>
  <c r="F30" i="63"/>
  <c r="F20" i="63"/>
  <c r="F59" i="63"/>
  <c r="F53" i="63"/>
  <c r="F11" i="6"/>
  <c r="F19" i="63"/>
  <c r="F40" i="63"/>
  <c r="F66" i="63"/>
  <c r="F12" i="6"/>
  <c r="F32" i="63"/>
  <c r="F24" i="63"/>
  <c r="F34" i="63"/>
  <c r="F51" i="63"/>
  <c r="F58" i="63"/>
  <c r="F18" i="63"/>
  <c r="F9" i="63"/>
  <c r="F54" i="63"/>
  <c r="F61" i="63"/>
  <c r="F15" i="63"/>
  <c r="F57" i="63"/>
  <c r="F49" i="63"/>
  <c r="F52" i="63"/>
  <c r="F11" i="63"/>
  <c r="F62" i="63"/>
  <c r="F48" i="63"/>
  <c r="F43" i="63"/>
  <c r="F6" i="6"/>
  <c r="F21" i="63"/>
  <c r="F27" i="63"/>
  <c r="F29" i="63"/>
  <c r="F46" i="63"/>
  <c r="F38" i="63"/>
  <c r="F56" i="63"/>
  <c r="F55" i="63"/>
  <c r="F50" i="63"/>
  <c r="F10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6" i="20" l="1"/>
  <c r="T5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L7" i="6"/>
  <c r="M11" i="6"/>
  <c r="M8" i="6"/>
  <c r="D5" i="56"/>
  <c r="M9" i="6"/>
  <c r="M12" i="6"/>
  <c r="B1" i="56"/>
  <c r="H5" i="6"/>
  <c r="E5" i="23" l="1"/>
  <c r="E6" i="23"/>
  <c r="E7" i="23"/>
  <c r="E8" i="23"/>
  <c r="E9" i="23"/>
  <c r="E10" i="23"/>
  <c r="E11" i="23"/>
  <c r="E12" i="23"/>
  <c r="E13" i="23"/>
  <c r="E14" i="23"/>
  <c r="E15" i="23"/>
  <c r="F13" i="23"/>
  <c r="L8" i="6"/>
  <c r="L9" i="6"/>
  <c r="F7" i="23"/>
  <c r="F15" i="23"/>
  <c r="F8" i="23"/>
  <c r="L12" i="6"/>
  <c r="F10" i="23"/>
  <c r="F9" i="23"/>
  <c r="F12" i="23"/>
  <c r="L11" i="6"/>
  <c r="F5" i="23"/>
  <c r="F14" i="23"/>
  <c r="F6" i="23"/>
  <c r="F11" i="23"/>
  <c r="X5" i="22"/>
  <c r="X7" i="22"/>
  <c r="X6" i="22"/>
  <c r="X8" i="22"/>
  <c r="E12" i="25" l="1"/>
  <c r="G5" i="22"/>
  <c r="G12" i="22"/>
  <c r="G10" i="22"/>
  <c r="G49" i="22"/>
  <c r="G15" i="23"/>
  <c r="G50" i="22"/>
  <c r="G42" i="22"/>
  <c r="G7" i="24"/>
  <c r="G24" i="22"/>
  <c r="G56" i="22"/>
  <c r="X10" i="24"/>
  <c r="X11" i="24"/>
  <c r="G22" i="22"/>
  <c r="G40" i="22"/>
  <c r="G26" i="22"/>
  <c r="G7" i="22"/>
  <c r="G14" i="22"/>
  <c r="G20" i="22"/>
  <c r="X7" i="24"/>
  <c r="G8" i="24"/>
  <c r="G27" i="22"/>
  <c r="G6" i="22"/>
  <c r="G48" i="22"/>
  <c r="G39" i="22"/>
  <c r="G9" i="24"/>
  <c r="G15" i="22"/>
  <c r="G13" i="22"/>
  <c r="G12" i="23"/>
  <c r="G18" i="22"/>
  <c r="G8" i="22"/>
  <c r="G32" i="22"/>
  <c r="G25" i="22"/>
  <c r="G35" i="22"/>
  <c r="G58" i="22"/>
  <c r="X6" i="24"/>
  <c r="G9" i="23"/>
  <c r="G37" i="22"/>
  <c r="G5" i="23"/>
  <c r="G46" i="22"/>
  <c r="X5" i="24"/>
  <c r="G57" i="22"/>
  <c r="G19" i="22"/>
  <c r="G41" i="22"/>
  <c r="G54" i="22"/>
  <c r="G23" i="22"/>
  <c r="G47" i="22"/>
  <c r="X9" i="24"/>
  <c r="G28" i="22"/>
  <c r="G14" i="23"/>
  <c r="G10" i="24"/>
  <c r="G11" i="24"/>
  <c r="G21" i="22"/>
  <c r="G10" i="23"/>
  <c r="G13" i="23"/>
  <c r="G31" i="22"/>
  <c r="G8" i="23"/>
  <c r="G30" i="22"/>
  <c r="G45" i="22"/>
  <c r="G38" i="22"/>
  <c r="G29" i="22"/>
  <c r="G53" i="22"/>
  <c r="G7" i="23"/>
  <c r="G16" i="22"/>
  <c r="G33" i="22"/>
  <c r="X8" i="24"/>
  <c r="G17" i="22"/>
  <c r="G11" i="22"/>
  <c r="G44" i="22"/>
  <c r="G36" i="22"/>
  <c r="G34" i="22"/>
  <c r="G55" i="22"/>
  <c r="G51" i="22"/>
  <c r="G6" i="24"/>
  <c r="G5" i="24"/>
  <c r="G52" i="22"/>
  <c r="G9" i="22"/>
  <c r="G6" i="23"/>
  <c r="G43" i="22"/>
  <c r="G11" i="23"/>
  <c r="X40" i="22"/>
  <c r="X24" i="22"/>
  <c r="X6" i="23"/>
  <c r="X7" i="23"/>
  <c r="X49" i="22"/>
  <c r="X54" i="22"/>
  <c r="X15" i="23"/>
  <c r="X33" i="22"/>
  <c r="X35" i="22"/>
  <c r="X56" i="22"/>
  <c r="X22" i="22"/>
  <c r="X12" i="23"/>
  <c r="X51" i="22"/>
  <c r="X50" i="22"/>
  <c r="X53" i="22"/>
  <c r="X32" i="22"/>
  <c r="X11" i="22"/>
  <c r="X46" i="22"/>
  <c r="X42" i="22"/>
  <c r="X21" i="22"/>
  <c r="X36" i="22"/>
  <c r="X45" i="22"/>
  <c r="X15" i="22"/>
  <c r="X10" i="22"/>
  <c r="X27" i="22"/>
  <c r="X38" i="22"/>
  <c r="X20" i="22"/>
  <c r="X14" i="22"/>
  <c r="X57" i="22"/>
  <c r="X16" i="22"/>
  <c r="X39" i="22"/>
  <c r="X55" i="22"/>
  <c r="X37" i="22"/>
  <c r="X30" i="22"/>
  <c r="X12" i="22"/>
  <c r="X47" i="22"/>
  <c r="X58" i="22"/>
  <c r="X48" i="22"/>
  <c r="X14" i="23"/>
  <c r="X34" i="22"/>
  <c r="X31" i="22"/>
  <c r="X11" i="23"/>
  <c r="X28" i="22"/>
  <c r="X10" i="23"/>
  <c r="X25" i="22"/>
  <c r="X29" i="22"/>
  <c r="X9" i="22"/>
  <c r="X52" i="22"/>
  <c r="X26" i="22"/>
  <c r="X5" i="23"/>
  <c r="X17" i="22"/>
  <c r="X19" i="22"/>
  <c r="X18" i="22"/>
  <c r="X44" i="22"/>
  <c r="X43" i="22"/>
  <c r="X9" i="23"/>
  <c r="X41" i="22"/>
  <c r="X23" i="22"/>
  <c r="X13" i="23"/>
  <c r="X8" i="23"/>
  <c r="X13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8" i="25"/>
  <c r="G16" i="25"/>
  <c r="G24" i="25"/>
  <c r="G11" i="25"/>
  <c r="G12" i="25"/>
  <c r="G21" i="25"/>
  <c r="G29" i="25"/>
  <c r="G13" i="25"/>
  <c r="G19" i="25"/>
  <c r="X40" i="25"/>
  <c r="X35" i="25"/>
  <c r="X15" i="25"/>
  <c r="X10" i="25"/>
  <c r="X14" i="25"/>
  <c r="X41" i="25"/>
  <c r="X30" i="25"/>
  <c r="X34" i="25"/>
  <c r="X42" i="25"/>
  <c r="X31" i="25"/>
  <c r="X36" i="25"/>
  <c r="X32" i="25"/>
  <c r="X27" i="25"/>
  <c r="X13" i="25"/>
  <c r="X33" i="25"/>
  <c r="X9" i="25"/>
  <c r="X23" i="25"/>
  <c r="X7" i="25"/>
  <c r="X8" i="25"/>
  <c r="X18" i="25"/>
  <c r="X12" i="25"/>
  <c r="X24" i="25"/>
  <c r="X39" i="25"/>
  <c r="X6" i="25"/>
  <c r="X11" i="25"/>
  <c r="X20" i="25"/>
  <c r="X22" i="25"/>
  <c r="X21" i="25"/>
  <c r="X26" i="25"/>
  <c r="X29" i="25"/>
  <c r="X17" i="25"/>
  <c r="X25" i="25"/>
  <c r="X28" i="25"/>
  <c r="X38" i="25"/>
  <c r="X19" i="25"/>
  <c r="X16" i="25"/>
  <c r="X37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6" i="15"/>
  <c r="G32" i="25"/>
  <c r="G6" i="25"/>
  <c r="F9" i="15"/>
  <c r="G7" i="25"/>
  <c r="G39" i="25"/>
  <c r="F8" i="16"/>
  <c r="F7" i="15"/>
  <c r="G38" i="25"/>
  <c r="G36" i="25"/>
  <c r="G42" i="25"/>
  <c r="G22" i="25"/>
  <c r="G40" i="25"/>
  <c r="G17" i="25"/>
  <c r="G26" i="25"/>
  <c r="F13" i="15"/>
  <c r="G9" i="25"/>
  <c r="F12" i="15"/>
  <c r="F10" i="15"/>
  <c r="G41" i="25"/>
  <c r="F5" i="15"/>
  <c r="G20" i="25"/>
  <c r="F6" i="16"/>
  <c r="G28" i="25"/>
  <c r="G27" i="25"/>
  <c r="G31" i="25"/>
  <c r="G33" i="25"/>
  <c r="G25" i="25"/>
  <c r="F7" i="16"/>
  <c r="C5" i="20"/>
  <c r="F9" i="16"/>
  <c r="G18" i="25"/>
  <c r="G30" i="25"/>
  <c r="G34" i="25"/>
  <c r="F8" i="15"/>
  <c r="F11" i="15"/>
  <c r="G35" i="25"/>
  <c r="G14" i="25"/>
  <c r="G10" i="25"/>
  <c r="G15" i="25"/>
  <c r="C6" i="20"/>
  <c r="G23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7" i="18"/>
  <c r="F39" i="18"/>
  <c r="G9" i="16"/>
  <c r="F10" i="18"/>
  <c r="G6" i="16"/>
  <c r="F23" i="18"/>
  <c r="F11" i="18"/>
  <c r="F33" i="18"/>
  <c r="F45" i="18"/>
  <c r="F44" i="18"/>
  <c r="G10" i="15"/>
  <c r="G9" i="15"/>
  <c r="F5" i="18"/>
  <c r="G12" i="15"/>
  <c r="F22" i="18"/>
  <c r="F7" i="18"/>
  <c r="D6" i="20"/>
  <c r="F36" i="18"/>
  <c r="F13" i="18"/>
  <c r="F32" i="18"/>
  <c r="F26" i="18"/>
  <c r="F21" i="18"/>
  <c r="F19" i="18"/>
  <c r="F24" i="18"/>
  <c r="G8" i="16"/>
  <c r="F30" i="18"/>
  <c r="F25" i="18"/>
  <c r="F12" i="18"/>
  <c r="F9" i="18"/>
  <c r="G7" i="15"/>
  <c r="F28" i="18"/>
  <c r="F37" i="18"/>
  <c r="G11" i="15"/>
  <c r="F31" i="18"/>
  <c r="G8" i="15"/>
  <c r="F8" i="18"/>
  <c r="F35" i="18"/>
  <c r="F18" i="18"/>
  <c r="F29" i="18"/>
  <c r="F14" i="18"/>
  <c r="G13" i="15"/>
  <c r="G5" i="15"/>
  <c r="F42" i="18"/>
  <c r="F27" i="18"/>
  <c r="F15" i="18"/>
  <c r="F40" i="18"/>
  <c r="G6" i="15"/>
  <c r="F20" i="18"/>
  <c r="G7" i="16"/>
  <c r="F46" i="18"/>
  <c r="D5" i="20"/>
  <c r="F34" i="18"/>
  <c r="F38" i="18"/>
  <c r="F43" i="18"/>
  <c r="F6" i="18"/>
  <c r="F16" i="18"/>
  <c r="F41" i="18"/>
  <c r="AD37" i="18"/>
  <c r="R13" i="15"/>
  <c r="X9" i="16"/>
  <c r="X6" i="16"/>
  <c r="AD32" i="18"/>
  <c r="AD34" i="18"/>
  <c r="AD40" i="18"/>
  <c r="AD10" i="18"/>
  <c r="R10" i="15"/>
  <c r="AD29" i="18"/>
  <c r="AD11" i="18"/>
  <c r="AD18" i="18"/>
  <c r="R11" i="15"/>
  <c r="R7" i="15"/>
  <c r="AD17" i="18"/>
  <c r="R5" i="15"/>
  <c r="AD39" i="18"/>
  <c r="AD13" i="18"/>
  <c r="AD14" i="18"/>
  <c r="AD38" i="18"/>
  <c r="AD35" i="18"/>
  <c r="AD24" i="18"/>
  <c r="X8" i="16"/>
  <c r="AD19" i="18"/>
  <c r="AD45" i="18"/>
  <c r="AD20" i="18"/>
  <c r="AD27" i="18"/>
  <c r="AD26" i="18"/>
  <c r="AD6" i="18"/>
  <c r="AD5" i="18"/>
  <c r="AD28" i="18"/>
  <c r="R12" i="15"/>
  <c r="R9" i="15"/>
  <c r="AD46" i="18"/>
  <c r="U6" i="20"/>
  <c r="U5" i="20"/>
  <c r="AD16" i="18"/>
  <c r="AD22" i="18"/>
  <c r="AD30" i="18"/>
  <c r="AD15" i="18"/>
  <c r="AD8" i="18"/>
  <c r="X16" i="16"/>
  <c r="AD43" i="18"/>
  <c r="AD33" i="18"/>
  <c r="X7" i="16"/>
  <c r="AD9" i="18"/>
  <c r="AD21" i="18"/>
  <c r="R6" i="15"/>
  <c r="AD7" i="18"/>
  <c r="AD36" i="18"/>
  <c r="AD42" i="18"/>
  <c r="AD31" i="18"/>
  <c r="AD41" i="18"/>
  <c r="AD12" i="18"/>
  <c r="AD23" i="18"/>
  <c r="AD44" i="18"/>
  <c r="AD25" i="18"/>
  <c r="R8" i="15"/>
  <c r="E5" i="13" l="1"/>
  <c r="E5" i="11"/>
  <c r="E5" i="12"/>
  <c r="G19" i="18"/>
  <c r="G11" i="18"/>
  <c r="G12" i="18"/>
  <c r="G23" i="18"/>
  <c r="G36" i="18"/>
  <c r="F5" i="12"/>
  <c r="G25" i="18"/>
  <c r="G37" i="18"/>
  <c r="G17" i="18"/>
  <c r="G31" i="18"/>
  <c r="G45" i="18"/>
  <c r="G34" i="18"/>
  <c r="G30" i="18"/>
  <c r="G41" i="18"/>
  <c r="G38" i="18"/>
  <c r="G24" i="18"/>
  <c r="G18" i="18"/>
  <c r="A4" i="18"/>
  <c r="G27" i="18"/>
  <c r="F5" i="11"/>
  <c r="G8" i="18"/>
  <c r="G32" i="18"/>
  <c r="G16" i="18"/>
  <c r="G15" i="18"/>
  <c r="G43" i="18"/>
  <c r="G14" i="18"/>
  <c r="G26" i="18"/>
  <c r="G20" i="18"/>
  <c r="G33" i="18"/>
  <c r="G46" i="18"/>
  <c r="G39" i="18"/>
  <c r="G42" i="18"/>
  <c r="G10" i="18"/>
  <c r="G35" i="18"/>
  <c r="G44" i="18"/>
  <c r="G29" i="18"/>
  <c r="G22" i="18"/>
  <c r="G21" i="18"/>
  <c r="G40" i="18"/>
  <c r="G28" i="18"/>
  <c r="G9" i="18"/>
  <c r="F5" i="13"/>
  <c r="G7" i="18"/>
  <c r="G13" i="18"/>
  <c r="G6" i="18"/>
  <c r="U2" i="20"/>
  <c r="E6" i="13" l="1"/>
  <c r="E6" i="12"/>
  <c r="E6" i="11"/>
  <c r="G5" i="11"/>
  <c r="F6" i="12"/>
  <c r="G5" i="12"/>
  <c r="F6" i="13"/>
  <c r="F6" i="11"/>
  <c r="G5" i="13"/>
  <c r="E7" i="13" l="1"/>
  <c r="E7" i="12"/>
  <c r="E7" i="11"/>
  <c r="F7" i="13"/>
  <c r="G6" i="11"/>
  <c r="F7" i="11"/>
  <c r="G6" i="13"/>
  <c r="F7" i="12"/>
  <c r="G6" i="12"/>
  <c r="E8" i="13" l="1"/>
  <c r="E8" i="12"/>
  <c r="E8" i="11"/>
  <c r="G7" i="13"/>
  <c r="F8" i="12"/>
  <c r="F8" i="13"/>
  <c r="G7" i="12"/>
  <c r="G7" i="11"/>
  <c r="F8" i="11"/>
  <c r="E9" i="13" l="1"/>
  <c r="E9" i="12"/>
  <c r="E9" i="11"/>
  <c r="G8" i="11"/>
  <c r="F9" i="12"/>
  <c r="G8" i="12"/>
  <c r="F9" i="13"/>
  <c r="G8" i="13"/>
  <c r="F9" i="11"/>
  <c r="E10" i="13" l="1"/>
  <c r="E10" i="12"/>
  <c r="E10" i="11"/>
  <c r="G9" i="11"/>
  <c r="G9" i="12"/>
  <c r="G9" i="13"/>
  <c r="F10" i="13"/>
  <c r="F10" i="11"/>
  <c r="F10" i="12"/>
  <c r="E11" i="13" l="1"/>
  <c r="E11" i="12"/>
  <c r="E11" i="11"/>
  <c r="G10" i="11"/>
  <c r="F11" i="12"/>
  <c r="G10" i="13"/>
  <c r="G10" i="12"/>
  <c r="F11" i="11"/>
  <c r="F11" i="13"/>
  <c r="E12" i="13" l="1"/>
  <c r="E12" i="12"/>
  <c r="E12" i="11"/>
  <c r="F12" i="11"/>
  <c r="F12" i="13"/>
  <c r="G11" i="11"/>
  <c r="G11" i="13"/>
  <c r="G11" i="12"/>
  <c r="F12" i="12"/>
  <c r="E13" i="13" l="1"/>
  <c r="E13" i="12"/>
  <c r="E13" i="11"/>
  <c r="F13" i="13"/>
  <c r="F13" i="12"/>
  <c r="G12" i="12"/>
  <c r="F13" i="11"/>
  <c r="G12" i="11"/>
  <c r="G12" i="13"/>
  <c r="E14" i="13" l="1"/>
  <c r="E14" i="12"/>
  <c r="E14" i="11"/>
  <c r="F14" i="12"/>
  <c r="G13" i="12"/>
  <c r="G13" i="13"/>
  <c r="F14" i="13"/>
  <c r="F14" i="11"/>
  <c r="G13" i="11"/>
  <c r="E15" i="13" l="1"/>
  <c r="E15" i="12"/>
  <c r="E15" i="11"/>
  <c r="G14" i="12"/>
  <c r="F15" i="11"/>
  <c r="F15" i="13"/>
  <c r="F15" i="12"/>
  <c r="G14" i="11"/>
  <c r="G14" i="13"/>
  <c r="E16" i="13" l="1"/>
  <c r="E16" i="12"/>
  <c r="E16" i="11"/>
  <c r="G15" i="11"/>
  <c r="F16" i="12"/>
  <c r="G15" i="12"/>
  <c r="G15" i="13"/>
  <c r="F16" i="11"/>
  <c r="F16" i="13"/>
  <c r="E17" i="13" l="1"/>
  <c r="E17" i="12"/>
  <c r="E17" i="11"/>
  <c r="G16" i="13"/>
  <c r="G16" i="12"/>
  <c r="F17" i="13"/>
  <c r="F17" i="11"/>
  <c r="G16" i="11"/>
  <c r="F17" i="12"/>
  <c r="E18" i="13" l="1"/>
  <c r="E18" i="12"/>
  <c r="E18" i="11"/>
  <c r="F18" i="13"/>
  <c r="G17" i="13"/>
  <c r="F18" i="12"/>
  <c r="G17" i="11"/>
  <c r="F18" i="11"/>
  <c r="G17" i="12"/>
  <c r="E19" i="13" l="1"/>
  <c r="E19" i="12"/>
  <c r="E19" i="11"/>
  <c r="F19" i="12"/>
  <c r="F19" i="13"/>
  <c r="G18" i="12"/>
  <c r="G18" i="13"/>
  <c r="F19" i="11"/>
  <c r="G18" i="11"/>
  <c r="E20" i="13" l="1"/>
  <c r="E20" i="12"/>
  <c r="E20" i="11"/>
  <c r="F20" i="13"/>
  <c r="G19" i="12"/>
  <c r="F20" i="12"/>
  <c r="G19" i="13"/>
  <c r="F20" i="11"/>
  <c r="G19" i="11"/>
  <c r="E21" i="13" l="1"/>
  <c r="E21" i="12"/>
  <c r="E21" i="11"/>
  <c r="F21" i="11"/>
  <c r="G20" i="11"/>
  <c r="G20" i="13"/>
  <c r="F21" i="12"/>
  <c r="G20" i="12"/>
  <c r="F21" i="13"/>
  <c r="E22" i="13" l="1"/>
  <c r="E22" i="12"/>
  <c r="E22" i="11"/>
  <c r="G21" i="12"/>
  <c r="F22" i="13"/>
  <c r="G21" i="11"/>
  <c r="G21" i="13"/>
  <c r="F22" i="11"/>
  <c r="F22" i="12"/>
  <c r="E23" i="13" l="1"/>
  <c r="E23" i="12"/>
  <c r="E23" i="11"/>
  <c r="G22" i="13"/>
  <c r="G22" i="11"/>
  <c r="G22" i="12"/>
  <c r="F23" i="13"/>
  <c r="F23" i="11"/>
  <c r="F23" i="12"/>
  <c r="E24" i="13" l="1"/>
  <c r="E24" i="12"/>
  <c r="E24" i="11"/>
  <c r="G23" i="13"/>
  <c r="G23" i="12"/>
  <c r="F24" i="13"/>
  <c r="G23" i="11"/>
  <c r="F24" i="11"/>
  <c r="F24" i="12"/>
  <c r="E25" i="13" l="1"/>
  <c r="E25" i="12"/>
  <c r="E25" i="11"/>
  <c r="F25" i="11"/>
  <c r="F25" i="12"/>
  <c r="G24" i="13"/>
  <c r="G24" i="12"/>
  <c r="G24" i="11"/>
  <c r="F25" i="13"/>
  <c r="E26" i="13" l="1"/>
  <c r="E26" i="12"/>
  <c r="E26" i="11"/>
  <c r="G25" i="11"/>
  <c r="G25" i="13"/>
  <c r="F26" i="11"/>
  <c r="F26" i="13"/>
  <c r="F26" i="12"/>
  <c r="G25" i="12"/>
  <c r="E27" i="13" l="1"/>
  <c r="E27" i="12"/>
  <c r="E27" i="11"/>
  <c r="G26" i="11"/>
  <c r="G26" i="13"/>
  <c r="F27" i="13"/>
  <c r="G26" i="12"/>
  <c r="F27" i="12"/>
  <c r="F27" i="11"/>
  <c r="E28" i="13" l="1"/>
  <c r="E28" i="12"/>
  <c r="E28" i="11"/>
  <c r="F28" i="11"/>
  <c r="F28" i="12"/>
  <c r="G27" i="13"/>
  <c r="F28" i="13"/>
  <c r="G27" i="12"/>
  <c r="G27" i="11"/>
  <c r="E29" i="13" l="1"/>
  <c r="E29" i="12"/>
  <c r="E29" i="11"/>
  <c r="F29" i="11"/>
  <c r="G28" i="12"/>
  <c r="G28" i="13"/>
  <c r="G28" i="11"/>
  <c r="F29" i="12"/>
  <c r="F29" i="13"/>
  <c r="E30" i="13" l="1"/>
  <c r="E30" i="12"/>
  <c r="E30" i="11"/>
  <c r="F30" i="13"/>
  <c r="G29" i="12"/>
  <c r="G29" i="13"/>
  <c r="F30" i="12"/>
  <c r="F30" i="11"/>
  <c r="G29" i="11"/>
  <c r="E31" i="13" l="1"/>
  <c r="E31" i="12"/>
  <c r="E31" i="11"/>
  <c r="F31" i="12"/>
  <c r="G30" i="11"/>
  <c r="F31" i="13"/>
  <c r="G30" i="13"/>
  <c r="F31" i="11"/>
  <c r="G30" i="12"/>
  <c r="E32" i="13" l="1"/>
  <c r="E32" i="12"/>
  <c r="E32" i="11"/>
  <c r="F32" i="12"/>
  <c r="G31" i="11"/>
  <c r="F32" i="11"/>
  <c r="G31" i="13"/>
  <c r="G31" i="12"/>
  <c r="F32" i="13"/>
  <c r="E33" i="13" l="1"/>
  <c r="E33" i="12"/>
  <c r="E33" i="11"/>
  <c r="G32" i="11"/>
  <c r="F33" i="13"/>
  <c r="F33" i="12"/>
  <c r="F33" i="11"/>
  <c r="G32" i="13"/>
  <c r="G32" i="12"/>
  <c r="E34" i="13" l="1"/>
  <c r="E34" i="12"/>
  <c r="E34" i="11"/>
  <c r="F34" i="11"/>
  <c r="F34" i="13"/>
  <c r="F34" i="12"/>
  <c r="G33" i="12"/>
  <c r="G33" i="11"/>
  <c r="G33" i="13"/>
  <c r="E35" i="13" l="1"/>
  <c r="E35" i="12"/>
  <c r="E35" i="11"/>
  <c r="F35" i="12"/>
  <c r="F35" i="13"/>
  <c r="G34" i="13"/>
  <c r="G34" i="11"/>
  <c r="G34" i="12"/>
  <c r="F35" i="11"/>
  <c r="E36" i="13" l="1"/>
  <c r="E36" i="12"/>
  <c r="E36" i="11"/>
  <c r="F36" i="13"/>
  <c r="F36" i="11"/>
  <c r="G35" i="13"/>
  <c r="F36" i="12"/>
  <c r="G35" i="12"/>
  <c r="G35" i="11"/>
  <c r="E37" i="13" l="1"/>
  <c r="E37" i="12"/>
  <c r="E37" i="11"/>
  <c r="F37" i="11"/>
  <c r="G36" i="11"/>
  <c r="F37" i="12"/>
  <c r="F37" i="13"/>
  <c r="G36" i="12"/>
  <c r="G36" i="13"/>
  <c r="E38" i="13" l="1"/>
  <c r="E38" i="12"/>
  <c r="E38" i="11"/>
  <c r="F38" i="11"/>
  <c r="G37" i="12"/>
  <c r="G37" i="13"/>
  <c r="F38" i="12"/>
  <c r="G37" i="11"/>
  <c r="F38" i="13"/>
  <c r="E39" i="13" l="1"/>
  <c r="E39" i="12"/>
  <c r="E39" i="11"/>
  <c r="G38" i="11"/>
  <c r="F39" i="13"/>
  <c r="F39" i="12"/>
  <c r="G38" i="12"/>
  <c r="G38" i="13"/>
  <c r="F39" i="11"/>
  <c r="E40" i="13" l="1"/>
  <c r="E40" i="12"/>
  <c r="E40" i="11"/>
  <c r="F40" i="12"/>
  <c r="G39" i="12"/>
  <c r="F40" i="13"/>
  <c r="F40" i="11"/>
  <c r="G39" i="13"/>
  <c r="G39" i="11"/>
  <c r="E41" i="13" l="1"/>
  <c r="E42" i="13"/>
  <c r="E42" i="12"/>
  <c r="E41" i="12"/>
  <c r="E42" i="11"/>
  <c r="E41" i="11"/>
  <c r="S3" i="12"/>
  <c r="S3" i="13"/>
  <c r="F41" i="13"/>
  <c r="F42" i="12"/>
  <c r="G40" i="13"/>
  <c r="F42" i="13"/>
  <c r="F41" i="11"/>
  <c r="F41" i="12"/>
  <c r="F42" i="11"/>
  <c r="G40" i="12"/>
  <c r="G40" i="11"/>
  <c r="U5" i="13" a="1"/>
  <c r="U5" i="12" a="1"/>
  <c r="S3" i="11"/>
  <c r="G41" i="12"/>
  <c r="G42" i="13"/>
  <c r="G42" i="12"/>
  <c r="G41" i="13"/>
  <c r="G42" i="11"/>
  <c r="G41" i="11"/>
  <c r="U12" i="12" l="1"/>
  <c r="Y12" i="12" s="1"/>
  <c r="U5" i="12"/>
  <c r="Y5" i="12" s="1"/>
  <c r="U13" i="12"/>
  <c r="Y13" i="12" s="1"/>
  <c r="U32" i="12"/>
  <c r="Y32" i="12" s="1"/>
  <c r="U31" i="12"/>
  <c r="Y31" i="12" s="1"/>
  <c r="U20" i="12"/>
  <c r="Y20" i="12" s="1"/>
  <c r="U37" i="12"/>
  <c r="Y37" i="12" s="1"/>
  <c r="U22" i="12"/>
  <c r="Y22" i="12" s="1"/>
  <c r="U8" i="12"/>
  <c r="Y8" i="12" s="1"/>
  <c r="U27" i="12"/>
  <c r="Y27" i="12" s="1"/>
  <c r="U29" i="12"/>
  <c r="Y29" i="12" s="1"/>
  <c r="U23" i="12"/>
  <c r="Y23" i="12" s="1"/>
  <c r="U7" i="12"/>
  <c r="Y7" i="12" s="1"/>
  <c r="U19" i="12"/>
  <c r="Y19" i="12" s="1"/>
  <c r="U38" i="12"/>
  <c r="Y38" i="12" s="1"/>
  <c r="U16" i="12"/>
  <c r="Y16" i="12" s="1"/>
  <c r="U10" i="12"/>
  <c r="Y10" i="12" s="1"/>
  <c r="U24" i="12"/>
  <c r="Y24" i="12" s="1"/>
  <c r="U36" i="12"/>
  <c r="Y36" i="12" s="1"/>
  <c r="U25" i="12"/>
  <c r="Y25" i="12" s="1"/>
  <c r="U17" i="12"/>
  <c r="Y17" i="12" s="1"/>
  <c r="U18" i="12"/>
  <c r="Y18" i="12" s="1"/>
  <c r="U26" i="12"/>
  <c r="Y26" i="12" s="1"/>
  <c r="U28" i="12"/>
  <c r="Y28" i="12" s="1"/>
  <c r="U9" i="12"/>
  <c r="Y9" i="12" s="1"/>
  <c r="U33" i="12"/>
  <c r="Y33" i="12" s="1"/>
  <c r="U14" i="12"/>
  <c r="Y14" i="12" s="1"/>
  <c r="U34" i="12"/>
  <c r="Y34" i="12" s="1"/>
  <c r="U35" i="12"/>
  <c r="Y35" i="12" s="1"/>
  <c r="U15" i="12"/>
  <c r="Y15" i="12" s="1"/>
  <c r="U30" i="12"/>
  <c r="Y30" i="12" s="1"/>
  <c r="U11" i="12"/>
  <c r="Y11" i="12" s="1"/>
  <c r="U21" i="12"/>
  <c r="Y21" i="12" s="1"/>
  <c r="U6" i="12"/>
  <c r="Y6" i="12" s="1"/>
  <c r="U9" i="13"/>
  <c r="Y9" i="13" s="1"/>
  <c r="U29" i="13"/>
  <c r="Y29" i="13" s="1"/>
  <c r="U37" i="13"/>
  <c r="Y37" i="13" s="1"/>
  <c r="U24" i="13"/>
  <c r="Y24" i="13" s="1"/>
  <c r="U34" i="13"/>
  <c r="Y34" i="13" s="1"/>
  <c r="U38" i="13"/>
  <c r="Y38" i="13" s="1"/>
  <c r="U20" i="13"/>
  <c r="Y20" i="13" s="1"/>
  <c r="U35" i="13"/>
  <c r="Y35" i="13" s="1"/>
  <c r="U28" i="13"/>
  <c r="Y28" i="13" s="1"/>
  <c r="U19" i="13"/>
  <c r="Y19" i="13" s="1"/>
  <c r="U25" i="13"/>
  <c r="Y25" i="13" s="1"/>
  <c r="U10" i="13"/>
  <c r="Y10" i="13" s="1"/>
  <c r="U18" i="13"/>
  <c r="Y18" i="13" s="1"/>
  <c r="U36" i="13"/>
  <c r="Y36" i="13" s="1"/>
  <c r="U23" i="13"/>
  <c r="Y23" i="13" s="1"/>
  <c r="U15" i="13"/>
  <c r="Y15" i="13" s="1"/>
  <c r="U26" i="13"/>
  <c r="Y26" i="13" s="1"/>
  <c r="U11" i="13"/>
  <c r="Y11" i="13" s="1"/>
  <c r="U33" i="13"/>
  <c r="Y33" i="13" s="1"/>
  <c r="U31" i="13"/>
  <c r="Y31" i="13" s="1"/>
  <c r="U14" i="13"/>
  <c r="Y14" i="13" s="1"/>
  <c r="U6" i="13"/>
  <c r="Y6" i="13" s="1"/>
  <c r="U7" i="13"/>
  <c r="Y7" i="13" s="1"/>
  <c r="U5" i="13"/>
  <c r="Y5" i="13" s="1"/>
  <c r="U30" i="13"/>
  <c r="Y30" i="13" s="1"/>
  <c r="U22" i="13"/>
  <c r="Y22" i="13" s="1"/>
  <c r="U8" i="13"/>
  <c r="Y8" i="13" s="1"/>
  <c r="U13" i="13"/>
  <c r="Y13" i="13" s="1"/>
  <c r="U27" i="13"/>
  <c r="Y27" i="13" s="1"/>
  <c r="U12" i="13"/>
  <c r="Y12" i="13" s="1"/>
  <c r="U17" i="13"/>
  <c r="Y17" i="13" s="1"/>
  <c r="U21" i="13"/>
  <c r="Y21" i="13" s="1"/>
  <c r="U32" i="13"/>
  <c r="Y32" i="13" s="1"/>
  <c r="U16" i="13"/>
  <c r="Y16" i="13" s="1"/>
  <c r="U5" i="11" a="1"/>
  <c r="U39" i="12" l="1"/>
  <c r="Y39" i="12" s="1"/>
  <c r="U39" i="13"/>
  <c r="Y39" i="13" s="1"/>
  <c r="U40" i="13"/>
  <c r="Y40" i="13" s="1"/>
  <c r="U40" i="12"/>
  <c r="Y40" i="12" s="1"/>
  <c r="U6" i="11"/>
  <c r="Y6" i="11" s="1"/>
  <c r="U5" i="11"/>
  <c r="Y5" i="11" s="1"/>
  <c r="U7" i="11"/>
  <c r="Y7" i="11" s="1"/>
  <c r="U8" i="11"/>
  <c r="Y8" i="11" s="1"/>
  <c r="U9" i="11"/>
  <c r="Y9" i="11" s="1"/>
  <c r="U10" i="11"/>
  <c r="Y10" i="11" s="1"/>
  <c r="U41" i="13" l="1"/>
  <c r="Y41" i="13" s="1"/>
  <c r="U41" i="12"/>
  <c r="Y41" i="12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U42" i="13" l="1"/>
  <c r="Y42" i="13" s="1"/>
  <c r="U42" i="12"/>
  <c r="Y42" i="12" s="1"/>
  <c r="U39" i="11"/>
  <c r="Y39" i="11" s="1"/>
  <c r="U40" i="11" l="1"/>
  <c r="Y40" i="11" s="1"/>
  <c r="Z22" i="12"/>
  <c r="Z6" i="12"/>
  <c r="Z12" i="12"/>
  <c r="Z23" i="13"/>
  <c r="Z15" i="12"/>
  <c r="Z32" i="13"/>
  <c r="Z10" i="12"/>
  <c r="Z21" i="13"/>
  <c r="Z6" i="13"/>
  <c r="Z26" i="13"/>
  <c r="Z39" i="12"/>
  <c r="Z41" i="12"/>
  <c r="Z35" i="13"/>
  <c r="Z41" i="13"/>
  <c r="Z34" i="13"/>
  <c r="Z21" i="12"/>
  <c r="Z22" i="13"/>
  <c r="Z26" i="12"/>
  <c r="Z28" i="12"/>
  <c r="Z7" i="12"/>
  <c r="Z11" i="12"/>
  <c r="Z17" i="13"/>
  <c r="Z34" i="12"/>
  <c r="Z10" i="13"/>
  <c r="Z5" i="13"/>
  <c r="Z24" i="12"/>
  <c r="Z14" i="12"/>
  <c r="Z39" i="13"/>
  <c r="Z9" i="12"/>
  <c r="Z23" i="12"/>
  <c r="Z42" i="13"/>
  <c r="Z35" i="12"/>
  <c r="Z40" i="13"/>
  <c r="Z37" i="13"/>
  <c r="Z25" i="12"/>
  <c r="Z31" i="13"/>
  <c r="Z17" i="12"/>
  <c r="Z9" i="13"/>
  <c r="Z31" i="12"/>
  <c r="Z14" i="13"/>
  <c r="Z11" i="13"/>
  <c r="Z27" i="13"/>
  <c r="Z30" i="12"/>
  <c r="Z40" i="12"/>
  <c r="Z42" i="12"/>
  <c r="Z20" i="12"/>
  <c r="Z12" i="13"/>
  <c r="Z8" i="13"/>
  <c r="Z30" i="13"/>
  <c r="Z15" i="13"/>
  <c r="Z38" i="12"/>
  <c r="Z37" i="12"/>
  <c r="Z7" i="13"/>
  <c r="Z38" i="13"/>
  <c r="Z19" i="13"/>
  <c r="Z13" i="13"/>
  <c r="Z36" i="13"/>
  <c r="Z8" i="12"/>
  <c r="Z18" i="12"/>
  <c r="Z16" i="12"/>
  <c r="Z27" i="12"/>
  <c r="Z19" i="12"/>
  <c r="Z18" i="13"/>
  <c r="Z20" i="13"/>
  <c r="Z13" i="12"/>
  <c r="Z33" i="13"/>
  <c r="Z16" i="13"/>
  <c r="Z28" i="13"/>
  <c r="Z29" i="12"/>
  <c r="Z5" i="12"/>
  <c r="Z29" i="13"/>
  <c r="Z25" i="13"/>
  <c r="Z33" i="12"/>
  <c r="Z24" i="13"/>
  <c r="Z36" i="12"/>
  <c r="Z32" i="12"/>
  <c r="U41" i="11" l="1"/>
  <c r="Y41" i="11" s="1"/>
  <c r="U42" i="11" l="1"/>
  <c r="Y42" i="11" s="1"/>
  <c r="P5" i="18" a="1"/>
  <c r="P6" i="18" l="1"/>
  <c r="P5" i="18"/>
  <c r="P7" i="18"/>
  <c r="P8" i="18"/>
  <c r="P9" i="18" l="1"/>
  <c r="P10" i="18"/>
  <c r="Z20" i="11"/>
  <c r="Z12" i="11"/>
  <c r="Z7" i="11"/>
  <c r="Z40" i="11"/>
  <c r="Z11" i="11"/>
  <c r="Z13" i="11"/>
  <c r="Z30" i="11"/>
  <c r="Z23" i="11"/>
  <c r="Z18" i="11"/>
  <c r="Z15" i="11"/>
  <c r="Z24" i="11"/>
  <c r="Z33" i="11"/>
  <c r="Z8" i="11"/>
  <c r="Z25" i="11"/>
  <c r="Z29" i="11"/>
  <c r="Z10" i="11"/>
  <c r="Z6" i="11"/>
  <c r="Z26" i="11"/>
  <c r="Z42" i="11"/>
  <c r="Z14" i="11"/>
  <c r="Z21" i="11"/>
  <c r="Z27" i="11"/>
  <c r="Z41" i="11"/>
  <c r="Z22" i="11"/>
  <c r="Z32" i="11"/>
  <c r="Z35" i="11"/>
  <c r="Z16" i="11"/>
  <c r="Z5" i="11"/>
  <c r="Z38" i="11"/>
  <c r="Z19" i="11"/>
  <c r="Z9" i="11"/>
  <c r="Z37" i="11"/>
  <c r="Z28" i="11"/>
  <c r="Z17" i="11"/>
  <c r="Z39" i="11"/>
  <c r="Z34" i="11"/>
  <c r="Z36" i="11"/>
  <c r="Z31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D2" i="18"/>
  <c r="Z2" i="12"/>
  <c r="X2" i="25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35" i="18"/>
  <c r="I45" i="18"/>
  <c r="I14" i="18"/>
  <c r="I13" i="18"/>
  <c r="I23" i="18"/>
  <c r="J35" i="18"/>
  <c r="Z2" i="11"/>
  <c r="I10" i="18"/>
  <c r="J10" i="18"/>
  <c r="X2" i="65"/>
  <c r="I16" i="18"/>
  <c r="J45" i="18"/>
  <c r="I26" i="18"/>
  <c r="I11" i="18"/>
  <c r="J11" i="18" s="1"/>
  <c r="I7" i="18"/>
  <c r="I36" i="18"/>
  <c r="X2" i="22"/>
  <c r="X2" i="23"/>
  <c r="I17" i="18"/>
  <c r="I39" i="18"/>
  <c r="J16" i="18"/>
  <c r="I44" i="18"/>
  <c r="I28" i="18"/>
  <c r="I33" i="18"/>
  <c r="I8" i="18"/>
  <c r="J8" i="18" s="1"/>
  <c r="I31" i="18"/>
  <c r="J26" i="18"/>
  <c r="J33" i="18"/>
  <c r="I34" i="18"/>
  <c r="J34" i="18" s="1"/>
  <c r="I21" i="18"/>
  <c r="J21" i="18" s="1"/>
  <c r="I24" i="18"/>
  <c r="I5" i="18"/>
  <c r="J5" i="18" s="1"/>
  <c r="R2" i="15"/>
  <c r="I6" i="18"/>
  <c r="J6" i="18" s="1"/>
  <c r="J7" i="18"/>
  <c r="J31" i="18"/>
  <c r="J23" i="18"/>
  <c r="I43" i="18"/>
  <c r="I9" i="18"/>
  <c r="J9" i="18" s="1"/>
  <c r="I22" i="18"/>
  <c r="J22" i="18" s="1"/>
  <c r="I40" i="18"/>
  <c r="J40" i="18" s="1"/>
  <c r="J36" i="18"/>
  <c r="J43" i="18"/>
  <c r="I18" i="18"/>
  <c r="J18" i="18" s="1"/>
  <c r="I42" i="18"/>
  <c r="J42" i="18" s="1"/>
  <c r="I20" i="18"/>
  <c r="I27" i="18"/>
  <c r="J27" i="18" s="1"/>
  <c r="I37" i="18"/>
  <c r="J37" i="18" s="1"/>
  <c r="J28" i="18"/>
  <c r="J24" i="18"/>
  <c r="J13" i="18"/>
  <c r="J17" i="18"/>
  <c r="I32" i="18"/>
  <c r="J32" i="18" s="1"/>
  <c r="I15" i="18"/>
  <c r="J15" i="18" s="1"/>
  <c r="I19" i="18"/>
  <c r="J19" i="18" s="1"/>
  <c r="I38" i="18"/>
  <c r="J38" i="18" s="1"/>
  <c r="J39" i="18"/>
  <c r="I30" i="18"/>
  <c r="J30" i="18" s="1"/>
  <c r="I29" i="18"/>
  <c r="J29" i="18" s="1"/>
  <c r="J44" i="18"/>
  <c r="I46" i="18"/>
  <c r="J46" i="18" s="1"/>
  <c r="I41" i="18"/>
  <c r="J41" i="18" s="1"/>
  <c r="X2" i="64"/>
  <c r="I25" i="18"/>
  <c r="J25" i="18" s="1"/>
  <c r="I12" i="18"/>
  <c r="J14" i="18"/>
  <c r="J12" i="18"/>
  <c r="J20" i="18"/>
  <c r="R4" i="18"/>
  <c r="E5" i="16" l="1"/>
  <c r="L10" i="6"/>
  <c r="D8" i="56" s="1"/>
  <c r="L26" i="6"/>
  <c r="L17" i="6"/>
  <c r="L23" i="6"/>
  <c r="L20" i="6"/>
  <c r="F5" i="16"/>
  <c r="X5" i="16"/>
  <c r="O4" i="64"/>
  <c r="N5" i="16" l="1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22"/>
  <c r="O4" i="23"/>
  <c r="O4" i="65"/>
  <c r="O4" i="16"/>
  <c r="O4" i="24"/>
  <c r="O4" i="11"/>
  <c r="O4" i="25"/>
  <c r="O4" i="12"/>
  <c r="O4" i="13"/>
</calcChain>
</file>

<file path=xl/sharedStrings.xml><?xml version="1.0" encoding="utf-8"?>
<sst xmlns="http://schemas.openxmlformats.org/spreadsheetml/2006/main" count="1543" uniqueCount="266">
  <si>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</si>
  <si>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</si>
  <si>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</si>
  <si>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</si>
  <si>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</si>
  <si>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</si>
  <si>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</si>
  <si>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</si>
  <si>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</si>
  <si>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</si>
  <si>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</si>
  <si>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</si>
  <si>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</si>
  <si>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</si>
  <si>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</si>
  <si>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</si>
  <si>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</si>
  <si>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</si>
  <si>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</si>
  <si>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</si>
  <si>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</si>
  <si>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</si>
  <si>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</si>
  <si>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</si>
  <si>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</si>
  <si>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</si>
  <si>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</si>
  <si>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</si>
  <si>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</si>
  <si>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</si>
  <si>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</si>
  <si>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</si>
  <si>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</si>
  <si>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</si>
  <si>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</si>
  <si>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</si>
  <si>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</si>
  <si>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</si>
  <si>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</si>
  <si>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</si>
  <si>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</si>
  <si>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</si>
  <si>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</si>
  <si>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</si>
  <si>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</si>
  <si>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</si>
  <si>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</si>
  <si>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</si>
  <si>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</si>
  <si>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</si>
  <si>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</si>
  <si>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</si>
  <si>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</si>
  <si>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</si>
  <si>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</si>
  <si>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</si>
  <si>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</si>
  <si>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</si>
  <si>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</si>
  <si>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</si>
  <si>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</si>
  <si>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</si>
  <si>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</si>
  <si>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</si>
  <si>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</si>
  <si>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</si>
  <si>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</si>
  <si>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</si>
  <si>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</si>
  <si>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</si>
  <si>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</si>
  <si>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</si>
  <si>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</si>
  <si>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</si>
  <si>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</si>
  <si>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</si>
  <si>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</si>
  <si>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</si>
  <si>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</si>
  <si>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</si>
  <si>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</si>
  <si>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</si>
  <si>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</si>
  <si>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</si>
  <si>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</si>
  <si>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</si>
  <si>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</si>
  <si>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</si>
  <si>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</si>
  <si>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</si>
  <si>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</si>
  <si>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</si>
  <si>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</si>
  <si>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</si>
  <si>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</si>
  <si>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</si>
  <si>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</si>
  <si>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</si>
  <si>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</si>
  <si>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</si>
  <si>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</si>
  <si>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</si>
  <si>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</si>
  <si>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</si>
  <si>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</si>
  <si>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</si>
  <si>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</si>
  <si>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</si>
  <si>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</si>
  <si>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</si>
  <si>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</si>
  <si>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</si>
  <si>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</si>
  <si>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</si>
  <si>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</si>
  <si>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</si>
  <si>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</si>
  <si>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</si>
  <si>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</si>
  <si>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</si>
  <si>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</si>
  <si>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</si>
  <si>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</si>
  <si>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</si>
  <si>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</si>
  <si>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</si>
  <si>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</si>
  <si>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</si>
  <si>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</si>
  <si>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</si>
  <si>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</si>
  <si>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</si>
  <si>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</si>
  <si>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</si>
  <si>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</si>
  <si>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</si>
  <si>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</si>
  <si>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</si>
  <si>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</si>
  <si>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</si>
  <si>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</si>
  <si>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</si>
  <si>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</si>
  <si>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</si>
  <si>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</si>
  <si>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</si>
  <si>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</si>
  <si>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</si>
  <si>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</si>
  <si>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</si>
  <si>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</si>
  <si>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</si>
  <si>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</si>
  <si>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</si>
  <si>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</si>
  <si>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</si>
  <si>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</si>
  <si>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</si>
  <si>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</si>
  <si>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</si>
  <si>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</si>
  <si>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</si>
  <si>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</si>
  <si>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</si>
  <si>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</si>
  <si>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</si>
  <si>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</si>
  <si>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</si>
  <si>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</si>
  <si>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</si>
  <si>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</si>
  <si>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</si>
  <si>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</si>
  <si>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</si>
  <si>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</si>
  <si>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</si>
  <si>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</si>
  <si>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</si>
  <si>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</si>
  <si>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</si>
  <si>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</si>
  <si>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</si>
  <si>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</si>
  <si>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</si>
  <si>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</si>
  <si>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</si>
  <si>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</si>
  <si>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</si>
  <si>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</si>
  <si>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</si>
  <si>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</si>
  <si>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</si>
  <si>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</si>
  <si>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</si>
  <si>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</si>
  <si>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</si>
  <si>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</si>
  <si>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</si>
  <si>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</si>
  <si>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</si>
  <si>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</si>
  <si>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</si>
  <si>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</si>
  <si>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</si>
  <si>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</si>
  <si>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</si>
  <si>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</si>
  <si>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</si>
  <si>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</si>
  <si>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</si>
  <si>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</si>
  <si>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</si>
  <si>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</si>
  <si>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</si>
  <si>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</si>
  <si>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</si>
  <si>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</si>
  <si>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</si>
  <si>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</si>
  <si>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</si>
  <si>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</si>
  <si>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</si>
  <si>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</si>
  <si>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</si>
  <si>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</si>
  <si>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</si>
  <si>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</si>
  <si>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</si>
  <si>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</si>
  <si>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</si>
  <si>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</si>
  <si>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</si>
  <si>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</si>
  <si>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</si>
  <si>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</si>
  <si>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</si>
  <si>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</si>
  <si>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</si>
  <si>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</si>
  <si>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</si>
  <si>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</si>
  <si>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</si>
  <si>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</si>
  <si>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</si>
  <si>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</si>
  <si>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</si>
  <si>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</si>
  <si>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</si>
  <si>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</si>
  <si>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</si>
  <si>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</si>
  <si>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</si>
  <si>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</si>
  <si>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</si>
  <si>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</si>
  <si>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</si>
  <si>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</si>
  <si>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</si>
  <si>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</si>
  <si>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</si>
  <si>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</si>
  <si>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NDA_RAW.Nda_date</t>
  </si>
  <si>
    <t>NDA_RAW.Nda_last</t>
  </si>
  <si>
    <t>Quote ID</t>
  </si>
  <si>
    <t>NDA_RAW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</si>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</sst>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theme="0" tint="-0.249977111117893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8" fillId="8" borderId="16" xfId="4" applyNumberFormat="1" applyFont="1" applyFill="1" applyBorder="1" applyAlignment="1"/>
    <xf numFmtId="0" fontId="8" fillId="0" borderId="7" xfId="4" applyNumberFormat="1" applyFont="1" applyFill="1" applyBorder="1" applyAlignment="1">
      <alignment horizontal="center"/>
    </xf>
    <xf numFmtId="169" fontId="8" fillId="0" borderId="1" xfId="4" applyNumberFormat="1" applyFont="1" applyFill="1" applyBorder="1" applyAlignment="1"/>
    <xf numFmtId="168" fontId="8" fillId="10" borderId="1" xfId="4" applyNumberFormat="1" applyFont="1" applyFill="1" applyBorder="1" applyAlignment="1"/>
    <xf numFmtId="169" fontId="19" fillId="0" borderId="17" xfId="4" applyNumberFormat="1" applyFont="1" applyFill="1" applyBorder="1" applyAlignment="1"/>
    <xf numFmtId="168" fontId="19" fillId="10" borderId="17" xfId="4" applyNumberFormat="1" applyFont="1" applyFill="1" applyBorder="1" applyAlignment="1"/>
    <xf numFmtId="169" fontId="19" fillId="0" borderId="5" xfId="4" applyNumberFormat="1" applyFont="1" applyFill="1" applyBorder="1" applyAlignment="1"/>
    <xf numFmtId="168" fontId="19" fillId="10" borderId="5" xfId="4" applyNumberFormat="1" applyFont="1" applyFill="1" applyBorder="1" applyAlignment="1"/>
    <xf numFmtId="168" fontId="10" fillId="6" borderId="15" xfId="4" applyNumberFormat="1" applyFont="1" applyFill="1" applyBorder="1" applyAlignment="1">
      <alignment horizontal="center" vertical="center" wrapText="1"/>
    </xf>
    <xf numFmtId="168" fontId="10" fillId="6" borderId="13" xfId="4" applyNumberFormat="1" applyFont="1" applyFill="1" applyBorder="1" applyAlignment="1">
      <alignment horizontal="center" vertical="center" wrapText="1"/>
    </xf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6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10:59:31</v>
        <stp/>
        <stp>{F9C42C85-41DB-456F-BB5F-D103B7E61AD1}_x0000_</stp>
        <tr r="H19" s="6"/>
      </tp>
    </main>
    <main first="pldatasource.rdatartdserver">
      <tp t="s">
        <v>Updated at 10:59:31</v>
        <stp/>
        <stp>{3B4EE711-7C5B-4CBE-99FE-4FF4FD367EAE}</stp>
        <tr r="O4" s="13"/>
      </tp>
      <tp t="s">
        <v>Updated at 11:10:17</v>
        <stp/>
        <stp>{0EB3CA44-2EEA-47F1-8F0B-F994B4CE045A}</stp>
        <tr r="O4" s="64"/>
      </tp>
      <tp t="s">
        <v>Updated at 11:10:53</v>
        <stp/>
        <stp>{FA0518EB-716A-4FD6-BD88-2B5EEA1831DD}</stp>
        <tr r="R4" s="18"/>
      </tp>
      <tp t="s">
        <v>Updated at 11:09:31</v>
        <stp/>
        <stp>{7A51D5E4-413A-4BBA-9BC6-B4105ED73B8A}</stp>
        <tr r="AA54" s="22"/>
      </tp>
      <tp t="s">
        <v>Updated at 11:10:54</v>
        <stp/>
        <stp>{1D70F82F-0CE5-4982-8AC9-34E1BDC4CEB8}</stp>
        <tr r="O4" s="22"/>
      </tp>
      <tp t="s">
        <v>Updated at 10:59:31</v>
        <stp/>
        <stp>{C0303938-E2AE-4AB2-866E-7B9A1FEB0128}</stp>
        <tr r="H5" s="6"/>
      </tp>
      <tp t="s">
        <v>Updated at 10:59:31</v>
        <stp/>
        <stp>{18A300EC-2A44-43ED-B23E-2A4F2D7597FC}</stp>
        <tr r="O4" s="11"/>
      </tp>
      <tp t="s">
        <v>Updated at 11:10:17</v>
        <stp/>
        <stp>{E52615EF-A90C-48CA-AB79-6DD750E5ED3A}</stp>
        <tr r="O4" s="16"/>
      </tp>
      <tp t="s">
        <v>Updated at 11:10:17</v>
        <stp/>
        <stp>{CEC1A511-EFA5-4DCA-ABAB-724D1ECCEFAA}</stp>
        <tr r="O4" s="23"/>
      </tp>
      <tp t="s">
        <v>Updated at 11:10:17</v>
        <stp/>
        <stp>{F8D8CF33-68DA-4809-817A-F0A65886BD84}</stp>
        <tr r="O4" s="24"/>
      </tp>
      <tp t="s">
        <v>Updated at 11:10:17</v>
        <stp/>
        <stp>{CE90B474-3D73-4662-AF1B-D299C79608DF}</stp>
        <tr r="O4" s="12"/>
      </tp>
      <tp t="s">
        <v>Updated at 11:10:17</v>
        <stp/>
        <stp>{97634833-848A-4FC3-AC63-53E075566980}</stp>
        <tr r="O4" s="65"/>
      </tp>
      <tp t="s">
        <v>Updated at 10:59:31</v>
        <stp/>
        <stp>{4A28FB88-9369-46B6-9E93-F8BB15BE06A9}</stp>
        <tr r="L4" s="20"/>
      </tp>
      <tp t="s">
        <v>Updated at 11:11:03</v>
        <stp/>
        <stp>{CCF10228-DFD6-47B5-9C0C-929612450340}</stp>
        <tr r="O4" s="25"/>
      </tp>
    </main>
    <main first="pldatasource.rhistoryrtdserver">
      <tp t="s">
        <v>Updated at 10:59:31</v>
        <stp/>
        <stp>{5196A149-DADB-41E4-93E1-B39FD1AFC487}_x0000_</stp>
        <tr r="H16" s="6"/>
      </tp>
      <tp t="s">
        <v>Updated at 10:59:31</v>
        <stp/>
        <stp>{0BD419EC-E7D3-4815-B660-7016512347B0}_x0000_</stp>
        <tr r="H22" s="6"/>
      </tp>
      <tp t="s">
        <v>Updated at 10:59:31</v>
        <stp/>
        <stp>{E134DDF3-0095-44B1-8576-47598CE1582B}_x0000_</stp>
        <tr r="H25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1.9.0 - MS VC++ (version unknown) - Multithreaded Dynamic Runtime library - Release Configuration - Jul 28 2016 17:52:50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>
        <v>42641.457754629628</v>
      </c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42641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0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199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1</v>
      </c>
      <c r="E8" s="116"/>
      <c r="G8" s="115"/>
      <c r="H8" s="18" t="s">
        <v>162</v>
      </c>
      <c r="I8" s="74">
        <v>42283.674953703703</v>
      </c>
      <c r="J8" s="339"/>
      <c r="L8" s="329" t="s">
        <v>232</v>
      </c>
      <c r="M8" s="215" t="s">
        <v>218</v>
      </c>
      <c r="N8" s="215" t="s">
        <v>197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233</v>
      </c>
      <c r="M9" s="215" t="s">
        <v>218</v>
      </c>
      <c r="N9" s="215" t="s">
        <v>204</v>
      </c>
      <c r="O9" s="215" t="s">
        <v>164</v>
      </c>
    </row>
    <row r="10" spans="2:15" x14ac:dyDescent="0.2">
      <c r="L10" s="329" t="s">
        <v>234</v>
      </c>
      <c r="M10" s="215" t="s">
        <v>218</v>
      </c>
      <c r="N10" s="215" t="s">
        <v>218</v>
      </c>
      <c r="O10" s="215" t="s">
        <v>218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235</v>
      </c>
      <c r="M11" s="215" t="s">
        <v>218</v>
      </c>
      <c r="N11" s="215" t="s">
        <v>219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236</v>
      </c>
      <c r="M12" s="215" t="s">
        <v>218</v>
      </c>
      <c r="N12" s="215" t="s">
        <v>219</v>
      </c>
      <c r="O12" s="215" t="s">
        <v>164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30" t="s">
        <v>237</v>
      </c>
      <c r="M13" s="216" t="s">
        <v>219</v>
      </c>
      <c r="N13" s="216" t="s">
        <v>219</v>
      </c>
      <c r="O13" s="216" t="s">
        <v>219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5" priority="3" stopIfTrue="1" operator="equal">
      <formula>TRUE</formula>
    </cfRule>
  </conditionalFormatting>
  <conditionalFormatting sqref="D27">
    <cfRule type="cellIs" dxfId="24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10:59:31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USDON#0000</v>
      </c>
      <c r="E6" s="312" t="str">
        <f>_xll.qlOvernightIndex(PROPER(Currency)&amp;"FedFunds","FedFunds",0,"USD",OverNightIndexCalendar,"act/360",D6,Permanent,Trigger,ObjectOverwrite)</f>
        <v>UsdFedFunds#0000</v>
      </c>
      <c r="F6" s="312" t="str">
        <f>_xll.qlLastFixingQuote(PROPER(Currency)&amp;"FedFunds"&amp;$F$5,E6,Permanent,Trigger,ObjectOverwrite)</f>
        <v>UsdFedFundsLastFixing_Quote#0000</v>
      </c>
      <c r="G6" s="4"/>
      <c r="H6" s="319" t="str">
        <f t="shared" ref="H6:H12" si="0">Currency&amp;C6&amp;$H$4&amp;"="</f>
        <v>USDONFSR=</v>
      </c>
      <c r="I6" s="387">
        <v>42640</v>
      </c>
      <c r="J6" s="388">
        <v>0.42544000000000004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 t="e">
        <f>_xll.qlIndexFixing($E6,$I6,TRUE,$K6)</f>
        <v>#NUM!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UsdLiborSW#0000</v>
      </c>
      <c r="F7" s="314" t="str">
        <f>_xll.qlLastFixingQuote(PROPER(Currency)&amp;FamilyName&amp;C7&amp;$F$5,E7,Permanent,Trigger,ObjectOverwrite)</f>
        <v>UsdLiborSWLastFixing_Quote#0000</v>
      </c>
      <c r="G7" s="4"/>
      <c r="H7" s="319" t="str">
        <f t="shared" si="0"/>
        <v>USDSWFSR=</v>
      </c>
      <c r="I7" s="387">
        <v>42640</v>
      </c>
      <c r="J7" s="388">
        <v>0.45256000000000002</v>
      </c>
      <c r="K7" s="320" t="b">
        <f t="shared" si="1"/>
        <v>1</v>
      </c>
      <c r="L7" s="321" t="b">
        <f>IF($K7,_xll.qlIndexAddFixings($E7,$I7,$J7/100,TRUE,ISERROR($M7)),NA())</f>
        <v>1</v>
      </c>
      <c r="M7" s="319" t="e">
        <f>_xll.qlIndexFixing($E7,$I7,TRUE,$K7)</f>
        <v>#NUM!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USD1M#0000</v>
      </c>
      <c r="E8" s="314" t="str">
        <f>_xll.qlLibor(PROPER(Currency)&amp;FamilyName&amp;C8,Currency,C8,D8,Permanent,Trigger,ObjectOverwrite)</f>
        <v>UsdLibor1M#0000</v>
      </c>
      <c r="F8" s="314" t="str">
        <f>_xll.qlLastFixingQuote(PROPER(Currency)&amp;FamilyName&amp;C8&amp;$F$5,E8,Permanent,Trigger,ObjectOverwrite)</f>
        <v>UsdLibor1MLastFixing_Quote#0000</v>
      </c>
      <c r="G8" s="4"/>
      <c r="H8" s="319" t="str">
        <f t="shared" si="0"/>
        <v>USD1MFSR=</v>
      </c>
      <c r="I8" s="387">
        <v>42640</v>
      </c>
      <c r="J8" s="388">
        <v>0.52667000000000008</v>
      </c>
      <c r="K8" s="320" t="b">
        <f t="shared" si="1"/>
        <v>1</v>
      </c>
      <c r="L8" s="321" t="b">
        <f>IF($K8,_xll.qlIndexAddFixings($E8,$I8,$J8/100,TRUE,ISERROR($M8)),NA())</f>
        <v>1</v>
      </c>
      <c r="M8" s="319" t="e">
        <f>_xll.qlIndexFixing($E8,$I8,TRUE,$K8)</f>
        <v>#NUM!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UsdLibor2M#0000</v>
      </c>
      <c r="F9" s="314" t="str">
        <f>_xll.qlLastFixingQuote(PROPER(Currency)&amp;FamilyName&amp;C9&amp;$F$5,E9,Permanent,Trigger,ObjectOverwrite)</f>
        <v>UsdLibor2MLastFixing_Quote#0000</v>
      </c>
      <c r="G9" s="4"/>
      <c r="H9" s="319" t="str">
        <f t="shared" si="0"/>
        <v>USD2MFSR=</v>
      </c>
      <c r="I9" s="387">
        <v>42640</v>
      </c>
      <c r="J9" s="388">
        <v>0.65122000000000002</v>
      </c>
      <c r="K9" s="320" t="b">
        <f t="shared" si="1"/>
        <v>1</v>
      </c>
      <c r="L9" s="321" t="b">
        <f>IF($K9,_xll.qlIndexAddFixings($E9,$I9,$J9/100,TRUE,ISERROR($M9)),NA())</f>
        <v>1</v>
      </c>
      <c r="M9" s="319" t="e">
        <f>_xll.qlIndexFixing($E9,$I9,TRUE,$K9)</f>
        <v>#NUM!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USD3M#0000</v>
      </c>
      <c r="E10" s="314" t="str">
        <f>_xll.qlLibor(PROPER(Currency)&amp;FamilyName&amp;C10,Currency,C10,D10,Permanent,Trigger,ObjectOverwrite)</f>
        <v>UsdLibor3M#0000</v>
      </c>
      <c r="F10" s="314" t="str">
        <f>_xll.qlLastFixingQuote(PROPER(Currency)&amp;FamilyName&amp;C10&amp;$F$5,E10,Permanent,Trigger,ObjectOverwrite)</f>
        <v>UsdLibor3MLastFixing_Quote#0000</v>
      </c>
      <c r="G10" s="4"/>
      <c r="H10" s="319" t="str">
        <f t="shared" si="0"/>
        <v>USD3MFSR=</v>
      </c>
      <c r="I10" s="387">
        <v>42640</v>
      </c>
      <c r="J10" s="388">
        <v>0.85378000000000009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 t="e">
        <f>_xll.qlIndexFixing($E10,$I10,TRUE,$K10)</f>
        <v>#NUM!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USD6M#0000</v>
      </c>
      <c r="E11" s="314" t="str">
        <f>_xll.qlLibor(PROPER(Currency)&amp;FamilyName&amp;C11,Currency,C11,D11,Permanent,Trigger,ObjectOverwrite)</f>
        <v>UsdLibor6M#0000</v>
      </c>
      <c r="F11" s="314" t="str">
        <f>_xll.qlLastFixingQuote(PROPER(Currency)&amp;FamilyName&amp;C11&amp;$F$5,E11,Permanent,Trigger,ObjectOverwrite)</f>
        <v>UsdLibor6MLastFixing_Quote#0000</v>
      </c>
      <c r="G11" s="4"/>
      <c r="H11" s="319" t="str">
        <f t="shared" si="0"/>
        <v>USD6MFSR=</v>
      </c>
      <c r="I11" s="387">
        <v>42640</v>
      </c>
      <c r="J11" s="388">
        <v>1.24194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 t="e">
        <f>_xll.qlIndexFixing($E11,$I11,TRUE,$K11)</f>
        <v>#NUM!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USD1Y#0000</v>
      </c>
      <c r="E12" s="314" t="str">
        <f>_xll.qlLibor(PROPER(Currency)&amp;FamilyName&amp;C12,Currency,C12,D12,Permanent,Trigger,ObjectOverwrite)</f>
        <v>UsdLibor1Y#0000</v>
      </c>
      <c r="F12" s="314" t="str">
        <f>_xll.qlLastFixingQuote(PROPER(Currency)&amp;FamilyName&amp;C12&amp;$F$5,E12,Permanent,Trigger,ObjectOverwrite)</f>
        <v>UsdLibor1YLastFixing_Quote#0000</v>
      </c>
      <c r="G12" s="4"/>
      <c r="H12" s="322" t="str">
        <f t="shared" si="0"/>
        <v>USD1YFSR=</v>
      </c>
      <c r="I12" s="389">
        <v>42640</v>
      </c>
      <c r="J12" s="390">
        <v>1.55122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 t="e">
        <f>_xll.qlIndexFixing($E12,$I12,TRUE,$K12)</f>
        <v>#NUM!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USDSTD#0000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START:42641 END:42641 INTERVAL:1D</v>
      </c>
      <c r="H16" s="354" t="str">
        <f>_xll.RHistory(I17,$F$18&amp;";"&amp;$F$19,$F$16,,"SORT:"&amp;$F$17&amp;" CH:Fd",J16)</f>
        <v>Updated at 10:59:31</v>
      </c>
      <c r="I16" s="351"/>
      <c r="J16" s="362" t="s">
        <v>264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0.19409999999999999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261</v>
      </c>
    </row>
    <row r="19" spans="5:12" x14ac:dyDescent="0.2">
      <c r="F19" s="361" t="s">
        <v>262</v>
      </c>
      <c r="H19" s="354" t="str">
        <f>_xll.RHistory(I20,$F$18&amp;";"&amp;$F$19,$F$16,,"SORT:"&amp;$F$17&amp;" CH:Fd",J19)</f>
        <v>Updated at 10:59:31</v>
      </c>
      <c r="I19" s="351"/>
      <c r="J19" s="362" t="s">
        <v>264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0.318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10:59:31</v>
      </c>
      <c r="I22" s="351"/>
      <c r="J22" s="362" t="s">
        <v>264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0.52500000000000002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10:59:31</v>
      </c>
      <c r="I25" s="351"/>
      <c r="J25" s="362" t="s">
        <v>264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0.83635000000000004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2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52"/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USDOND_Quote#0000</v>
      </c>
      <c r="G5" s="155" t="str">
        <f>_xll.ohRangeRetrieveError(F5)</f>
        <v/>
      </c>
      <c r="H5" s="83"/>
      <c r="J5" s="11"/>
      <c r="K5" s="401" t="s">
        <v>130</v>
      </c>
      <c r="L5" s="402" t="str">
        <f>Libor!H6</f>
        <v>USDONFSR=</v>
      </c>
      <c r="M5" s="403">
        <f>Libor!J6</f>
        <v>0.42544000000000004</v>
      </c>
      <c r="N5" s="54" t="s">
        <v>196</v>
      </c>
      <c r="O5" s="35">
        <v>0.3</v>
      </c>
      <c r="P5" s="143"/>
      <c r="Q5" s="35">
        <f t="array" ref="Q5:Q13">QuoteLive</f>
        <v>0.42544000000000004</v>
      </c>
      <c r="R5" s="149">
        <f>_xll.qlSimpleQuoteSetValue(F5,Q5/100,Trigger)</f>
        <v>4.3739999999999968E-4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USDTND_Quote#0000</v>
      </c>
      <c r="G6" s="156" t="str">
        <f>_xll.ohRangeRetrieveError(F6)</f>
        <v/>
      </c>
      <c r="H6" s="83"/>
      <c r="J6" s="11"/>
      <c r="K6" s="30" t="s">
        <v>145</v>
      </c>
      <c r="L6" s="404" t="str">
        <f>$L$5</f>
        <v>USDONFSR=</v>
      </c>
      <c r="M6" s="405">
        <f>$M$5</f>
        <v>0.42544000000000004</v>
      </c>
      <c r="N6" s="54" t="s">
        <v>196</v>
      </c>
      <c r="O6" s="36">
        <v>0.3</v>
      </c>
      <c r="P6" s="143"/>
      <c r="Q6" s="36">
        <v>0.42544000000000004</v>
      </c>
      <c r="R6" s="150">
        <f>_xll.qlSimpleQuoteSetValue(F6,Q6/100,Trigger)</f>
        <v>4.3739999999999968E-4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USDSND_Quote#0000</v>
      </c>
      <c r="G7" s="156" t="str">
        <f>_xll.ohRangeRetrieveError(F7)</f>
        <v/>
      </c>
      <c r="H7" s="83"/>
      <c r="J7" s="11"/>
      <c r="K7" s="31" t="s">
        <v>142</v>
      </c>
      <c r="L7" s="406" t="str">
        <f>$L$5</f>
        <v>USDONFSR=</v>
      </c>
      <c r="M7" s="407">
        <f>$M$5</f>
        <v>0.42544000000000004</v>
      </c>
      <c r="N7" s="54" t="s">
        <v>196</v>
      </c>
      <c r="O7" s="37">
        <v>0.3</v>
      </c>
      <c r="P7" s="143"/>
      <c r="Q7" s="37">
        <v>0.42544000000000004</v>
      </c>
      <c r="R7" s="151">
        <f>_xll.qlSimpleQuoteSetValue(F7,Q7/100,Trigger)</f>
        <v>4.3739999999999968E-4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USDSWD_Quote#0000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0.45256000000000002</v>
      </c>
      <c r="N8" s="54" t="s">
        <v>196</v>
      </c>
      <c r="O8" s="36">
        <v>0.15645000000000001</v>
      </c>
      <c r="P8" s="143"/>
      <c r="Q8" s="36">
        <v>0.45256000000000002</v>
      </c>
      <c r="R8" s="150">
        <f>_xll.qlSimpleQuoteSetValue(F8,Q8/100,Trigger)</f>
        <v>5.3559999999999979E-4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USD1MD_Quote#0000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0.52667000000000008</v>
      </c>
      <c r="N9" s="54" t="s">
        <v>196</v>
      </c>
      <c r="O9" s="36">
        <v>0.19409999999999999</v>
      </c>
      <c r="P9" s="143"/>
      <c r="Q9" s="36">
        <v>0.52667000000000008</v>
      </c>
      <c r="R9" s="150">
        <f>_xll.qlSimpleQuoteSetValue(F9,Q9/100,Trigger)</f>
        <v>8.7820000000000085E-4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USD2MD_Quote#0000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0.65122000000000002</v>
      </c>
      <c r="N10" s="54" t="s">
        <v>196</v>
      </c>
      <c r="O10" s="36">
        <v>0.24980000000000002</v>
      </c>
      <c r="P10" s="143"/>
      <c r="Q10" s="36">
        <v>0.65122000000000002</v>
      </c>
      <c r="R10" s="150">
        <f>_xll.qlSimpleQuoteSetValue(F10,Q10/100,Trigger)</f>
        <v>1.2546999999999992E-3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USD3MD_Quote#0000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0.85378000000000009</v>
      </c>
      <c r="N11" s="54" t="s">
        <v>196</v>
      </c>
      <c r="O11" s="36">
        <v>0.318</v>
      </c>
      <c r="P11" s="143"/>
      <c r="Q11" s="36">
        <v>0.85378000000000009</v>
      </c>
      <c r="R11" s="150">
        <f>_xll.qlSimpleQuoteSetValue(F11,Q11/100,Trigger)</f>
        <v>2.1568000000000013E-3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USD6MD_Quote#0000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1.24194</v>
      </c>
      <c r="N12" s="54" t="s">
        <v>196</v>
      </c>
      <c r="O12" s="36">
        <v>0.52500000000000002</v>
      </c>
      <c r="P12" s="143"/>
      <c r="Q12" s="36">
        <v>1.24194</v>
      </c>
      <c r="R12" s="150">
        <f>_xll.qlSimpleQuoteSetValue(F12,Q12/100,Trigger)</f>
        <v>3.2878999999999999E-3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USD1YD_Quote#0000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1.55122</v>
      </c>
      <c r="N13" s="54" t="s">
        <v>196</v>
      </c>
      <c r="O13" s="37">
        <v>0.83635000000000004</v>
      </c>
      <c r="P13" s="143"/>
      <c r="Q13" s="37">
        <v>1.55122</v>
      </c>
      <c r="R13" s="151">
        <f>_xll.qlSimpleQuoteSetValue(F13,Q13/100,Trigger)</f>
        <v>3.1187000000000003E-3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33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Updated at 11:10:17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USD1x4F_Quote#0000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0.86299999999999999</v>
      </c>
      <c r="Q5" s="391">
        <v>0.90300000000000002</v>
      </c>
      <c r="R5" s="71">
        <f>IF(ISERROR(AVERAGE(P5,Q5)),#NUM!,AVERAGE(P5,Q5))</f>
        <v>0.88300000000000001</v>
      </c>
      <c r="S5" s="136">
        <f>Q5-P5</f>
        <v>4.0000000000000036E-2</v>
      </c>
      <c r="T5" s="138"/>
      <c r="U5" s="136">
        <v>0.33799999999999997</v>
      </c>
      <c r="V5" s="138"/>
      <c r="W5" s="136">
        <f t="array" ref="W5:W16">QuoteLive</f>
        <v>0.88300000000000001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USD2x5F_Quote#0000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0.878</v>
      </c>
      <c r="Q6" s="392">
        <v>0.91800000000000004</v>
      </c>
      <c r="R6" s="65">
        <f t="shared" ref="R6:R16" si="5">IF(ISERROR(AVERAGE(P6,Q6)),#NUM!,AVERAGE(P6,Q6))</f>
        <v>0.89800000000000002</v>
      </c>
      <c r="S6" s="135">
        <f t="shared" ref="S6:S16" si="6">Q6-P6</f>
        <v>4.0000000000000036E-2</v>
      </c>
      <c r="T6" s="138"/>
      <c r="U6" s="135">
        <v>0.376</v>
      </c>
      <c r="V6" s="138"/>
      <c r="W6" s="135">
        <v>0.89800000000000002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USD3x6F_Quote#0000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0.90900000000000003</v>
      </c>
      <c r="Q7" s="392">
        <v>0.94900000000000007</v>
      </c>
      <c r="R7" s="65">
        <f t="shared" ref="R7:R15" si="7">IF(ISERROR(AVERAGE(P7,Q7)),#NUM!,AVERAGE(P7,Q7))</f>
        <v>0.92900000000000005</v>
      </c>
      <c r="S7" s="135">
        <f t="shared" ref="S7:S15" si="8">Q7-P7</f>
        <v>4.0000000000000036E-2</v>
      </c>
      <c r="T7" s="138"/>
      <c r="U7" s="135">
        <v>0.41400000000000003</v>
      </c>
      <c r="V7" s="138"/>
      <c r="W7" s="135">
        <v>0.92900000000000005</v>
      </c>
      <c r="X7" s="67">
        <f>_xll.qlSimpleQuoteSetValue(F7,W7/100,Trigger)</f>
        <v>-1.0000000000001327E-5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USD4x7F_Quote#0000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0.92500000000000004</v>
      </c>
      <c r="Q8" s="392">
        <v>0.96500000000000008</v>
      </c>
      <c r="R8" s="65">
        <f t="shared" si="7"/>
        <v>0.94500000000000006</v>
      </c>
      <c r="S8" s="135">
        <f t="shared" si="8"/>
        <v>4.0000000000000036E-2</v>
      </c>
      <c r="T8" s="138"/>
      <c r="U8" s="135">
        <v>0.45</v>
      </c>
      <c r="V8" s="138"/>
      <c r="W8" s="135">
        <v>0.94500000000000006</v>
      </c>
      <c r="X8" s="67">
        <f>_xll.qlSimpleQuoteSetValue(F8,W8/100,Trigger)</f>
        <v>-1.0000000000001327E-5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USD5x8F_Quote#0000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0.93100000000000005</v>
      </c>
      <c r="Q9" s="392">
        <v>0.97100000000000009</v>
      </c>
      <c r="R9" s="65">
        <f t="shared" si="7"/>
        <v>0.95100000000000007</v>
      </c>
      <c r="S9" s="135">
        <f t="shared" si="8"/>
        <v>4.0000000000000036E-2</v>
      </c>
      <c r="T9" s="138"/>
      <c r="U9" s="135">
        <v>0.48299999999999998</v>
      </c>
      <c r="V9" s="138"/>
      <c r="W9" s="135">
        <v>0.95100000000000007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USD6x9F_Quote#0000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0.93700000000000006</v>
      </c>
      <c r="Q10" s="392">
        <v>0.97700000000000009</v>
      </c>
      <c r="R10" s="65">
        <f t="shared" si="7"/>
        <v>0.95700000000000007</v>
      </c>
      <c r="S10" s="135">
        <f t="shared" si="8"/>
        <v>4.0000000000000036E-2</v>
      </c>
      <c r="T10" s="138"/>
      <c r="U10" s="135">
        <v>0.52</v>
      </c>
      <c r="V10" s="138"/>
      <c r="W10" s="135">
        <v>0.95700000000000007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USD7x10F_Quote#0000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0.94600000000000006</v>
      </c>
      <c r="Q11" s="392">
        <v>0.9860000000000001</v>
      </c>
      <c r="R11" s="65">
        <f t="shared" si="7"/>
        <v>0.96600000000000008</v>
      </c>
      <c r="S11" s="135">
        <f t="shared" si="8"/>
        <v>4.0000000000000036E-2</v>
      </c>
      <c r="T11" s="138"/>
      <c r="U11" s="135">
        <v>0.55899999999999994</v>
      </c>
      <c r="V11" s="138"/>
      <c r="W11" s="135">
        <v>0.96600000000000008</v>
      </c>
      <c r="X11" s="67">
        <f>_xll.qlSimpleQuoteSetValue(F11,W11/100,Trigger)</f>
        <v>9.9999999999995925E-6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USD8x11F_Quote#0000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0.95800000000000007</v>
      </c>
      <c r="Q12" s="392">
        <v>0.998</v>
      </c>
      <c r="R12" s="65">
        <f t="shared" si="7"/>
        <v>0.97799999999999998</v>
      </c>
      <c r="S12" s="135">
        <f t="shared" si="8"/>
        <v>3.9999999999999925E-2</v>
      </c>
      <c r="T12" s="138"/>
      <c r="U12" s="135">
        <v>0.59800000000000009</v>
      </c>
      <c r="V12" s="138"/>
      <c r="W12" s="135">
        <v>0.97799999999999998</v>
      </c>
      <c r="X12" s="67">
        <f>_xll.qlSimpleQuoteSetValue(F12,W12/100,Trigger)</f>
        <v>9.9999999999995925E-6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USD9x12F_Quote#0000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0.96900000000000008</v>
      </c>
      <c r="Q13" s="392">
        <v>1.0090000000000001</v>
      </c>
      <c r="R13" s="65">
        <f t="shared" si="7"/>
        <v>0.9890000000000001</v>
      </c>
      <c r="S13" s="135">
        <f t="shared" si="8"/>
        <v>4.0000000000000036E-2</v>
      </c>
      <c r="T13" s="138"/>
      <c r="U13" s="135">
        <v>0.63900000000000001</v>
      </c>
      <c r="V13" s="138"/>
      <c r="W13" s="135">
        <v>0.9890000000000001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USD10x13F_Quote#0000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0.97800000000000009</v>
      </c>
      <c r="Q14" s="392">
        <v>1.018</v>
      </c>
      <c r="R14" s="65">
        <f t="shared" si="7"/>
        <v>0.998</v>
      </c>
      <c r="S14" s="135">
        <f t="shared" si="8"/>
        <v>3.9999999999999925E-2</v>
      </c>
      <c r="T14" s="138"/>
      <c r="U14" s="135">
        <v>0.68100000000000005</v>
      </c>
      <c r="V14" s="138"/>
      <c r="W14" s="135">
        <v>0.998</v>
      </c>
      <c r="X14" s="67">
        <f>_xll.qlSimpleQuoteSetValue(F14,W14/100,Trigger)</f>
        <v>-1.0000000000001327E-5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USD11x14F_Quote#0000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0.9880000000000001</v>
      </c>
      <c r="Q15" s="392">
        <v>1.028</v>
      </c>
      <c r="R15" s="65">
        <f t="shared" si="7"/>
        <v>1.008</v>
      </c>
      <c r="S15" s="135">
        <f t="shared" si="8"/>
        <v>3.9999999999999925E-2</v>
      </c>
      <c r="T15" s="138"/>
      <c r="U15" s="135">
        <v>0.72499999999999998</v>
      </c>
      <c r="V15" s="138"/>
      <c r="W15" s="135">
        <v>1.008</v>
      </c>
      <c r="X15" s="67">
        <f>_xll.qlSimpleQuoteSetValue(F15,W15/100,Trigger)</f>
        <v>-1.0000000000001327E-5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USD12x15F_Quote#0000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0.998</v>
      </c>
      <c r="Q16" s="393">
        <v>1.038</v>
      </c>
      <c r="R16" s="72">
        <f t="shared" si="5"/>
        <v>1.018</v>
      </c>
      <c r="S16" s="137">
        <f t="shared" si="6"/>
        <v>4.0000000000000036E-2</v>
      </c>
      <c r="T16" s="138"/>
      <c r="U16" s="137">
        <v>0.77800000000000002</v>
      </c>
      <c r="V16" s="138"/>
      <c r="W16" s="137">
        <v>1.018</v>
      </c>
      <c r="X16" s="69">
        <f>_xll.qlSimpleQuoteSetValue(F16,W16/100,Trigger)</f>
        <v>-1.0000000000001327E-5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30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Updated at 11:10:17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USD1x7F_Quote#0000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1.2330000000000001</v>
      </c>
      <c r="Q5" s="391">
        <v>1.2730000000000001</v>
      </c>
      <c r="R5" s="71">
        <f t="shared" ref="R5:R22" si="2">IF(ISERROR(AVERAGE(P5,Q5)),#NUM!,AVERAGE(P5,Q5))</f>
        <v>1.2530000000000001</v>
      </c>
      <c r="S5" s="136">
        <f t="shared" ref="S5:S22" si="3">Q5-P5</f>
        <v>4.0000000000000036E-2</v>
      </c>
      <c r="T5" s="138"/>
      <c r="U5" s="136">
        <v>0.54500000000000004</v>
      </c>
      <c r="V5" s="138"/>
      <c r="W5" s="136">
        <f t="array" ref="W5:W22">QuoteLive</f>
        <v>1.2530000000000001</v>
      </c>
      <c r="X5" s="66">
        <f>_xll.qlSimpleQuoteSetValue(F5,W5/100,Trigger)</f>
        <v>-9.9999999999995925E-6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USD2x8F_Quote#0000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1.2350000000000001</v>
      </c>
      <c r="Q6" s="392">
        <v>1.2750000000000001</v>
      </c>
      <c r="R6" s="65">
        <f t="shared" si="2"/>
        <v>1.2550000000000001</v>
      </c>
      <c r="S6" s="135">
        <f t="shared" si="3"/>
        <v>4.0000000000000036E-2</v>
      </c>
      <c r="T6" s="138"/>
      <c r="U6" s="135">
        <v>0.57400000000000007</v>
      </c>
      <c r="V6" s="138"/>
      <c r="W6" s="135">
        <v>1.2550000000000001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USD3x9F_Quote#0000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1.2450000000000001</v>
      </c>
      <c r="Q7" s="392">
        <v>1.2850000000000001</v>
      </c>
      <c r="R7" s="65">
        <f t="shared" si="2"/>
        <v>1.2650000000000001</v>
      </c>
      <c r="S7" s="135">
        <f t="shared" si="3"/>
        <v>4.0000000000000036E-2</v>
      </c>
      <c r="T7" s="138"/>
      <c r="U7" s="135">
        <v>0.60399999999999998</v>
      </c>
      <c r="V7" s="138"/>
      <c r="W7" s="135">
        <v>1.2650000000000001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USD4x10F_Quote#0000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1.2490000000000001</v>
      </c>
      <c r="Q8" s="392">
        <v>1.2890000000000001</v>
      </c>
      <c r="R8" s="65">
        <f t="shared" si="2"/>
        <v>1.2690000000000001</v>
      </c>
      <c r="S8" s="135">
        <f t="shared" si="3"/>
        <v>4.0000000000000036E-2</v>
      </c>
      <c r="T8" s="138"/>
      <c r="U8" s="135">
        <v>0.63400000000000001</v>
      </c>
      <c r="V8" s="138"/>
      <c r="W8" s="135">
        <v>1.2690000000000001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USD5x11F_Quote#0000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1.25</v>
      </c>
      <c r="Q9" s="392">
        <v>1.29</v>
      </c>
      <c r="R9" s="65">
        <f t="shared" si="2"/>
        <v>1.27</v>
      </c>
      <c r="S9" s="135">
        <f t="shared" si="3"/>
        <v>4.0000000000000036E-2</v>
      </c>
      <c r="T9" s="138"/>
      <c r="U9" s="135">
        <v>0.66399999999999992</v>
      </c>
      <c r="V9" s="138"/>
      <c r="W9" s="135">
        <v>1.27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USD6x12F_Quote#0000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1.2510000000000001</v>
      </c>
      <c r="Q10" s="392">
        <v>1.2910000000000001</v>
      </c>
      <c r="R10" s="65">
        <f t="shared" si="2"/>
        <v>1.2710000000000001</v>
      </c>
      <c r="S10" s="135">
        <f t="shared" si="3"/>
        <v>4.0000000000000036E-2</v>
      </c>
      <c r="T10" s="138"/>
      <c r="U10" s="135">
        <v>0.69599999999999995</v>
      </c>
      <c r="V10" s="138"/>
      <c r="W10" s="135">
        <v>1.2710000000000001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USD7x13F_Quote#0000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1.2550000000000001</v>
      </c>
      <c r="Q11" s="392">
        <v>1.2950000000000002</v>
      </c>
      <c r="R11" s="65">
        <f t="shared" si="2"/>
        <v>1.2750000000000001</v>
      </c>
      <c r="S11" s="135">
        <f t="shared" si="3"/>
        <v>4.0000000000000036E-2</v>
      </c>
      <c r="T11" s="138"/>
      <c r="U11" s="135">
        <v>0.73399999999999999</v>
      </c>
      <c r="V11" s="138"/>
      <c r="W11" s="135">
        <v>1.2750000000000001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USD8x14F_Quote#0000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1.2610000000000001</v>
      </c>
      <c r="Q12" s="392">
        <v>1.3010000000000002</v>
      </c>
      <c r="R12" s="65">
        <f t="shared" si="2"/>
        <v>1.2810000000000001</v>
      </c>
      <c r="S12" s="135">
        <f t="shared" si="3"/>
        <v>4.0000000000000036E-2</v>
      </c>
      <c r="T12" s="138"/>
      <c r="U12" s="135">
        <v>0.77400000000000002</v>
      </c>
      <c r="V12" s="138"/>
      <c r="W12" s="135">
        <v>1.2810000000000001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USD9x15F_Quote#0000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1.2670000000000001</v>
      </c>
      <c r="Q13" s="392">
        <v>1.3070000000000002</v>
      </c>
      <c r="R13" s="65">
        <f t="shared" si="2"/>
        <v>1.2870000000000001</v>
      </c>
      <c r="S13" s="135">
        <f t="shared" si="3"/>
        <v>4.0000000000000036E-2</v>
      </c>
      <c r="T13" s="138"/>
      <c r="U13" s="135">
        <v>0.81800000000000006</v>
      </c>
      <c r="V13" s="138"/>
      <c r="W13" s="135">
        <v>1.2870000000000001</v>
      </c>
      <c r="X13" s="67">
        <f>_xll.qlSimpleQuoteSetValue(F13,W13/100,Trigger)</f>
        <v>-9.9999999999995925E-6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USD10x16F_Quote#0000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1.274</v>
      </c>
      <c r="Q14" s="392">
        <v>1.3140000000000001</v>
      </c>
      <c r="R14" s="65">
        <f t="shared" si="2"/>
        <v>1.294</v>
      </c>
      <c r="S14" s="135">
        <f t="shared" si="3"/>
        <v>4.0000000000000036E-2</v>
      </c>
      <c r="T14" s="138"/>
      <c r="U14" s="135">
        <v>0.86099999999999999</v>
      </c>
      <c r="V14" s="138"/>
      <c r="W14" s="135">
        <v>1.294</v>
      </c>
      <c r="X14" s="67">
        <f>_xll.qlSimpleQuoteSetValue(F14,W14/100,Trigger)</f>
        <v>-1.0000000000001327E-5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USD11x17F_Quote#0000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USD12x18F_Quote#0000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1.2850000000000001</v>
      </c>
      <c r="Q16" s="392">
        <v>1.325</v>
      </c>
      <c r="R16" s="65">
        <f t="shared" si="2"/>
        <v>1.3050000000000002</v>
      </c>
      <c r="S16" s="135">
        <f t="shared" si="3"/>
        <v>3.9999999999999813E-2</v>
      </c>
      <c r="T16" s="138"/>
      <c r="U16" s="135">
        <v>0.95399999999999996</v>
      </c>
      <c r="V16" s="138"/>
      <c r="W16" s="135">
        <v>1.3050000000000002</v>
      </c>
      <c r="X16" s="67">
        <f>_xll.qlSimpleQuoteSetValue(F16,W16/100,Trigger)</f>
        <v>0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USD13x19F_Quote#0000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1.2890000000000001</v>
      </c>
      <c r="Q17" s="392">
        <v>1.329</v>
      </c>
      <c r="R17" s="65">
        <f t="shared" si="2"/>
        <v>1.3090000000000002</v>
      </c>
      <c r="S17" s="135">
        <f t="shared" si="3"/>
        <v>3.9999999999999813E-2</v>
      </c>
      <c r="T17" s="138"/>
      <c r="U17" s="135">
        <v>0.99499999999999988</v>
      </c>
      <c r="V17" s="138"/>
      <c r="W17" s="135">
        <v>1.3090000000000002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USD14x20F_Quote#0000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USD15x21F_Quote#0000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USD16x22F_Quote#0000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USD17x23F_Quote#0000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USD18x24F_Quote#0000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1.3</v>
      </c>
      <c r="Q22" s="393">
        <v>1.34</v>
      </c>
      <c r="R22" s="72">
        <f t="shared" si="2"/>
        <v>1.32</v>
      </c>
      <c r="S22" s="137">
        <f t="shared" si="3"/>
        <v>4.0000000000000036E-2</v>
      </c>
      <c r="T22" s="138"/>
      <c r="U22" s="137">
        <v>1.202</v>
      </c>
      <c r="V22" s="138"/>
      <c r="W22" s="137">
        <v>1.32</v>
      </c>
      <c r="X22" s="69">
        <f>_xll.qlSimpleQuoteSetValue(F22,W22/100,Trigger)</f>
        <v>0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63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Updated at 11:10:17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USD1x13F_Quote#0000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1.56</v>
      </c>
      <c r="Q5" s="392">
        <v>1.6</v>
      </c>
      <c r="R5" s="71">
        <f t="shared" ref="R5:R28" si="2">IF(ISERROR(AVERAGE(P5,Q5)),#NUM!,AVERAGE(P5,Q5))</f>
        <v>1.58</v>
      </c>
      <c r="S5" s="135">
        <f t="shared" ref="S5:S28" si="3">Q5-P5</f>
        <v>4.0000000000000036E-2</v>
      </c>
      <c r="T5" s="138"/>
      <c r="U5" s="136">
        <v>0.80899999999999994</v>
      </c>
      <c r="V5" s="138"/>
      <c r="W5" s="136">
        <f t="array" ref="W5:W28">QuoteLive</f>
        <v>1.58</v>
      </c>
      <c r="X5" s="66">
        <f>_xll.qlSimpleQuoteSetValue(F5,W5/100,Trigger)</f>
        <v>-9.9999999999995925E-6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USD2x14F_Quote#0000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1.587</v>
      </c>
      <c r="Q6" s="392">
        <v>1.627</v>
      </c>
      <c r="R6" s="65">
        <f t="shared" si="2"/>
        <v>1.607</v>
      </c>
      <c r="S6" s="135">
        <f t="shared" si="3"/>
        <v>4.0000000000000036E-2</v>
      </c>
      <c r="T6" s="138"/>
      <c r="U6" s="135">
        <v>0.78700000000000003</v>
      </c>
      <c r="V6" s="138"/>
      <c r="W6" s="135">
        <v>1.607</v>
      </c>
      <c r="X6" s="67">
        <f>_xll.qlSimpleQuoteSetValue(F6,W6/100,Trigger)</f>
        <v>0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USD3x15F_Quote#0000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1.617</v>
      </c>
      <c r="Q7" s="392">
        <v>1.657</v>
      </c>
      <c r="R7" s="65">
        <f t="shared" si="2"/>
        <v>1.637</v>
      </c>
      <c r="S7" s="135">
        <f t="shared" si="3"/>
        <v>4.0000000000000036E-2</v>
      </c>
      <c r="T7" s="138"/>
      <c r="U7" s="135">
        <v>0.7649999999999999</v>
      </c>
      <c r="V7" s="138"/>
      <c r="W7" s="135">
        <v>1.637</v>
      </c>
      <c r="X7" s="67">
        <f>_xll.qlSimpleQuoteSetValue(F7,W7/100,Trigger)</f>
        <v>-1.0000000000003062E-5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USD4x16F_Quote#0000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1.605</v>
      </c>
      <c r="Q8" s="392">
        <v>1.645</v>
      </c>
      <c r="R8" s="65">
        <f t="shared" si="2"/>
        <v>1.625</v>
      </c>
      <c r="S8" s="135">
        <f t="shared" si="3"/>
        <v>4.0000000000000036E-2</v>
      </c>
      <c r="T8" s="138"/>
      <c r="U8" s="135">
        <v>0.80899999999999994</v>
      </c>
      <c r="V8" s="138"/>
      <c r="W8" s="135">
        <v>1.625</v>
      </c>
      <c r="X8" s="67">
        <f>_xll.qlSimpleQuoteSetValue(F8,W8/100,Trigger)</f>
        <v>0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USD5x17F_Quote#0000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1.5920000000000001</v>
      </c>
      <c r="Q9" s="392">
        <v>1.6320000000000001</v>
      </c>
      <c r="R9" s="65">
        <f t="shared" si="2"/>
        <v>1.6120000000000001</v>
      </c>
      <c r="S9" s="135">
        <f t="shared" si="3"/>
        <v>4.0000000000000036E-2</v>
      </c>
      <c r="T9" s="138"/>
      <c r="U9" s="135">
        <v>0.85100000000000009</v>
      </c>
      <c r="V9" s="138"/>
      <c r="W9" s="135">
        <v>1.6120000000000001</v>
      </c>
      <c r="X9" s="67">
        <f>_xll.qlSimpleQuoteSetValue(F9,W9/100,Trigger)</f>
        <v>0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USD6x18F_Quote#0000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1.5780000000000001</v>
      </c>
      <c r="Q10" s="392">
        <v>1.6180000000000001</v>
      </c>
      <c r="R10" s="65">
        <f t="shared" si="2"/>
        <v>1.5980000000000001</v>
      </c>
      <c r="S10" s="135">
        <f t="shared" si="3"/>
        <v>4.0000000000000036E-2</v>
      </c>
      <c r="T10" s="138"/>
      <c r="U10" s="135">
        <v>0.89799999999999991</v>
      </c>
      <c r="V10" s="138"/>
      <c r="W10" s="135">
        <v>1.5980000000000001</v>
      </c>
      <c r="X10" s="67">
        <f>_xll.qlSimpleQuoteSetValue(F10,W10/100,Trigger)</f>
        <v>0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USD7x19F_Quote#0000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USD8x20F_Quote#0000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USD9x21F_Quote#0000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1.57</v>
      </c>
      <c r="Q13" s="392">
        <v>1.61</v>
      </c>
      <c r="R13" s="65">
        <f t="shared" si="2"/>
        <v>1.59</v>
      </c>
      <c r="S13" s="135">
        <f t="shared" si="3"/>
        <v>4.0000000000000036E-2</v>
      </c>
      <c r="T13" s="138"/>
      <c r="U13" s="135">
        <v>1.028</v>
      </c>
      <c r="V13" s="138"/>
      <c r="W13" s="135">
        <v>1.59</v>
      </c>
      <c r="X13" s="67">
        <f>_xll.qlSimpleQuoteSetValue(F13,W13/100,Trigger)</f>
        <v>-9.9999999999995925E-6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USD10x22F_Quote#0000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USD11x23F_Quote#0000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USD12x24F_Quote#0000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1.5610000000000002</v>
      </c>
      <c r="Q16" s="392">
        <v>1.601</v>
      </c>
      <c r="R16" s="65">
        <f t="shared" si="2"/>
        <v>1.581</v>
      </c>
      <c r="S16" s="135">
        <f t="shared" si="3"/>
        <v>3.9999999999999813E-2</v>
      </c>
      <c r="T16" s="138"/>
      <c r="U16" s="135">
        <v>1.163</v>
      </c>
      <c r="V16" s="138"/>
      <c r="W16" s="135">
        <v>1.581</v>
      </c>
      <c r="X16" s="67">
        <f>_xll.qlSimpleQuoteSetValue(F16,W16/100,Trigger)</f>
        <v>0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USD13x25F_Quote#0000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USD14x26F_Quote#0000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USD15x27F_Quote#0000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1.5550000000000002</v>
      </c>
      <c r="Q19" s="392">
        <v>1.595</v>
      </c>
      <c r="R19" s="65">
        <f t="shared" si="2"/>
        <v>1.5750000000000002</v>
      </c>
      <c r="S19" s="135">
        <f t="shared" si="3"/>
        <v>3.9999999999999813E-2</v>
      </c>
      <c r="T19" s="138"/>
      <c r="U19" s="135">
        <v>1.2890000000000001</v>
      </c>
      <c r="V19" s="138"/>
      <c r="W19" s="135">
        <v>1.5750000000000002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USD16x28F_Quote#0000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USD17x29F_Quote#0000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USD18x30F_Quote#0000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1.5470000000000002</v>
      </c>
      <c r="Q22" s="392">
        <v>1.587</v>
      </c>
      <c r="R22" s="65">
        <f t="shared" si="2"/>
        <v>1.5670000000000002</v>
      </c>
      <c r="S22" s="135">
        <f t="shared" si="3"/>
        <v>3.9999999999999813E-2</v>
      </c>
      <c r="T22" s="138"/>
      <c r="U22" s="135">
        <v>1.4100000000000001</v>
      </c>
      <c r="V22" s="138"/>
      <c r="W22" s="135">
        <v>1.5670000000000002</v>
      </c>
      <c r="X22" s="67">
        <f>_xll.qlSimpleQuoteSetValue(F22,W22/100,Trigger)</f>
        <v>0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USD19x31F_Quote#0000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USD20x32F_Quote#0000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USD21x33F_Quote#0000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1.59</v>
      </c>
      <c r="Q25" s="392">
        <v>1.6300000000000001</v>
      </c>
      <c r="R25" s="65">
        <f t="shared" si="2"/>
        <v>1.61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1.61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USD22x34F_Quote#0000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USD23x35F_Quote#0000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USD24x36F_Quote#0000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1.633</v>
      </c>
      <c r="Q28" s="393">
        <v>1.673</v>
      </c>
      <c r="R28" s="72">
        <f t="shared" si="2"/>
        <v>1.653</v>
      </c>
      <c r="S28" s="137">
        <f t="shared" si="3"/>
        <v>4.0000000000000036E-2</v>
      </c>
      <c r="T28" s="138"/>
      <c r="U28" s="137">
        <v>1.681</v>
      </c>
      <c r="V28" s="138"/>
      <c r="W28" s="137">
        <v>1.653</v>
      </c>
      <c r="X28" s="69">
        <f>_xll.qlSimpleQuoteSetValue(F28,W28/100,Trigger)</f>
        <v>0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129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Updated at 11:10:54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USDOISSW_Quote#0000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1">
        <v>0.13100000000000001</v>
      </c>
      <c r="V5" s="140"/>
      <c r="W5" s="35" t="e">
        <f t="array" ref="W5:W58">QuoteLive</f>
        <v>#NUM!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USDOIS2W_Quote#0000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USD2WOIS=ICAP</v>
      </c>
      <c r="P6" s="392">
        <v>0</v>
      </c>
      <c r="Q6" s="392">
        <v>0</v>
      </c>
      <c r="R6" s="36">
        <f t="shared" ref="R6:R56" si="3">IF(ISERROR(AVERAGE(P6,Q6)),#NUM!,AVERAGE(P6,Q6))</f>
        <v>0</v>
      </c>
      <c r="S6" s="36">
        <f t="shared" ref="S6:S58" si="4">Q6-P6</f>
        <v>0</v>
      </c>
      <c r="T6" s="140"/>
      <c r="U6" s="142">
        <v>0.13100000000000001</v>
      </c>
      <c r="V6" s="140"/>
      <c r="W6" s="36">
        <v>0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USDOIS3W_Quote#0000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USD3WOIS=ICAP</v>
      </c>
      <c r="P7" s="392">
        <v>0</v>
      </c>
      <c r="Q7" s="392">
        <v>0</v>
      </c>
      <c r="R7" s="36">
        <f t="shared" si="3"/>
        <v>0</v>
      </c>
      <c r="S7" s="36">
        <f t="shared" si="4"/>
        <v>0</v>
      </c>
      <c r="T7" s="140"/>
      <c r="U7" s="142">
        <v>0.13200000000000001</v>
      </c>
      <c r="V7" s="140"/>
      <c r="W7" s="36">
        <v>0</v>
      </c>
      <c r="X7" s="133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USDOIS1M_Quote#0000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USD1MOIS=ICAP</v>
      </c>
      <c r="P8" s="392">
        <v>0.36799999999999999</v>
      </c>
      <c r="Q8" s="392">
        <v>0.41799999999999998</v>
      </c>
      <c r="R8" s="36">
        <f t="shared" si="3"/>
        <v>0.39300000000000002</v>
      </c>
      <c r="S8" s="36">
        <f t="shared" si="4"/>
        <v>4.9999999999999989E-2</v>
      </c>
      <c r="T8" s="140"/>
      <c r="U8" s="142">
        <v>0.13600000000000001</v>
      </c>
      <c r="V8" s="140"/>
      <c r="W8" s="36">
        <v>0.39300000000000002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USDOIS2M_Quote#0000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0.376</v>
      </c>
      <c r="Q9" s="392">
        <v>0.42599999999999999</v>
      </c>
      <c r="R9" s="36">
        <f t="shared" si="3"/>
        <v>0.40100000000000002</v>
      </c>
      <c r="S9" s="36">
        <f t="shared" si="4"/>
        <v>4.9999999999999989E-2</v>
      </c>
      <c r="T9" s="140"/>
      <c r="U9" s="142">
        <v>0.14100000000000001</v>
      </c>
      <c r="V9" s="140"/>
      <c r="W9" s="36">
        <v>0.40100000000000002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USDOIS3M_Quote#0000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0.4</v>
      </c>
      <c r="Q10" s="392">
        <v>0.45</v>
      </c>
      <c r="R10" s="36">
        <f t="shared" si="3"/>
        <v>0.42500000000000004</v>
      </c>
      <c r="S10" s="36">
        <f t="shared" si="4"/>
        <v>4.9999999999999989E-2</v>
      </c>
      <c r="T10" s="140"/>
      <c r="U10" s="142">
        <v>0.15999999999999998</v>
      </c>
      <c r="V10" s="140"/>
      <c r="W10" s="36">
        <v>0.42500000000000004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USDOIS4M_Quote#0000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0.42299999999999999</v>
      </c>
      <c r="Q11" s="392">
        <v>0.47300000000000003</v>
      </c>
      <c r="R11" s="36">
        <f t="shared" si="3"/>
        <v>0.44800000000000001</v>
      </c>
      <c r="S11" s="36">
        <f t="shared" si="4"/>
        <v>5.0000000000000044E-2</v>
      </c>
      <c r="T11" s="140"/>
      <c r="U11" s="142">
        <v>0.17699999999999999</v>
      </c>
      <c r="V11" s="140"/>
      <c r="W11" s="36">
        <v>0.44800000000000001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USDOIS5M_Quote#0000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0.44</v>
      </c>
      <c r="Q12" s="392">
        <v>0.49</v>
      </c>
      <c r="R12" s="36">
        <f t="shared" si="3"/>
        <v>0.46499999999999997</v>
      </c>
      <c r="S12" s="36">
        <f t="shared" si="4"/>
        <v>4.9999999999999989E-2</v>
      </c>
      <c r="T12" s="140"/>
      <c r="U12" s="142">
        <v>0.192</v>
      </c>
      <c r="V12" s="140"/>
      <c r="W12" s="36">
        <v>0.46499999999999997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USDOIS6M_Quote#0000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0.45500000000000002</v>
      </c>
      <c r="Q13" s="392">
        <v>0.505</v>
      </c>
      <c r="R13" s="36">
        <f t="shared" si="3"/>
        <v>0.48</v>
      </c>
      <c r="S13" s="36">
        <f t="shared" si="4"/>
        <v>4.9999999999999989E-2</v>
      </c>
      <c r="T13" s="140"/>
      <c r="U13" s="142">
        <v>0.20900000000000002</v>
      </c>
      <c r="V13" s="140"/>
      <c r="W13" s="36">
        <v>0.48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USDOIS7M_Quote#0000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0.46700000000000003</v>
      </c>
      <c r="Q14" s="392">
        <v>0.51700000000000002</v>
      </c>
      <c r="R14" s="36">
        <f t="shared" si="3"/>
        <v>0.49199999999999999</v>
      </c>
      <c r="S14" s="36">
        <f t="shared" si="4"/>
        <v>4.9999999999999989E-2</v>
      </c>
      <c r="T14" s="140"/>
      <c r="U14" s="142">
        <v>0.22500000000000001</v>
      </c>
      <c r="V14" s="140"/>
      <c r="W14" s="36">
        <v>0.49199999999999999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USDOIS8M_Quote#0000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0.48</v>
      </c>
      <c r="Q15" s="392">
        <v>0.53</v>
      </c>
      <c r="R15" s="36">
        <f t="shared" si="3"/>
        <v>0.505</v>
      </c>
      <c r="S15" s="36">
        <f t="shared" si="4"/>
        <v>5.0000000000000044E-2</v>
      </c>
      <c r="T15" s="140"/>
      <c r="U15" s="142">
        <v>0.24</v>
      </c>
      <c r="V15" s="140"/>
      <c r="W15" s="36">
        <v>0.505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USDOIS9M_Quote#0000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0.49099999999999999</v>
      </c>
      <c r="Q16" s="392">
        <v>0.54100000000000004</v>
      </c>
      <c r="R16" s="36">
        <f t="shared" si="3"/>
        <v>0.51600000000000001</v>
      </c>
      <c r="S16" s="36">
        <f t="shared" si="4"/>
        <v>5.0000000000000044E-2</v>
      </c>
      <c r="T16" s="140"/>
      <c r="U16" s="142">
        <v>0.25600000000000001</v>
      </c>
      <c r="V16" s="140"/>
      <c r="W16" s="36">
        <v>0.51600000000000001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USDOIS10M_Quote#0000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0.501</v>
      </c>
      <c r="Q17" s="392">
        <v>0.55100000000000005</v>
      </c>
      <c r="R17" s="36">
        <f t="shared" si="3"/>
        <v>0.52600000000000002</v>
      </c>
      <c r="S17" s="36">
        <f t="shared" si="4"/>
        <v>5.0000000000000044E-2</v>
      </c>
      <c r="T17" s="140"/>
      <c r="U17" s="142">
        <v>0.27300000000000002</v>
      </c>
      <c r="V17" s="140"/>
      <c r="W17" s="36">
        <v>0.52600000000000002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USDOIS11M_Quote#0000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0.51100000000000001</v>
      </c>
      <c r="Q18" s="392">
        <v>0.56100000000000005</v>
      </c>
      <c r="R18" s="36">
        <f t="shared" si="3"/>
        <v>0.53600000000000003</v>
      </c>
      <c r="S18" s="36">
        <f t="shared" si="4"/>
        <v>5.0000000000000044E-2</v>
      </c>
      <c r="T18" s="140"/>
      <c r="U18" s="142">
        <v>0.28900000000000003</v>
      </c>
      <c r="V18" s="140"/>
      <c r="W18" s="36">
        <v>0.53600000000000003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USDOIS1Y_Quote#0000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0.51800000000000002</v>
      </c>
      <c r="Q19" s="392">
        <v>0.56800000000000006</v>
      </c>
      <c r="R19" s="36">
        <f t="shared" si="3"/>
        <v>0.54300000000000004</v>
      </c>
      <c r="S19" s="36">
        <f t="shared" si="4"/>
        <v>5.0000000000000044E-2</v>
      </c>
      <c r="T19" s="140"/>
      <c r="U19" s="142">
        <v>0.309</v>
      </c>
      <c r="V19" s="140"/>
      <c r="W19" s="36">
        <v>0.54300000000000004</v>
      </c>
      <c r="X19" s="133">
        <f>_xll.qlSimpleQuoteSetValue(F19,W19/100,Trigger)</f>
        <v>0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USDOIS13M_Quote#0000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>
        <v>0.32499999999999996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USDOIS14M_Quote#0000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>
        <v>0.34099999999999997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USDOIS15M_Quote#0000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0.54100000000000004</v>
      </c>
      <c r="Q22" s="392">
        <v>0.59099999999999997</v>
      </c>
      <c r="R22" s="36">
        <f t="shared" si="3"/>
        <v>0.56600000000000006</v>
      </c>
      <c r="S22" s="36">
        <f t="shared" si="4"/>
        <v>4.9999999999999933E-2</v>
      </c>
      <c r="T22" s="140"/>
      <c r="U22" s="142">
        <v>0.35899999999999999</v>
      </c>
      <c r="V22" s="140"/>
      <c r="W22" s="36">
        <v>0.56600000000000006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USDOIS16M_Quote#0000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>
        <v>0.378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USDOIS17M_Quote#0000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>
        <v>0.39600000000000002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USDOIS18M_Quote#0000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0.56100000000000005</v>
      </c>
      <c r="Q25" s="392">
        <v>0.61099999999999999</v>
      </c>
      <c r="R25" s="36">
        <f t="shared" si="3"/>
        <v>0.58600000000000008</v>
      </c>
      <c r="S25" s="36">
        <f t="shared" si="4"/>
        <v>4.9999999999999933E-2</v>
      </c>
      <c r="T25" s="140"/>
      <c r="U25" s="142">
        <v>0.41700000000000004</v>
      </c>
      <c r="V25" s="140"/>
      <c r="W25" s="36">
        <v>0.58600000000000008</v>
      </c>
      <c r="X25" s="133">
        <f>_xll.qlSimpleQuoteSetValue(F25,W25/100,Trigger)</f>
        <v>0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USDOIS19M_Quote#0000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>
        <v>0.43500000000000005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USDOIS20M_Quote#0000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>
        <v>0.45500000000000007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USDOIS21M_Quote#0000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0.57799999999999996</v>
      </c>
      <c r="Q28" s="392">
        <v>0.628</v>
      </c>
      <c r="R28" s="36">
        <f t="shared" si="3"/>
        <v>0.60299999999999998</v>
      </c>
      <c r="S28" s="36">
        <f t="shared" si="4"/>
        <v>5.0000000000000044E-2</v>
      </c>
      <c r="T28" s="140"/>
      <c r="U28" s="142">
        <v>0.47599999999999998</v>
      </c>
      <c r="V28" s="140"/>
      <c r="W28" s="36">
        <v>0.60299999999999998</v>
      </c>
      <c r="X28" s="133">
        <f>_xll.qlSimpleQuoteSetValue(F28,W28/100,Trigger)</f>
        <v>0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USDOIS22M_Quote#0000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>
        <v>0.49399999999999999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USDOIS23M_Quote#0000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>
        <v>0.51400000000000001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USDOIS2Y_Quote#0000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0.59399999999999997</v>
      </c>
      <c r="Q31" s="392">
        <v>0.64400000000000002</v>
      </c>
      <c r="R31" s="36">
        <f t="shared" si="3"/>
        <v>0.61899999999999999</v>
      </c>
      <c r="S31" s="36">
        <f t="shared" si="4"/>
        <v>5.0000000000000044E-2</v>
      </c>
      <c r="T31" s="140"/>
      <c r="U31" s="142">
        <v>0.53400000000000003</v>
      </c>
      <c r="V31" s="140"/>
      <c r="W31" s="36">
        <v>0.61899999999999999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USDOIS27M_Quote#0000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>
        <v>0.59000000000000008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USDOIS30M_Quote#0000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>
        <v>0.64600000000000002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USDOIS33M_Quote#0000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>
        <v>0.70199999999999996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USDOIS3Y_Quote#0000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0.65</v>
      </c>
      <c r="Q35" s="392">
        <v>0.70000000000000007</v>
      </c>
      <c r="R35" s="36">
        <f t="shared" si="3"/>
        <v>0.67500000000000004</v>
      </c>
      <c r="S35" s="36">
        <f t="shared" si="4"/>
        <v>5.0000000000000044E-2</v>
      </c>
      <c r="T35" s="140"/>
      <c r="U35" s="142">
        <v>0.75600000000000001</v>
      </c>
      <c r="V35" s="140"/>
      <c r="W35" s="36">
        <v>0.67500000000000004</v>
      </c>
      <c r="X35" s="133">
        <f>_xll.qlSimpleQuoteSetValue(F35,W35/100,Trigger)</f>
        <v>0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USDOIS39M_Quote#0000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>
        <v>0.80899999999999994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USDOIS42M_Quote#0000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>
        <v>0.8640000000000001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USDOIS45M_Quote#0000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>
        <v>0.91199999999999992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USDOIS4Y_Quote#0000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0.70100000000000007</v>
      </c>
      <c r="Q39" s="392">
        <v>0.751</v>
      </c>
      <c r="R39" s="36">
        <f t="shared" si="3"/>
        <v>0.72599999999999998</v>
      </c>
      <c r="S39" s="36">
        <f t="shared" si="4"/>
        <v>4.9999999999999933E-2</v>
      </c>
      <c r="T39" s="140"/>
      <c r="U39" s="142">
        <v>0.96799999999999997</v>
      </c>
      <c r="V39" s="140"/>
      <c r="W39" s="36">
        <v>0.72599999999999998</v>
      </c>
      <c r="X39" s="133">
        <f>_xll.qlSimpleQuoteSetValue(F39,W39/100,Trigger)</f>
        <v>0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USDOIS51M_Quote#0000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>
        <v>1.012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USDOIS54M_Quote#0000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>
        <v>1.0670000000000002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USDOIS57M_Quote#0000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>
        <v>1.1070000000000002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USDOIS5Y_Quote#0000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0.754</v>
      </c>
      <c r="Q43" s="392">
        <v>0.80400000000000005</v>
      </c>
      <c r="R43" s="36">
        <f t="shared" si="3"/>
        <v>0.77900000000000003</v>
      </c>
      <c r="S43" s="36">
        <f t="shared" si="4"/>
        <v>5.0000000000000044E-2</v>
      </c>
      <c r="T43" s="140"/>
      <c r="U43" s="142">
        <v>1.165</v>
      </c>
      <c r="V43" s="140"/>
      <c r="W43" s="36">
        <v>0.77900000000000003</v>
      </c>
      <c r="X43" s="133">
        <f>_xll.qlSimpleQuoteSetValue(F43,W43/100,Trigger)</f>
        <v>0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USDOIS6Y_Quote#0000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0.80900000000000005</v>
      </c>
      <c r="Q44" s="392">
        <v>0.85899999999999999</v>
      </c>
      <c r="R44" s="36">
        <f t="shared" si="3"/>
        <v>0.83400000000000007</v>
      </c>
      <c r="S44" s="36">
        <f t="shared" si="4"/>
        <v>4.9999999999999933E-2</v>
      </c>
      <c r="T44" s="140"/>
      <c r="U44" s="142">
        <v>1.3330000000000002</v>
      </c>
      <c r="V44" s="140"/>
      <c r="W44" s="36">
        <v>0.83400000000000007</v>
      </c>
      <c r="X44" s="133">
        <f>_xll.qlSimpleQuoteSetValue(F44,W44/100,Trigger)</f>
        <v>0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USDOIS7Y_Quote#0000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0.86199999999999999</v>
      </c>
      <c r="Q45" s="392">
        <v>0.91200000000000003</v>
      </c>
      <c r="R45" s="36">
        <f t="shared" si="3"/>
        <v>0.88700000000000001</v>
      </c>
      <c r="S45" s="36">
        <f t="shared" si="4"/>
        <v>5.0000000000000044E-2</v>
      </c>
      <c r="T45" s="140"/>
      <c r="U45" s="142">
        <v>1.484</v>
      </c>
      <c r="V45" s="140"/>
      <c r="W45" s="36">
        <v>0.88700000000000001</v>
      </c>
      <c r="X45" s="133">
        <f>_xll.qlSimpleQuoteSetValue(F45,W45/100,Trigger)</f>
        <v>0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USDOIS8Y_Quote#0000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0.91100000000000003</v>
      </c>
      <c r="Q46" s="392">
        <v>0.96099999999999997</v>
      </c>
      <c r="R46" s="36">
        <f t="shared" si="3"/>
        <v>0.93599999999999994</v>
      </c>
      <c r="S46" s="36">
        <f t="shared" si="4"/>
        <v>4.9999999999999933E-2</v>
      </c>
      <c r="T46" s="140"/>
      <c r="U46" s="142">
        <v>1.6110000000000002</v>
      </c>
      <c r="V46" s="140"/>
      <c r="W46" s="36">
        <v>0.93599999999999994</v>
      </c>
      <c r="X46" s="133">
        <f>_xll.qlSimpleQuoteSetValue(F46,W46/100,Trigger)</f>
        <v>0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USDOIS9Y_Quote#0000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0.95800000000000007</v>
      </c>
      <c r="Q47" s="392">
        <v>1.008</v>
      </c>
      <c r="R47" s="36">
        <f t="shared" si="3"/>
        <v>0.9830000000000001</v>
      </c>
      <c r="S47" s="36">
        <f t="shared" si="4"/>
        <v>4.9999999999999933E-2</v>
      </c>
      <c r="T47" s="140"/>
      <c r="U47" s="142">
        <v>1.7189999999999999</v>
      </c>
      <c r="V47" s="140"/>
      <c r="W47" s="36">
        <v>0.9830000000000001</v>
      </c>
      <c r="X47" s="133">
        <f>_xll.qlSimpleQuoteSetValue(F47,W47/100,Trigger)</f>
        <v>0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USDOIS10Y_Quote#0000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1.0010000000000001</v>
      </c>
      <c r="Q48" s="392">
        <v>1.0509999999999999</v>
      </c>
      <c r="R48" s="36">
        <f t="shared" si="3"/>
        <v>1.026</v>
      </c>
      <c r="S48" s="36">
        <f t="shared" si="4"/>
        <v>4.9999999999999822E-2</v>
      </c>
      <c r="T48" s="140"/>
      <c r="U48" s="142">
        <v>1.8119999999999998</v>
      </c>
      <c r="V48" s="140"/>
      <c r="W48" s="36">
        <v>1.026</v>
      </c>
      <c r="X48" s="133">
        <f>_xll.qlSimpleQuoteSetValue(F48,W48/100,Trigger)</f>
        <v>0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USDOIS12Y_Quote#0000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1.077</v>
      </c>
      <c r="Q49" s="392">
        <v>1.127</v>
      </c>
      <c r="R49" s="36">
        <f t="shared" si="3"/>
        <v>1.1019999999999999</v>
      </c>
      <c r="S49" s="36">
        <f t="shared" si="4"/>
        <v>5.0000000000000044E-2</v>
      </c>
      <c r="T49" s="140"/>
      <c r="U49" s="142">
        <v>1.9569999999999999</v>
      </c>
      <c r="V49" s="140"/>
      <c r="W49" s="36">
        <v>1.1019999999999999</v>
      </c>
      <c r="X49" s="133">
        <f>_xll.qlSimpleQuoteSetValue(F49,W49/100,Trigger)</f>
        <v>0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USDOIS15Y_Quote#0000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1.157</v>
      </c>
      <c r="Q50" s="392">
        <v>1.2070000000000001</v>
      </c>
      <c r="R50" s="36">
        <f t="shared" si="3"/>
        <v>1.1819999999999999</v>
      </c>
      <c r="S50" s="36">
        <f t="shared" si="4"/>
        <v>5.0000000000000044E-2</v>
      </c>
      <c r="T50" s="140"/>
      <c r="U50" s="142">
        <v>2.1019999999999999</v>
      </c>
      <c r="V50" s="140"/>
      <c r="W50" s="36">
        <v>1.1819999999999999</v>
      </c>
      <c r="X50" s="133">
        <f>_xll.qlSimpleQuoteSetValue(F50,W50/100,Trigger)</f>
        <v>0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USDOIS20Y_Quote#0000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1.2410000000000001</v>
      </c>
      <c r="Q51" s="392">
        <v>1.2909999999999999</v>
      </c>
      <c r="R51" s="36">
        <f t="shared" si="3"/>
        <v>1.266</v>
      </c>
      <c r="S51" s="36">
        <f t="shared" si="4"/>
        <v>4.9999999999999822E-2</v>
      </c>
      <c r="T51" s="140"/>
      <c r="U51" s="142">
        <v>2.238</v>
      </c>
      <c r="V51" s="140"/>
      <c r="W51" s="36">
        <v>1.266</v>
      </c>
      <c r="X51" s="133">
        <f>_xll.qlSimpleQuoteSetValue(F51,W51/100,Trigger)</f>
        <v>9.9999999999978578E-6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USDOIS25Y_Quote#0000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1.278</v>
      </c>
      <c r="Q52" s="392">
        <v>1.3280000000000001</v>
      </c>
      <c r="R52" s="36">
        <f t="shared" si="3"/>
        <v>1.3029999999999999</v>
      </c>
      <c r="S52" s="36">
        <f t="shared" si="4"/>
        <v>5.0000000000000044E-2</v>
      </c>
      <c r="T52" s="140"/>
      <c r="U52" s="142">
        <v>2.306</v>
      </c>
      <c r="V52" s="140"/>
      <c r="W52" s="36">
        <v>1.3029999999999999</v>
      </c>
      <c r="X52" s="133">
        <f>_xll.qlSimpleQuoteSetValue(F52,W52/100,Trigger)</f>
        <v>9.9999999999995925E-6</v>
      </c>
      <c r="Y52" s="28"/>
    </row>
    <row r="53" spans="1:31" ht="11.25" customHeight="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USDOIS27Y_Quote#0000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ht="11.25" customHeight="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USDOIS30Y_Quote#0000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1.296</v>
      </c>
      <c r="Q54" s="392">
        <v>1.3460000000000001</v>
      </c>
      <c r="R54" s="36">
        <f t="shared" si="3"/>
        <v>1.3210000000000002</v>
      </c>
      <c r="S54" s="36">
        <f t="shared" si="4"/>
        <v>5.0000000000000044E-2</v>
      </c>
      <c r="T54" s="140"/>
      <c r="U54" s="142">
        <v>2.3439999999999999</v>
      </c>
      <c r="V54" s="140"/>
      <c r="W54" s="36">
        <v>1.3210000000000002</v>
      </c>
      <c r="X54" s="133">
        <f>_xll.qlSimpleQuoteSetValue(F54,W54/100,Trigger)</f>
        <v>1.0000000000003062E-5</v>
      </c>
      <c r="Y54" s="28"/>
      <c r="AA54" s="408" t="str">
        <f>_xll.RData(AA56:AA58,AB55:AC55,"RTFEED:IDN",ReutersRtMode,,AB56)</f>
        <v>Updated at 11:09:31</v>
      </c>
      <c r="AB54" s="409"/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USDOIS35Y_Quote#0000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>
        <v>2.355</v>
      </c>
      <c r="V55" s="140"/>
      <c r="W55" s="36" t="e">
        <v>#NUM!</v>
      </c>
      <c r="X55" s="133">
        <f>_xll.qlSimpleQuoteSetValue(F55,W55/100,Trigger)</f>
        <v>0</v>
      </c>
      <c r="Y55" s="28"/>
      <c r="AA55" s="124" t="s">
        <v>199</v>
      </c>
      <c r="AB55" s="125" t="s">
        <v>134</v>
      </c>
      <c r="AC55" s="125" t="s">
        <v>133</v>
      </c>
      <c r="AD55" s="125" t="s">
        <v>158</v>
      </c>
      <c r="AE55" s="125" t="s">
        <v>265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USDOIS40Y_Quote#0000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1.3080000000000001</v>
      </c>
      <c r="Q56" s="392">
        <v>1.3580000000000001</v>
      </c>
      <c r="R56" s="36">
        <f t="shared" si="3"/>
        <v>1.3330000000000002</v>
      </c>
      <c r="S56" s="36">
        <f t="shared" si="4"/>
        <v>5.0000000000000044E-2</v>
      </c>
      <c r="T56" s="140"/>
      <c r="U56" s="142">
        <v>2.3559999999999999</v>
      </c>
      <c r="V56" s="140"/>
      <c r="W56" s="36">
        <v>1.3330000000000002</v>
      </c>
      <c r="X56" s="133">
        <f>_xll.qlSimpleQuoteSetValue(F56,W56/100,Trigger)</f>
        <v>1.0000000000003062E-5</v>
      </c>
      <c r="Y56" s="28"/>
      <c r="AA56" s="391" t="str">
        <f>Currency&amp;$L56&amp;$M56&amp;"="&amp;VLOOKUP($AA$55,ContributorTable,2,FALSE)</f>
        <v>USD40YOIS=TTKL</v>
      </c>
      <c r="AB56" s="35">
        <v>1.306</v>
      </c>
      <c r="AC56" s="35">
        <v>1.3560000000000001</v>
      </c>
      <c r="AD56" s="35">
        <f>IF(ISERROR(AVERAGE(AB56,AC56)),#NUM!,AVERAGE(AB56,AC56))</f>
        <v>1.331</v>
      </c>
      <c r="AE56" s="35"/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USDOIS45Y_Quote#0000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255</v>
      </c>
      <c r="Q57" s="391" t="s">
        <v>255</v>
      </c>
      <c r="R57" s="400">
        <f>R56+AE57</f>
        <v>1.3260000000000001</v>
      </c>
      <c r="S57" s="35" t="e">
        <f t="shared" si="4"/>
        <v>#VALUE!</v>
      </c>
      <c r="T57" s="140"/>
      <c r="U57" s="141">
        <v>2.3490000000000002</v>
      </c>
      <c r="V57" s="140"/>
      <c r="W57" s="35">
        <v>1.3260000000000001</v>
      </c>
      <c r="X57" s="132">
        <f>_xll.qlSimpleQuoteSetValue(F57,W57/100,Trigger)</f>
        <v>1.0000000000003062E-5</v>
      </c>
      <c r="Y57" s="28"/>
      <c r="AA57" s="392" t="str">
        <f>Currency&amp;$L57&amp;$M57&amp;"="&amp;VLOOKUP($AA$55,ContributorTable,2,FALSE)</f>
        <v>USD45YOIS=TTKL</v>
      </c>
      <c r="AB57" s="36">
        <v>1.2989999999999999</v>
      </c>
      <c r="AC57" s="36">
        <v>1.349</v>
      </c>
      <c r="AD57" s="36">
        <f t="shared" ref="AD57:AD58" si="7">IF(ISERROR(AVERAGE(AB57,AC57)),#NUM!,AVERAGE(AB57,AC57))</f>
        <v>1.3239999999999998</v>
      </c>
      <c r="AE57" s="36">
        <f>AD57-AD56</f>
        <v>-7.0000000000001172E-3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USDOIS50Y_Quote#0000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255</v>
      </c>
      <c r="Q58" s="393" t="s">
        <v>255</v>
      </c>
      <c r="R58" s="399">
        <f>R57+AE58</f>
        <v>1.3210000000000002</v>
      </c>
      <c r="S58" s="37" t="e">
        <f t="shared" si="4"/>
        <v>#VALUE!</v>
      </c>
      <c r="T58" s="140"/>
      <c r="U58" s="146">
        <v>2.339</v>
      </c>
      <c r="V58" s="140"/>
      <c r="W58" s="37">
        <v>1.3210000000000002</v>
      </c>
      <c r="X58" s="134">
        <f>_xll.qlSimpleQuoteSetValue(F58,W58/100,Trigger)</f>
        <v>1.0000000000003062E-5</v>
      </c>
      <c r="Y58" s="28"/>
      <c r="AA58" s="393" t="str">
        <f>Currency&amp;$L58&amp;$M58&amp;"="&amp;VLOOKUP($AA$55,ContributorTable,2,FALSE)</f>
        <v>USD50YOIS=TTKL</v>
      </c>
      <c r="AB58" s="37">
        <v>1.294</v>
      </c>
      <c r="AC58" s="37">
        <v>1.3440000000000001</v>
      </c>
      <c r="AD58" s="37">
        <f t="shared" si="7"/>
        <v>1.319</v>
      </c>
      <c r="AE58" s="37">
        <f>AD58-AD57</f>
        <v>-4.9999999999998934E-3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mergeCells count="1">
    <mergeCell ref="AA54:AB54"/>
  </mergeCells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5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USDHW_Volatility_Quote#0000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USDHW_MeanReversion_Quote#0000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162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UsdLibor3M#0000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11:10:53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V6</v>
      </c>
      <c r="E5" s="262" t="str">
        <f t="shared" ref="E5:E46" si="0">Currency&amp;$D$3&amp;$E$3&amp;$D5&amp;QuoteSuffix</f>
        <v>USDFUT3MV6_Quote</v>
      </c>
      <c r="F5" s="263" t="str">
        <f>_xll.qlSimpleQuote(E5,,PriceTickValue,Permanent,Trigger,ObjectOverwrite)</f>
        <v>USDFUT3MV6_Quote#0000</v>
      </c>
      <c r="G5" s="272"/>
      <c r="H5" s="268" t="str">
        <f t="shared" ref="H5:H46" si="1">Currency&amp;$D$3&amp;$E$3&amp;$D5&amp;"ConvAdj"&amp;QuoteSuffix</f>
        <v>USDFUT3MV6ConvAdj_Quote</v>
      </c>
      <c r="I5" s="269" t="str">
        <f>_xll.qlFuturesConvAdjustmentQuote(H5,IborIndex,D5,F5,Volatility,MeanReversion,Permanent,AND(ISERROR(AD5),ISERROR(FuturesHWConvAdj!U5:U6)),ObjectOverwrite)</f>
        <v>USDFUT3MV6ConvAdj_Quote#0445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V6</v>
      </c>
      <c r="Q5" s="265">
        <f t="array" ref="Q5:Q46">_xll.qlIMMNextDates(_xll.qlSettingsEvaluationDate(Trigger)-1,$O5:$O46)</f>
        <v>42662</v>
      </c>
      <c r="R5" s="201" t="str">
        <f t="array" ref="R5:R46">"ED"&amp;FuturesCodes</f>
        <v>EDV6</v>
      </c>
      <c r="S5" s="394">
        <v>42660</v>
      </c>
      <c r="T5" s="391">
        <v>99.12</v>
      </c>
      <c r="U5" s="391">
        <v>99.122500000000002</v>
      </c>
      <c r="V5" s="391">
        <v>99.12</v>
      </c>
      <c r="W5" s="391">
        <v>99.127499999999998</v>
      </c>
      <c r="X5" s="35">
        <f>_xll.qlMidSafe(T5,U5,Trigger)</f>
        <v>99.121250000000003</v>
      </c>
      <c r="Y5" s="36">
        <f>U5-T5</f>
        <v>2.4999999999977263E-3</v>
      </c>
      <c r="Z5" s="374"/>
      <c r="AA5" s="267">
        <v>99.678750000000008</v>
      </c>
      <c r="AB5" s="374"/>
      <c r="AC5" s="35">
        <f t="array" ref="AC5:AC46">QuoteLive</f>
        <v>99.121250000000003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X6</v>
      </c>
      <c r="E6" s="84" t="str">
        <f t="shared" si="0"/>
        <v>USDFUT3MX6_Quote</v>
      </c>
      <c r="F6" s="271" t="str">
        <f>_xll.qlSimpleQuote(E6,,PriceTickValue,Permanent,Trigger,ObjectOverwrite)</f>
        <v>USDFUT3MX6_Quote#0000</v>
      </c>
      <c r="G6" s="272" t="str">
        <f>_xll.ohRangeRetrieveError(F6)</f>
        <v/>
      </c>
      <c r="H6" s="276" t="str">
        <f t="shared" si="1"/>
        <v>USDFUT3MX6ConvAdj_Quote</v>
      </c>
      <c r="I6" s="277" t="str">
        <f>_xll.qlFuturesConvAdjustmentQuote(H6,IborIndex,D6,F6,Volatility,MeanReversion,Permanent,AND(ISERROR(AD6),ISERROR(FuturesHWConvAdj!U6:U7)),ObjectOverwrite)</f>
        <v>USDFUT3MX6ConvAdj_Quote#0445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X6</v>
      </c>
      <c r="Q6" s="274">
        <v>42690</v>
      </c>
      <c r="R6" s="188" t="str">
        <v>EDX6</v>
      </c>
      <c r="S6" s="395">
        <v>42688</v>
      </c>
      <c r="T6" s="392">
        <v>99.11</v>
      </c>
      <c r="U6" s="392">
        <v>99.115000000000009</v>
      </c>
      <c r="V6" s="392">
        <v>99.115000000000009</v>
      </c>
      <c r="W6" s="392">
        <v>99.12</v>
      </c>
      <c r="X6" s="36">
        <f>_xll.qlMidSafe(T6,U6,Trigger)</f>
        <v>99.112500000000011</v>
      </c>
      <c r="Y6" s="36">
        <f t="shared" ref="Y6:Y46" si="2">U6-T6</f>
        <v>5.0000000000096634E-3</v>
      </c>
      <c r="Z6" s="374"/>
      <c r="AA6" s="275">
        <v>99.65</v>
      </c>
      <c r="AB6" s="374"/>
      <c r="AC6" s="36">
        <v>99.112500000000011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Z6</v>
      </c>
      <c r="E7" s="84" t="str">
        <f t="shared" si="0"/>
        <v>USDFUT3MZ6_Quote</v>
      </c>
      <c r="F7" s="271" t="str">
        <f>_xll.qlSimpleQuote(E7,,PriceTickValue,Permanent,Trigger,ObjectOverwrite)</f>
        <v>USDFUT3MZ6_Quote#0000</v>
      </c>
      <c r="G7" s="272" t="str">
        <f>_xll.ohRangeRetrieveError(F7)</f>
        <v/>
      </c>
      <c r="H7" s="276" t="str">
        <f t="shared" si="1"/>
        <v>USDFUT3MZ6ConvAdj_Quote</v>
      </c>
      <c r="I7" s="277" t="str">
        <f>_xll.qlFuturesConvAdjustmentQuote(H7,IborIndex,D7,F7,Volatility,MeanReversion,Permanent,AND(ISERROR(AD7),ISERROR(FuturesHWConvAdj!U7:U8)),ObjectOverwrite)</f>
        <v>USDFUT3MZ6ConvAdj_Quote#0161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Z6</v>
      </c>
      <c r="Q7" s="274">
        <v>42725</v>
      </c>
      <c r="R7" s="188" t="str">
        <v>EDZ6</v>
      </c>
      <c r="S7" s="395">
        <v>42723</v>
      </c>
      <c r="T7" s="392">
        <v>99.075000000000003</v>
      </c>
      <c r="U7" s="392">
        <v>99.08</v>
      </c>
      <c r="V7" s="392">
        <v>99.075000000000003</v>
      </c>
      <c r="W7" s="392">
        <v>99.085000000000008</v>
      </c>
      <c r="X7" s="36">
        <f>_xll.qlMidSafe(T7,U7,Trigger)</f>
        <v>99.077500000000001</v>
      </c>
      <c r="Y7" s="36">
        <f t="shared" si="2"/>
        <v>4.9999999999954525E-3</v>
      </c>
      <c r="Z7" s="374"/>
      <c r="AA7" s="275">
        <v>99.612499999999997</v>
      </c>
      <c r="AB7" s="374"/>
      <c r="AC7" s="36">
        <v>99.077500000000001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F7</v>
      </c>
      <c r="E8" s="84" t="str">
        <f t="shared" si="0"/>
        <v>USDFUT3MF7_Quote</v>
      </c>
      <c r="F8" s="271" t="str">
        <f>_xll.qlSimpleQuote(E8,,PriceTickValue,Permanent,Trigger,ObjectOverwrite)</f>
        <v>USDFUT3MF7_Quote#0000</v>
      </c>
      <c r="G8" s="272" t="str">
        <f>_xll.ohRangeRetrieveError(F8)</f>
        <v/>
      </c>
      <c r="H8" s="276" t="str">
        <f t="shared" si="1"/>
        <v>USDFUT3MF7ConvAdj_Quote</v>
      </c>
      <c r="I8" s="277" t="str">
        <f>_xll.qlFuturesConvAdjustmentQuote(H8,IborIndex,D8,F8,Volatility,MeanReversion,Permanent,AND(ISERROR(AD8),ISERROR(FuturesHWConvAdj!U8:U9)),ObjectOverwrite)</f>
        <v>USDFUT3MF7ConvAdj_Quote#0161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F7</v>
      </c>
      <c r="Q8" s="274">
        <v>42753</v>
      </c>
      <c r="R8" s="188" t="str">
        <v>EDF7</v>
      </c>
      <c r="S8" s="395">
        <v>42751</v>
      </c>
      <c r="T8" s="392">
        <v>0</v>
      </c>
      <c r="U8" s="392">
        <v>99.070000000000007</v>
      </c>
      <c r="V8" s="392">
        <v>0</v>
      </c>
      <c r="W8" s="392">
        <v>99.075000000000003</v>
      </c>
      <c r="X8" s="36" t="e">
        <f>_xll.qlMidSafe(T8,U8,Trigger)</f>
        <v>#NUM!</v>
      </c>
      <c r="Y8" s="36">
        <f t="shared" si="2"/>
        <v>99.070000000000007</v>
      </c>
      <c r="Z8" s="374"/>
      <c r="AA8" s="275">
        <v>99.57</v>
      </c>
      <c r="AB8" s="374"/>
      <c r="AC8" s="36" t="e">
        <v>#NUM!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G7</v>
      </c>
      <c r="E9" s="84" t="str">
        <f t="shared" si="0"/>
        <v>USDFUT3MG7_Quote</v>
      </c>
      <c r="F9" s="271" t="str">
        <f>_xll.qlSimpleQuote(E9,,PriceTickValue,Permanent,Trigger,ObjectOverwrite)</f>
        <v>USDFUT3MG7_Quote#0000</v>
      </c>
      <c r="G9" s="272" t="str">
        <f>_xll.ohRangeRetrieveError(F9)</f>
        <v/>
      </c>
      <c r="H9" s="276" t="str">
        <f t="shared" si="1"/>
        <v>USDFUT3MG7ConvAdj_Quote</v>
      </c>
      <c r="I9" s="277" t="str">
        <f>_xll.qlFuturesConvAdjustmentQuote(H9,IborIndex,D9,F9,Volatility,MeanReversion,Permanent,AND(ISERROR(AD9),ISERROR(FuturesHWConvAdj!U9:U10)),ObjectOverwrite)</f>
        <v>USDFUT3MG7ConvAdj_Quote#0161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G7</v>
      </c>
      <c r="Q9" s="274">
        <v>42781</v>
      </c>
      <c r="R9" s="188" t="str">
        <v>EDG7</v>
      </c>
      <c r="S9" s="395">
        <v>42779</v>
      </c>
      <c r="T9" s="392">
        <v>0</v>
      </c>
      <c r="U9" s="392">
        <v>0</v>
      </c>
      <c r="V9" s="392">
        <v>0</v>
      </c>
      <c r="W9" s="392">
        <v>99.064999999999998</v>
      </c>
      <c r="X9" s="36" t="e">
        <f>_xll.qlMidSafe(T9,U9,Trigger)</f>
        <v>#NUM!</v>
      </c>
      <c r="Y9" s="36">
        <f t="shared" si="2"/>
        <v>0</v>
      </c>
      <c r="Z9" s="374"/>
      <c r="AA9" s="279">
        <v>99.545000000000002</v>
      </c>
      <c r="AB9" s="374"/>
      <c r="AC9" s="36" t="e">
        <v>#NUM!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H7</v>
      </c>
      <c r="E10" s="84" t="str">
        <f t="shared" si="0"/>
        <v>USDFUT3MH7_Quote</v>
      </c>
      <c r="F10" s="271" t="str">
        <f>_xll.qlSimpleQuote(E10,,PriceTickValue,Permanent,Trigger,ObjectOverwrite)</f>
        <v>USDFUT3MH7_Quote#0000</v>
      </c>
      <c r="G10" s="272" t="str">
        <f>_xll.ohRangeRetrieveError(F10)</f>
        <v/>
      </c>
      <c r="H10" s="276" t="str">
        <f t="shared" si="1"/>
        <v>USDFUT3MH7ConvAdj_Quote</v>
      </c>
      <c r="I10" s="277" t="str">
        <f>_xll.qlFuturesConvAdjustmentQuote(H10,IborIndex,D10,F10,Volatility,MeanReversion,Permanent,AND(ISERROR(AD10),ISERROR(FuturesHWConvAdj!U10:U11)),ObjectOverwrite)</f>
        <v>USDFUT3MH7ConvAdj_Quote#0161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H7</v>
      </c>
      <c r="Q10" s="274">
        <v>42809</v>
      </c>
      <c r="R10" s="188" t="str">
        <v>EDH7</v>
      </c>
      <c r="S10" s="395">
        <v>42807</v>
      </c>
      <c r="T10" s="392">
        <v>99.045000000000002</v>
      </c>
      <c r="U10" s="392">
        <v>99.05</v>
      </c>
      <c r="V10" s="392">
        <v>99.045000000000002</v>
      </c>
      <c r="W10" s="392">
        <v>99.055000000000007</v>
      </c>
      <c r="X10" s="36">
        <f>_xll.qlMidSafe(T10,U10,Trigger)</f>
        <v>99.047499999999999</v>
      </c>
      <c r="Y10" s="36">
        <f t="shared" si="2"/>
        <v>4.9999999999954525E-3</v>
      </c>
      <c r="Z10" s="374"/>
      <c r="AA10" s="279">
        <v>99.507499999999993</v>
      </c>
      <c r="AB10" s="374"/>
      <c r="AC10" s="36">
        <v>99.047499999999999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J7</v>
      </c>
      <c r="E11" s="84" t="str">
        <f t="shared" si="0"/>
        <v>USDFUT3MJ7_Quote</v>
      </c>
      <c r="F11" s="271" t="str">
        <f>_xll.qlSimpleQuote(E11,,PriceTickValue,Permanent,Trigger,ObjectOverwrite)</f>
        <v>USDFUT3MJ7_Quote#0000</v>
      </c>
      <c r="G11" s="272" t="str">
        <f>_xll.ohRangeRetrieveError(F11)</f>
        <v/>
      </c>
      <c r="H11" s="276" t="str">
        <f t="shared" si="1"/>
        <v>USDFUT3MJ7ConvAdj_Quote</v>
      </c>
      <c r="I11" s="277" t="str">
        <f>_xll.qlFuturesConvAdjustmentQuote(H11,IborIndex,D11,F11,Volatility,MeanReversion,Permanent,AND(ISERROR(AD11),ISERROR(FuturesHWConvAdj!U11:U12)),ObjectOverwrite)</f>
        <v>USDFUT3MJ7ConvAdj_Quote#0161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J7</v>
      </c>
      <c r="Q11" s="274">
        <v>42844</v>
      </c>
      <c r="R11" s="188" t="str">
        <v>EDJ7</v>
      </c>
      <c r="S11" s="395" t="s">
        <v>255</v>
      </c>
      <c r="T11" s="392" t="s">
        <v>255</v>
      </c>
      <c r="U11" s="392" t="s">
        <v>255</v>
      </c>
      <c r="V11" s="392" t="s">
        <v>255</v>
      </c>
      <c r="W11" s="392" t="s">
        <v>255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K7</v>
      </c>
      <c r="E12" s="84" t="str">
        <f t="shared" si="0"/>
        <v>USDFUT3MK7_Quote</v>
      </c>
      <c r="F12" s="271" t="str">
        <f>_xll.qlSimpleQuote(E12,,PriceTickValue,Permanent,Trigger,ObjectOverwrite)</f>
        <v>USDFUT3MK7_Quote#0000</v>
      </c>
      <c r="G12" s="272" t="str">
        <f>_xll.ohRangeRetrieveError(F12)</f>
        <v/>
      </c>
      <c r="H12" s="276" t="str">
        <f t="shared" si="1"/>
        <v>USDFUT3MK7ConvAdj_Quote</v>
      </c>
      <c r="I12" s="277" t="str">
        <f>_xll.qlFuturesConvAdjustmentQuote(H12,IborIndex,D12,F12,Volatility,MeanReversion,Permanent,AND(ISERROR(AD12),ISERROR(FuturesHWConvAdj!U12:U13)),ObjectOverwrite)</f>
        <v>USDFUT3MK7ConvAdj_Quote#0161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K7</v>
      </c>
      <c r="Q12" s="274">
        <v>42872</v>
      </c>
      <c r="R12" s="188" t="str">
        <v>EDK7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M7</v>
      </c>
      <c r="E13" s="84" t="str">
        <f t="shared" si="0"/>
        <v>USDFUT3MM7_Quote</v>
      </c>
      <c r="F13" s="271" t="str">
        <f>_xll.qlSimpleQuote(E13,,PriceTickValue,Permanent,Trigger,ObjectOverwrite)</f>
        <v>USDFUT3MM7_Quote#0000</v>
      </c>
      <c r="G13" s="272" t="str">
        <f>_xll.ohRangeRetrieveError(F13)</f>
        <v/>
      </c>
      <c r="H13" s="276" t="str">
        <f t="shared" si="1"/>
        <v>USDFUT3MM7ConvAdj_Quote</v>
      </c>
      <c r="I13" s="277" t="str">
        <f>_xll.qlFuturesConvAdjustmentQuote(H13,IborIndex,D13,F13,Volatility,MeanReversion,Permanent,AND(ISERROR(AD13),ISERROR(FuturesHWConvAdj!U13:U14)),ObjectOverwrite)</f>
        <v>USDFUT3MM7ConvAdj_Quote#0161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M7</v>
      </c>
      <c r="Q13" s="274">
        <v>42907</v>
      </c>
      <c r="R13" s="188" t="str">
        <v>EDM7</v>
      </c>
      <c r="S13" s="395">
        <v>42905</v>
      </c>
      <c r="T13" s="392">
        <v>99.004999999999995</v>
      </c>
      <c r="U13" s="392">
        <v>99.01</v>
      </c>
      <c r="V13" s="392">
        <v>99.004999999999995</v>
      </c>
      <c r="W13" s="392">
        <v>99.02</v>
      </c>
      <c r="X13" s="36">
        <f>_xll.qlMidSafe(T13,U13,Trigger)</f>
        <v>99.007499999999993</v>
      </c>
      <c r="Y13" s="36">
        <f t="shared" si="2"/>
        <v>5.0000000000096634E-3</v>
      </c>
      <c r="Z13" s="374"/>
      <c r="AA13" s="279">
        <v>99.387500000000003</v>
      </c>
      <c r="AB13" s="374"/>
      <c r="AC13" s="36">
        <v>99.007499999999993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N7</v>
      </c>
      <c r="E14" s="84" t="str">
        <f t="shared" si="0"/>
        <v>USDFUT3MN7_Quote</v>
      </c>
      <c r="F14" s="271" t="str">
        <f>_xll.qlSimpleQuote(E14,,PriceTickValue,Permanent,Trigger,ObjectOverwrite)</f>
        <v>USDFUT3MN7_Quote#0000</v>
      </c>
      <c r="G14" s="272" t="str">
        <f>_xll.ohRangeRetrieveError(F14)</f>
        <v/>
      </c>
      <c r="H14" s="276" t="str">
        <f t="shared" si="1"/>
        <v>USDFUT3MN7ConvAdj_Quote</v>
      </c>
      <c r="I14" s="277" t="str">
        <f>_xll.qlFuturesConvAdjustmentQuote(H14,IborIndex,D14,F14,Volatility,MeanReversion,Permanent,AND(ISERROR(AD14),ISERROR(FuturesHWConvAdj!U14:U15)),ObjectOverwrite)</f>
        <v>USDFUT3MN7ConvAdj_Quote#0161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N7</v>
      </c>
      <c r="Q14" s="274">
        <v>42935</v>
      </c>
      <c r="R14" s="188" t="str">
        <v>EDN7</v>
      </c>
      <c r="S14" s="395" t="s">
        <v>255</v>
      </c>
      <c r="T14" s="392" t="s">
        <v>255</v>
      </c>
      <c r="U14" s="392" t="s">
        <v>255</v>
      </c>
      <c r="V14" s="392" t="s">
        <v>255</v>
      </c>
      <c r="W14" s="392" t="s">
        <v>255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Q7</v>
      </c>
      <c r="E15" s="84" t="str">
        <f t="shared" si="0"/>
        <v>USDFUT3MQ7_Quote</v>
      </c>
      <c r="F15" s="271" t="str">
        <f>_xll.qlSimpleQuote(E15,,PriceTickValue,Permanent,Trigger,ObjectOverwrite)</f>
        <v>USDFUT3MQ7_Quote#0000</v>
      </c>
      <c r="G15" s="272" t="str">
        <f>_xll.ohRangeRetrieveError(F15)</f>
        <v/>
      </c>
      <c r="H15" s="276" t="str">
        <f t="shared" si="1"/>
        <v>USDFUT3MQ7ConvAdj_Quote</v>
      </c>
      <c r="I15" s="277" t="str">
        <f>_xll.qlFuturesConvAdjustmentQuote(H15,IborIndex,D15,F15,Volatility,MeanReversion,Permanent,AND(ISERROR(AD15),ISERROR(FuturesHWConvAdj!U15:U16)),ObjectOverwrite)</f>
        <v>USDFUT3MQ7ConvAdj_Quote#0161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Q7</v>
      </c>
      <c r="Q15" s="274">
        <v>42963</v>
      </c>
      <c r="R15" s="188" t="str">
        <v>EDQ7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U7</v>
      </c>
      <c r="E16" s="84" t="str">
        <f t="shared" si="0"/>
        <v>USDFUT3MU7_Quote</v>
      </c>
      <c r="F16" s="271" t="str">
        <f>_xll.qlSimpleQuote(E16,,PriceTickValue,Permanent,Trigger,ObjectOverwrite)</f>
        <v>USDFUT3MU7_Quote#0000</v>
      </c>
      <c r="G16" s="272" t="str">
        <f>_xll.ohRangeRetrieveError(F16)</f>
        <v/>
      </c>
      <c r="H16" s="276" t="str">
        <f t="shared" si="1"/>
        <v>USDFUT3MU7ConvAdj_Quote</v>
      </c>
      <c r="I16" s="277" t="str">
        <f>_xll.qlFuturesConvAdjustmentQuote(H16,IborIndex,D16,F16,Volatility,MeanReversion,Permanent,AND(ISERROR(AD16),ISERROR(FuturesHWConvAdj!U16:U17)),ObjectOverwrite)</f>
        <v>USDFUT3MU7ConvAdj_Quote#0161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U7</v>
      </c>
      <c r="Q16" s="274">
        <v>42998</v>
      </c>
      <c r="R16" s="188" t="str">
        <v>EDU7</v>
      </c>
      <c r="S16" s="395">
        <v>42996</v>
      </c>
      <c r="T16" s="392">
        <v>98.975000000000009</v>
      </c>
      <c r="U16" s="392">
        <v>98.98</v>
      </c>
      <c r="V16" s="392">
        <v>98.975000000000009</v>
      </c>
      <c r="W16" s="392">
        <v>98.990000000000009</v>
      </c>
      <c r="X16" s="36">
        <f>_xll.qlMidSafe(T16,U16,Trigger)</f>
        <v>98.977500000000006</v>
      </c>
      <c r="Y16" s="36">
        <f t="shared" si="2"/>
        <v>4.9999999999954525E-3</v>
      </c>
      <c r="Z16" s="374"/>
      <c r="AA16" s="279">
        <v>99.247500000000002</v>
      </c>
      <c r="AB16" s="374"/>
      <c r="AC16" s="36">
        <v>98.977500000000006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Z7</v>
      </c>
      <c r="E17" s="84" t="str">
        <f t="shared" si="0"/>
        <v>USDFUT3MZ7_Quote</v>
      </c>
      <c r="F17" s="271" t="str">
        <f>_xll.qlSimpleQuote(E17,,PriceTickValue,Permanent,Trigger,ObjectOverwrite)</f>
        <v>USDFUT3MZ7_Quote#0000</v>
      </c>
      <c r="G17" s="272" t="str">
        <f>_xll.ohRangeRetrieveError(F17)</f>
        <v/>
      </c>
      <c r="H17" s="276" t="str">
        <f t="shared" si="1"/>
        <v>USDFUT3MZ7ConvAdj_Quote</v>
      </c>
      <c r="I17" s="277" t="str">
        <f>_xll.qlFuturesConvAdjustmentQuote(H17,IborIndex,D17,F17,Volatility,MeanReversion,Permanent,AND(ISERROR(AD17),ISERROR(FuturesHWConvAdj!U17:U18)),ObjectOverwrite)</f>
        <v>USDFUT3MZ7ConvAdj_Quote#0161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Z7</v>
      </c>
      <c r="Q17" s="274">
        <v>43089</v>
      </c>
      <c r="R17" s="188" t="str">
        <v>EDZ7</v>
      </c>
      <c r="S17" s="395">
        <v>43087</v>
      </c>
      <c r="T17" s="392">
        <v>98.935000000000002</v>
      </c>
      <c r="U17" s="392">
        <v>98.94</v>
      </c>
      <c r="V17" s="392">
        <v>98.935000000000002</v>
      </c>
      <c r="W17" s="392">
        <v>98.95</v>
      </c>
      <c r="X17" s="36">
        <f>_xll.qlMidSafe(T17,U17,Trigger)</f>
        <v>98.9375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98.9375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H8</v>
      </c>
      <c r="E18" s="84" t="str">
        <f t="shared" si="0"/>
        <v>USDFUT3MH8_Quote</v>
      </c>
      <c r="F18" s="271" t="str">
        <f>_xll.qlSimpleQuote(E18,,PriceTickValue,Permanent,Trigger,ObjectOverwrite)</f>
        <v>USDFUT3MH8_Quote#0000</v>
      </c>
      <c r="G18" s="272" t="str">
        <f>_xll.ohRangeRetrieveError(F18)</f>
        <v/>
      </c>
      <c r="H18" s="276" t="str">
        <f t="shared" si="1"/>
        <v>USDFUT3MH8ConvAdj_Quote</v>
      </c>
      <c r="I18" s="277" t="str">
        <f>_xll.qlFuturesConvAdjustmentQuote(H18,IborIndex,D18,F18,Volatility,MeanReversion,Permanent,AND(ISERROR(AD18),ISERROR(FuturesHWConvAdj!U18:U19)),ObjectOverwrite)</f>
        <v>USDFUT3MH8ConvAdj_Quote#0161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H8</v>
      </c>
      <c r="Q18" s="274">
        <v>43180</v>
      </c>
      <c r="R18" s="188" t="str">
        <v>EDH8</v>
      </c>
      <c r="S18" s="395">
        <v>43178</v>
      </c>
      <c r="T18" s="392">
        <v>98.915000000000006</v>
      </c>
      <c r="U18" s="392">
        <v>98.92</v>
      </c>
      <c r="V18" s="392">
        <v>98.92</v>
      </c>
      <c r="W18" s="392">
        <v>98.93</v>
      </c>
      <c r="X18" s="36">
        <f>_xll.qlMidSafe(T18,U18,Trigger)</f>
        <v>98.917500000000004</v>
      </c>
      <c r="Y18" s="36">
        <f t="shared" si="2"/>
        <v>4.9999999999954525E-3</v>
      </c>
      <c r="Z18" s="374"/>
      <c r="AA18" s="279">
        <v>98.97</v>
      </c>
      <c r="AB18" s="374"/>
      <c r="AC18" s="36">
        <v>98.917500000000004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M8</v>
      </c>
      <c r="E19" s="84" t="str">
        <f t="shared" si="0"/>
        <v>USDFUT3MM8_Quote</v>
      </c>
      <c r="F19" s="271" t="str">
        <f>_xll.qlSimpleQuote(E19,,PriceTickValue,Permanent,Trigger,ObjectOverwrite)</f>
        <v>USDFUT3MM8_Quote#0000</v>
      </c>
      <c r="G19" s="272" t="str">
        <f>_xll.ohRangeRetrieveError(F19)</f>
        <v/>
      </c>
      <c r="H19" s="276" t="str">
        <f t="shared" si="1"/>
        <v>USDFUT3MM8ConvAdj_Quote</v>
      </c>
      <c r="I19" s="277" t="str">
        <f>_xll.qlFuturesConvAdjustmentQuote(H19,IborIndex,D19,F19,Volatility,MeanReversion,Permanent,AND(ISERROR(AD19),ISERROR(FuturesHWConvAdj!U19:U20)),ObjectOverwrite)</f>
        <v>USDFUT3MM8ConvAdj_Quote#0161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M8</v>
      </c>
      <c r="Q19" s="274">
        <v>43271</v>
      </c>
      <c r="R19" s="188" t="str">
        <v>EDM8</v>
      </c>
      <c r="S19" s="395">
        <v>43269</v>
      </c>
      <c r="T19" s="392">
        <v>98.885000000000005</v>
      </c>
      <c r="U19" s="392">
        <v>98.89</v>
      </c>
      <c r="V19" s="392">
        <v>98.885000000000005</v>
      </c>
      <c r="W19" s="392">
        <v>98.905000000000001</v>
      </c>
      <c r="X19" s="36">
        <f>_xll.qlMidSafe(T19,U19,Trigger)</f>
        <v>98.887500000000003</v>
      </c>
      <c r="Y19" s="36">
        <f t="shared" si="2"/>
        <v>4.9999999999954525E-3</v>
      </c>
      <c r="Z19" s="374"/>
      <c r="AA19" s="279">
        <v>98.832499999999996</v>
      </c>
      <c r="AB19" s="374"/>
      <c r="AC19" s="36">
        <v>98.887500000000003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U8</v>
      </c>
      <c r="E20" s="84" t="str">
        <f t="shared" si="0"/>
        <v>USDFUT3MU8_Quote</v>
      </c>
      <c r="F20" s="271" t="str">
        <f>_xll.qlSimpleQuote(E20,,PriceTickValue,Permanent,Trigger,ObjectOverwrite)</f>
        <v>USDFUT3MU8_Quote#0000</v>
      </c>
      <c r="G20" s="272" t="str">
        <f>_xll.ohRangeRetrieveError(F20)</f>
        <v/>
      </c>
      <c r="H20" s="276" t="str">
        <f t="shared" si="1"/>
        <v>USDFUT3MU8ConvAdj_Quote</v>
      </c>
      <c r="I20" s="277" t="str">
        <f>_xll.qlFuturesConvAdjustmentQuote(H20,IborIndex,D20,F20,Volatility,MeanReversion,Permanent,AND(ISERROR(AD20),ISERROR(FuturesHWConvAdj!U20:U21)),ObjectOverwrite)</f>
        <v>USDFUT3MU8ConvAdj_Quote#0161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U8</v>
      </c>
      <c r="Q20" s="274">
        <v>43362</v>
      </c>
      <c r="R20" s="188" t="str">
        <v>EDU8</v>
      </c>
      <c r="S20" s="395">
        <v>43360</v>
      </c>
      <c r="T20" s="392">
        <v>98.855000000000004</v>
      </c>
      <c r="U20" s="392">
        <v>98.86</v>
      </c>
      <c r="V20" s="392">
        <v>98.86</v>
      </c>
      <c r="W20" s="392">
        <v>98.875</v>
      </c>
      <c r="X20" s="36">
        <f>_xll.qlMidSafe(T20,U20,Trigger)</f>
        <v>98.857500000000002</v>
      </c>
      <c r="Y20" s="36">
        <f t="shared" si="2"/>
        <v>4.9999999999954525E-3</v>
      </c>
      <c r="Z20" s="374"/>
      <c r="AA20" s="279">
        <v>98.707499999999996</v>
      </c>
      <c r="AB20" s="374"/>
      <c r="AC20" s="36">
        <v>98.857500000000002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Z8</v>
      </c>
      <c r="E21" s="84" t="str">
        <f t="shared" si="0"/>
        <v>USDFUT3MZ8_Quote</v>
      </c>
      <c r="F21" s="271" t="str">
        <f>_xll.qlSimpleQuote(E21,,PriceTickValue,Permanent,Trigger,ObjectOverwrite)</f>
        <v>USDFUT3MZ8_Quote#0000</v>
      </c>
      <c r="G21" s="272" t="str">
        <f>_xll.ohRangeRetrieveError(F21)</f>
        <v/>
      </c>
      <c r="H21" s="276" t="str">
        <f t="shared" si="1"/>
        <v>USDFUT3MZ8ConvAdj_Quote</v>
      </c>
      <c r="I21" s="277" t="str">
        <f>_xll.qlFuturesConvAdjustmentQuote(H21,IborIndex,D21,F21,Volatility,MeanReversion,Permanent,AND(ISERROR(AD21),ISERROR(FuturesHWConvAdj!U21:U22)),ObjectOverwrite)</f>
        <v>USDFUT3MZ8ConvAdj_Quote#0161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Z8</v>
      </c>
      <c r="Q21" s="274">
        <v>43453</v>
      </c>
      <c r="R21" s="188" t="str">
        <v>EDZ8</v>
      </c>
      <c r="S21" s="395">
        <v>43451</v>
      </c>
      <c r="T21" s="392">
        <v>98.814999999999998</v>
      </c>
      <c r="U21" s="392">
        <v>98.820000000000007</v>
      </c>
      <c r="V21" s="392">
        <v>98.820000000000007</v>
      </c>
      <c r="W21" s="392">
        <v>98.835000000000008</v>
      </c>
      <c r="X21" s="36">
        <f>_xll.qlMidSafe(T21,U21,Trigger)</f>
        <v>98.817499999999995</v>
      </c>
      <c r="Y21" s="36">
        <f t="shared" si="2"/>
        <v>5.0000000000096634E-3</v>
      </c>
      <c r="Z21" s="374"/>
      <c r="AA21" s="279">
        <v>98.577500000000001</v>
      </c>
      <c r="AB21" s="374"/>
      <c r="AC21" s="36">
        <v>98.817499999999995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H9</v>
      </c>
      <c r="E22" s="84" t="str">
        <f t="shared" si="0"/>
        <v>USDFUT3MH9_Quote</v>
      </c>
      <c r="F22" s="271" t="str">
        <f>_xll.qlSimpleQuote(E22,,PriceTickValue,Permanent,Trigger,ObjectOverwrite)</f>
        <v>USDFUT3MH9_Quote#0000</v>
      </c>
      <c r="G22" s="272" t="str">
        <f>_xll.ohRangeRetrieveError(F22)</f>
        <v/>
      </c>
      <c r="H22" s="276" t="str">
        <f t="shared" si="1"/>
        <v>USDFUT3MH9ConvAdj_Quote</v>
      </c>
      <c r="I22" s="277" t="str">
        <f>_xll.qlFuturesConvAdjustmentQuote(H22,IborIndex,D22,F22,Volatility,MeanReversion,Permanent,AND(ISERROR(AD22),ISERROR(FuturesHWConvAdj!U22:U23)),ObjectOverwrite)</f>
        <v>USDFUT3MH9ConvAdj_Quote#0161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H9</v>
      </c>
      <c r="Q22" s="274">
        <v>43544</v>
      </c>
      <c r="R22" s="188" t="str">
        <v>EDH9</v>
      </c>
      <c r="S22" s="395">
        <v>43542</v>
      </c>
      <c r="T22" s="392">
        <v>98.79</v>
      </c>
      <c r="U22" s="392">
        <v>98.795000000000002</v>
      </c>
      <c r="V22" s="392">
        <v>98.795000000000002</v>
      </c>
      <c r="W22" s="392">
        <v>98.814999999999998</v>
      </c>
      <c r="X22" s="36">
        <f>_xll.qlMidSafe(T22,U22,Trigger)</f>
        <v>98.792500000000004</v>
      </c>
      <c r="Y22" s="36">
        <f t="shared" si="2"/>
        <v>4.9999999999954525E-3</v>
      </c>
      <c r="Z22" s="374"/>
      <c r="AA22" s="279">
        <v>98.462500000000006</v>
      </c>
      <c r="AB22" s="374"/>
      <c r="AC22" s="36">
        <v>98.792500000000004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M9</v>
      </c>
      <c r="E23" s="84" t="str">
        <f t="shared" si="0"/>
        <v>USDFUT3MM9_Quote</v>
      </c>
      <c r="F23" s="271" t="str">
        <f>_xll.qlSimpleQuote(E23,,PriceTickValue,Permanent,Trigger,ObjectOverwrite)</f>
        <v>USDFUT3MM9_Quote#0000</v>
      </c>
      <c r="G23" s="272" t="str">
        <f>_xll.ohRangeRetrieveError(F23)</f>
        <v/>
      </c>
      <c r="H23" s="276" t="str">
        <f t="shared" si="1"/>
        <v>USDFUT3MM9ConvAdj_Quote</v>
      </c>
      <c r="I23" s="277" t="str">
        <f>_xll.qlFuturesConvAdjustmentQuote(H23,IborIndex,D23,F23,Volatility,MeanReversion,Permanent,AND(ISERROR(AD23),ISERROR(FuturesHWConvAdj!U23:U24)),ObjectOverwrite)</f>
        <v>USDFUT3MM9ConvAdj_Quote#0161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M9</v>
      </c>
      <c r="Q23" s="274">
        <v>43635</v>
      </c>
      <c r="R23" s="188" t="str">
        <v>EDM9</v>
      </c>
      <c r="S23" s="395">
        <v>43633</v>
      </c>
      <c r="T23" s="392">
        <v>98.76</v>
      </c>
      <c r="U23" s="392">
        <v>98.765000000000001</v>
      </c>
      <c r="V23" s="392">
        <v>98.765000000000001</v>
      </c>
      <c r="W23" s="392">
        <v>98.784999999999997</v>
      </c>
      <c r="X23" s="36">
        <f>_xll.qlMidSafe(T23,U23,Trigger)</f>
        <v>98.762500000000003</v>
      </c>
      <c r="Y23" s="36">
        <f t="shared" si="2"/>
        <v>4.9999999999954525E-3</v>
      </c>
      <c r="Z23" s="374"/>
      <c r="AA23" s="279">
        <v>98.347499999999997</v>
      </c>
      <c r="AB23" s="374"/>
      <c r="AC23" s="36">
        <v>98.762500000000003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U9</v>
      </c>
      <c r="E24" s="84" t="str">
        <f t="shared" si="0"/>
        <v>USDFUT3MU9_Quote</v>
      </c>
      <c r="F24" s="271" t="str">
        <f>_xll.qlSimpleQuote(E24,,PriceTickValue,Permanent,Trigger,ObjectOverwrite)</f>
        <v>USDFUT3MU9_Quote#0000</v>
      </c>
      <c r="G24" s="272" t="str">
        <f>_xll.ohRangeRetrieveError(F24)</f>
        <v/>
      </c>
      <c r="H24" s="276" t="str">
        <f t="shared" si="1"/>
        <v>USDFUT3MU9ConvAdj_Quote</v>
      </c>
      <c r="I24" s="277" t="str">
        <f>_xll.qlFuturesConvAdjustmentQuote(H24,IborIndex,D24,F24,Volatility,MeanReversion,Permanent,AND(ISERROR(AD24),ISERROR(FuturesHWConvAdj!U24:U25)),ObjectOverwrite)</f>
        <v>USDFUT3MU9ConvAdj_Quote#0161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U9</v>
      </c>
      <c r="Q24" s="274">
        <v>43726</v>
      </c>
      <c r="R24" s="188" t="str">
        <v>EDU9</v>
      </c>
      <c r="S24" s="395">
        <v>43724</v>
      </c>
      <c r="T24" s="392">
        <v>98.725000000000009</v>
      </c>
      <c r="U24" s="392">
        <v>98.734999999999999</v>
      </c>
      <c r="V24" s="392">
        <v>98.73</v>
      </c>
      <c r="W24" s="392">
        <v>98.75</v>
      </c>
      <c r="X24" s="36">
        <f>_xll.qlMidSafe(T24,U24,Trigger)</f>
        <v>98.73</v>
      </c>
      <c r="Y24" s="36">
        <f t="shared" si="2"/>
        <v>9.9999999999909051E-3</v>
      </c>
      <c r="Z24" s="374"/>
      <c r="AA24" s="279">
        <v>98.242500000000007</v>
      </c>
      <c r="AB24" s="374"/>
      <c r="AC24" s="36">
        <v>98.73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Z9</v>
      </c>
      <c r="E25" s="84" t="str">
        <f t="shared" si="0"/>
        <v>USDFUT3MZ9_Quote</v>
      </c>
      <c r="F25" s="271" t="str">
        <f>_xll.qlSimpleQuote(E25,,PriceTickValue,Permanent,Trigger,ObjectOverwrite)</f>
        <v>USDFUT3MZ9_Quote#0000</v>
      </c>
      <c r="G25" s="272" t="str">
        <f>_xll.ohRangeRetrieveError(F25)</f>
        <v/>
      </c>
      <c r="H25" s="276" t="str">
        <f t="shared" si="1"/>
        <v>USDFUT3MZ9ConvAdj_Quote</v>
      </c>
      <c r="I25" s="277" t="str">
        <f>_xll.qlFuturesConvAdjustmentQuote(H25,IborIndex,D25,F25,Volatility,MeanReversion,Permanent,AND(ISERROR(AD25),ISERROR(FuturesHWConvAdj!U25:U26)),ObjectOverwrite)</f>
        <v>USDFUT3MZ9ConvAdj_Quote#0161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Z9</v>
      </c>
      <c r="Q25" s="274">
        <v>43817</v>
      </c>
      <c r="R25" s="188" t="str">
        <v>EDZ9</v>
      </c>
      <c r="S25" s="395">
        <v>43815</v>
      </c>
      <c r="T25" s="392">
        <v>98.685000000000002</v>
      </c>
      <c r="U25" s="392">
        <v>98.69</v>
      </c>
      <c r="V25" s="392">
        <v>98.69</v>
      </c>
      <c r="W25" s="392">
        <v>98.710000000000008</v>
      </c>
      <c r="X25" s="36">
        <f>_xll.qlMidSafe(T25,U25,Trigger)</f>
        <v>98.6875</v>
      </c>
      <c r="Y25" s="36">
        <f t="shared" si="2"/>
        <v>4.9999999999954525E-3</v>
      </c>
      <c r="Z25" s="374"/>
      <c r="AA25" s="279">
        <v>98.132499999999993</v>
      </c>
      <c r="AB25" s="374"/>
      <c r="AC25" s="36">
        <v>98.6875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H0</v>
      </c>
      <c r="E26" s="84" t="str">
        <f t="shared" si="0"/>
        <v>USDFUT3MH0_Quote</v>
      </c>
      <c r="F26" s="271" t="str">
        <f>_xll.qlSimpleQuote(E26,,PriceTickValue,Permanent,Trigger,ObjectOverwrite)</f>
        <v>USDFUT3MH0_Quote#0000</v>
      </c>
      <c r="G26" s="272" t="str">
        <f>_xll.ohRangeRetrieveError(F26)</f>
        <v/>
      </c>
      <c r="H26" s="276" t="str">
        <f t="shared" si="1"/>
        <v>USDFUT3MH0ConvAdj_Quote</v>
      </c>
      <c r="I26" s="277" t="str">
        <f>_xll.qlFuturesConvAdjustmentQuote(H26,IborIndex,D26,F26,Volatility,MeanReversion,Permanent,AND(ISERROR(AD26),ISERROR(FuturesHWConvAdj!U26:U27)),ObjectOverwrite)</f>
        <v>USDFUT3MH0ConvAdj_Quote#0161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H0</v>
      </c>
      <c r="Q26" s="274">
        <v>43908</v>
      </c>
      <c r="R26" s="188" t="str">
        <v>EDH0</v>
      </c>
      <c r="S26" s="395">
        <v>43906</v>
      </c>
      <c r="T26" s="392">
        <v>98.655000000000001</v>
      </c>
      <c r="U26" s="392">
        <v>98.665000000000006</v>
      </c>
      <c r="V26" s="392">
        <v>98.66</v>
      </c>
      <c r="W26" s="392">
        <v>98.685000000000002</v>
      </c>
      <c r="X26" s="36">
        <f>_xll.qlMidSafe(T26,U26,Trigger)</f>
        <v>98.66</v>
      </c>
      <c r="Y26" s="36">
        <f t="shared" si="2"/>
        <v>1.0000000000005116E-2</v>
      </c>
      <c r="Z26" s="374"/>
      <c r="AA26" s="279">
        <v>98.034999999999997</v>
      </c>
      <c r="AB26" s="374"/>
      <c r="AC26" s="36">
        <v>98.66</v>
      </c>
      <c r="AD26" s="188">
        <f>_xll.qlSimpleQuoteSetValue(F26,AC26,Trigger)</f>
        <v>2.4999999999977263E-3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M0</v>
      </c>
      <c r="E27" s="84" t="str">
        <f t="shared" si="0"/>
        <v>USDFUT3MM0_Quote</v>
      </c>
      <c r="F27" s="271" t="str">
        <f>_xll.qlSimpleQuote(E27,,PriceTickValue,Permanent,Trigger,ObjectOverwrite)</f>
        <v>USDFUT3MM0_Quote#0000</v>
      </c>
      <c r="G27" s="272" t="str">
        <f>_xll.ohRangeRetrieveError(F27)</f>
        <v/>
      </c>
      <c r="H27" s="276" t="str">
        <f t="shared" si="1"/>
        <v>USDFUT3MM0ConvAdj_Quote</v>
      </c>
      <c r="I27" s="277" t="str">
        <f>_xll.qlFuturesConvAdjustmentQuote(H27,IborIndex,D27,F27,Volatility,MeanReversion,Permanent,AND(ISERROR(AD27),ISERROR(FuturesHWConvAdj!U27:U28)),ObjectOverwrite)</f>
        <v>USDFUT3MM0ConvAdj_Quote#0161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M0</v>
      </c>
      <c r="Q27" s="274">
        <v>43999</v>
      </c>
      <c r="R27" s="188" t="str">
        <v>EDM0</v>
      </c>
      <c r="S27" s="395">
        <v>43997</v>
      </c>
      <c r="T27" s="392">
        <v>98.62</v>
      </c>
      <c r="U27" s="392">
        <v>98.625</v>
      </c>
      <c r="V27" s="392">
        <v>98.625</v>
      </c>
      <c r="W27" s="392">
        <v>98.65</v>
      </c>
      <c r="X27" s="36">
        <f>_xll.qlMidSafe(T27,U27,Trigger)</f>
        <v>98.622500000000002</v>
      </c>
      <c r="Y27" s="36">
        <f t="shared" si="2"/>
        <v>4.9999999999954525E-3</v>
      </c>
      <c r="Z27" s="374"/>
      <c r="AA27" s="279">
        <v>97.935000000000002</v>
      </c>
      <c r="AB27" s="374"/>
      <c r="AC27" s="36">
        <v>98.622500000000002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U0</v>
      </c>
      <c r="E28" s="84" t="str">
        <f t="shared" si="0"/>
        <v>USDFUT3MU0_Quote</v>
      </c>
      <c r="F28" s="271" t="str">
        <f>_xll.qlSimpleQuote(E28,,PriceTickValue,Permanent,Trigger,ObjectOverwrite)</f>
        <v>USDFUT3MU0_Quote#0000</v>
      </c>
      <c r="G28" s="272" t="str">
        <f>_xll.ohRangeRetrieveError(F28)</f>
        <v/>
      </c>
      <c r="H28" s="276" t="str">
        <f t="shared" si="1"/>
        <v>USDFUT3MU0ConvAdj_Quote</v>
      </c>
      <c r="I28" s="277" t="str">
        <f>_xll.qlFuturesConvAdjustmentQuote(H28,IborIndex,D28,F28,Volatility,MeanReversion,Permanent,AND(ISERROR(AD28),ISERROR(FuturesHWConvAdj!U28:U29)),ObjectOverwrite)</f>
        <v>USDFUT3MU0ConvAdj_Quote#0161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U0</v>
      </c>
      <c r="Q28" s="274">
        <v>44090</v>
      </c>
      <c r="R28" s="188" t="str">
        <v>EDU0</v>
      </c>
      <c r="S28" s="395">
        <v>44088</v>
      </c>
      <c r="T28" s="392">
        <v>98.585000000000008</v>
      </c>
      <c r="U28" s="392">
        <v>98.59</v>
      </c>
      <c r="V28" s="392">
        <v>98.59</v>
      </c>
      <c r="W28" s="392">
        <v>98.61</v>
      </c>
      <c r="X28" s="36">
        <f>_xll.qlMidSafe(T28,U28,Trigger)</f>
        <v>98.587500000000006</v>
      </c>
      <c r="Y28" s="36">
        <f t="shared" si="2"/>
        <v>4.9999999999954525E-3</v>
      </c>
      <c r="Z28" s="374"/>
      <c r="AA28" s="279">
        <v>97.837500000000006</v>
      </c>
      <c r="AB28" s="374"/>
      <c r="AC28" s="36">
        <v>98.587500000000006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Z0</v>
      </c>
      <c r="E29" s="84" t="str">
        <f t="shared" si="0"/>
        <v>USDFUT3MZ0_Quote</v>
      </c>
      <c r="F29" s="271" t="str">
        <f>_xll.qlSimpleQuote(E29,,PriceTickValue,Permanent,Trigger,ObjectOverwrite)</f>
        <v>USDFUT3MZ0_Quote#0000</v>
      </c>
      <c r="G29" s="272" t="str">
        <f>_xll.ohRangeRetrieveError(F29)</f>
        <v/>
      </c>
      <c r="H29" s="276" t="str">
        <f t="shared" si="1"/>
        <v>USDFUT3MZ0ConvAdj_Quote</v>
      </c>
      <c r="I29" s="277" t="str">
        <f>_xll.qlFuturesConvAdjustmentQuote(H29,IborIndex,D29,F29,Volatility,MeanReversion,Permanent,AND(ISERROR(AD29),ISERROR(FuturesHWConvAdj!U29:U30)),ObjectOverwrite)</f>
        <v>USDFUT3MZ0ConvAdj_Quote#0161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Z0</v>
      </c>
      <c r="Q29" s="274">
        <v>44181</v>
      </c>
      <c r="R29" s="188" t="str">
        <v>EDZ0</v>
      </c>
      <c r="S29" s="395">
        <v>44179</v>
      </c>
      <c r="T29" s="392">
        <v>98.54</v>
      </c>
      <c r="U29" s="392">
        <v>98.545000000000002</v>
      </c>
      <c r="V29" s="392">
        <v>98.545000000000002</v>
      </c>
      <c r="W29" s="392">
        <v>98.564999999999998</v>
      </c>
      <c r="X29" s="36">
        <f>_xll.qlMidSafe(T29,U29,Trigger)</f>
        <v>98.542500000000004</v>
      </c>
      <c r="Y29" s="36">
        <f t="shared" si="2"/>
        <v>4.9999999999954525E-3</v>
      </c>
      <c r="Z29" s="374"/>
      <c r="AA29" s="279">
        <v>97.742500000000007</v>
      </c>
      <c r="AB29" s="374"/>
      <c r="AC29" s="36">
        <v>98.542500000000004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H1</v>
      </c>
      <c r="E30" s="84" t="str">
        <f t="shared" si="0"/>
        <v>USDFUT3MH1_Quote</v>
      </c>
      <c r="F30" s="271" t="str">
        <f>_xll.qlSimpleQuote(E30,,PriceTickValue,Permanent,Trigger,ObjectOverwrite)</f>
        <v>USDFUT3MH1_Quote#0000</v>
      </c>
      <c r="G30" s="272" t="str">
        <f>_xll.ohRangeRetrieveError(F30)</f>
        <v/>
      </c>
      <c r="H30" s="276" t="str">
        <f t="shared" si="1"/>
        <v>USDFUT3MH1ConvAdj_Quote</v>
      </c>
      <c r="I30" s="277" t="str">
        <f>_xll.qlFuturesConvAdjustmentQuote(H30,IborIndex,D30,F30,Volatility,MeanReversion,Permanent,AND(ISERROR(AD30),ISERROR(FuturesHWConvAdj!U30:U31)),ObjectOverwrite)</f>
        <v>USDFUT3MH1ConvAdj_Quote#0161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H1</v>
      </c>
      <c r="Q30" s="274">
        <v>44272</v>
      </c>
      <c r="R30" s="188" t="str">
        <v>EDH1</v>
      </c>
      <c r="S30" s="395">
        <v>44270</v>
      </c>
      <c r="T30" s="392">
        <v>98.5</v>
      </c>
      <c r="U30" s="392">
        <v>98.504999999999995</v>
      </c>
      <c r="V30" s="392">
        <v>98.504999999999995</v>
      </c>
      <c r="W30" s="392">
        <v>98.53</v>
      </c>
      <c r="X30" s="36">
        <f>_xll.qlMidSafe(T30,U30,Trigger)</f>
        <v>98.502499999999998</v>
      </c>
      <c r="Y30" s="36">
        <f t="shared" si="2"/>
        <v>4.9999999999954525E-3</v>
      </c>
      <c r="Z30" s="374"/>
      <c r="AA30" s="279">
        <v>97.652500000000003</v>
      </c>
      <c r="AB30" s="374"/>
      <c r="AC30" s="36">
        <v>98.502499999999998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M1</v>
      </c>
      <c r="E31" s="84" t="str">
        <f t="shared" si="0"/>
        <v>USDFUT3MM1_Quote</v>
      </c>
      <c r="F31" s="271" t="str">
        <f>_xll.qlSimpleQuote(E31,,PriceTickValue,Permanent,Trigger,ObjectOverwrite)</f>
        <v>USDFUT3MM1_Quote#0000</v>
      </c>
      <c r="G31" s="272" t="str">
        <f>_xll.ohRangeRetrieveError(F31)</f>
        <v/>
      </c>
      <c r="H31" s="276" t="str">
        <f t="shared" si="1"/>
        <v>USDFUT3MM1ConvAdj_Quote</v>
      </c>
      <c r="I31" s="277" t="str">
        <f>_xll.qlFuturesConvAdjustmentQuote(H31,IborIndex,D31,F31,Volatility,MeanReversion,Permanent,AND(ISERROR(AD31),ISERROR(FuturesHWConvAdj!U31:U32)),ObjectOverwrite)</f>
        <v>USDFUT3MM1ConvAdj_Quote#0161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M1</v>
      </c>
      <c r="Q31" s="274">
        <v>44363</v>
      </c>
      <c r="R31" s="188" t="str">
        <v>EDM1</v>
      </c>
      <c r="S31" s="395">
        <v>44361</v>
      </c>
      <c r="T31" s="392">
        <v>98.460000000000008</v>
      </c>
      <c r="U31" s="392">
        <v>98.465000000000003</v>
      </c>
      <c r="V31" s="392">
        <v>98.460000000000008</v>
      </c>
      <c r="W31" s="392">
        <v>98.490000000000009</v>
      </c>
      <c r="X31" s="36">
        <f>_xll.qlMidSafe(T31,U31,Trigger)</f>
        <v>98.462500000000006</v>
      </c>
      <c r="Y31" s="36">
        <f t="shared" si="2"/>
        <v>4.9999999999954525E-3</v>
      </c>
      <c r="Z31" s="374"/>
      <c r="AA31" s="279">
        <v>97.564999999999998</v>
      </c>
      <c r="AB31" s="374"/>
      <c r="AC31" s="36">
        <v>98.462500000000006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U1</v>
      </c>
      <c r="E32" s="84" t="str">
        <f t="shared" si="0"/>
        <v>USDFUT3MU1_Quote</v>
      </c>
      <c r="F32" s="271" t="str">
        <f>_xll.qlSimpleQuote(E32,,PriceTickValue,Permanent,Trigger,ObjectOverwrite)</f>
        <v>USDFUT3MU1_Quote#0000</v>
      </c>
      <c r="G32" s="272" t="str">
        <f>_xll.ohRangeRetrieveError(F32)</f>
        <v/>
      </c>
      <c r="H32" s="276" t="str">
        <f t="shared" si="1"/>
        <v>USDFUT3MU1ConvAdj_Quote</v>
      </c>
      <c r="I32" s="277" t="str">
        <f>_xll.qlFuturesConvAdjustmentQuote(H32,IborIndex,D32,F32,Volatility,MeanReversion,Permanent,AND(ISERROR(AD32),ISERROR(FuturesHWConvAdj!U32:U33)),ObjectOverwrite)</f>
        <v>USDFUT3MU1ConvAdj_Quote#0161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U1</v>
      </c>
      <c r="Q32" s="274">
        <v>44454</v>
      </c>
      <c r="R32" s="188" t="str">
        <v>EDU1</v>
      </c>
      <c r="S32" s="395">
        <v>44452</v>
      </c>
      <c r="T32" s="392">
        <v>98.42</v>
      </c>
      <c r="U32" s="392">
        <v>98.424999999999997</v>
      </c>
      <c r="V32" s="392">
        <v>98.424999999999997</v>
      </c>
      <c r="W32" s="392">
        <v>98.445000000000007</v>
      </c>
      <c r="X32" s="36">
        <f>_xll.qlMidSafe(T32,U32,Trigger)</f>
        <v>98.422499999999999</v>
      </c>
      <c r="Y32" s="36">
        <f t="shared" si="2"/>
        <v>4.9999999999954525E-3</v>
      </c>
      <c r="Z32" s="374"/>
      <c r="AA32" s="279">
        <v>97.482500000000002</v>
      </c>
      <c r="AB32" s="374"/>
      <c r="AC32" s="36">
        <v>98.422499999999999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Z1</v>
      </c>
      <c r="E33" s="84" t="str">
        <f t="shared" si="0"/>
        <v>USDFUT3MZ1_Quote</v>
      </c>
      <c r="F33" s="271" t="str">
        <f>_xll.qlSimpleQuote(E33,,PriceTickValue,Permanent,Trigger,ObjectOverwrite)</f>
        <v>USDFUT3MZ1_Quote#0000</v>
      </c>
      <c r="G33" s="272" t="str">
        <f>_xll.ohRangeRetrieveError(F33)</f>
        <v/>
      </c>
      <c r="H33" s="276" t="str">
        <f t="shared" si="1"/>
        <v>USDFUT3MZ1ConvAdj_Quote</v>
      </c>
      <c r="I33" s="277" t="str">
        <f>_xll.qlFuturesConvAdjustmentQuote(H33,IborIndex,D33,F33,Volatility,MeanReversion,Permanent,AND(ISERROR(AD33),ISERROR(FuturesHWConvAdj!U33:U34)),ObjectOverwrite)</f>
        <v>USDFUT3MZ1ConvAdj_Quote#0161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Z1</v>
      </c>
      <c r="Q33" s="274">
        <v>44545</v>
      </c>
      <c r="R33" s="188" t="str">
        <v>EDZ1</v>
      </c>
      <c r="S33" s="395">
        <v>44543</v>
      </c>
      <c r="T33" s="392">
        <v>98.37</v>
      </c>
      <c r="U33" s="392">
        <v>98.38</v>
      </c>
      <c r="V33" s="392">
        <v>98.375</v>
      </c>
      <c r="W33" s="392">
        <v>98.4</v>
      </c>
      <c r="X33" s="36">
        <f>_xll.qlMidSafe(T33,U33,Trigger)</f>
        <v>98.375</v>
      </c>
      <c r="Y33" s="36">
        <f t="shared" si="2"/>
        <v>9.9999999999909051E-3</v>
      </c>
      <c r="Z33" s="374"/>
      <c r="AA33" s="279">
        <v>97.402500000000003</v>
      </c>
      <c r="AB33" s="374"/>
      <c r="AC33" s="36">
        <v>98.375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H2</v>
      </c>
      <c r="E34" s="84" t="str">
        <f t="shared" si="0"/>
        <v>USDFUT3MH2_Quote</v>
      </c>
      <c r="F34" s="271" t="str">
        <f>_xll.qlSimpleQuote(E34,,PriceTickValue,Permanent,Trigger,ObjectOverwrite)</f>
        <v>USDFUT3MH2_Quote#0000</v>
      </c>
      <c r="G34" s="272" t="str">
        <f>_xll.ohRangeRetrieveError(F34)</f>
        <v/>
      </c>
      <c r="H34" s="276" t="str">
        <f t="shared" si="1"/>
        <v>USDFUT3MH2ConvAdj_Quote</v>
      </c>
      <c r="I34" s="277" t="str">
        <f>_xll.qlFuturesConvAdjustmentQuote(H34,IborIndex,D34,F34,Volatility,MeanReversion,Permanent,AND(ISERROR(AD34),ISERROR(FuturesHWConvAdj!U34:U35)),ObjectOverwrite)</f>
        <v>USDFUT3MH2ConvAdj_Quote#0161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H2</v>
      </c>
      <c r="Q34" s="274">
        <v>44636</v>
      </c>
      <c r="R34" s="188" t="str">
        <v>EDH2</v>
      </c>
      <c r="S34" s="395">
        <v>44634</v>
      </c>
      <c r="T34" s="392">
        <v>98.335000000000008</v>
      </c>
      <c r="U34" s="392">
        <v>98.344999999999999</v>
      </c>
      <c r="V34" s="392">
        <v>0</v>
      </c>
      <c r="W34" s="392">
        <v>98.365000000000009</v>
      </c>
      <c r="X34" s="36">
        <f>_xll.qlMidSafe(T34,U34,Trigger)</f>
        <v>98.34</v>
      </c>
      <c r="Y34" s="36">
        <f t="shared" si="2"/>
        <v>9.9999999999909051E-3</v>
      </c>
      <c r="Z34" s="374"/>
      <c r="AA34" s="279">
        <v>97.332499999999996</v>
      </c>
      <c r="AB34" s="374"/>
      <c r="AC34" s="36">
        <v>98.34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M2</v>
      </c>
      <c r="E35" s="84" t="str">
        <f t="shared" si="0"/>
        <v>USDFUT3MM2_Quote</v>
      </c>
      <c r="F35" s="271" t="str">
        <f>_xll.qlSimpleQuote(E35,,PriceTickValue,Permanent,Trigger,ObjectOverwrite)</f>
        <v>USDFUT3MM2_Quote#0000</v>
      </c>
      <c r="G35" s="272" t="str">
        <f>_xll.ohRangeRetrieveError(F35)</f>
        <v/>
      </c>
      <c r="H35" s="276" t="str">
        <f t="shared" si="1"/>
        <v>USDFUT3MM2ConvAdj_Quote</v>
      </c>
      <c r="I35" s="277" t="str">
        <f>_xll.qlFuturesConvAdjustmentQuote(H35,IborIndex,D35,F35,Volatility,MeanReversion,Permanent,AND(ISERROR(AD35),ISERROR(FuturesHWConvAdj!U35:U36)),ObjectOverwrite)</f>
        <v>USDFUT3MM2ConvAdj_Quote#0161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M2</v>
      </c>
      <c r="Q35" s="274">
        <v>44727</v>
      </c>
      <c r="R35" s="188" t="str">
        <v>EDM2</v>
      </c>
      <c r="S35" s="395">
        <v>44725</v>
      </c>
      <c r="T35" s="392">
        <v>98.295000000000002</v>
      </c>
      <c r="U35" s="392">
        <v>98.31</v>
      </c>
      <c r="V35" s="392">
        <v>98.300000000000011</v>
      </c>
      <c r="W35" s="392">
        <v>98.325000000000003</v>
      </c>
      <c r="X35" s="36">
        <f>_xll.qlMidSafe(T35,U35,Trigger)</f>
        <v>98.302500000000009</v>
      </c>
      <c r="Y35" s="36">
        <f t="shared" si="2"/>
        <v>1.5000000000000568E-2</v>
      </c>
      <c r="Z35" s="374"/>
      <c r="AA35" s="279">
        <v>97.267499999999998</v>
      </c>
      <c r="AB35" s="374"/>
      <c r="AC35" s="36">
        <v>98.302500000000009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U2</v>
      </c>
      <c r="E36" s="84" t="str">
        <f t="shared" si="0"/>
        <v>USDFUT3MU2_Quote</v>
      </c>
      <c r="F36" s="271" t="str">
        <f>_xll.qlSimpleQuote(E36,,PriceTickValue,Permanent,Trigger,ObjectOverwrite)</f>
        <v>USDFUT3MU2_Quote#0000</v>
      </c>
      <c r="G36" s="272" t="str">
        <f>_xll.ohRangeRetrieveError(F36)</f>
        <v/>
      </c>
      <c r="H36" s="276" t="str">
        <f t="shared" si="1"/>
        <v>USDFUT3MU2ConvAdj_Quote</v>
      </c>
      <c r="I36" s="277" t="str">
        <f>_xll.qlFuturesConvAdjustmentQuote(H36,IborIndex,D36,F36,Volatility,MeanReversion,Permanent,AND(ISERROR(AD36),ISERROR(FuturesHWConvAdj!U36:U37)),ObjectOverwrite)</f>
        <v>USDFUT3MU2ConvAdj_Quote#0161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U2</v>
      </c>
      <c r="Q36" s="274">
        <v>44825</v>
      </c>
      <c r="R36" s="188" t="str">
        <v>EDU2</v>
      </c>
      <c r="S36" s="395">
        <v>44823</v>
      </c>
      <c r="T36" s="392">
        <v>98.26</v>
      </c>
      <c r="U36" s="392">
        <v>98.275000000000006</v>
      </c>
      <c r="V36" s="392">
        <v>0</v>
      </c>
      <c r="W36" s="392">
        <v>98.29</v>
      </c>
      <c r="X36" s="36">
        <f>_xll.qlMidSafe(T36,U36,Trigger)</f>
        <v>98.267500000000013</v>
      </c>
      <c r="Y36" s="36">
        <f t="shared" si="2"/>
        <v>1.5000000000000568E-2</v>
      </c>
      <c r="Z36" s="374"/>
      <c r="AA36" s="279">
        <v>97.207499999999996</v>
      </c>
      <c r="AB36" s="374"/>
      <c r="AC36" s="36">
        <v>98.267500000000013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Z2</v>
      </c>
      <c r="E37" s="84" t="str">
        <f t="shared" si="0"/>
        <v>USDFUT3MZ2_Quote</v>
      </c>
      <c r="F37" s="271" t="str">
        <f>_xll.qlSimpleQuote(E37,,PriceTickValue,Permanent,Trigger,ObjectOverwrite)</f>
        <v>USDFUT3MZ2_Quote#0000</v>
      </c>
      <c r="G37" s="272" t="str">
        <f>_xll.ohRangeRetrieveError(F37)</f>
        <v/>
      </c>
      <c r="H37" s="276" t="str">
        <f t="shared" si="1"/>
        <v>USDFUT3MZ2ConvAdj_Quote</v>
      </c>
      <c r="I37" s="277" t="str">
        <f>_xll.qlFuturesConvAdjustmentQuote(H37,IborIndex,D37,F37,Volatility,MeanReversion,Permanent,AND(ISERROR(AD37),ISERROR(FuturesHWConvAdj!U37:U38)),ObjectOverwrite)</f>
        <v>USDFUT3MZ2ConvAdj_Quote#0161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Z2</v>
      </c>
      <c r="Q37" s="274">
        <v>44916</v>
      </c>
      <c r="R37" s="188" t="str">
        <v>EDZ2</v>
      </c>
      <c r="S37" s="395">
        <v>44914</v>
      </c>
      <c r="T37" s="392">
        <v>98.22</v>
      </c>
      <c r="U37" s="392">
        <v>98.240000000000009</v>
      </c>
      <c r="V37" s="392">
        <v>0</v>
      </c>
      <c r="W37" s="392">
        <v>98.25</v>
      </c>
      <c r="X37" s="36">
        <f>_xll.qlMidSafe(T37,U37,Trigger)</f>
        <v>98.23</v>
      </c>
      <c r="Y37" s="36">
        <f t="shared" si="2"/>
        <v>2.0000000000010232E-2</v>
      </c>
      <c r="Z37" s="374"/>
      <c r="AA37" s="279">
        <v>97.155000000000001</v>
      </c>
      <c r="AB37" s="374"/>
      <c r="AC37" s="36">
        <v>98.23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H3</v>
      </c>
      <c r="E38" s="84" t="str">
        <f t="shared" si="0"/>
        <v>USDFUT3MH3_Quote</v>
      </c>
      <c r="F38" s="271" t="str">
        <f>_xll.qlSimpleQuote(E38,,PriceTickValue,Permanent,Trigger,ObjectOverwrite)</f>
        <v>USDFUT3MH3_Quote#0000</v>
      </c>
      <c r="G38" s="272" t="str">
        <f>_xll.ohRangeRetrieveError(F38)</f>
        <v/>
      </c>
      <c r="H38" s="276" t="str">
        <f t="shared" si="1"/>
        <v>USDFUT3MH3ConvAdj_Quote</v>
      </c>
      <c r="I38" s="277" t="str">
        <f>_xll.qlFuturesConvAdjustmentQuote(H38,IborIndex,D38,F38,Volatility,MeanReversion,Permanent,AND(ISERROR(AD38),ISERROR(FuturesHWConvAdj!U38:U39)),ObjectOverwrite)</f>
        <v>USDFUT3MH3ConvAdj_Quote#0161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H3</v>
      </c>
      <c r="Q38" s="274">
        <v>45000</v>
      </c>
      <c r="R38" s="188" t="str">
        <v>EDH3</v>
      </c>
      <c r="S38" s="395">
        <v>44998</v>
      </c>
      <c r="T38" s="392">
        <v>98.2</v>
      </c>
      <c r="U38" s="392">
        <v>98.215000000000003</v>
      </c>
      <c r="V38" s="392">
        <v>0</v>
      </c>
      <c r="W38" s="392">
        <v>98.225000000000009</v>
      </c>
      <c r="X38" s="36">
        <f>_xll.qlMidSafe(T38,U38,Trigger)</f>
        <v>98.20750000000001</v>
      </c>
      <c r="Y38" s="36">
        <f t="shared" si="2"/>
        <v>1.5000000000000568E-2</v>
      </c>
      <c r="Z38" s="374"/>
      <c r="AA38" s="279">
        <v>97.112500000000011</v>
      </c>
      <c r="AB38" s="374"/>
      <c r="AC38" s="36">
        <v>98.20750000000001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M3</v>
      </c>
      <c r="E39" s="84" t="str">
        <f t="shared" si="0"/>
        <v>USDFUT3MM3_Quote</v>
      </c>
      <c r="F39" s="271" t="str">
        <f>_xll.qlSimpleQuote(E39,,PriceTickValue,Permanent,Trigger,ObjectOverwrite)</f>
        <v>USDFUT3MM3_Quote#0000</v>
      </c>
      <c r="G39" s="272" t="str">
        <f>_xll.ohRangeRetrieveError(F39)</f>
        <v/>
      </c>
      <c r="H39" s="276" t="str">
        <f t="shared" si="1"/>
        <v>USDFUT3MM3ConvAdj_Quote</v>
      </c>
      <c r="I39" s="277" t="str">
        <f>_xll.qlFuturesConvAdjustmentQuote(H39,IborIndex,D39,F39,Volatility,MeanReversion,Permanent,AND(ISERROR(AD39),ISERROR(FuturesHWConvAdj!U39:U40)),ObjectOverwrite)</f>
        <v>USDFUT3MM3ConvAdj_Quote#0161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M3</v>
      </c>
      <c r="Q39" s="274">
        <v>45098</v>
      </c>
      <c r="R39" s="188" t="str">
        <v>EDM3</v>
      </c>
      <c r="S39" s="395">
        <v>45096</v>
      </c>
      <c r="T39" s="392">
        <v>98.165000000000006</v>
      </c>
      <c r="U39" s="392">
        <v>98.185000000000002</v>
      </c>
      <c r="V39" s="392">
        <v>0</v>
      </c>
      <c r="W39" s="392">
        <v>98.195000000000007</v>
      </c>
      <c r="X39" s="36">
        <f>_xll.qlMidSafe(T39,U39,Trigger)</f>
        <v>98.175000000000011</v>
      </c>
      <c r="Y39" s="36">
        <f t="shared" si="2"/>
        <v>1.9999999999996021E-2</v>
      </c>
      <c r="Z39" s="374"/>
      <c r="AA39" s="279">
        <v>97.067499999999995</v>
      </c>
      <c r="AB39" s="374"/>
      <c r="AC39" s="36">
        <v>98.175000000000011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U3</v>
      </c>
      <c r="E40" s="84" t="str">
        <f t="shared" si="0"/>
        <v>USDFUT3MU3_Quote</v>
      </c>
      <c r="F40" s="271" t="str">
        <f>_xll.qlSimpleQuote(E40,,PriceTickValue,Permanent,Trigger,ObjectOverwrite)</f>
        <v>USDFUT3MU3_Quote#0000</v>
      </c>
      <c r="G40" s="272" t="str">
        <f>_xll.ohRangeRetrieveError(F40)</f>
        <v/>
      </c>
      <c r="H40" s="276" t="str">
        <f t="shared" si="1"/>
        <v>USDFUT3MU3ConvAdj_Quote</v>
      </c>
      <c r="I40" s="277" t="str">
        <f>_xll.qlFuturesConvAdjustmentQuote(H40,IborIndex,D40,F40,Volatility,MeanReversion,Permanent,AND(ISERROR(AD40),ISERROR(FuturesHWConvAdj!U40:U41)),ObjectOverwrite)</f>
        <v>USDFUT3MU3ConvAdj_Quote#0161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U3</v>
      </c>
      <c r="Q40" s="274">
        <v>45189</v>
      </c>
      <c r="R40" s="188" t="str">
        <v>EDU3</v>
      </c>
      <c r="S40" s="395">
        <v>45187</v>
      </c>
      <c r="T40" s="392">
        <v>98.14</v>
      </c>
      <c r="U40" s="392">
        <v>98.155000000000001</v>
      </c>
      <c r="V40" s="392">
        <v>98.155000000000001</v>
      </c>
      <c r="W40" s="392">
        <v>98.165000000000006</v>
      </c>
      <c r="X40" s="36">
        <f>_xll.qlMidSafe(T40,U40,Trigger)</f>
        <v>98.147500000000008</v>
      </c>
      <c r="Y40" s="36">
        <f t="shared" si="2"/>
        <v>1.5000000000000568E-2</v>
      </c>
      <c r="Z40" s="374"/>
      <c r="AA40" s="279">
        <v>97.037499999999994</v>
      </c>
      <c r="AB40" s="374"/>
      <c r="AC40" s="36">
        <v>98.147500000000008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Z3</v>
      </c>
      <c r="E41" s="84" t="str">
        <f t="shared" si="0"/>
        <v>USDFUT3MZ3_Quote</v>
      </c>
      <c r="F41" s="271" t="str">
        <f>_xll.qlSimpleQuote(E41,,PriceTickValue,Permanent,Trigger,ObjectOverwrite)</f>
        <v>USDFUT3MZ3_Quote#0000</v>
      </c>
      <c r="G41" s="272" t="str">
        <f>_xll.ohRangeRetrieveError(F41)</f>
        <v/>
      </c>
      <c r="H41" s="276" t="str">
        <f t="shared" si="1"/>
        <v>USDFUT3MZ3ConvAdj_Quote</v>
      </c>
      <c r="I41" s="277" t="str">
        <f>_xll.qlFuturesConvAdjustmentQuote(H41,IborIndex,D41,F41,Volatility,MeanReversion,Permanent,AND(ISERROR(AD41),ISERROR(FuturesHWConvAdj!U41:U42)),ObjectOverwrite)</f>
        <v>USDFUT3MZ3ConvAdj_Quote#0161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Z3</v>
      </c>
      <c r="Q41" s="274">
        <v>45280</v>
      </c>
      <c r="R41" s="188" t="str">
        <v>EDZ3</v>
      </c>
      <c r="S41" s="395">
        <v>45278</v>
      </c>
      <c r="T41" s="392">
        <v>98.105000000000004</v>
      </c>
      <c r="U41" s="392">
        <v>98.13</v>
      </c>
      <c r="V41" s="392">
        <v>0</v>
      </c>
      <c r="W41" s="392">
        <v>98.13</v>
      </c>
      <c r="X41" s="36">
        <f>_xll.qlMidSafe(T41,U41,Trigger)</f>
        <v>98.117500000000007</v>
      </c>
      <c r="Y41" s="36">
        <f t="shared" si="2"/>
        <v>2.4999999999991473E-2</v>
      </c>
      <c r="Z41" s="374"/>
      <c r="AA41" s="279">
        <v>97.01</v>
      </c>
      <c r="AB41" s="374"/>
      <c r="AC41" s="36">
        <v>98.117500000000007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H4</v>
      </c>
      <c r="E42" s="84" t="str">
        <f t="shared" si="0"/>
        <v>USDFUT3MH4_Quote</v>
      </c>
      <c r="F42" s="271" t="str">
        <f>_xll.qlSimpleQuote(E42,,PriceTickValue,Permanent,Trigger,ObjectOverwrite)</f>
        <v>USDFUT3MH4_Quote#0000</v>
      </c>
      <c r="G42" s="272" t="str">
        <f>_xll.ohRangeRetrieveError(F42)</f>
        <v/>
      </c>
      <c r="H42" s="276" t="str">
        <f t="shared" si="1"/>
        <v>USDFUT3MH4ConvAdj_Quote</v>
      </c>
      <c r="I42" s="277" t="str">
        <f>_xll.qlFuturesConvAdjustmentQuote(H42,IborIndex,D42,F42,Volatility,MeanReversion,Permanent,AND(ISERROR(AD42),ISERROR(FuturesHWConvAdj!U42:U43)),ObjectOverwrite)</f>
        <v>USDFUT3MH4ConvAdj_Quote#0161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H4</v>
      </c>
      <c r="Q42" s="274">
        <v>45371</v>
      </c>
      <c r="R42" s="188" t="str">
        <v>EDH4</v>
      </c>
      <c r="S42" s="395" t="s">
        <v>255</v>
      </c>
      <c r="T42" s="392" t="s">
        <v>255</v>
      </c>
      <c r="U42" s="392" t="s">
        <v>255</v>
      </c>
      <c r="V42" s="392" t="s">
        <v>255</v>
      </c>
      <c r="W42" s="392" t="s">
        <v>255</v>
      </c>
      <c r="X42" s="36" t="e">
        <f>_xll.qlMidSafe(T42,U42,Trigger)</f>
        <v>#NUM!</v>
      </c>
      <c r="Y42" s="36" t="e">
        <f t="shared" si="2"/>
        <v>#VALUE!</v>
      </c>
      <c r="Z42" s="374"/>
      <c r="AA42" s="279">
        <v>96.984999999999999</v>
      </c>
      <c r="AB42" s="374"/>
      <c r="AC42" s="36" t="e">
        <v>#NUM!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M4</v>
      </c>
      <c r="E43" s="84" t="str">
        <f t="shared" si="0"/>
        <v>USDFUT3MM4_Quote</v>
      </c>
      <c r="F43" s="271" t="str">
        <f>_xll.qlSimpleQuote(E43,,PriceTickValue,Permanent,Trigger,ObjectOverwrite)</f>
        <v>USDFUT3MM4_Quote#0000</v>
      </c>
      <c r="G43" s="272" t="str">
        <f>_xll.ohRangeRetrieveError(F43)</f>
        <v/>
      </c>
      <c r="H43" s="276" t="str">
        <f t="shared" si="1"/>
        <v>USDFUT3MM4ConvAdj_Quote</v>
      </c>
      <c r="I43" s="277" t="str">
        <f>_xll.qlFuturesConvAdjustmentQuote(H43,IborIndex,D43,F43,Volatility,MeanReversion,Permanent,AND(ISERROR(AD43),ISERROR(FuturesHWConvAdj!U43:U44)),ObjectOverwrite)</f>
        <v>USDFUT3MM4ConvAdj_Quote#0161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M4</v>
      </c>
      <c r="Q43" s="274">
        <v>45462</v>
      </c>
      <c r="R43" s="188" t="str">
        <v>EDM4</v>
      </c>
      <c r="S43" s="395" t="s">
        <v>255</v>
      </c>
      <c r="T43" s="392" t="s">
        <v>255</v>
      </c>
      <c r="U43" s="392" t="s">
        <v>255</v>
      </c>
      <c r="V43" s="392" t="s">
        <v>255</v>
      </c>
      <c r="W43" s="392" t="s">
        <v>255</v>
      </c>
      <c r="X43" s="36" t="e">
        <f>_xll.qlMidSafe(T43,U43,Trigger)</f>
        <v>#NUM!</v>
      </c>
      <c r="Y43" s="36" t="e">
        <f t="shared" si="2"/>
        <v>#VALUE!</v>
      </c>
      <c r="Z43" s="374"/>
      <c r="AA43" s="279">
        <v>96.960000000000008</v>
      </c>
      <c r="AB43" s="374"/>
      <c r="AC43" s="36" t="e">
        <v>#NUM!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U4</v>
      </c>
      <c r="E44" s="84" t="str">
        <f t="shared" si="0"/>
        <v>USDFUT3MU4_Quote</v>
      </c>
      <c r="F44" s="271" t="str">
        <f>_xll.qlSimpleQuote(E44,,PriceTickValue,Permanent,Trigger,ObjectOverwrite)</f>
        <v>USDFUT3MU4_Quote#0000</v>
      </c>
      <c r="G44" s="272" t="str">
        <f>_xll.ohRangeRetrieveError(F44)</f>
        <v/>
      </c>
      <c r="H44" s="276" t="str">
        <f t="shared" si="1"/>
        <v>USDFUT3MU4ConvAdj_Quote</v>
      </c>
      <c r="I44" s="277" t="str">
        <f>_xll.qlFuturesConvAdjustmentQuote(H44,IborIndex,D44,F44,Volatility,MeanReversion,Permanent,AND(ISERROR(AD44),ISERROR(FuturesHWConvAdj!U44:U45)),ObjectOverwrite)</f>
        <v>USDFUT3MU4ConvAdj_Quote#0161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U4</v>
      </c>
      <c r="Q44" s="274">
        <v>45553</v>
      </c>
      <c r="R44" s="188" t="str">
        <v>EDU4</v>
      </c>
      <c r="S44" s="395" t="s">
        <v>255</v>
      </c>
      <c r="T44" s="392" t="s">
        <v>255</v>
      </c>
      <c r="U44" s="392" t="s">
        <v>255</v>
      </c>
      <c r="V44" s="392" t="s">
        <v>255</v>
      </c>
      <c r="W44" s="392" t="s">
        <v>255</v>
      </c>
      <c r="X44" s="36" t="e">
        <f>_xll.qlMidSafe(T44,U44,Trigger)</f>
        <v>#NUM!</v>
      </c>
      <c r="Y44" s="36" t="e">
        <f t="shared" si="2"/>
        <v>#VALUE!</v>
      </c>
      <c r="Z44" s="374"/>
      <c r="AA44" s="279">
        <v>96.94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Z4</v>
      </c>
      <c r="E45" s="84" t="str">
        <f t="shared" si="0"/>
        <v>USDFUT3MZ4_Quote</v>
      </c>
      <c r="F45" s="271" t="str">
        <f>_xll.qlSimpleQuote(E45,,PriceTickValue,Permanent,Trigger,ObjectOverwrite)</f>
        <v>USDFUT3MZ4_Quote#0000</v>
      </c>
      <c r="G45" s="272" t="str">
        <f>_xll.ohRangeRetrieveError(F45)</f>
        <v/>
      </c>
      <c r="H45" s="276" t="str">
        <f t="shared" si="1"/>
        <v>USDFUT3MZ4ConvAdj_Quote</v>
      </c>
      <c r="I45" s="277" t="str">
        <f>_xll.qlFuturesConvAdjustmentQuote(H45,IborIndex,D45,F45,Volatility,MeanReversion,Permanent,AND(ISERROR(AD45),ISERROR(FuturesHWConvAdj!U45:U46)),ObjectOverwrite)</f>
        <v>USDFUT3MZ4ConvAdj_Quote#0161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Z4</v>
      </c>
      <c r="Q45" s="274">
        <v>45644</v>
      </c>
      <c r="R45" s="188" t="str">
        <v>EDZ4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>
        <v>96.919999999999987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H5</v>
      </c>
      <c r="E46" s="281" t="str">
        <f t="shared" si="0"/>
        <v>USDFUT3MH5_Quote</v>
      </c>
      <c r="F46" s="282" t="str">
        <f>_xll.qlSimpleQuote(E46,,PriceTickValue,Permanent,Trigger,ObjectOverwrite)</f>
        <v>USDFUT3MH5_Quote#0000</v>
      </c>
      <c r="G46" s="283" t="str">
        <f>_xll.ohRangeRetrieveError(F46)</f>
        <v/>
      </c>
      <c r="H46" s="287" t="str">
        <f t="shared" si="1"/>
        <v>USDFUT3MH5ConvAdj_Quote</v>
      </c>
      <c r="I46" s="288" t="str">
        <f>_xll.qlFuturesConvAdjustmentQuote(H46,IborIndex,D46,F46,Volatility,MeanReversion,Permanent,AND(ISERROR(AD46),ISERROR(FuturesHWConvAdj!U46:U47)),ObjectOverwrite)</f>
        <v>USDFUT3MH5ConvAdj_Quote#0161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H5</v>
      </c>
      <c r="Q46" s="285">
        <v>45735</v>
      </c>
      <c r="R46" s="189" t="str">
        <v>EDH5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10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Updated at 11:10:17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 t="str">
        <f>K5</f>
        <v>2M</v>
      </c>
      <c r="C5" s="166" t="str">
        <f>L5</f>
        <v>AM</v>
      </c>
      <c r="D5" s="167" t="str">
        <f>M5</f>
        <v>1L</v>
      </c>
      <c r="E5" s="168" t="str">
        <f t="shared" ref="E5:E18" si="0">Currency&amp;$C5&amp;$D5&amp;$B5&amp;QuoteSuffix</f>
        <v>USDAM1L2M_Quote</v>
      </c>
      <c r="F5" s="168" t="str">
        <f>_xll.qlSimpleQuote(Currency&amp;$C5&amp;$D5&amp;$B5&amp;QuoteSuffix,,RateTickValue,Permanent,Trigger,ObjectOverwrite)</f>
        <v>USDAM1L2M_Quote#0004</v>
      </c>
      <c r="G5" s="169" t="str">
        <f>_xll.ohRangeRetrieveError(F5)</f>
        <v/>
      </c>
      <c r="H5" s="116" t="s">
        <v>196</v>
      </c>
      <c r="J5" s="27"/>
      <c r="K5" s="128" t="s">
        <v>18</v>
      </c>
      <c r="L5" s="128" t="s">
        <v>129</v>
      </c>
      <c r="M5" s="128" t="s">
        <v>92</v>
      </c>
      <c r="N5" s="33" t="str">
        <f t="shared" ref="N5:N18" si="1">Currency&amp;$L5&amp;$M5&amp;K5</f>
        <v>USDAM1L2M</v>
      </c>
      <c r="O5" s="33" t="str">
        <f t="array" ref="O5:O18">Instruments&amp;"="&amp;VLOOKUP($O$2,ContributorTable,2,FALSE)</f>
        <v>USDAM1L2M=ICAP</v>
      </c>
      <c r="P5" s="392">
        <v>0.51400000000000001</v>
      </c>
      <c r="Q5" s="392">
        <v>0.56400000000000006</v>
      </c>
      <c r="R5" s="36">
        <f>IF(ISERROR(AVERAGE(P5,Q5)),#NUM!,AVERAGE(P5,Q5))</f>
        <v>0.53900000000000003</v>
      </c>
      <c r="S5" s="36">
        <f>Q5-P5</f>
        <v>5.0000000000000044E-2</v>
      </c>
      <c r="T5" s="14"/>
      <c r="U5" s="170">
        <v>0.20099999999999998</v>
      </c>
      <c r="V5" s="14"/>
      <c r="W5" s="36">
        <f t="array" ref="W5:W18">QuoteLive</f>
        <v>0.53900000000000003</v>
      </c>
      <c r="X5" s="133" t="e">
        <f>_xll.qlSimpleQuoteSetValue(F5,W5/100,Trigger)</f>
        <v>#N/A</v>
      </c>
      <c r="Y5" s="28"/>
      <c r="AA5" s="171"/>
    </row>
    <row r="6" spans="1:27" x14ac:dyDescent="0.2">
      <c r="A6" s="164"/>
      <c r="B6" s="172" t="str">
        <f t="shared" ref="B6:B18" si="2">K6</f>
        <v>3M</v>
      </c>
      <c r="C6" s="173" t="str">
        <f t="shared" ref="C6:C18" si="3">L6</f>
        <v>AM</v>
      </c>
      <c r="D6" s="174" t="str">
        <f t="shared" ref="D6:D18" si="4">M6</f>
        <v>1L</v>
      </c>
      <c r="E6" s="175" t="str">
        <f t="shared" si="0"/>
        <v>USDAM1L3M_Quote</v>
      </c>
      <c r="F6" s="175" t="str">
        <f>_xll.qlSimpleQuote(Currency&amp;$C6&amp;$D6&amp;$B6&amp;QuoteSuffix,,RateTickValue,Permanent,Trigger,ObjectOverwrite)</f>
        <v>USDAM1L3M_Quote#0001</v>
      </c>
      <c r="G6" s="176" t="str">
        <f>_xll.ohRangeRetrieveError(F6)</f>
        <v/>
      </c>
      <c r="H6" s="116" t="s">
        <v>196</v>
      </c>
      <c r="J6" s="27"/>
      <c r="K6" s="128" t="s">
        <v>17</v>
      </c>
      <c r="L6" s="128" t="s">
        <v>129</v>
      </c>
      <c r="M6" s="128" t="s">
        <v>92</v>
      </c>
      <c r="N6" s="33" t="str">
        <f t="shared" si="1"/>
        <v>USDAM1L3M</v>
      </c>
      <c r="O6" s="33" t="str">
        <v>USDAM1L3M=ICAP</v>
      </c>
      <c r="P6" s="392">
        <v>0.53400000000000003</v>
      </c>
      <c r="Q6" s="392">
        <v>0.58399999999999996</v>
      </c>
      <c r="R6" s="36">
        <f t="shared" ref="R6:R18" si="5">IF(ISERROR(AVERAGE(P6,Q6)),#NUM!,AVERAGE(P6,Q6))</f>
        <v>0.55899999999999994</v>
      </c>
      <c r="S6" s="36">
        <f t="shared" ref="S6:S18" si="6">Q6-P6</f>
        <v>4.9999999999999933E-2</v>
      </c>
      <c r="T6" s="14"/>
      <c r="U6" s="170">
        <v>0.22000000000000003</v>
      </c>
      <c r="V6" s="14"/>
      <c r="W6" s="36">
        <v>0.55899999999999994</v>
      </c>
      <c r="X6" s="133" t="e">
        <f>_xll.qlSimpleQuoteSetValue(F6,W6/100,Trigger)</f>
        <v>#N/A</v>
      </c>
      <c r="Y6" s="28"/>
      <c r="AA6" s="171"/>
    </row>
    <row r="7" spans="1:27" x14ac:dyDescent="0.2">
      <c r="A7" s="164"/>
      <c r="B7" s="172" t="str">
        <f t="shared" si="2"/>
        <v>4M</v>
      </c>
      <c r="C7" s="173" t="str">
        <f t="shared" si="3"/>
        <v>AM</v>
      </c>
      <c r="D7" s="174" t="str">
        <f t="shared" si="4"/>
        <v>1L</v>
      </c>
      <c r="E7" s="175" t="str">
        <f t="shared" si="0"/>
        <v>USDAM1L4M_Quote</v>
      </c>
      <c r="F7" s="175" t="str">
        <f>_xll.qlSimpleQuote(Currency&amp;$C7&amp;$D7&amp;$B7&amp;QuoteSuffix,,RateTickValue,Permanent,Trigger,ObjectOverwrite)</f>
        <v>USDAM1L4M_Quote#0001</v>
      </c>
      <c r="G7" s="176" t="str">
        <f>_xll.ohRangeRetrieveError(F7)</f>
        <v/>
      </c>
      <c r="H7" s="116" t="s">
        <v>196</v>
      </c>
      <c r="J7" s="27"/>
      <c r="K7" s="128" t="s">
        <v>16</v>
      </c>
      <c r="L7" s="128" t="s">
        <v>129</v>
      </c>
      <c r="M7" s="128" t="s">
        <v>92</v>
      </c>
      <c r="N7" s="33" t="str">
        <f t="shared" si="1"/>
        <v>USDAM1L4M</v>
      </c>
      <c r="O7" s="33" t="str">
        <v>USDAM1L4M=ICAP</v>
      </c>
      <c r="P7" s="392">
        <v>0.55600000000000005</v>
      </c>
      <c r="Q7" s="392">
        <v>0.60599999999999998</v>
      </c>
      <c r="R7" s="36">
        <f t="shared" si="5"/>
        <v>0.58099999999999996</v>
      </c>
      <c r="S7" s="36">
        <f t="shared" si="6"/>
        <v>4.9999999999999933E-2</v>
      </c>
      <c r="T7" s="14"/>
      <c r="U7" s="170">
        <v>0.23700000000000002</v>
      </c>
      <c r="V7" s="14"/>
      <c r="W7" s="36">
        <v>0.58099999999999996</v>
      </c>
      <c r="X7" s="133" t="e">
        <f>_xll.qlSimpleQuoteSetValue(F7,W7/100,Trigger)</f>
        <v>#N/A</v>
      </c>
      <c r="Y7" s="28"/>
      <c r="AA7" s="171"/>
    </row>
    <row r="8" spans="1:27" x14ac:dyDescent="0.2">
      <c r="A8" s="164"/>
      <c r="B8" s="172" t="str">
        <f t="shared" si="2"/>
        <v>5M</v>
      </c>
      <c r="C8" s="173" t="str">
        <f t="shared" si="3"/>
        <v>AM</v>
      </c>
      <c r="D8" s="174" t="str">
        <f t="shared" si="4"/>
        <v>1L</v>
      </c>
      <c r="E8" s="175" t="str">
        <f t="shared" si="0"/>
        <v>USDAM1L5M_Quote</v>
      </c>
      <c r="F8" s="175" t="str">
        <f>_xll.qlSimpleQuote(Currency&amp;$C8&amp;$D8&amp;$B8&amp;QuoteSuffix,,RateTickValue,Permanent,Trigger,ObjectOverwrite)</f>
        <v>USDAM1L5M_Quote#0001</v>
      </c>
      <c r="G8" s="176" t="str">
        <f>_xll.ohRangeRetrieveError(F8)</f>
        <v/>
      </c>
      <c r="H8" s="116" t="s">
        <v>196</v>
      </c>
      <c r="J8" s="27"/>
      <c r="K8" s="128" t="s">
        <v>15</v>
      </c>
      <c r="L8" s="128" t="s">
        <v>129</v>
      </c>
      <c r="M8" s="128" t="s">
        <v>92</v>
      </c>
      <c r="N8" s="33" t="str">
        <f t="shared" si="1"/>
        <v>USDAM1L5M</v>
      </c>
      <c r="O8" s="33" t="str">
        <v>USDAM1L5M=ICAP</v>
      </c>
      <c r="P8" s="392">
        <v>0.57200000000000006</v>
      </c>
      <c r="Q8" s="392">
        <v>0.622</v>
      </c>
      <c r="R8" s="36">
        <f t="shared" si="5"/>
        <v>0.59699999999999998</v>
      </c>
      <c r="S8" s="36">
        <f t="shared" si="6"/>
        <v>4.9999999999999933E-2</v>
      </c>
      <c r="T8" s="14"/>
      <c r="U8" s="170">
        <v>0.252</v>
      </c>
      <c r="V8" s="14"/>
      <c r="W8" s="36">
        <v>0.59699999999999998</v>
      </c>
      <c r="X8" s="133" t="e">
        <f>_xll.qlSimpleQuoteSetValue(F8,W8/100,Trigger)</f>
        <v>#N/A</v>
      </c>
      <c r="Y8" s="28"/>
      <c r="AA8" s="171"/>
    </row>
    <row r="9" spans="1:27" x14ac:dyDescent="0.2">
      <c r="A9" s="164"/>
      <c r="B9" s="172" t="str">
        <f t="shared" si="2"/>
        <v>6M</v>
      </c>
      <c r="C9" s="173" t="str">
        <f t="shared" si="3"/>
        <v>AM</v>
      </c>
      <c r="D9" s="174" t="str">
        <f t="shared" si="4"/>
        <v>1L</v>
      </c>
      <c r="E9" s="175" t="str">
        <f t="shared" si="0"/>
        <v>USDAM1L6M_Quote</v>
      </c>
      <c r="F9" s="175" t="str">
        <f>_xll.qlSimpleQuote(Currency&amp;$C9&amp;$D9&amp;$B9&amp;QuoteSuffix,,RateTickValue,Permanent,Trigger,ObjectOverwrite)</f>
        <v>USDAM1L6M_Quote#0001</v>
      </c>
      <c r="G9" s="176" t="str">
        <f>_xll.ohRangeRetrieveError(F9)</f>
        <v/>
      </c>
      <c r="H9" s="116" t="s">
        <v>196</v>
      </c>
      <c r="J9" s="27"/>
      <c r="K9" s="128" t="s">
        <v>14</v>
      </c>
      <c r="L9" s="128" t="s">
        <v>129</v>
      </c>
      <c r="M9" s="128" t="s">
        <v>92</v>
      </c>
      <c r="N9" s="33" t="str">
        <f t="shared" si="1"/>
        <v>USDAM1L6M</v>
      </c>
      <c r="O9" s="33" t="str">
        <v>USDAM1L6M=ICAP</v>
      </c>
      <c r="P9" s="392">
        <v>0.58799999999999997</v>
      </c>
      <c r="Q9" s="392">
        <v>0.63800000000000001</v>
      </c>
      <c r="R9" s="36">
        <f t="shared" si="5"/>
        <v>0.61299999999999999</v>
      </c>
      <c r="S9" s="36">
        <f t="shared" si="6"/>
        <v>5.0000000000000044E-2</v>
      </c>
      <c r="T9" s="14"/>
      <c r="U9" s="170">
        <v>0.27100000000000002</v>
      </c>
      <c r="V9" s="14"/>
      <c r="W9" s="36">
        <v>0.61299999999999999</v>
      </c>
      <c r="X9" s="133" t="e">
        <f>_xll.qlSimpleQuoteSetValue(F9,W9/100,Trigger)</f>
        <v>#N/A</v>
      </c>
      <c r="Y9" s="28"/>
      <c r="AA9" s="171"/>
    </row>
    <row r="10" spans="1:27" x14ac:dyDescent="0.2">
      <c r="A10" s="164"/>
      <c r="B10" s="172" t="str">
        <f t="shared" si="2"/>
        <v>7M</v>
      </c>
      <c r="C10" s="173" t="str">
        <f t="shared" si="3"/>
        <v>AM</v>
      </c>
      <c r="D10" s="174" t="str">
        <f t="shared" si="4"/>
        <v>1L</v>
      </c>
      <c r="E10" s="175" t="str">
        <f t="shared" si="0"/>
        <v>USDAM1L7M_Quote</v>
      </c>
      <c r="F10" s="175" t="str">
        <f>_xll.qlSimpleQuote(Currency&amp;$C10&amp;$D10&amp;$B10&amp;QuoteSuffix,,RateTickValue,Permanent,Trigger,ObjectOverwrite)</f>
        <v>USDAM1L7M_Quote#0001</v>
      </c>
      <c r="G10" s="176" t="str">
        <f>_xll.ohRangeRetrieveError(F10)</f>
        <v/>
      </c>
      <c r="H10" s="116" t="s">
        <v>196</v>
      </c>
      <c r="J10" s="27"/>
      <c r="K10" s="128" t="s">
        <v>13</v>
      </c>
      <c r="L10" s="128" t="s">
        <v>129</v>
      </c>
      <c r="M10" s="128" t="s">
        <v>92</v>
      </c>
      <c r="N10" s="33" t="str">
        <f t="shared" si="1"/>
        <v>USDAM1L7M</v>
      </c>
      <c r="O10" s="33" t="str">
        <v>USDAM1L7M=ICAP</v>
      </c>
      <c r="P10" s="392">
        <v>0.60099999999999998</v>
      </c>
      <c r="Q10" s="392">
        <v>0.65100000000000002</v>
      </c>
      <c r="R10" s="36">
        <f t="shared" si="5"/>
        <v>0.626</v>
      </c>
      <c r="S10" s="36">
        <f t="shared" si="6"/>
        <v>5.0000000000000044E-2</v>
      </c>
      <c r="T10" s="14"/>
      <c r="U10" s="170">
        <v>0.28900000000000003</v>
      </c>
      <c r="V10" s="14"/>
      <c r="W10" s="36">
        <v>0.626</v>
      </c>
      <c r="X10" s="133" t="e">
        <f>_xll.qlSimpleQuoteSetValue(F10,W10/100,Trigger)</f>
        <v>#N/A</v>
      </c>
      <c r="Y10" s="28"/>
      <c r="AA10" s="171"/>
    </row>
    <row r="11" spans="1:27" x14ac:dyDescent="0.2">
      <c r="A11" s="164"/>
      <c r="B11" s="172" t="str">
        <f t="shared" si="2"/>
        <v>8M</v>
      </c>
      <c r="C11" s="173" t="str">
        <f t="shared" si="3"/>
        <v>AM</v>
      </c>
      <c r="D11" s="174" t="str">
        <f t="shared" si="4"/>
        <v>1L</v>
      </c>
      <c r="E11" s="175" t="str">
        <f t="shared" si="0"/>
        <v>USDAM1L8M_Quote</v>
      </c>
      <c r="F11" s="175" t="str">
        <f>_xll.qlSimpleQuote(Currency&amp;$C11&amp;$D11&amp;$B11&amp;QuoteSuffix,,RateTickValue,Permanent,Trigger,ObjectOverwrite)</f>
        <v>USDAM1L8M_Quote#0001</v>
      </c>
      <c r="G11" s="176" t="str">
        <f>_xll.ohRangeRetrieveError(F11)</f>
        <v/>
      </c>
      <c r="H11" s="116" t="s">
        <v>196</v>
      </c>
      <c r="J11" s="27"/>
      <c r="K11" s="128" t="s">
        <v>12</v>
      </c>
      <c r="L11" s="128" t="s">
        <v>129</v>
      </c>
      <c r="M11" s="128" t="s">
        <v>92</v>
      </c>
      <c r="N11" s="33" t="str">
        <f t="shared" si="1"/>
        <v>USDAM1L8M</v>
      </c>
      <c r="O11" s="33" t="str">
        <v>USDAM1L8M=ICAP</v>
      </c>
      <c r="P11" s="392">
        <v>0.61599999999999999</v>
      </c>
      <c r="Q11" s="392">
        <v>0.66600000000000004</v>
      </c>
      <c r="R11" s="36">
        <f t="shared" si="5"/>
        <v>0.64100000000000001</v>
      </c>
      <c r="S11" s="36">
        <f t="shared" si="6"/>
        <v>5.0000000000000044E-2</v>
      </c>
      <c r="T11" s="14"/>
      <c r="U11" s="170">
        <v>0.30400000000000005</v>
      </c>
      <c r="V11" s="14"/>
      <c r="W11" s="36">
        <v>0.64100000000000001</v>
      </c>
      <c r="X11" s="133" t="e">
        <f>_xll.qlSimpleQuoteSetValue(F11,W11/100,Trigger)</f>
        <v>#N/A</v>
      </c>
      <c r="Y11" s="28"/>
      <c r="AA11" s="171"/>
    </row>
    <row r="12" spans="1:27" x14ac:dyDescent="0.2">
      <c r="A12" s="164"/>
      <c r="B12" s="172" t="str">
        <f t="shared" si="2"/>
        <v>9M</v>
      </c>
      <c r="C12" s="173" t="str">
        <f t="shared" si="3"/>
        <v>AM</v>
      </c>
      <c r="D12" s="174" t="str">
        <f t="shared" si="4"/>
        <v>1L</v>
      </c>
      <c r="E12" s="175" t="str">
        <f t="shared" si="0"/>
        <v>USDAM1L9M_Quote</v>
      </c>
      <c r="F12" s="175" t="str">
        <f>_xll.qlSimpleQuote(Currency&amp;$C12&amp;$D12&amp;$B12&amp;QuoteSuffix,,RateTickValue,Permanent,Trigger,ObjectOverwrite)</f>
        <v>USDAM1L9M_Quote#0001</v>
      </c>
      <c r="G12" s="176" t="str">
        <f>_xll.ohRangeRetrieveError(F12)</f>
        <v/>
      </c>
      <c r="H12" s="116" t="s">
        <v>196</v>
      </c>
      <c r="J12" s="27"/>
      <c r="K12" s="128" t="s">
        <v>11</v>
      </c>
      <c r="L12" s="128" t="s">
        <v>129</v>
      </c>
      <c r="M12" s="128" t="s">
        <v>92</v>
      </c>
      <c r="N12" s="33" t="str">
        <f t="shared" si="1"/>
        <v>USDAM1L9M</v>
      </c>
      <c r="O12" s="33" t="str">
        <v>USDAM1L9M=ICAP</v>
      </c>
      <c r="P12" s="392">
        <v>0.629</v>
      </c>
      <c r="Q12" s="392">
        <v>0.67900000000000005</v>
      </c>
      <c r="R12" s="36">
        <f t="shared" si="5"/>
        <v>0.65400000000000003</v>
      </c>
      <c r="S12" s="36">
        <f t="shared" si="6"/>
        <v>5.0000000000000044E-2</v>
      </c>
      <c r="T12" s="14"/>
      <c r="U12" s="170">
        <v>0.32099999999999995</v>
      </c>
      <c r="V12" s="14"/>
      <c r="W12" s="36">
        <v>0.65400000000000003</v>
      </c>
      <c r="X12" s="133" t="e">
        <f>_xll.qlSimpleQuoteSetValue(F12,W12/100,Trigger)</f>
        <v>#N/A</v>
      </c>
      <c r="Y12" s="28"/>
      <c r="AA12" s="171"/>
    </row>
    <row r="13" spans="1:27" x14ac:dyDescent="0.2">
      <c r="A13" s="164"/>
      <c r="B13" s="172" t="str">
        <f t="shared" si="2"/>
        <v>10M</v>
      </c>
      <c r="C13" s="173" t="str">
        <f t="shared" si="3"/>
        <v>AM</v>
      </c>
      <c r="D13" s="174" t="str">
        <f t="shared" si="4"/>
        <v>1L</v>
      </c>
      <c r="E13" s="175" t="str">
        <f t="shared" si="0"/>
        <v>USDAM1L10M_Quote</v>
      </c>
      <c r="F13" s="175" t="str">
        <f>_xll.qlSimpleQuote(Currency&amp;$C13&amp;$D13&amp;$B13&amp;QuoteSuffix,,RateTickValue,Permanent,Trigger,ObjectOverwrite)</f>
        <v>USDAM1L10M_Quote#0001</v>
      </c>
      <c r="G13" s="176" t="str">
        <f>_xll.ohRangeRetrieveError(F13)</f>
        <v/>
      </c>
      <c r="H13" s="116" t="s">
        <v>196</v>
      </c>
      <c r="J13" s="27"/>
      <c r="K13" s="128" t="s">
        <v>10</v>
      </c>
      <c r="L13" s="128" t="s">
        <v>129</v>
      </c>
      <c r="M13" s="128" t="s">
        <v>92</v>
      </c>
      <c r="N13" s="33" t="str">
        <f t="shared" si="1"/>
        <v>USDAM1L10M</v>
      </c>
      <c r="O13" s="33" t="str">
        <v>USDAM1L10M=ICAP</v>
      </c>
      <c r="P13" s="392">
        <v>0.64100000000000001</v>
      </c>
      <c r="Q13" s="392">
        <v>0.69100000000000006</v>
      </c>
      <c r="R13" s="36">
        <f t="shared" si="5"/>
        <v>0.66600000000000004</v>
      </c>
      <c r="S13" s="36">
        <f t="shared" si="6"/>
        <v>5.0000000000000044E-2</v>
      </c>
      <c r="T13" s="14"/>
      <c r="U13" s="170">
        <v>0.33899999999999997</v>
      </c>
      <c r="V13" s="14"/>
      <c r="W13" s="36">
        <v>0.66600000000000004</v>
      </c>
      <c r="X13" s="133" t="e">
        <f>_xll.qlSimpleQuoteSetValue(F13,W13/100,Trigger)</f>
        <v>#N/A</v>
      </c>
      <c r="Y13" s="28"/>
      <c r="AA13" s="171"/>
    </row>
    <row r="14" spans="1:27" x14ac:dyDescent="0.2">
      <c r="A14" s="164"/>
      <c r="B14" s="172" t="str">
        <f t="shared" si="2"/>
        <v>11M</v>
      </c>
      <c r="C14" s="173" t="str">
        <f t="shared" si="3"/>
        <v>AM</v>
      </c>
      <c r="D14" s="174" t="str">
        <f t="shared" si="4"/>
        <v>1L</v>
      </c>
      <c r="E14" s="175" t="str">
        <f t="shared" si="0"/>
        <v>USDAM1L11M_Quote</v>
      </c>
      <c r="F14" s="175" t="str">
        <f>_xll.qlSimpleQuote(Currency&amp;$C14&amp;$D14&amp;$B14&amp;QuoteSuffix,,RateTickValue,Permanent,Trigger,ObjectOverwrite)</f>
        <v>USDAM1L11M_Quote#0001</v>
      </c>
      <c r="G14" s="176" t="str">
        <f>_xll.ohRangeRetrieveError(F14)</f>
        <v/>
      </c>
      <c r="H14" s="116" t="s">
        <v>196</v>
      </c>
      <c r="J14" s="27"/>
      <c r="K14" s="128" t="s">
        <v>9</v>
      </c>
      <c r="L14" s="128" t="s">
        <v>129</v>
      </c>
      <c r="M14" s="128" t="s">
        <v>92</v>
      </c>
      <c r="N14" s="33" t="str">
        <f t="shared" si="1"/>
        <v>USDAM1L11M</v>
      </c>
      <c r="O14" s="33" t="str">
        <v>USDAM1L11M=ICAP</v>
      </c>
      <c r="P14" s="392">
        <v>0.65100000000000002</v>
      </c>
      <c r="Q14" s="392">
        <v>0.70100000000000007</v>
      </c>
      <c r="R14" s="36">
        <f t="shared" si="5"/>
        <v>0.67600000000000005</v>
      </c>
      <c r="S14" s="36">
        <f t="shared" si="6"/>
        <v>5.0000000000000044E-2</v>
      </c>
      <c r="T14" s="14"/>
      <c r="U14" s="170">
        <v>0.35699999999999998</v>
      </c>
      <c r="V14" s="14"/>
      <c r="W14" s="36">
        <v>0.67600000000000005</v>
      </c>
      <c r="X14" s="133" t="e">
        <f>_xll.qlSimpleQuoteSetValue(F14,W14/100,Trigger)</f>
        <v>#N/A</v>
      </c>
      <c r="Y14" s="28"/>
      <c r="AA14" s="171"/>
    </row>
    <row r="15" spans="1:27" x14ac:dyDescent="0.2">
      <c r="A15" s="164"/>
      <c r="B15" s="172" t="str">
        <f t="shared" si="2"/>
        <v>1Y</v>
      </c>
      <c r="C15" s="173" t="str">
        <f t="shared" si="3"/>
        <v>AM</v>
      </c>
      <c r="D15" s="174" t="str">
        <f t="shared" si="4"/>
        <v>1L</v>
      </c>
      <c r="E15" s="175" t="str">
        <f t="shared" si="0"/>
        <v>USDAM1L1Y_Quote</v>
      </c>
      <c r="F15" s="175" t="str">
        <f>_xll.qlSimpleQuote(Currency&amp;$C15&amp;$D15&amp;$B15&amp;QuoteSuffix,,RateTickValue,Permanent,Trigger,ObjectOverwrite)</f>
        <v>USDAM1L1Y_Quote#0001</v>
      </c>
      <c r="G15" s="176" t="str">
        <f>_xll.ohRangeRetrieveError(F15)</f>
        <v/>
      </c>
      <c r="H15" s="116" t="s">
        <v>196</v>
      </c>
      <c r="J15" s="27"/>
      <c r="K15" s="128" t="s">
        <v>8</v>
      </c>
      <c r="L15" s="128" t="s">
        <v>129</v>
      </c>
      <c r="M15" s="128" t="s">
        <v>92</v>
      </c>
      <c r="N15" s="33" t="str">
        <f t="shared" si="1"/>
        <v>USDAM1L1Y</v>
      </c>
      <c r="O15" s="33" t="str">
        <v>USDAM1L1Y=ICAP</v>
      </c>
      <c r="P15" s="392">
        <v>0.66</v>
      </c>
      <c r="Q15" s="392">
        <v>0.71</v>
      </c>
      <c r="R15" s="36">
        <f t="shared" si="5"/>
        <v>0.68500000000000005</v>
      </c>
      <c r="S15" s="36">
        <f t="shared" si="6"/>
        <v>4.9999999999999933E-2</v>
      </c>
      <c r="T15" s="14"/>
      <c r="U15" s="170">
        <v>0.377</v>
      </c>
      <c r="V15" s="14"/>
      <c r="W15" s="36">
        <v>0.68500000000000005</v>
      </c>
      <c r="X15" s="133" t="e">
        <f>_xll.qlSimpleQuoteSetValue(F15,W15/100,Trigger)</f>
        <v>#N/A</v>
      </c>
      <c r="Y15" s="28"/>
      <c r="AA15" s="171"/>
    </row>
    <row r="16" spans="1:27" x14ac:dyDescent="0.2">
      <c r="A16" s="46"/>
      <c r="B16" s="172" t="str">
        <f t="shared" si="2"/>
        <v>15M</v>
      </c>
      <c r="C16" s="173" t="str">
        <f t="shared" si="3"/>
        <v>AM</v>
      </c>
      <c r="D16" s="174" t="str">
        <f t="shared" si="4"/>
        <v>1L</v>
      </c>
      <c r="E16" s="175" t="str">
        <f t="shared" si="0"/>
        <v>USDAM1L15M_Quote</v>
      </c>
      <c r="F16" s="175" t="str">
        <f>_xll.qlSimpleQuote(Currency&amp;$C16&amp;$D16&amp;$B16&amp;QuoteSuffix,,RateTickValue,Permanent,Trigger,ObjectOverwrite)</f>
        <v>USDAM1L15M_Quote#0001</v>
      </c>
      <c r="G16" s="176" t="str">
        <f>_xll.ohRangeRetrieveError(F16)</f>
        <v/>
      </c>
      <c r="H16" s="116" t="s">
        <v>196</v>
      </c>
      <c r="J16" s="27"/>
      <c r="K16" s="128" t="s">
        <v>97</v>
      </c>
      <c r="L16" s="128" t="s">
        <v>129</v>
      </c>
      <c r="M16" s="128" t="s">
        <v>92</v>
      </c>
      <c r="N16" s="33" t="str">
        <f t="shared" si="1"/>
        <v>USDAM1L15M</v>
      </c>
      <c r="O16" s="33" t="str">
        <v>USDAM1L15M=ICAP</v>
      </c>
      <c r="P16" s="392">
        <v>0.68500000000000005</v>
      </c>
      <c r="Q16" s="392">
        <v>0.73499999999999999</v>
      </c>
      <c r="R16" s="36">
        <f t="shared" si="5"/>
        <v>0.71</v>
      </c>
      <c r="S16" s="36">
        <f t="shared" si="6"/>
        <v>4.9999999999999933E-2</v>
      </c>
      <c r="T16" s="14"/>
      <c r="U16" s="170">
        <v>0.43600000000000005</v>
      </c>
      <c r="V16" s="14"/>
      <c r="W16" s="36">
        <v>0.71</v>
      </c>
      <c r="X16" s="133" t="e">
        <f>_xll.qlSimpleQuoteSetValue(F16,W16/100,Trigger)</f>
        <v>#N/A</v>
      </c>
      <c r="Y16" s="28"/>
    </row>
    <row r="17" spans="1:25" x14ac:dyDescent="0.2">
      <c r="A17" s="82"/>
      <c r="B17" s="172" t="str">
        <f t="shared" si="2"/>
        <v>18M</v>
      </c>
      <c r="C17" s="173" t="str">
        <f t="shared" si="3"/>
        <v>AM</v>
      </c>
      <c r="D17" s="174" t="str">
        <f t="shared" si="4"/>
        <v>1L</v>
      </c>
      <c r="E17" s="175" t="str">
        <f t="shared" si="0"/>
        <v>USDAM1L18M_Quote</v>
      </c>
      <c r="F17" s="175" t="str">
        <f>_xll.qlSimpleQuote(Currency&amp;$C17&amp;$D17&amp;$B17&amp;QuoteSuffix,,RateTickValue,Permanent,Trigger,ObjectOverwrite)</f>
        <v>USDAM1L18M_Quote#0001</v>
      </c>
      <c r="G17" s="176" t="str">
        <f>_xll.ohRangeRetrieveError(F17)</f>
        <v/>
      </c>
      <c r="H17" s="83" t="s">
        <v>196</v>
      </c>
      <c r="J17" s="27"/>
      <c r="K17" s="128" t="s">
        <v>96</v>
      </c>
      <c r="L17" s="128" t="s">
        <v>129</v>
      </c>
      <c r="M17" s="128" t="s">
        <v>92</v>
      </c>
      <c r="N17" s="33" t="str">
        <f t="shared" si="1"/>
        <v>USDAM1L18M</v>
      </c>
      <c r="O17" s="33" t="str">
        <v>USDAM1L18M=ICAP</v>
      </c>
      <c r="P17" s="392">
        <v>0.71</v>
      </c>
      <c r="Q17" s="392">
        <v>0.76</v>
      </c>
      <c r="R17" s="36">
        <f t="shared" si="5"/>
        <v>0.73499999999999999</v>
      </c>
      <c r="S17" s="36">
        <f t="shared" si="6"/>
        <v>5.0000000000000044E-2</v>
      </c>
      <c r="T17" s="14"/>
      <c r="U17" s="170">
        <v>0.498</v>
      </c>
      <c r="V17" s="14"/>
      <c r="W17" s="36">
        <v>0.73499999999999999</v>
      </c>
      <c r="X17" s="133" t="e">
        <f>_xll.qlSimpleQuoteSetValue(F17,W17/100,Trigger)</f>
        <v>#N/A</v>
      </c>
      <c r="Y17" s="28"/>
    </row>
    <row r="18" spans="1:25" x14ac:dyDescent="0.2">
      <c r="A18" s="82"/>
      <c r="B18" s="177" t="str">
        <f t="shared" si="2"/>
        <v>2Y</v>
      </c>
      <c r="C18" s="178" t="str">
        <f t="shared" si="3"/>
        <v>AM</v>
      </c>
      <c r="D18" s="179" t="str">
        <f t="shared" si="4"/>
        <v>1L</v>
      </c>
      <c r="E18" s="180" t="str">
        <f t="shared" si="0"/>
        <v>USDAM1L2Y_Quote</v>
      </c>
      <c r="F18" s="180" t="str">
        <f>_xll.qlSimpleQuote(Currency&amp;$C18&amp;$D18&amp;$B18&amp;QuoteSuffix,,RateTickValue,Permanent,Trigger,ObjectOverwrite)</f>
        <v>USDAM1L2Y_Quote#0001</v>
      </c>
      <c r="G18" s="181" t="str">
        <f>_xll.ohRangeRetrieveError(F18)</f>
        <v/>
      </c>
      <c r="H18" s="83" t="s">
        <v>196</v>
      </c>
      <c r="J18" s="27"/>
      <c r="K18" s="130" t="s">
        <v>84</v>
      </c>
      <c r="L18" s="128" t="s">
        <v>129</v>
      </c>
      <c r="M18" s="128" t="s">
        <v>92</v>
      </c>
      <c r="N18" s="33" t="str">
        <f t="shared" si="1"/>
        <v>USDAM1L2Y</v>
      </c>
      <c r="O18" s="34" t="str">
        <v>USDAM1L2Y=ICAP</v>
      </c>
      <c r="P18" s="393">
        <v>0.75</v>
      </c>
      <c r="Q18" s="393">
        <v>0.8</v>
      </c>
      <c r="R18" s="37">
        <f t="shared" si="5"/>
        <v>0.77500000000000002</v>
      </c>
      <c r="S18" s="37">
        <f t="shared" si="6"/>
        <v>5.0000000000000044E-2</v>
      </c>
      <c r="T18" s="14"/>
      <c r="U18" s="182">
        <v>0.621</v>
      </c>
      <c r="V18" s="14"/>
      <c r="W18" s="37">
        <v>0.77500000000000002</v>
      </c>
      <c r="X18" s="134" t="e">
        <f>_xll.qlSimpleQuoteSetValue(F18,W18/100,Trigger)</f>
        <v>#N/A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Y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0</v>
      </c>
      <c r="Y2" s="116"/>
    </row>
    <row r="3" spans="1:25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Updated at 11:11:03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</row>
    <row r="5" spans="1:25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USDAM3L6M_Quote#0000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</row>
    <row r="6" spans="1:25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USDAM3L1Y_Quote#0000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0.91500000000000004</v>
      </c>
      <c r="Q6" s="392">
        <v>0.95500000000000007</v>
      </c>
      <c r="R6" s="36">
        <f t="shared" ref="R6:R42" si="5">IF(ISERROR(AVERAGE(P6,Q6)),#NUM!,AVERAGE(P6,Q6))</f>
        <v>0.93500000000000005</v>
      </c>
      <c r="S6" s="36">
        <f t="shared" ref="S6:S42" si="6">Q6-P6</f>
        <v>4.0000000000000036E-2</v>
      </c>
      <c r="T6" s="140"/>
      <c r="U6" s="142">
        <v>0.47499999999999998</v>
      </c>
      <c r="V6" s="140"/>
      <c r="W6" s="36">
        <v>0.93500000000000005</v>
      </c>
      <c r="X6" s="133">
        <f>_xll.qlSimpleQuoteSetValue(F6,W6/100,Trigger)</f>
        <v>0</v>
      </c>
      <c r="Y6" s="28"/>
    </row>
    <row r="7" spans="1:25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USDAM3L15M_Quote#0000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</row>
    <row r="8" spans="1:25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USDAM3L18M_Quote#0000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</row>
    <row r="9" spans="1:25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USDAM3L21M_Quote#0000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</row>
    <row r="10" spans="1:25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USDAM3L2Y_Quote#0000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0.97599999999999998</v>
      </c>
      <c r="Q10" s="392">
        <v>1.016</v>
      </c>
      <c r="R10" s="36">
        <f t="shared" si="5"/>
        <v>0.996</v>
      </c>
      <c r="S10" s="36">
        <f t="shared" si="6"/>
        <v>4.0000000000000036E-2</v>
      </c>
      <c r="T10" s="140"/>
      <c r="U10" s="142">
        <v>0.72599999999999998</v>
      </c>
      <c r="V10" s="140"/>
      <c r="W10" s="36">
        <v>0.996</v>
      </c>
      <c r="X10" s="133">
        <f>_xll.qlSimpleQuoteSetValue(F10,W10/100,Trigger)</f>
        <v>0</v>
      </c>
      <c r="Y10" s="28"/>
    </row>
    <row r="11" spans="1:25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USDAM3L3Y_Quote#0000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1.0289999999999999</v>
      </c>
      <c r="Q11" s="392">
        <v>1.069</v>
      </c>
      <c r="R11" s="36">
        <f t="shared" si="5"/>
        <v>1.0489999999999999</v>
      </c>
      <c r="S11" s="36">
        <f t="shared" si="6"/>
        <v>4.0000000000000036E-2</v>
      </c>
      <c r="T11" s="140"/>
      <c r="U11" s="142">
        <v>0.96800000000000008</v>
      </c>
      <c r="V11" s="140"/>
      <c r="W11" s="36">
        <v>1.0489999999999999</v>
      </c>
      <c r="X11" s="133">
        <f>_xll.qlSimpleQuoteSetValue(F11,W11/100,Trigger)</f>
        <v>0</v>
      </c>
      <c r="Y11" s="28"/>
    </row>
    <row r="12" spans="1:25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USDAM3L4Y_Quote#0000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1.079</v>
      </c>
      <c r="Q12" s="392">
        <v>1.119</v>
      </c>
      <c r="R12" s="36">
        <f t="shared" si="5"/>
        <v>1.099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1.099</v>
      </c>
      <c r="X12" s="133">
        <f>_xll.qlSimpleQuoteSetValue(F12,W12/100,Trigger)</f>
        <v>0</v>
      </c>
      <c r="Y12" s="28"/>
    </row>
    <row r="13" spans="1:25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USDAM3L5Y_Quote#0000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1.133</v>
      </c>
      <c r="Q13" s="392">
        <v>1.173</v>
      </c>
      <c r="R13" s="36">
        <f t="shared" si="5"/>
        <v>1.153</v>
      </c>
      <c r="S13" s="36">
        <f t="shared" si="6"/>
        <v>4.0000000000000036E-2</v>
      </c>
      <c r="T13" s="140"/>
      <c r="U13" s="142">
        <v>1.389</v>
      </c>
      <c r="V13" s="140"/>
      <c r="W13" s="36">
        <v>1.153</v>
      </c>
      <c r="X13" s="133">
        <f>_xll.qlSimpleQuoteSetValue(F13,W13/100,Trigger)</f>
        <v>0</v>
      </c>
      <c r="Y13" s="28"/>
    </row>
    <row r="14" spans="1:25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USDAM3L6Y_Quote#0000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1.1890000000000001</v>
      </c>
      <c r="Q14" s="392">
        <v>1.2290000000000001</v>
      </c>
      <c r="R14" s="36">
        <f t="shared" si="5"/>
        <v>1.2090000000000001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1.2090000000000001</v>
      </c>
      <c r="X14" s="133">
        <f>_xll.qlSimpleQuoteSetValue(F14,W14/100,Trigger)</f>
        <v>0</v>
      </c>
      <c r="Y14" s="28"/>
    </row>
    <row r="15" spans="1:25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USDAM3L7Y_Quote#0000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1.244</v>
      </c>
      <c r="Q15" s="392">
        <v>1.284</v>
      </c>
      <c r="R15" s="36">
        <f t="shared" si="5"/>
        <v>1.264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1.264</v>
      </c>
      <c r="X15" s="133">
        <f>_xll.qlSimpleQuoteSetValue(F15,W15/100,Trigger)</f>
        <v>1.0000000000001327E-5</v>
      </c>
      <c r="Y15" s="28"/>
    </row>
    <row r="16" spans="1:25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USDAM3L8Y_Quote#0000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1.296</v>
      </c>
      <c r="Q16" s="392">
        <v>1.3360000000000001</v>
      </c>
      <c r="R16" s="36">
        <f t="shared" si="5"/>
        <v>1.3160000000000001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1.3160000000000001</v>
      </c>
      <c r="X16" s="133">
        <f>_xll.qlSimpleQuoteSetValue(F16,W16/100,Trigger)</f>
        <v>9.9999999999995925E-6</v>
      </c>
      <c r="Y16" s="28"/>
    </row>
    <row r="17" spans="1:25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USDAM3L9Y_Quote#0000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1.345</v>
      </c>
      <c r="Q17" s="392">
        <v>1.385</v>
      </c>
      <c r="R17" s="36">
        <f t="shared" si="5"/>
        <v>1.365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1.365</v>
      </c>
      <c r="X17" s="133">
        <f>_xll.qlSimpleQuoteSetValue(F17,W17/100,Trigger)</f>
        <v>9.9999999999995925E-6</v>
      </c>
      <c r="Y17" s="28"/>
    </row>
    <row r="18" spans="1:25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USDAM3L10Y_Quote#0000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1.3900000000000001</v>
      </c>
      <c r="Q18" s="392">
        <v>1.43</v>
      </c>
      <c r="R18" s="36">
        <f t="shared" si="5"/>
        <v>1.4100000000000001</v>
      </c>
      <c r="S18" s="36">
        <f t="shared" si="6"/>
        <v>3.9999999999999813E-2</v>
      </c>
      <c r="T18" s="140"/>
      <c r="U18" s="142">
        <v>2.036</v>
      </c>
      <c r="V18" s="140"/>
      <c r="W18" s="36">
        <v>1.4100000000000001</v>
      </c>
      <c r="X18" s="133">
        <f>_xll.qlSimpleQuoteSetValue(F18,W18/100,Trigger)</f>
        <v>0</v>
      </c>
      <c r="Y18" s="28"/>
    </row>
    <row r="19" spans="1:25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USDAM3L11Y_Quote#0000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</row>
    <row r="20" spans="1:25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USDAM3L12Y_Quote#0000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1.47</v>
      </c>
      <c r="Q20" s="392">
        <v>1.51</v>
      </c>
      <c r="R20" s="36">
        <f t="shared" si="5"/>
        <v>1.49</v>
      </c>
      <c r="S20" s="36">
        <f t="shared" si="6"/>
        <v>4.0000000000000036E-2</v>
      </c>
      <c r="T20" s="140"/>
      <c r="U20" s="142">
        <v>2.181</v>
      </c>
      <c r="V20" s="140"/>
      <c r="W20" s="36">
        <v>1.49</v>
      </c>
      <c r="X20" s="133">
        <f>_xll.qlSimpleQuoteSetValue(F20,W20/100,Trigger)</f>
        <v>9.9999999999995925E-6</v>
      </c>
      <c r="Y20" s="28"/>
    </row>
    <row r="21" spans="1:25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USDAM3L13Y_Quote#0000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USDAM3L14Y_Quote#0000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</row>
    <row r="23" spans="1:25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USDAM3L15Y_Quote#0000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1.556</v>
      </c>
      <c r="Q23" s="392">
        <v>1.5960000000000001</v>
      </c>
      <c r="R23" s="36">
        <f t="shared" si="5"/>
        <v>1.5760000000000001</v>
      </c>
      <c r="S23" s="36">
        <f t="shared" si="6"/>
        <v>4.0000000000000036E-2</v>
      </c>
      <c r="T23" s="140"/>
      <c r="U23" s="142">
        <v>2.327</v>
      </c>
      <c r="V23" s="140"/>
      <c r="W23" s="36">
        <v>1.5760000000000001</v>
      </c>
      <c r="X23" s="133">
        <f>_xll.qlSimpleQuoteSetValue(F23,W23/100,Trigger)</f>
        <v>9.9999999999995925E-6</v>
      </c>
      <c r="Y23" s="28"/>
    </row>
    <row r="24" spans="1:25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USDAM3L16Y_Quote#0000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USDAM3L17Y_Quote#0000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</row>
    <row r="26" spans="1:25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USDAM3L18Y_Quote#0000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USDAM3L19Y_Quote#0000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USDAM3L20Y_Quote#0000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1.645</v>
      </c>
      <c r="Q28" s="392">
        <v>1.6850000000000001</v>
      </c>
      <c r="R28" s="36">
        <f t="shared" si="5"/>
        <v>1.665</v>
      </c>
      <c r="S28" s="36">
        <f t="shared" si="6"/>
        <v>4.0000000000000036E-2</v>
      </c>
      <c r="T28" s="140"/>
      <c r="U28" s="142">
        <v>2.464</v>
      </c>
      <c r="V28" s="140"/>
      <c r="W28" s="36">
        <v>1.665</v>
      </c>
      <c r="X28" s="133">
        <f>_xll.qlSimpleQuoteSetValue(F28,W28/100,Trigger)</f>
        <v>0</v>
      </c>
      <c r="Y28" s="28"/>
    </row>
    <row r="29" spans="1:25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USDAM3L21Y_Quote#0000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USDAM3L22Y_Quote#0000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USDAM3L23Y_Quote#0000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</row>
    <row r="32" spans="1:25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USDAM3L24Y_Quote#0000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USDAM3L25Y_Quote#0000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1.6859999999999999</v>
      </c>
      <c r="Q33" s="392">
        <v>1.726</v>
      </c>
      <c r="R33" s="36">
        <f t="shared" si="5"/>
        <v>1.706</v>
      </c>
      <c r="S33" s="36">
        <f t="shared" si="6"/>
        <v>4.0000000000000036E-2</v>
      </c>
      <c r="T33" s="140"/>
      <c r="U33" s="142">
        <v>2.532</v>
      </c>
      <c r="V33" s="140"/>
      <c r="W33" s="36">
        <v>1.706</v>
      </c>
      <c r="X33" s="133">
        <f>_xll.qlSimpleQuoteSetValue(F33,W33/100,Trigger)</f>
        <v>-1.0000000000003062E-5</v>
      </c>
      <c r="Y33" s="28"/>
    </row>
    <row r="34" spans="1:25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USDAM3L26Y_Quote#0000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USDAM3L27Y_Quote#0000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</row>
    <row r="36" spans="1:25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USDAM3L28Y_Quote#0000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USDAM3L29Y_Quote#0000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USDAM3L30Y_Quote#0000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1.708</v>
      </c>
      <c r="Q38" s="392">
        <v>1.748</v>
      </c>
      <c r="R38" s="36">
        <f t="shared" si="5"/>
        <v>1.728</v>
      </c>
      <c r="S38" s="36">
        <f t="shared" si="6"/>
        <v>4.0000000000000036E-2</v>
      </c>
      <c r="T38" s="140"/>
      <c r="U38" s="142">
        <v>2.573</v>
      </c>
      <c r="V38" s="140"/>
      <c r="W38" s="36">
        <v>1.728</v>
      </c>
      <c r="X38" s="133">
        <f>_xll.qlSimpleQuoteSetValue(F38,W38/100,Trigger)</f>
        <v>0</v>
      </c>
      <c r="Y38" s="28"/>
    </row>
    <row r="39" spans="1:25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USDAM3L35Y_Quote#0000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</row>
    <row r="40" spans="1:25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USDAM3L40Y_Quote#0000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1.718</v>
      </c>
      <c r="Q40" s="392">
        <v>1.758</v>
      </c>
      <c r="R40" s="36">
        <f t="shared" si="5"/>
        <v>1.738</v>
      </c>
      <c r="S40" s="36">
        <f t="shared" si="6"/>
        <v>4.0000000000000036E-2</v>
      </c>
      <c r="T40" s="140"/>
      <c r="U40" s="142">
        <v>2.593</v>
      </c>
      <c r="V40" s="140"/>
      <c r="W40" s="36">
        <v>1.738</v>
      </c>
      <c r="X40" s="133">
        <f>_xll.qlSimpleQuoteSetValue(F40,W40/100,Trigger)</f>
        <v>-1.0000000000003062E-5</v>
      </c>
      <c r="Y40" s="28"/>
    </row>
    <row r="41" spans="1:25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USDAM3L50Y_Quote#0000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1.7130000000000001</v>
      </c>
      <c r="Q41" s="392">
        <v>1.7530000000000001</v>
      </c>
      <c r="R41" s="36">
        <f t="shared" si="5"/>
        <v>1.7330000000000001</v>
      </c>
      <c r="S41" s="36">
        <f t="shared" si="6"/>
        <v>4.0000000000000036E-2</v>
      </c>
      <c r="T41" s="140"/>
      <c r="U41" s="142">
        <v>2.5749999999999997</v>
      </c>
      <c r="V41" s="140"/>
      <c r="W41" s="36">
        <v>1.7330000000000001</v>
      </c>
      <c r="X41" s="133">
        <f>_xll.qlSimpleQuoteSetValue(F41,W41/100,Trigger)</f>
        <v>0</v>
      </c>
      <c r="Y41" s="28"/>
    </row>
    <row r="42" spans="1:25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USDAM3L60Y_Quote#0000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</row>
    <row r="43" spans="1:25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3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Updated at 11:10:17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USD1S12_Quote#0000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0.94700000000000006</v>
      </c>
      <c r="Q5" s="392">
        <v>0.997</v>
      </c>
      <c r="R5" s="135">
        <f>IF(ISERROR(AVERAGE(P5,Q5)),#NUM!,AVERAGE(P5,Q5))</f>
        <v>0.97199999999999998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0.97199999999999998</v>
      </c>
      <c r="X5" s="213">
        <f>_xll.qlSimpleQuoteSetValue(F5,W5/100,Trigger)</f>
        <v>0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USD2S12_Quote#0000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0.97699999999999998</v>
      </c>
      <c r="Q6" s="392">
        <v>1.0269999999999999</v>
      </c>
      <c r="R6" s="135">
        <f t="shared" ref="R6:R11" si="4">IF(ISERROR(AVERAGE(P6,Q6)),#NUM!,AVERAGE(P6,Q6))</f>
        <v>1.002</v>
      </c>
      <c r="S6" s="135">
        <f t="shared" ref="S6:S11" si="5">Q6-P6</f>
        <v>4.9999999999999933E-2</v>
      </c>
      <c r="T6" s="138"/>
      <c r="U6" s="135">
        <v>0.36899999999999999</v>
      </c>
      <c r="V6" s="138"/>
      <c r="W6" s="135">
        <v>1.002</v>
      </c>
      <c r="X6" s="213">
        <f>_xll.qlSimpleQuoteSetValue(F6,W6/100,Trigger)</f>
        <v>-1.0000000000001327E-5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USD3S12_Quote#0000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1.0070000000000001</v>
      </c>
      <c r="Q7" s="392">
        <v>1.0569999999999999</v>
      </c>
      <c r="R7" s="135">
        <f t="shared" si="4"/>
        <v>1.032</v>
      </c>
      <c r="S7" s="135">
        <f t="shared" si="5"/>
        <v>4.9999999999999822E-2</v>
      </c>
      <c r="T7" s="138"/>
      <c r="U7" s="135">
        <v>0.434</v>
      </c>
      <c r="V7" s="138"/>
      <c r="W7" s="135">
        <v>1.032</v>
      </c>
      <c r="X7" s="213">
        <f>_xll.qlSimpleQuoteSetValue(F7,W7/100,Trigger)</f>
        <v>0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USD4S12_Quote#0000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1.032</v>
      </c>
      <c r="Q8" s="392">
        <v>1.0820000000000001</v>
      </c>
      <c r="R8" s="135">
        <f t="shared" si="4"/>
        <v>1.0569999999999999</v>
      </c>
      <c r="S8" s="135">
        <f t="shared" si="5"/>
        <v>5.0000000000000044E-2</v>
      </c>
      <c r="T8" s="138"/>
      <c r="U8" s="135">
        <v>0.51900000000000002</v>
      </c>
      <c r="V8" s="138"/>
      <c r="W8" s="135">
        <v>1.0569999999999999</v>
      </c>
      <c r="X8" s="213">
        <f>_xll.qlSimpleQuoteSetValue(F8,W8/100,Trigger)</f>
        <v>0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USD5S12_Quote#0000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1.056</v>
      </c>
      <c r="Q9" s="392">
        <v>1.1060000000000001</v>
      </c>
      <c r="R9" s="135">
        <f t="shared" si="4"/>
        <v>1.081</v>
      </c>
      <c r="S9" s="135">
        <f t="shared" si="5"/>
        <v>5.0000000000000044E-2</v>
      </c>
      <c r="T9" s="138"/>
      <c r="U9" s="135" t="e">
        <v>#NUM!</v>
      </c>
      <c r="V9" s="138"/>
      <c r="W9" s="135">
        <v>1.081</v>
      </c>
      <c r="X9" s="213">
        <f>_xll.qlSimpleQuoteSetValue(F9,W9/100,Trigger)</f>
        <v>0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USD6S12_Quote#0000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USD1S24_Quote#0000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obj_0033d#0000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10:59:31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28.1</v>
      </c>
      <c r="Q5" s="397">
        <v>0</v>
      </c>
      <c r="R5" s="219">
        <f>_xll.qlMidEquivalent(P5,Q5)</f>
        <v>28.1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28.1</v>
      </c>
      <c r="V5" s="140"/>
      <c r="W5" s="225">
        <v>9.6999999999999993</v>
      </c>
      <c r="X5" s="140"/>
      <c r="Y5" s="226">
        <f t="array" ref="Y5:Y42">QuoteLive</f>
        <v>28.1</v>
      </c>
      <c r="Z5" s="132">
        <f>_xll.qlSimpleQuoteSetValue(F5,Y5/10000,Trigger)</f>
        <v>1.1100000000000001E-3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25</v>
      </c>
      <c r="Q6" s="397">
        <v>0</v>
      </c>
      <c r="R6" s="219">
        <f>_xll.qlMidEquivalent(P6,Q6)</f>
        <v>25</v>
      </c>
      <c r="S6" s="229">
        <v>1</v>
      </c>
      <c r="T6" s="36" t="b">
        <f t="shared" si="2"/>
        <v>1</v>
      </c>
      <c r="U6" s="219">
        <v>25</v>
      </c>
      <c r="V6" s="140"/>
      <c r="W6" s="225">
        <v>9.8000000000000007</v>
      </c>
      <c r="X6" s="140"/>
      <c r="Y6" s="219">
        <v>25</v>
      </c>
      <c r="Z6" s="133">
        <f>_xll.qlSimpleQuoteSetValue(F6,Y6/10000,Trigger)</f>
        <v>7.899999999999999E-4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23.94548893163002</v>
      </c>
      <c r="V7" s="140"/>
      <c r="W7" s="225">
        <v>9.8859069283882768</v>
      </c>
      <c r="X7" s="140"/>
      <c r="Y7" s="219">
        <v>23.94548893163002</v>
      </c>
      <c r="Z7" s="133">
        <f>_xll.qlSimpleQuoteSetValue(F7,Y7/10000,Trigger)</f>
        <v>6.8939645187341835E-4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23.209727863260039</v>
      </c>
      <c r="V8" s="140"/>
      <c r="W8" s="225">
        <v>9.9999388567765539</v>
      </c>
      <c r="X8" s="140"/>
      <c r="Y8" s="219">
        <v>23.209727863260039</v>
      </c>
      <c r="Z8" s="133">
        <f>_xll.qlSimpleQuoteSetValue(F8,Y8/10000,Trigger)</f>
        <v>6.2723040374683685E-4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22.66910286326004</v>
      </c>
      <c r="V9" s="140"/>
      <c r="W9" s="225">
        <v>10.139001356776554</v>
      </c>
      <c r="X9" s="140"/>
      <c r="Y9" s="219">
        <v>22.66910286326004</v>
      </c>
      <c r="Z9" s="133">
        <f>_xll.qlSimpleQuoteSetValue(F9,Y9/10000,Trigger)</f>
        <v>5.8894915374683716E-4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22.200000000000003</v>
      </c>
      <c r="Q10" s="397">
        <v>0</v>
      </c>
      <c r="R10" s="219">
        <f>_xll.qlMidEquivalent(P10,Q10)</f>
        <v>22.200000000000003</v>
      </c>
      <c r="S10" s="230">
        <v>2</v>
      </c>
      <c r="T10" s="36" t="b">
        <f t="shared" si="2"/>
        <v>1</v>
      </c>
      <c r="U10" s="219">
        <v>22.200000000000003</v>
      </c>
      <c r="V10" s="140"/>
      <c r="W10" s="225">
        <v>10.3</v>
      </c>
      <c r="X10" s="140"/>
      <c r="Y10" s="219">
        <v>22.200000000000003</v>
      </c>
      <c r="Z10" s="133">
        <f>_xll.qlSimpleQuoteSetValue(F10,Y10/10000,Trigger)</f>
        <v>5.5999999999999995E-4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20.200000000000003</v>
      </c>
      <c r="Q11" s="397">
        <v>0</v>
      </c>
      <c r="R11" s="219">
        <f>_xll.qlMidEquivalent(P11,Q11)</f>
        <v>20.200000000000003</v>
      </c>
      <c r="S11" s="230">
        <v>3</v>
      </c>
      <c r="T11" s="36" t="b">
        <f t="shared" si="2"/>
        <v>1</v>
      </c>
      <c r="U11" s="219">
        <v>20.200000000000003</v>
      </c>
      <c r="V11" s="140"/>
      <c r="W11" s="225">
        <v>11.1</v>
      </c>
      <c r="X11" s="140"/>
      <c r="Y11" s="219">
        <v>20.200000000000003</v>
      </c>
      <c r="Z11" s="133">
        <f>_xll.qlSimpleQuoteSetValue(F11,Y11/10000,Trigger)</f>
        <v>4.4000000000000007E-4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18.8</v>
      </c>
      <c r="Q12" s="397">
        <v>0</v>
      </c>
      <c r="R12" s="219">
        <f>_xll.qlMidEquivalent(P12,Q12)</f>
        <v>18.8</v>
      </c>
      <c r="S12" s="230">
        <v>4</v>
      </c>
      <c r="T12" s="36" t="b">
        <f t="shared" si="2"/>
        <v>1</v>
      </c>
      <c r="U12" s="219">
        <v>18.8</v>
      </c>
      <c r="V12" s="140"/>
      <c r="W12" s="225">
        <v>11.9</v>
      </c>
      <c r="X12" s="140"/>
      <c r="Y12" s="219">
        <v>18.8</v>
      </c>
      <c r="Z12" s="133">
        <f>_xll.qlSimpleQuoteSetValue(F12,Y12/10000,Trigger)</f>
        <v>4.0000000000000018E-4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17.7</v>
      </c>
      <c r="Q13" s="397">
        <v>0</v>
      </c>
      <c r="R13" s="219">
        <f>_xll.qlMidEquivalent(P13,Q13)</f>
        <v>17.7</v>
      </c>
      <c r="S13" s="230">
        <v>5</v>
      </c>
      <c r="T13" s="36" t="b">
        <f t="shared" si="2"/>
        <v>1</v>
      </c>
      <c r="U13" s="219">
        <v>17.7</v>
      </c>
      <c r="V13" s="140"/>
      <c r="W13" s="225">
        <v>12.2</v>
      </c>
      <c r="X13" s="140"/>
      <c r="Y13" s="219">
        <v>17.7</v>
      </c>
      <c r="Z13" s="133">
        <f>_xll.qlSimpleQuoteSetValue(F13,Y13/10000,Trigger)</f>
        <v>3.6999999999999989E-4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16.600000000000001</v>
      </c>
      <c r="Q14" s="397">
        <v>0</v>
      </c>
      <c r="R14" s="219">
        <f>_xll.qlMidEquivalent(P14,Q14)</f>
        <v>16.600000000000001</v>
      </c>
      <c r="S14" s="230">
        <v>6</v>
      </c>
      <c r="T14" s="36" t="b">
        <f t="shared" si="2"/>
        <v>1</v>
      </c>
      <c r="U14" s="219">
        <v>16.600000000000001</v>
      </c>
      <c r="V14" s="140"/>
      <c r="W14" s="225">
        <v>12.1</v>
      </c>
      <c r="X14" s="140"/>
      <c r="Y14" s="219">
        <v>16.600000000000001</v>
      </c>
      <c r="Z14" s="133">
        <f>_xll.qlSimpleQuoteSetValue(F14,Y14/10000,Trigger)</f>
        <v>3.4000000000000024E-4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15.600000000000001</v>
      </c>
      <c r="Q15" s="397">
        <v>0</v>
      </c>
      <c r="R15" s="219">
        <f>_xll.qlMidEquivalent(P15,Q15)</f>
        <v>15.600000000000001</v>
      </c>
      <c r="S15" s="230">
        <v>7</v>
      </c>
      <c r="T15" s="36" t="b">
        <f t="shared" si="2"/>
        <v>1</v>
      </c>
      <c r="U15" s="219">
        <v>15.600000000000001</v>
      </c>
      <c r="V15" s="140"/>
      <c r="W15" s="225">
        <v>11.8</v>
      </c>
      <c r="X15" s="140"/>
      <c r="Y15" s="219">
        <v>15.600000000000001</v>
      </c>
      <c r="Z15" s="133">
        <f>_xll.qlSimpleQuoteSetValue(F15,Y15/10000,Trigger)</f>
        <v>3.2000000000000019E-4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14.700000000000001</v>
      </c>
      <c r="Q16" s="397">
        <v>0</v>
      </c>
      <c r="R16" s="219">
        <f>_xll.qlMidEquivalent(P16,Q16)</f>
        <v>14.700000000000001</v>
      </c>
      <c r="S16" s="230">
        <v>8</v>
      </c>
      <c r="T16" s="36" t="b">
        <f t="shared" si="2"/>
        <v>1</v>
      </c>
      <c r="U16" s="219">
        <v>14.700000000000001</v>
      </c>
      <c r="V16" s="140"/>
      <c r="W16" s="225">
        <v>11.5</v>
      </c>
      <c r="X16" s="140"/>
      <c r="Y16" s="219">
        <v>14.700000000000001</v>
      </c>
      <c r="Z16" s="133">
        <f>_xll.qlSimpleQuoteSetValue(F16,Y16/10000,Trigger)</f>
        <v>2.9000000000000011E-4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14</v>
      </c>
      <c r="Q17" s="397">
        <v>0</v>
      </c>
      <c r="R17" s="219">
        <f>_xll.qlMidEquivalent(P17,Q17)</f>
        <v>14</v>
      </c>
      <c r="S17" s="230">
        <v>9</v>
      </c>
      <c r="T17" s="36" t="b">
        <f t="shared" si="2"/>
        <v>1</v>
      </c>
      <c r="U17" s="219">
        <v>14</v>
      </c>
      <c r="V17" s="140"/>
      <c r="W17" s="225">
        <v>11.2</v>
      </c>
      <c r="X17" s="140"/>
      <c r="Y17" s="219">
        <v>14</v>
      </c>
      <c r="Z17" s="133">
        <f>_xll.qlSimpleQuoteSetValue(F17,Y17/10000,Trigger)</f>
        <v>2.6999999999999984E-4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13.4</v>
      </c>
      <c r="Q18" s="397">
        <v>0</v>
      </c>
      <c r="R18" s="219">
        <f>_xll.qlMidEquivalent(P18,Q18)</f>
        <v>13.4</v>
      </c>
      <c r="S18" s="230">
        <v>10</v>
      </c>
      <c r="T18" s="36" t="b">
        <f t="shared" si="2"/>
        <v>1</v>
      </c>
      <c r="U18" s="219">
        <v>13.4</v>
      </c>
      <c r="V18" s="140"/>
      <c r="W18" s="225">
        <v>10.9</v>
      </c>
      <c r="X18" s="140"/>
      <c r="Y18" s="219">
        <v>13.4</v>
      </c>
      <c r="Z18" s="133">
        <f>_xll.qlSimpleQuoteSetValue(F18,Y18/10000,Trigger)</f>
        <v>2.5000000000000001E-4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12.872144710585845</v>
      </c>
      <c r="V19" s="140"/>
      <c r="W19" s="225">
        <v>10.66429200267785</v>
      </c>
      <c r="X19" s="140"/>
      <c r="Y19" s="219">
        <v>12.872144710585845</v>
      </c>
      <c r="Z19" s="133">
        <f>_xll.qlSimpleQuoteSetValue(F19,Y19/10000,Trigger)</f>
        <v>2.2689984639975326E-4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12.4</v>
      </c>
      <c r="Q20" s="397">
        <v>0</v>
      </c>
      <c r="R20" s="219">
        <f>_xll.qlMidEquivalent(P20,Q20)</f>
        <v>12.4</v>
      </c>
      <c r="S20" s="230">
        <v>12</v>
      </c>
      <c r="T20" s="36" t="b">
        <f t="shared" si="2"/>
        <v>1</v>
      </c>
      <c r="U20" s="219">
        <v>12.4</v>
      </c>
      <c r="V20" s="140"/>
      <c r="W20" s="225">
        <v>10.5</v>
      </c>
      <c r="X20" s="140"/>
      <c r="Y20" s="219">
        <v>12.4</v>
      </c>
      <c r="Z20" s="133">
        <f>_xll.qlSimpleQuoteSetValue(F20,Y20/10000,Trigger)</f>
        <v>1.9999999999999987E-4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11.972027003766714</v>
      </c>
      <c r="V21" s="140"/>
      <c r="W21" s="225">
        <v>10.392591991549356</v>
      </c>
      <c r="X21" s="140"/>
      <c r="Y21" s="219">
        <v>11.972027003766714</v>
      </c>
      <c r="Z21" s="133">
        <f>_xll.qlSimpleQuoteSetValue(F21,Y21/10000,Trigger)</f>
        <v>1.689364191793379E-4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11.623171399420867</v>
      </c>
      <c r="V22" s="140"/>
      <c r="W22" s="225">
        <v>10.329073773552455</v>
      </c>
      <c r="X22" s="140"/>
      <c r="Y22" s="219">
        <v>11.623171399420867</v>
      </c>
      <c r="Z22" s="133">
        <f>_xll.qlSimpleQuoteSetValue(F22,Y22/10000,Trigger)</f>
        <v>1.3737755930702858E-4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11.4</v>
      </c>
      <c r="Q23" s="397">
        <v>0</v>
      </c>
      <c r="R23" s="219">
        <f>_xll.qlMidEquivalent(P23,Q23)</f>
        <v>11.4</v>
      </c>
      <c r="S23" s="230">
        <v>15</v>
      </c>
      <c r="T23" s="36" t="b">
        <f t="shared" si="2"/>
        <v>1</v>
      </c>
      <c r="U23" s="219">
        <v>11.4</v>
      </c>
      <c r="V23" s="140"/>
      <c r="W23" s="225">
        <v>10.3</v>
      </c>
      <c r="X23" s="140"/>
      <c r="Y23" s="219">
        <v>11.4</v>
      </c>
      <c r="Z23" s="133">
        <f>_xll.qlSimpleQuoteSetValue(F23,Y23/10000,Trigger)</f>
        <v>1.0999999999999985E-4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11.33548566227698</v>
      </c>
      <c r="V24" s="140"/>
      <c r="W24" s="225">
        <v>10.288</v>
      </c>
      <c r="X24" s="140"/>
      <c r="Y24" s="219">
        <v>11.33548566227698</v>
      </c>
      <c r="Z24" s="133">
        <f>_xll.qlSimpleQuoteSetValue(F24,Y24/10000,Trigger)</f>
        <v>9.0444224886887612E-5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11.408225417965976</v>
      </c>
      <c r="V25" s="140"/>
      <c r="W25" s="225">
        <v>10.282</v>
      </c>
      <c r="X25" s="140"/>
      <c r="Y25" s="219">
        <v>11.408225417965976</v>
      </c>
      <c r="Z25" s="133">
        <f>_xll.qlSimpleQuoteSetValue(F25,Y25/10000,Trigger)</f>
        <v>7.8206333643157742E-5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11.58322234251648</v>
      </c>
      <c r="V26" s="140"/>
      <c r="W26" s="225">
        <v>10.282</v>
      </c>
      <c r="X26" s="140"/>
      <c r="Y26" s="219">
        <v>11.58322234251648</v>
      </c>
      <c r="Z26" s="133">
        <f>_xll.qlSimpleQuoteSetValue(F26,Y26/10000,Trigger)</f>
        <v>7.1746329955983679E-5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11.825479511377992</v>
      </c>
      <c r="V27" s="140"/>
      <c r="W27" s="225">
        <v>10.288</v>
      </c>
      <c r="X27" s="140"/>
      <c r="Y27" s="219">
        <v>11.825479511377992</v>
      </c>
      <c r="Z27" s="133">
        <f>_xll.qlSimpleQuoteSetValue(F27,Y27/10000,Trigger)</f>
        <v>6.9524217512539942E-5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12.100000000000001</v>
      </c>
      <c r="Q28" s="397">
        <v>0</v>
      </c>
      <c r="R28" s="219">
        <f>_xll.qlMidEquivalent(P28,Q28)</f>
        <v>12.100000000000001</v>
      </c>
      <c r="S28" s="230">
        <v>20</v>
      </c>
      <c r="T28" s="36" t="b">
        <f t="shared" si="2"/>
        <v>1</v>
      </c>
      <c r="U28" s="219">
        <v>12.100000000000001</v>
      </c>
      <c r="V28" s="140"/>
      <c r="W28" s="225">
        <v>10.3</v>
      </c>
      <c r="X28" s="140"/>
      <c r="Y28" s="219">
        <v>12.100000000000001</v>
      </c>
      <c r="Z28" s="133">
        <f>_xll.qlSimpleQuoteSetValue(F28,Y28/10000,Trigger)</f>
        <v>7.0000000000000184E-5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12.377133604790007</v>
      </c>
      <c r="V29" s="140"/>
      <c r="W29" s="225">
        <v>10.32</v>
      </c>
      <c r="X29" s="140"/>
      <c r="Y29" s="219">
        <v>12.377133604790007</v>
      </c>
      <c r="Z29" s="133">
        <f>_xll.qlSimpleQuoteSetValue(F29,Y29/10000,Trigger)</f>
        <v>7.1882101381922281E-5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12.648617005987507</v>
      </c>
      <c r="V30" s="140"/>
      <c r="W30" s="225">
        <v>10.346</v>
      </c>
      <c r="X30" s="140"/>
      <c r="Y30" s="219">
        <v>12.648617005987507</v>
      </c>
      <c r="Z30" s="133">
        <f>_xll.qlSimpleQuoteSetValue(F30,Y30/10000,Trigger)</f>
        <v>7.4872626727402747E-5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12.911533604790007</v>
      </c>
      <c r="V31" s="140"/>
      <c r="W31" s="225">
        <v>10.372</v>
      </c>
      <c r="X31" s="140"/>
      <c r="Y31" s="219">
        <v>12.911533604790007</v>
      </c>
      <c r="Z31" s="133">
        <f>_xll.qlSimpleQuoteSetValue(F31,Y31/10000,Trigger)</f>
        <v>7.8922101381922538E-5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13.162966802395003</v>
      </c>
      <c r="V32" s="140"/>
      <c r="W32" s="225">
        <v>10.392000000000001</v>
      </c>
      <c r="X32" s="140"/>
      <c r="Y32" s="219">
        <v>13.162966802395003</v>
      </c>
      <c r="Z32" s="133">
        <f>_xll.qlSimpleQuoteSetValue(F32,Y32/10000,Trigger)</f>
        <v>8.3981050690961094E-5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13.4</v>
      </c>
      <c r="Q33" s="397">
        <v>0</v>
      </c>
      <c r="R33" s="219">
        <f>_xll.qlMidEquivalent(P33,Q33)</f>
        <v>13.4</v>
      </c>
      <c r="S33" s="230">
        <v>25</v>
      </c>
      <c r="T33" s="36" t="b">
        <f t="shared" si="2"/>
        <v>1</v>
      </c>
      <c r="U33" s="219">
        <v>13.4</v>
      </c>
      <c r="V33" s="140"/>
      <c r="W33" s="225">
        <v>10.4</v>
      </c>
      <c r="X33" s="140"/>
      <c r="Y33" s="219">
        <v>13.4</v>
      </c>
      <c r="Z33" s="133">
        <f>_xll.qlSimpleQuoteSetValue(F33,Y33/10000,Trigger)</f>
        <v>9.0000000000000019E-5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13.620779918562999</v>
      </c>
      <c r="V34" s="140"/>
      <c r="W34" s="225">
        <v>10.4</v>
      </c>
      <c r="X34" s="140"/>
      <c r="Y34" s="219">
        <v>13.620779918562999</v>
      </c>
      <c r="Z34" s="133">
        <f>_xll.qlSimpleQuoteSetValue(F34,Y34/10000,Trigger)</f>
        <v>9.6907369585423489E-5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13.827706558083998</v>
      </c>
      <c r="V35" s="140"/>
      <c r="W35" s="225">
        <v>10.4</v>
      </c>
      <c r="X35" s="140"/>
      <c r="Y35" s="219">
        <v>13.827706558083998</v>
      </c>
      <c r="Z35" s="133">
        <f>_xll.qlSimpleQuoteSetValue(F35,Y35/10000,Trigger)</f>
        <v>1.0454315944723094E-4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14.024243238323498</v>
      </c>
      <c r="V36" s="140"/>
      <c r="W36" s="225">
        <v>10.4</v>
      </c>
      <c r="X36" s="140"/>
      <c r="Y36" s="219">
        <v>14.024243238323498</v>
      </c>
      <c r="Z36" s="133">
        <f>_xll.qlSimpleQuoteSetValue(F36,Y36/10000,Trigger)</f>
        <v>1.1272526451632718E-4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14.213853279041999</v>
      </c>
      <c r="V37" s="140"/>
      <c r="W37" s="225">
        <v>10.4</v>
      </c>
      <c r="X37" s="140"/>
      <c r="Y37" s="219">
        <v>14.213853279041999</v>
      </c>
      <c r="Z37" s="133">
        <f>_xll.qlSimpleQuoteSetValue(F37,Y37/10000,Trigger)</f>
        <v>1.2127157972361552E-4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14.4</v>
      </c>
      <c r="Q38" s="397">
        <v>0</v>
      </c>
      <c r="R38" s="219">
        <f>_xll.qlMidEquivalent(P38,Q38)</f>
        <v>14.4</v>
      </c>
      <c r="S38" s="230">
        <v>30</v>
      </c>
      <c r="T38" s="36" t="b">
        <f t="shared" si="2"/>
        <v>1</v>
      </c>
      <c r="U38" s="219">
        <v>14.4</v>
      </c>
      <c r="V38" s="140"/>
      <c r="W38" s="225">
        <v>10.4</v>
      </c>
      <c r="X38" s="140"/>
      <c r="Y38" s="219">
        <v>14.4</v>
      </c>
      <c r="Z38" s="133">
        <f>_xll.qlSimpleQuoteSetValue(F38,Y38/10000,Trigger)</f>
        <v>1.3000000000000012E-4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14.4</v>
      </c>
      <c r="V39" s="140"/>
      <c r="W39" s="234">
        <v>10.4</v>
      </c>
      <c r="X39" s="140"/>
      <c r="Y39" s="234">
        <v>14.4</v>
      </c>
      <c r="Z39" s="133">
        <f>_xll.qlSimpleQuoteSetValue(F39,Y39/10000,Trigger)</f>
        <v>1.3000000000000012E-4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14.4</v>
      </c>
      <c r="V40" s="140"/>
      <c r="W40" s="234">
        <v>10.4</v>
      </c>
      <c r="X40" s="140"/>
      <c r="Y40" s="234">
        <v>14.4</v>
      </c>
      <c r="Z40" s="133">
        <f>_xll.qlSimpleQuoteSetValue(F40,Y40/10000,Trigger)</f>
        <v>1.3000000000000012E-4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14.4</v>
      </c>
      <c r="V41" s="140"/>
      <c r="W41" s="234">
        <v>10.4</v>
      </c>
      <c r="X41" s="140"/>
      <c r="Y41" s="234">
        <v>14.4</v>
      </c>
      <c r="Z41" s="133">
        <f>_xll.qlSimpleQuoteSetValue(F41,Y41/10000,Trigger)</f>
        <v>1.3000000000000012E-4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14.4</v>
      </c>
      <c r="V42" s="140"/>
      <c r="W42" s="235">
        <v>10.4</v>
      </c>
      <c r="X42" s="140"/>
      <c r="Y42" s="235">
        <v>14.4</v>
      </c>
      <c r="Z42" s="134">
        <f>_xll.qlSimpleQuoteSetValue(F42,Y42/10000,Trigger)</f>
        <v>1.3000000000000012E-4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6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obj_0033b#0004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11:10:17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34.9</v>
      </c>
      <c r="Q5" s="397">
        <v>0</v>
      </c>
      <c r="R5" s="219">
        <f>_xll.qlMidEquivalent(P5,Q5)</f>
        <v>34.9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34.9</v>
      </c>
      <c r="V5" s="140"/>
      <c r="W5" s="225">
        <v>16.2</v>
      </c>
      <c r="X5" s="140"/>
      <c r="Y5" s="226">
        <f t="array" ref="Y5:Y42">QuoteLive</f>
        <v>34.9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32.300000000000004</v>
      </c>
      <c r="Q6" s="397">
        <v>0</v>
      </c>
      <c r="R6" s="219">
        <f>_xll.qlMidEquivalent(P6,Q6)</f>
        <v>32.300000000000004</v>
      </c>
      <c r="S6" s="229">
        <v>1</v>
      </c>
      <c r="T6" s="36" t="b">
        <f t="shared" si="2"/>
        <v>1</v>
      </c>
      <c r="U6" s="219">
        <v>32.300000000000004</v>
      </c>
      <c r="V6" s="140"/>
      <c r="W6" s="225">
        <v>13.9</v>
      </c>
      <c r="X6" s="140"/>
      <c r="Y6" s="219">
        <v>32.300000000000004</v>
      </c>
      <c r="Z6" s="133">
        <f>_xll.qlSimpleQuoteSetValue(F6,Y6/10000,Trigger)</f>
        <v>0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31.265619692712978</v>
      </c>
      <c r="V7" s="140"/>
      <c r="W7" s="225">
        <v>13.146168426591995</v>
      </c>
      <c r="X7" s="140"/>
      <c r="Y7" s="219">
        <v>31.265619692712978</v>
      </c>
      <c r="Z7" s="133">
        <f>_xll.qlSimpleQuoteSetValue(F7,Y7/10000,Trigger)</f>
        <v>-3.0475628049787817E-9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30.399989385425947</v>
      </c>
      <c r="V8" s="140"/>
      <c r="W8" s="225">
        <v>12.645461853183988</v>
      </c>
      <c r="X8" s="140"/>
      <c r="Y8" s="219">
        <v>30.399989385425947</v>
      </c>
      <c r="Z8" s="133">
        <f>_xll.qlSimpleQuoteSetValue(F8,Y8/10000,Trigger)</f>
        <v>-6.0951256099575635E-9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29.634364385425947</v>
      </c>
      <c r="V9" s="140"/>
      <c r="W9" s="225">
        <v>12.297024353183987</v>
      </c>
      <c r="X9" s="140"/>
      <c r="Y9" s="219">
        <v>29.634364385425947</v>
      </c>
      <c r="Z9" s="133">
        <f>_xll.qlSimpleQuoteSetValue(F9,Y9/10000,Trigger)</f>
        <v>-6.0951256095238826E-9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28.900000000000002</v>
      </c>
      <c r="Q10" s="397">
        <v>0</v>
      </c>
      <c r="R10" s="219">
        <f>_xll.qlMidEquivalent(P10,Q10)</f>
        <v>28.900000000000002</v>
      </c>
      <c r="S10" s="230">
        <v>2</v>
      </c>
      <c r="T10" s="36" t="b">
        <f t="shared" si="2"/>
        <v>1</v>
      </c>
      <c r="U10" s="219">
        <v>28.900000000000002</v>
      </c>
      <c r="V10" s="140"/>
      <c r="W10" s="225">
        <v>12</v>
      </c>
      <c r="X10" s="140"/>
      <c r="Y10" s="219">
        <v>28.900000000000002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25.900000000000002</v>
      </c>
      <c r="Q11" s="397">
        <v>0</v>
      </c>
      <c r="R11" s="219">
        <f>_xll.qlMidEquivalent(P11,Q11)</f>
        <v>25.900000000000002</v>
      </c>
      <c r="S11" s="230">
        <v>3</v>
      </c>
      <c r="T11" s="36" t="b">
        <f t="shared" si="2"/>
        <v>1</v>
      </c>
      <c r="U11" s="219">
        <v>25.900000000000002</v>
      </c>
      <c r="V11" s="140"/>
      <c r="W11" s="225">
        <v>10.7</v>
      </c>
      <c r="X11" s="140"/>
      <c r="Y11" s="219">
        <v>25.900000000000002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23.6</v>
      </c>
      <c r="Q12" s="397">
        <v>0</v>
      </c>
      <c r="R12" s="219">
        <f>_xll.qlMidEquivalent(P12,Q12)</f>
        <v>23.6</v>
      </c>
      <c r="S12" s="230">
        <v>4</v>
      </c>
      <c r="T12" s="36" t="b">
        <f t="shared" si="2"/>
        <v>1</v>
      </c>
      <c r="U12" s="219">
        <v>23.6</v>
      </c>
      <c r="V12" s="140"/>
      <c r="W12" s="225">
        <v>10</v>
      </c>
      <c r="X12" s="140"/>
      <c r="Y12" s="219">
        <v>23.6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22.1</v>
      </c>
      <c r="Q13" s="397">
        <v>0</v>
      </c>
      <c r="R13" s="219">
        <f>_xll.qlMidEquivalent(P13,Q13)</f>
        <v>22.1</v>
      </c>
      <c r="S13" s="230">
        <v>5</v>
      </c>
      <c r="T13" s="36" t="b">
        <f t="shared" si="2"/>
        <v>1</v>
      </c>
      <c r="U13" s="219">
        <v>22.1</v>
      </c>
      <c r="V13" s="140"/>
      <c r="W13" s="225">
        <v>9.5</v>
      </c>
      <c r="X13" s="140"/>
      <c r="Y13" s="219">
        <v>22.1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21.200000000000003</v>
      </c>
      <c r="Q14" s="397">
        <v>0</v>
      </c>
      <c r="R14" s="219">
        <f>_xll.qlMidEquivalent(P14,Q14)</f>
        <v>21.200000000000003</v>
      </c>
      <c r="S14" s="230">
        <v>6</v>
      </c>
      <c r="T14" s="36" t="b">
        <f t="shared" si="2"/>
        <v>1</v>
      </c>
      <c r="U14" s="219">
        <v>21.200000000000003</v>
      </c>
      <c r="V14" s="140"/>
      <c r="W14" s="225">
        <v>9.1999999999999993</v>
      </c>
      <c r="X14" s="140"/>
      <c r="Y14" s="219">
        <v>21.200000000000003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20.700000000000003</v>
      </c>
      <c r="Q15" s="397">
        <v>0</v>
      </c>
      <c r="R15" s="219">
        <f>_xll.qlMidEquivalent(P15,Q15)</f>
        <v>20.700000000000003</v>
      </c>
      <c r="S15" s="230">
        <v>7</v>
      </c>
      <c r="T15" s="36" t="b">
        <f t="shared" si="2"/>
        <v>1</v>
      </c>
      <c r="U15" s="219">
        <v>20.700000000000003</v>
      </c>
      <c r="V15" s="140"/>
      <c r="W15" s="225">
        <v>9.3000000000000007</v>
      </c>
      <c r="X15" s="140"/>
      <c r="Y15" s="219">
        <v>20.700000000000003</v>
      </c>
      <c r="Z15" s="133">
        <f>_xll.qlSimpleQuoteSetValue(F15,Y15/10000,Trigger)</f>
        <v>1.0000000000000026E-5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20.3</v>
      </c>
      <c r="Q16" s="397">
        <v>0</v>
      </c>
      <c r="R16" s="219">
        <f>_xll.qlMidEquivalent(P16,Q16)</f>
        <v>20.3</v>
      </c>
      <c r="S16" s="230">
        <v>8</v>
      </c>
      <c r="T16" s="36" t="b">
        <f t="shared" si="2"/>
        <v>1</v>
      </c>
      <c r="U16" s="219">
        <v>20.3</v>
      </c>
      <c r="V16" s="140"/>
      <c r="W16" s="225">
        <v>9.4</v>
      </c>
      <c r="X16" s="140"/>
      <c r="Y16" s="219">
        <v>20.3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20</v>
      </c>
      <c r="Q17" s="397">
        <v>0</v>
      </c>
      <c r="R17" s="219">
        <f>_xll.qlMidEquivalent(P17,Q17)</f>
        <v>20</v>
      </c>
      <c r="S17" s="230">
        <v>9</v>
      </c>
      <c r="T17" s="36" t="b">
        <f t="shared" si="2"/>
        <v>1</v>
      </c>
      <c r="U17" s="219">
        <v>20</v>
      </c>
      <c r="V17" s="140"/>
      <c r="W17" s="225">
        <v>9.6999999999999993</v>
      </c>
      <c r="X17" s="140"/>
      <c r="Y17" s="219">
        <v>20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19.900000000000002</v>
      </c>
      <c r="Q18" s="397">
        <v>0</v>
      </c>
      <c r="R18" s="219">
        <f>_xll.qlMidEquivalent(P18,Q18)</f>
        <v>19.900000000000002</v>
      </c>
      <c r="S18" s="230">
        <v>10</v>
      </c>
      <c r="T18" s="36" t="b">
        <f t="shared" si="2"/>
        <v>1</v>
      </c>
      <c r="U18" s="219">
        <v>19.900000000000002</v>
      </c>
      <c r="V18" s="140"/>
      <c r="W18" s="225">
        <v>9.9</v>
      </c>
      <c r="X18" s="140"/>
      <c r="Y18" s="219">
        <v>19.900000000000002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19.850596758402173</v>
      </c>
      <c r="V19" s="140"/>
      <c r="W19" s="225">
        <v>10.096008179871063</v>
      </c>
      <c r="X19" s="140"/>
      <c r="Y19" s="219">
        <v>19.850596758402173</v>
      </c>
      <c r="Z19" s="133">
        <f>_xll.qlSimpleQuoteSetValue(F19,Y19/10000,Trigger)</f>
        <v>-2.56787615978641E-7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19.8</v>
      </c>
      <c r="Q20" s="397">
        <v>0</v>
      </c>
      <c r="R20" s="219">
        <f>_xll.qlMidEquivalent(P20,Q20)</f>
        <v>19.8</v>
      </c>
      <c r="S20" s="230">
        <v>12</v>
      </c>
      <c r="T20" s="36" t="b">
        <f t="shared" si="2"/>
        <v>1</v>
      </c>
      <c r="U20" s="219">
        <v>19.8</v>
      </c>
      <c r="V20" s="140"/>
      <c r="W20" s="225">
        <v>10.3</v>
      </c>
      <c r="X20" s="140"/>
      <c r="Y20" s="219">
        <v>19.8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19.74197387064342</v>
      </c>
      <c r="V21" s="140"/>
      <c r="W21" s="225">
        <v>10.469292293753776</v>
      </c>
      <c r="X21" s="140"/>
      <c r="Y21" s="219">
        <v>19.74197387064342</v>
      </c>
      <c r="Z21" s="133">
        <f>_xll.qlSimpleQuoteSetValue(F21,Y21/10000,Trigger)</f>
        <v>1.2922781904940381E-7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19.675296614425481</v>
      </c>
      <c r="V22" s="140"/>
      <c r="W22" s="225">
        <v>10.600485274357307</v>
      </c>
      <c r="X22" s="140"/>
      <c r="Y22" s="219">
        <v>19.675296614425481</v>
      </c>
      <c r="Z22" s="133">
        <f>_xll.qlSimpleQuoteSetValue(F22,Y22/10000,Trigger)</f>
        <v>9.2004588562316636E-8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19.600000000000001</v>
      </c>
      <c r="Q23" s="397">
        <v>0</v>
      </c>
      <c r="R23" s="219">
        <f>_xll.qlMidEquivalent(P23,Q23)</f>
        <v>19.600000000000001</v>
      </c>
      <c r="S23" s="230">
        <v>15</v>
      </c>
      <c r="T23" s="36" t="b">
        <f t="shared" si="2"/>
        <v>1</v>
      </c>
      <c r="U23" s="219">
        <v>19.600000000000001</v>
      </c>
      <c r="V23" s="140"/>
      <c r="W23" s="225">
        <v>10.7</v>
      </c>
      <c r="X23" s="140"/>
      <c r="Y23" s="219">
        <v>19.600000000000001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19.516953088359664</v>
      </c>
      <c r="V24" s="140"/>
      <c r="W24" s="225">
        <v>10.773880434147815</v>
      </c>
      <c r="X24" s="140"/>
      <c r="Y24" s="219">
        <v>19.516953088359664</v>
      </c>
      <c r="Z24" s="133">
        <f>_xll.qlSimpleQuoteSetValue(F24,Y24/10000,Trigger)</f>
        <v>-5.6129822274255878E-8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19.430374109852554</v>
      </c>
      <c r="V25" s="140"/>
      <c r="W25" s="225">
        <v>10.82666216137296</v>
      </c>
      <c r="X25" s="140"/>
      <c r="Y25" s="219">
        <v>19.430374109852554</v>
      </c>
      <c r="Z25" s="133">
        <f>_xll.qlSimpleQuoteSetValue(F25,Y25/10000,Trigger)</f>
        <v>-6.978302228687755E-8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19.345318587165615</v>
      </c>
      <c r="V26" s="140"/>
      <c r="W26" s="225">
        <v>10.862503671524196</v>
      </c>
      <c r="X26" s="140"/>
      <c r="Y26" s="219">
        <v>19.345318587165615</v>
      </c>
      <c r="Z26" s="133">
        <f>_xll.qlSimpleQuoteSetValue(F26,Y26/10000,Trigger)</f>
        <v>-5.5371311162479703E-8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19.266842042985786</v>
      </c>
      <c r="V27" s="140"/>
      <c r="W27" s="225">
        <v>10.885563454450288</v>
      </c>
      <c r="X27" s="140"/>
      <c r="Y27" s="219">
        <v>19.266842042985786</v>
      </c>
      <c r="Z27" s="133">
        <f>_xll.qlSimpleQuoteSetValue(F27,Y27/10000,Trigger)</f>
        <v>-2.7306400025026503E-8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19.200000000000003</v>
      </c>
      <c r="Q28" s="397">
        <v>0</v>
      </c>
      <c r="R28" s="219">
        <f>_xll.qlMidEquivalent(P28,Q28)</f>
        <v>19.200000000000003</v>
      </c>
      <c r="S28" s="230">
        <v>20</v>
      </c>
      <c r="T28" s="36" t="b">
        <f t="shared" si="2"/>
        <v>1</v>
      </c>
      <c r="U28" s="219">
        <v>19.200000000000003</v>
      </c>
      <c r="V28" s="140"/>
      <c r="W28" s="225">
        <v>10.9</v>
      </c>
      <c r="X28" s="140"/>
      <c r="Y28" s="219">
        <v>19.200000000000003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19.148109976119013</v>
      </c>
      <c r="V29" s="140"/>
      <c r="W29" s="225">
        <v>10.909264747527617</v>
      </c>
      <c r="X29" s="140"/>
      <c r="Y29" s="219">
        <v>19.148109976119013</v>
      </c>
      <c r="Z29" s="133">
        <f>_xll.qlSimpleQuoteSetValue(F29,Y29/10000,Trigger)</f>
        <v>1.5170222236607703E-8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19.107537470148763</v>
      </c>
      <c r="V30" s="140"/>
      <c r="W30" s="225">
        <v>10.913980934409523</v>
      </c>
      <c r="X30" s="140"/>
      <c r="Y30" s="219">
        <v>19.107537470148763</v>
      </c>
      <c r="Z30" s="133">
        <f>_xll.qlSimpleQuoteSetValue(F30,Y30/10000,Trigger)</f>
        <v>1.8962777795271737E-8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19.072909976119011</v>
      </c>
      <c r="V31" s="140"/>
      <c r="W31" s="225">
        <v>10.914064747527618</v>
      </c>
      <c r="X31" s="140"/>
      <c r="Y31" s="219">
        <v>19.072909976119011</v>
      </c>
      <c r="Z31" s="133">
        <f>_xll.qlSimpleQuoteSetValue(F31,Y31/10000,Trigger)</f>
        <v>1.5170222236174022E-8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19.038854988059505</v>
      </c>
      <c r="V32" s="140"/>
      <c r="W32" s="225">
        <v>10.90943237376381</v>
      </c>
      <c r="X32" s="140"/>
      <c r="Y32" s="219">
        <v>19.038854988059505</v>
      </c>
      <c r="Z32" s="133">
        <f>_xll.qlSimpleQuoteSetValue(F32,Y32/10000,Trigger)</f>
        <v>7.5851111179785907E-9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19</v>
      </c>
      <c r="Q33" s="397">
        <v>0</v>
      </c>
      <c r="R33" s="219">
        <f>_xll.qlMidEquivalent(P33,Q33)</f>
        <v>19</v>
      </c>
      <c r="S33" s="230">
        <v>25</v>
      </c>
      <c r="T33" s="36" t="b">
        <f t="shared" si="2"/>
        <v>1</v>
      </c>
      <c r="U33" s="219">
        <v>19</v>
      </c>
      <c r="V33" s="140"/>
      <c r="W33" s="225">
        <v>10.9</v>
      </c>
      <c r="X33" s="140"/>
      <c r="Y33" s="219">
        <v>19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18.952207007164297</v>
      </c>
      <c r="V34" s="140"/>
      <c r="W34" s="225">
        <v>10.885860575741715</v>
      </c>
      <c r="X34" s="140"/>
      <c r="Y34" s="219">
        <v>18.952207007164297</v>
      </c>
      <c r="Z34" s="133">
        <f>_xll.qlSimpleQuoteSetValue(F34,Y34/10000,Trigger)</f>
        <v>-4.5510666708738906E-9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18.896276009552395</v>
      </c>
      <c r="V35" s="140"/>
      <c r="W35" s="225">
        <v>10.867814100988953</v>
      </c>
      <c r="X35" s="140"/>
      <c r="Y35" s="219">
        <v>18.896276009552395</v>
      </c>
      <c r="Z35" s="133">
        <f>_xll.qlSimpleQuoteSetValue(F35,Y35/10000,Trigger)</f>
        <v>-6.0680888946430811E-9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18.834241508358346</v>
      </c>
      <c r="V36" s="140"/>
      <c r="W36" s="225">
        <v>10.846837338365335</v>
      </c>
      <c r="X36" s="140"/>
      <c r="Y36" s="219">
        <v>18.834241508358346</v>
      </c>
      <c r="Z36" s="133">
        <f>_xll.qlSimpleQuoteSetValue(F36,Y36/10000,Trigger)</f>
        <v>-5.3095777826500656E-9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18.768138004776198</v>
      </c>
      <c r="V37" s="140"/>
      <c r="W37" s="225">
        <v>10.823907050494476</v>
      </c>
      <c r="X37" s="140"/>
      <c r="Y37" s="219">
        <v>18.768138004776198</v>
      </c>
      <c r="Z37" s="133">
        <f>_xll.qlSimpleQuoteSetValue(F37,Y37/10000,Trigger)</f>
        <v>-3.0340444473215405E-9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18.7</v>
      </c>
      <c r="Q38" s="397">
        <v>0</v>
      </c>
      <c r="R38" s="219">
        <f>_xll.qlMidEquivalent(P38,Q38)</f>
        <v>18.7</v>
      </c>
      <c r="S38" s="230">
        <v>30</v>
      </c>
      <c r="T38" s="36" t="b">
        <f t="shared" si="2"/>
        <v>1</v>
      </c>
      <c r="U38" s="219">
        <v>18.7</v>
      </c>
      <c r="V38" s="140"/>
      <c r="W38" s="225">
        <v>10.8</v>
      </c>
      <c r="X38" s="140"/>
      <c r="Y38" s="219">
        <v>18.7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18.7</v>
      </c>
      <c r="V39" s="140"/>
      <c r="W39" s="234">
        <v>10.8</v>
      </c>
      <c r="X39" s="140"/>
      <c r="Y39" s="234">
        <v>18.7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18.7</v>
      </c>
      <c r="V40" s="140"/>
      <c r="W40" s="234">
        <v>10.8</v>
      </c>
      <c r="X40" s="140"/>
      <c r="Y40" s="234">
        <v>18.7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18.7</v>
      </c>
      <c r="V41" s="140"/>
      <c r="W41" s="234">
        <v>10.8</v>
      </c>
      <c r="X41" s="140"/>
      <c r="Y41" s="234">
        <v>18.7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18.7</v>
      </c>
      <c r="V42" s="140"/>
      <c r="W42" s="235">
        <v>10.8</v>
      </c>
      <c r="X42" s="140"/>
      <c r="Y42" s="235">
        <v>18.7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2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obj_0033c#0000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10:59:31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USD12L3L6M_Quote#0000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USD12L3L1Y_Quote#0000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57.375</v>
      </c>
      <c r="Q6" s="397">
        <v>67.375</v>
      </c>
      <c r="R6" s="219">
        <f>_xll.qlMidEquivalent(P6,Q6)</f>
        <v>62.375</v>
      </c>
      <c r="S6" s="229">
        <v>1</v>
      </c>
      <c r="T6" s="36" t="b">
        <f t="shared" si="2"/>
        <v>1</v>
      </c>
      <c r="U6" s="219">
        <v>62.375</v>
      </c>
      <c r="V6" s="140"/>
      <c r="W6" s="225">
        <v>36.125</v>
      </c>
      <c r="X6" s="140"/>
      <c r="Y6" s="219">
        <v>62.375</v>
      </c>
      <c r="Z6" s="133">
        <f>_xll.qlSimpleQuoteSetValue(F6,Y6/10000,Trigger)</f>
        <v>1.7625000000000002E-3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USD12L3L15M_Quote#0000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61.596207828411742</v>
      </c>
      <c r="V7" s="140"/>
      <c r="W7" s="225">
        <v>34.958789098466056</v>
      </c>
      <c r="X7" s="140"/>
      <c r="Y7" s="219">
        <v>61.596207828411742</v>
      </c>
      <c r="Z7" s="133">
        <f>_xll.qlSimpleQuoteSetValue(F7,Y7/10000,Trigger)</f>
        <v>1.7382678385469766E-3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USD12L3L18M_Quote#0000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60.803932525458784</v>
      </c>
      <c r="V8" s="140"/>
      <c r="W8" s="225">
        <v>33.846562557545688</v>
      </c>
      <c r="X8" s="140"/>
      <c r="Y8" s="219">
        <v>60.803932525458784</v>
      </c>
      <c r="Z8" s="133">
        <f>_xll.qlSimpleQuoteSetValue(F8,Y8/10000,Trigger)</f>
        <v>1.7099785416751622E-3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USD12L3L21M_Quote#0000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59.984690959776437</v>
      </c>
      <c r="V9" s="140"/>
      <c r="W9" s="225">
        <v>32.842304737852473</v>
      </c>
      <c r="X9" s="140"/>
      <c r="Y9" s="219">
        <v>59.984690959776437</v>
      </c>
      <c r="Z9" s="133">
        <f>_xll.qlSimpleQuoteSetValue(F9,Y9/10000,Trigger)</f>
        <v>1.6735749739657671E-3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USD12L3L2Y_Quote#0000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54.125</v>
      </c>
      <c r="Q10" s="397">
        <v>64.125</v>
      </c>
      <c r="R10" s="219">
        <f>_xll.qlMidEquivalent(P10,Q10)</f>
        <v>59.125</v>
      </c>
      <c r="S10" s="230">
        <v>2</v>
      </c>
      <c r="T10" s="36" t="b">
        <f t="shared" si="2"/>
        <v>1</v>
      </c>
      <c r="U10" s="219">
        <v>59.125</v>
      </c>
      <c r="V10" s="140"/>
      <c r="W10" s="225">
        <v>32</v>
      </c>
      <c r="X10" s="140"/>
      <c r="Y10" s="219">
        <v>59.125</v>
      </c>
      <c r="Z10" s="133">
        <f>_xll.qlSimpleQuoteSetValue(F10,Y10/10000,Trigger)</f>
        <v>1.6250000000000006E-3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USD12L3L3Y_Quote#0000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50.875</v>
      </c>
      <c r="Q11" s="397">
        <v>60.875</v>
      </c>
      <c r="R11" s="219">
        <f>_xll.qlMidEquivalent(P11,Q11)</f>
        <v>55.875</v>
      </c>
      <c r="S11" s="230">
        <v>3</v>
      </c>
      <c r="T11" s="36" t="b">
        <f t="shared" si="2"/>
        <v>1</v>
      </c>
      <c r="U11" s="219">
        <v>55.875</v>
      </c>
      <c r="V11" s="140"/>
      <c r="W11" s="225">
        <v>30.25</v>
      </c>
      <c r="X11" s="140"/>
      <c r="Y11" s="219">
        <v>55.875</v>
      </c>
      <c r="Z11" s="133">
        <f>_xll.qlSimpleQuoteSetValue(F11,Y11/10000,Trigger)</f>
        <v>1.3625E-3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USD12L3L4Y_Quote#0000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49.5</v>
      </c>
      <c r="Q12" s="397">
        <v>59.5</v>
      </c>
      <c r="R12" s="219">
        <f>_xll.qlMidEquivalent(P12,Q12)</f>
        <v>54.5</v>
      </c>
      <c r="S12" s="230">
        <v>4</v>
      </c>
      <c r="T12" s="36" t="b">
        <f t="shared" si="2"/>
        <v>1</v>
      </c>
      <c r="U12" s="219">
        <v>54.5</v>
      </c>
      <c r="V12" s="140"/>
      <c r="W12" s="225">
        <v>29.375</v>
      </c>
      <c r="X12" s="140"/>
      <c r="Y12" s="219">
        <v>54.5</v>
      </c>
      <c r="Z12" s="133">
        <f>_xll.qlSimpleQuoteSetValue(F12,Y12/10000,Trigger)</f>
        <v>1.2624999999999997E-3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USD12L3L5Y_Quote#0000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47.875</v>
      </c>
      <c r="Q13" s="397">
        <v>57.875</v>
      </c>
      <c r="R13" s="219">
        <f>_xll.qlMidEquivalent(P13,Q13)</f>
        <v>52.875</v>
      </c>
      <c r="S13" s="230">
        <v>5</v>
      </c>
      <c r="T13" s="36" t="b">
        <f t="shared" si="2"/>
        <v>1</v>
      </c>
      <c r="U13" s="219">
        <v>52.875</v>
      </c>
      <c r="V13" s="140"/>
      <c r="W13" s="225">
        <v>28.625</v>
      </c>
      <c r="X13" s="140"/>
      <c r="Y13" s="219">
        <v>52.875</v>
      </c>
      <c r="Z13" s="133">
        <f>_xll.qlSimpleQuoteSetValue(F13,Y13/10000,Trigger)</f>
        <v>1.2750000000000001E-3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USD12L3L6Y_Quote#0000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46.875</v>
      </c>
      <c r="Q14" s="397">
        <v>56.875</v>
      </c>
      <c r="R14" s="219">
        <f>_xll.qlMidEquivalent(P14,Q14)</f>
        <v>51.875</v>
      </c>
      <c r="S14" s="230">
        <v>6</v>
      </c>
      <c r="T14" s="36" t="b">
        <f t="shared" si="2"/>
        <v>1</v>
      </c>
      <c r="U14" s="219">
        <v>51.875</v>
      </c>
      <c r="V14" s="140"/>
      <c r="W14" s="225">
        <v>27.875</v>
      </c>
      <c r="X14" s="140"/>
      <c r="Y14" s="219">
        <v>51.875</v>
      </c>
      <c r="Z14" s="133">
        <f>_xll.qlSimpleQuoteSetValue(F14,Y14/10000,Trigger)</f>
        <v>1.3250000000000002E-3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USD12L3L7Y_Quote#0000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45.125</v>
      </c>
      <c r="Q15" s="397">
        <v>55.125</v>
      </c>
      <c r="R15" s="219">
        <f>_xll.qlMidEquivalent(P15,Q15)</f>
        <v>50.125</v>
      </c>
      <c r="S15" s="230">
        <v>7</v>
      </c>
      <c r="T15" s="36" t="b">
        <f t="shared" si="2"/>
        <v>1</v>
      </c>
      <c r="U15" s="219">
        <v>50.125</v>
      </c>
      <c r="V15" s="140"/>
      <c r="W15" s="225">
        <v>27.125</v>
      </c>
      <c r="X15" s="140"/>
      <c r="Y15" s="219">
        <v>50.125</v>
      </c>
      <c r="Z15" s="133">
        <f>_xll.qlSimpleQuoteSetValue(F15,Y15/10000,Trigger)</f>
        <v>1.3124999999999994E-3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USD12L3L8Y_Quote#0000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43.75</v>
      </c>
      <c r="Q16" s="397">
        <v>53.75</v>
      </c>
      <c r="R16" s="219">
        <f>_xll.qlMidEquivalent(P16,Q16)</f>
        <v>48.75</v>
      </c>
      <c r="S16" s="230">
        <v>8</v>
      </c>
      <c r="T16" s="36" t="b">
        <f t="shared" si="2"/>
        <v>1</v>
      </c>
      <c r="U16" s="219">
        <v>48.75</v>
      </c>
      <c r="V16" s="140"/>
      <c r="W16" s="225">
        <v>26.75</v>
      </c>
      <c r="X16" s="140"/>
      <c r="Y16" s="219">
        <v>48.75</v>
      </c>
      <c r="Z16" s="133">
        <f>_xll.qlSimpleQuoteSetValue(F16,Y16/10000,Trigger)</f>
        <v>1.2999999999999999E-3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USD12L3L9Y_Quote#0000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42.5</v>
      </c>
      <c r="Q17" s="397">
        <v>52.5</v>
      </c>
      <c r="R17" s="219">
        <f>_xll.qlMidEquivalent(P17,Q17)</f>
        <v>47.5</v>
      </c>
      <c r="S17" s="230">
        <v>9</v>
      </c>
      <c r="T17" s="36" t="b">
        <f t="shared" si="2"/>
        <v>1</v>
      </c>
      <c r="U17" s="219">
        <v>47.5</v>
      </c>
      <c r="V17" s="140"/>
      <c r="W17" s="225">
        <v>26.5</v>
      </c>
      <c r="X17" s="140"/>
      <c r="Y17" s="219">
        <v>47.5</v>
      </c>
      <c r="Z17" s="133">
        <f>_xll.qlSimpleQuoteSetValue(F17,Y17/10000,Trigger)</f>
        <v>1.2999999999999999E-3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USD12L3L10Y_Quote#0000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41.5</v>
      </c>
      <c r="Q18" s="397">
        <v>51.5</v>
      </c>
      <c r="R18" s="219">
        <f>_xll.qlMidEquivalent(P18,Q18)</f>
        <v>46.5</v>
      </c>
      <c r="S18" s="230">
        <v>10</v>
      </c>
      <c r="T18" s="36" t="b">
        <f t="shared" si="2"/>
        <v>1</v>
      </c>
      <c r="U18" s="219">
        <v>46.5</v>
      </c>
      <c r="V18" s="140"/>
      <c r="W18" s="225">
        <v>26.375</v>
      </c>
      <c r="X18" s="140"/>
      <c r="Y18" s="219">
        <v>46.5</v>
      </c>
      <c r="Z18" s="133">
        <f>_xll.qlSimpleQuoteSetValue(F18,Y18/10000,Trigger)</f>
        <v>1.3124999999999994E-3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USD12L3L11Y_Quote#0000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40.375</v>
      </c>
      <c r="Q19" s="397">
        <v>50.375</v>
      </c>
      <c r="R19" s="219">
        <f>_xll.qlMidEquivalent(P19,Q19)</f>
        <v>45.375</v>
      </c>
      <c r="S19" s="230">
        <v>11</v>
      </c>
      <c r="T19" s="36" t="b">
        <f t="shared" si="2"/>
        <v>1</v>
      </c>
      <c r="U19" s="219">
        <v>45.375</v>
      </c>
      <c r="V19" s="140"/>
      <c r="W19" s="225">
        <v>26.375</v>
      </c>
      <c r="X19" s="140"/>
      <c r="Y19" s="219">
        <v>45.375</v>
      </c>
      <c r="Z19" s="133">
        <f>_xll.qlSimpleQuoteSetValue(F19,Y19/10000,Trigger)</f>
        <v>1.1749999999999998E-3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USD12L3L12Y_Quote#0000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39.375</v>
      </c>
      <c r="Q20" s="397">
        <v>49.375</v>
      </c>
      <c r="R20" s="219">
        <f>_xll.qlMidEquivalent(P20,Q20)</f>
        <v>44.375</v>
      </c>
      <c r="S20" s="230">
        <v>12</v>
      </c>
      <c r="T20" s="36" t="b">
        <f t="shared" si="2"/>
        <v>1</v>
      </c>
      <c r="U20" s="219">
        <v>44.375</v>
      </c>
      <c r="V20" s="140"/>
      <c r="W20" s="225">
        <v>26.375</v>
      </c>
      <c r="X20" s="140"/>
      <c r="Y20" s="219">
        <v>44.375</v>
      </c>
      <c r="Z20" s="133">
        <f>_xll.qlSimpleQuoteSetValue(F20,Y20/10000,Trigger)</f>
        <v>1.0249999999999994E-3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USD12L3L13Y_Quote#0000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43.747804005203299</v>
      </c>
      <c r="V21" s="140"/>
      <c r="W21" s="225">
        <v>26.577564337724002</v>
      </c>
      <c r="X21" s="140"/>
      <c r="Y21" s="219">
        <v>43.747804005203299</v>
      </c>
      <c r="Z21" s="133">
        <f>_xll.qlSimpleQuoteSetValue(F21,Y21/10000,Trigger)</f>
        <v>9.1677903521776094E-4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USD12L3L14Y_Quote#0000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43.391126764574089</v>
      </c>
      <c r="V22" s="140"/>
      <c r="W22" s="225">
        <v>26.974573119892447</v>
      </c>
      <c r="X22" s="140"/>
      <c r="Y22" s="219">
        <v>43.391126764574089</v>
      </c>
      <c r="Z22" s="133">
        <f>_xll.qlSimpleQuoteSetValue(F22,Y22/10000,Trigger)</f>
        <v>8.3891876963873265E-4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USD12L3L15Y_Quote#0000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38.125</v>
      </c>
      <c r="Q23" s="397">
        <v>48.125</v>
      </c>
      <c r="R23" s="219">
        <f>_xll.qlMidEquivalent(P23,Q23)</f>
        <v>43.125</v>
      </c>
      <c r="S23" s="230">
        <v>15</v>
      </c>
      <c r="T23" s="36" t="b">
        <f t="shared" si="2"/>
        <v>1</v>
      </c>
      <c r="U23" s="219">
        <v>43.125</v>
      </c>
      <c r="V23" s="140"/>
      <c r="W23" s="225">
        <v>27.25</v>
      </c>
      <c r="X23" s="140"/>
      <c r="Y23" s="219">
        <v>43.125</v>
      </c>
      <c r="Z23" s="133">
        <f>_xll.qlSimpleQuoteSetValue(F23,Y23/10000,Trigger)</f>
        <v>7.7500000000000051E-4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USD12L3L16Y_Quote#0000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42.80462556469648</v>
      </c>
      <c r="V24" s="140"/>
      <c r="W24" s="225">
        <v>27.161948040688213</v>
      </c>
      <c r="X24" s="140"/>
      <c r="Y24" s="219">
        <v>42.80462556469648</v>
      </c>
      <c r="Z24" s="133">
        <f>_xll.qlSimpleQuoteSetValue(F24,Y24/10000,Trigger)</f>
        <v>7.1168467122498073E-4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USD12L3L17Y_Quote#0000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42.425885837190215</v>
      </c>
      <c r="V25" s="140"/>
      <c r="W25" s="225">
        <v>26.784691545774237</v>
      </c>
      <c r="X25" s="140"/>
      <c r="Y25" s="219">
        <v>42.425885837190215</v>
      </c>
      <c r="Z25" s="133">
        <f>_xll.qlSimpleQuoteSetValue(F25,Y25/10000,Trigger)</f>
        <v>6.4795932098240779E-4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USD12L3L18Y_Quote#0000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42.019833327335718</v>
      </c>
      <c r="V26" s="140"/>
      <c r="W26" s="225">
        <v>26.27646103051616</v>
      </c>
      <c r="X26" s="140"/>
      <c r="Y26" s="219">
        <v>42.019833327335718</v>
      </c>
      <c r="Z26" s="133">
        <f>_xll.qlSimpleQuoteSetValue(F26,Y26/10000,Trigger)</f>
        <v>5.8589163512734639E-4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USD12L3L19Y_Quote#0000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41.617520544987478</v>
      </c>
      <c r="V27" s="140"/>
      <c r="W27" s="225">
        <v>25.795487010172053</v>
      </c>
      <c r="X27" s="140"/>
      <c r="Y27" s="219">
        <v>41.617520544987478</v>
      </c>
      <c r="Z27" s="133">
        <f>_xll.qlSimpleQuoteSetValue(F27,Y27/10000,Trigger)</f>
        <v>5.2754929951485605E-4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USD12L3L20Y_Quote#0000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36.25</v>
      </c>
      <c r="Q28" s="397">
        <v>46.25</v>
      </c>
      <c r="R28" s="219">
        <f>_xll.qlMidEquivalent(P28,Q28)</f>
        <v>41.25</v>
      </c>
      <c r="S28" s="230">
        <v>20</v>
      </c>
      <c r="T28" s="36" t="b">
        <f t="shared" si="2"/>
        <v>1</v>
      </c>
      <c r="U28" s="219">
        <v>41.25</v>
      </c>
      <c r="V28" s="140"/>
      <c r="W28" s="225">
        <v>25.5</v>
      </c>
      <c r="X28" s="140"/>
      <c r="Y28" s="219">
        <v>41.25</v>
      </c>
      <c r="Z28" s="133">
        <f>_xll.qlSimpleQuoteSetValue(F28,Y28/10000,Trigger)</f>
        <v>4.7500000000000016E-4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USD12L3L21Y_Quote#0000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40.940155252784734</v>
      </c>
      <c r="V29" s="140"/>
      <c r="W29" s="225">
        <v>25.378</v>
      </c>
      <c r="X29" s="140"/>
      <c r="Y29" s="219">
        <v>40.940155252784734</v>
      </c>
      <c r="Z29" s="133">
        <f>_xll.qlSimpleQuoteSetValue(F29,Y29/10000,Trigger)</f>
        <v>4.2963927804730252E-4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USD12L3L22Y_Quote#0000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40.678194065980918</v>
      </c>
      <c r="V30" s="140"/>
      <c r="W30" s="225">
        <v>25.303999999999998</v>
      </c>
      <c r="X30" s="140"/>
      <c r="Y30" s="219">
        <v>40.678194065980918</v>
      </c>
      <c r="Z30" s="133">
        <f>_xll.qlSimpleQuoteSetValue(F30,Y30/10000,Trigger)</f>
        <v>3.9017409755912752E-4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USD12L3L23Y_Quote#0000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40.446155252784735</v>
      </c>
      <c r="V31" s="140"/>
      <c r="W31" s="225">
        <v>25.265999999999998</v>
      </c>
      <c r="X31" s="140"/>
      <c r="Y31" s="219">
        <v>40.446155252784735</v>
      </c>
      <c r="Z31" s="133">
        <f>_xll.qlSimpleQuoteSetValue(F31,Y31/10000,Trigger)</f>
        <v>3.5463927804730167E-4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USD12L3L24Y_Quote#0000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40.226077626392367</v>
      </c>
      <c r="V32" s="140"/>
      <c r="W32" s="225">
        <v>25.251999999999999</v>
      </c>
      <c r="X32" s="140"/>
      <c r="Y32" s="219">
        <v>40.226077626392367</v>
      </c>
      <c r="Z32" s="133">
        <f>_xll.qlSimpleQuoteSetValue(F32,Y32/10000,Trigger)</f>
        <v>3.2106963902365105E-4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USD12L3L25Y_Quote#0000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35</v>
      </c>
      <c r="Q33" s="397">
        <v>45</v>
      </c>
      <c r="R33" s="219">
        <f>_xll.qlMidEquivalent(P33,Q33)</f>
        <v>40</v>
      </c>
      <c r="S33" s="230">
        <v>25</v>
      </c>
      <c r="T33" s="36" t="b">
        <f t="shared" si="2"/>
        <v>1</v>
      </c>
      <c r="U33" s="219">
        <v>40</v>
      </c>
      <c r="V33" s="140"/>
      <c r="W33" s="225">
        <v>25.25</v>
      </c>
      <c r="X33" s="140"/>
      <c r="Y33" s="219">
        <v>40</v>
      </c>
      <c r="Z33" s="133">
        <f>_xll.qlSimpleQuoteSetValue(F33,Y33/10000,Trigger)</f>
        <v>2.875E-4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USD12L3L26Y_Quote#0000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39.753753424164579</v>
      </c>
      <c r="V34" s="140"/>
      <c r="W34" s="225">
        <v>25.262287961929694</v>
      </c>
      <c r="X34" s="140"/>
      <c r="Y34" s="219">
        <v>39.753753424164579</v>
      </c>
      <c r="Z34" s="133">
        <f>_xll.qlSimpleQuoteSetValue(F34,Y34/10000,Trigger)</f>
        <v>2.5235821658580945E-4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USD12L3L27Y_Quote#0000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39.488337898886108</v>
      </c>
      <c r="V35" s="140"/>
      <c r="W35" s="225">
        <v>25.291863885789084</v>
      </c>
      <c r="X35" s="140"/>
      <c r="Y35" s="219">
        <v>39.488337898886108</v>
      </c>
      <c r="Z35" s="133">
        <f>_xll.qlSimpleQuoteSetValue(F35,Y35/10000,Trigger)</f>
        <v>2.1564428878107899E-4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USD12L3L28Y_Quote#0000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39.208545661525342</v>
      </c>
      <c r="V36" s="140"/>
      <c r="W36" s="225">
        <v>25.327795828683623</v>
      </c>
      <c r="X36" s="140"/>
      <c r="Y36" s="219">
        <v>39.208545661525342</v>
      </c>
      <c r="Z36" s="133">
        <f>_xll.qlSimpleQuoteSetValue(F36,Y36/10000,Trigger)</f>
        <v>1.7775125268344434E-4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USD12L3L29Y_Quote#0000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38.919168949443055</v>
      </c>
      <c r="V37" s="140"/>
      <c r="W37" s="225">
        <v>25.359151847718778</v>
      </c>
      <c r="X37" s="140"/>
      <c r="Y37" s="219">
        <v>38.919168949443055</v>
      </c>
      <c r="Z37" s="133">
        <f>_xll.qlSimpleQuoteSetValue(F37,Y37/10000,Trigger)</f>
        <v>1.3907214439053952E-4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USD12L3L30Y_Quote#0000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33.625</v>
      </c>
      <c r="Q38" s="397">
        <v>43.625</v>
      </c>
      <c r="R38" s="219">
        <f>_xll.qlMidEquivalent(P38,Q38)</f>
        <v>38.625</v>
      </c>
      <c r="S38" s="230">
        <v>30</v>
      </c>
      <c r="T38" s="36" t="b">
        <f t="shared" si="2"/>
        <v>1</v>
      </c>
      <c r="U38" s="219">
        <v>38.625</v>
      </c>
      <c r="V38" s="140"/>
      <c r="W38" s="225">
        <v>25.375</v>
      </c>
      <c r="X38" s="140"/>
      <c r="Y38" s="219">
        <v>38.625</v>
      </c>
      <c r="Z38" s="133">
        <f>_xll.qlSimpleQuoteSetValue(F38,Y38/10000,Trigger)</f>
        <v>1.0000000000000026E-4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USD12L3L35Y_Quote#0000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38.625</v>
      </c>
      <c r="V39" s="140"/>
      <c r="W39" s="234">
        <v>25.375</v>
      </c>
      <c r="X39" s="140"/>
      <c r="Y39" s="234">
        <v>38.625</v>
      </c>
      <c r="Z39" s="133">
        <f>_xll.qlSimpleQuoteSetValue(F39,Y39/10000,Trigger)</f>
        <v>1.0000000000000026E-4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USD12L3L40Y_Quote#0000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38.625</v>
      </c>
      <c r="V40" s="140"/>
      <c r="W40" s="234">
        <v>25.375</v>
      </c>
      <c r="X40" s="140"/>
      <c r="Y40" s="234">
        <v>38.625</v>
      </c>
      <c r="Z40" s="133">
        <f>_xll.qlSimpleQuoteSetValue(F40,Y40/10000,Trigger)</f>
        <v>1.0000000000000026E-4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USD12L3L50Y_Quote#0000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38.625</v>
      </c>
      <c r="V41" s="140"/>
      <c r="W41" s="234">
        <v>25.375</v>
      </c>
      <c r="X41" s="140"/>
      <c r="Y41" s="234">
        <v>38.625</v>
      </c>
      <c r="Z41" s="133">
        <f>_xll.qlSimpleQuoteSetValue(F41,Y41/10000,Trigger)</f>
        <v>1.0000000000000026E-4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USD12L3L60Y_Quote#0000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38.625</v>
      </c>
      <c r="V42" s="140"/>
      <c r="W42" s="235">
        <v>25.375</v>
      </c>
      <c r="X42" s="140"/>
      <c r="Y42" s="235">
        <v>38.625</v>
      </c>
      <c r="Z42" s="134">
        <f>_xll.qlSimpleQuoteSetValue(F42,Y42/10000,Trigger)</f>
        <v>1.0000000000000026E-4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263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UsdLiborSwapForBasisCalc1Y#0000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UsdLiborSwapForBasisCalc2Y#0000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UsdLiborSwapForBasisCalc3Y#0000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UsdLiborSwapForBasisCalc4Y#0000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UsdLiborSwapForBasisCalc5Y#0000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UsdLiborSwapForBasisCalc6Y#0000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UsdLiborSwapForBasisCalc7Y#0000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UsdLiborSwapForBasisCalc8Y#0000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UsdLiborSwapForBasisCalc9Y#0000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UsdLiborSwapForBasisCalc10Y#0000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UsdLiborSwapForBasisCalc11Y#0000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UsdLiborSwapForBasisCalc12Y#0000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UsdLiborSwapForBasisCalc13Y#0000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UsdLiborSwapForBasisCalc14Y#0000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UsdLiborSwapForBasisCalc15Y#0000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UsdLiborSwapForBasisCalc16Y#0000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UsdLiborSwapForBasisCalc17Y#0000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UsdLiborSwapForBasisCalc18Y#0000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UsdLiborSwapForBasisCalc19Y#0000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UsdLiborSwapForBasisCalc20Y#0000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UsdLiborSwapForBasisCalc21Y#0000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UsdLiborSwapForBasisCalc22Y#0000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UsdLiborSwapForBasisCalc23Y#0000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UsdLiborSwapForBasisCalc24Y#0000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UsdLiborSwapForBasisCalc25Y#0000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UsdLiborSwapForBasisCalc26Y#0000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UsdLiborSwapForBasisCalc27Y#0000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UsdLiborSwapForBasisCalc28Y#0000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UsdLiborSwapForBasisCalc29Y#0000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UsdLiborSwapForBasisCalc30Y#0000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UsdLiborSwapForBasisCalc31Y#0000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UsdLiborSwapForBasisCalc32Y#0000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UsdLiborSwapForBasisCalc33Y#0000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UsdLiborSwapForBasisCalc34Y#0000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UsdLiborSwapForBasisCalc35Y#0000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UsdLiborSwapForBasisCalc36Y#0000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UsdLiborSwapForBasisCalc37Y#0000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UsdLiborSwapForBasisCalc38Y#0000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UsdLiborSwapForBasisCalc39Y#0000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UsdLiborSwapForBasisCalc40Y#0000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UsdLiborSwapForBasisCalc41Y#0000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UsdLiborSwapForBasisCalc42Y#0000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UsdLiborSwapForBasisCalc43Y#0000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UsdLiborSwapForBasisCalc44Y#0000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UsdLiborSwapForBasisCalc45Y#0000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UsdLiborSwapForBasisCalc46Y#0000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UsdLiborSwapForBasisCalc47Y#0000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UsdLiborSwapForBasisCalc48Y#0000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UsdLiborSwapForBasisCalc49Y#0000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UsdLiborSwapForBasisCalc50Y#0000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UsdLiborSwapForBasisCalc51Y#0000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UsdLiborSwapForBasisCalc52Y#0000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UsdLiborSwapForBasisCalc53Y#0000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UsdLiborSwapForBasisCalc54Y#0000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UsdLiborSwapForBasisCalc55Y#0000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UsdLiborSwapForBasisCalc56Y#0000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UsdLiborSwapForBasisCalc57Y#0000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UsdLiborSwapForBasisCalc58Y#0000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UsdLiborSwapForBasisCalc59Y#0000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UsdLiborSwapForBasisCalc60Y#0000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0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Updated at 10:59:31</v>
      </c>
      <c r="M4" s="292" t="s">
        <v>134</v>
      </c>
      <c r="N4" s="293"/>
      <c r="O4" s="410" t="s">
        <v>157</v>
      </c>
      <c r="P4" s="411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USDHW_Volatility_Quote#0000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44.51</v>
      </c>
      <c r="N5" s="293"/>
      <c r="O5" s="127" t="s">
        <v>156</v>
      </c>
      <c r="P5" s="296">
        <f>M5/100*IF(ISNUMBER(Swap3M4Y),Swap3M4Y/100,Swap6M4Y/100)</f>
        <v>4.8916489999999997E-3</v>
      </c>
      <c r="Q5" s="293"/>
      <c r="R5" s="296">
        <v>8.6594870000000004E-3</v>
      </c>
      <c r="S5" s="294"/>
      <c r="T5" s="296">
        <f t="array" ref="T5:T6">QuoteLive</f>
        <v>4.8916489999999997E-3</v>
      </c>
      <c r="U5" s="296">
        <f>_xll.qlSimpleQuoteSetValue(C5,T5,Trigger)</f>
        <v>0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USDHW_MeanReversion_Quote#0000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97</vt:i4>
      </vt:variant>
    </vt:vector>
  </HeadingPairs>
  <TitlesOfParts>
    <vt:vector size="113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2016-09-28T09:11:08Z</dcterms:modified>
</cp:coreProperties>
</file>