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chael Kerkow\Documents\GitHub\14002-RollestonSim\"/>
    </mc:Choice>
  </mc:AlternateContent>
  <bookViews>
    <workbookView xWindow="0" yWindow="0" windowWidth="25200" windowHeight="12570" activeTab="1"/>
  </bookViews>
  <sheets>
    <sheet name="Working Locations" sheetId="1" r:id="rId1"/>
    <sheet name="SimioInputs" sheetId="7" r:id="rId2"/>
    <sheet name="Weather" sheetId="3" r:id="rId3"/>
    <sheet name="Equipment" sheetId="4" r:id="rId4"/>
    <sheet name="ROM" sheetId="5" r:id="rId5"/>
    <sheet name="CHF" sheetId="6" r:id="rId6"/>
  </sheets>
  <calcPr calcId="152511"/>
</workbook>
</file>

<file path=xl/calcChain.xml><?xml version="1.0" encoding="utf-8"?>
<calcChain xmlns="http://schemas.openxmlformats.org/spreadsheetml/2006/main">
  <c r="L23" i="7" l="1"/>
  <c r="M23" i="7"/>
  <c r="N23" i="7"/>
  <c r="J23" i="7"/>
  <c r="N55" i="7"/>
  <c r="N44" i="7"/>
  <c r="N45" i="7"/>
  <c r="N46" i="7"/>
  <c r="N47" i="7"/>
  <c r="N48" i="7"/>
  <c r="N49" i="7"/>
  <c r="N50" i="7"/>
  <c r="N51" i="7"/>
  <c r="N52" i="7"/>
  <c r="N53" i="7"/>
  <c r="N54" i="7"/>
  <c r="N43" i="7"/>
  <c r="K55" i="7"/>
  <c r="L55" i="7"/>
  <c r="M55" i="7"/>
  <c r="J55" i="7"/>
  <c r="J44" i="7"/>
  <c r="K44" i="7"/>
  <c r="L44" i="7"/>
  <c r="M44" i="7"/>
  <c r="J45" i="7"/>
  <c r="K45" i="7"/>
  <c r="L45" i="7"/>
  <c r="M45" i="7"/>
  <c r="J46" i="7"/>
  <c r="K46" i="7"/>
  <c r="L46" i="7"/>
  <c r="M46" i="7"/>
  <c r="J47" i="7"/>
  <c r="K47" i="7"/>
  <c r="L47" i="7"/>
  <c r="M47" i="7"/>
  <c r="J48" i="7"/>
  <c r="K48" i="7"/>
  <c r="L48" i="7"/>
  <c r="M48" i="7"/>
  <c r="J49" i="7"/>
  <c r="K49" i="7"/>
  <c r="L49" i="7"/>
  <c r="M49" i="7"/>
  <c r="J50" i="7"/>
  <c r="K50" i="7"/>
  <c r="L50" i="7"/>
  <c r="M50" i="7"/>
  <c r="J51" i="7"/>
  <c r="K51" i="7"/>
  <c r="L51" i="7"/>
  <c r="M51" i="7"/>
  <c r="J52" i="7"/>
  <c r="K52" i="7"/>
  <c r="L52" i="7"/>
  <c r="M52" i="7"/>
  <c r="J53" i="7"/>
  <c r="K53" i="7"/>
  <c r="L53" i="7"/>
  <c r="M53" i="7"/>
  <c r="J54" i="7"/>
  <c r="K54" i="7"/>
  <c r="L54" i="7"/>
  <c r="M54" i="7"/>
  <c r="K43" i="7"/>
  <c r="L43" i="7"/>
  <c r="M43" i="7"/>
  <c r="J43" i="7"/>
  <c r="K42" i="7"/>
  <c r="L42" i="7"/>
  <c r="M42" i="7"/>
  <c r="J42" i="7"/>
  <c r="M28" i="7"/>
  <c r="M29" i="7"/>
  <c r="M30" i="7"/>
  <c r="M31" i="7"/>
  <c r="M39" i="7" s="1"/>
  <c r="M32" i="7"/>
  <c r="M33" i="7"/>
  <c r="M34" i="7"/>
  <c r="M35" i="7"/>
  <c r="M36" i="7"/>
  <c r="M37" i="7"/>
  <c r="M38" i="7"/>
  <c r="L28" i="7"/>
  <c r="L29" i="7"/>
  <c r="L30" i="7"/>
  <c r="L31" i="7"/>
  <c r="L32" i="7"/>
  <c r="L33" i="7"/>
  <c r="L34" i="7"/>
  <c r="L35" i="7"/>
  <c r="L36" i="7"/>
  <c r="L37" i="7"/>
  <c r="L38" i="7"/>
  <c r="N38" i="7" s="1"/>
  <c r="K28" i="7"/>
  <c r="K29" i="7"/>
  <c r="K30" i="7"/>
  <c r="K39" i="7" s="1"/>
  <c r="K31" i="7"/>
  <c r="K32" i="7"/>
  <c r="K33" i="7"/>
  <c r="K34" i="7"/>
  <c r="K35" i="7"/>
  <c r="K36" i="7"/>
  <c r="K37" i="7"/>
  <c r="K38" i="7"/>
  <c r="J28" i="7"/>
  <c r="J29" i="7"/>
  <c r="J30" i="7"/>
  <c r="J31" i="7"/>
  <c r="J39" i="7" s="1"/>
  <c r="J32" i="7"/>
  <c r="J33" i="7"/>
  <c r="J34" i="7"/>
  <c r="J35" i="7"/>
  <c r="J36" i="7"/>
  <c r="J37" i="7"/>
  <c r="J38" i="7"/>
  <c r="K27" i="7"/>
  <c r="L27" i="7"/>
  <c r="M27" i="7"/>
  <c r="N32" i="7"/>
  <c r="N34" i="7"/>
  <c r="N36" i="7"/>
  <c r="J27" i="7"/>
  <c r="N29" i="7"/>
  <c r="N33" i="7"/>
  <c r="N37" i="7"/>
  <c r="K26" i="7"/>
  <c r="L26" i="7"/>
  <c r="M26" i="7"/>
  <c r="J26" i="7"/>
  <c r="N42" i="7"/>
  <c r="N26" i="7"/>
  <c r="N12" i="7"/>
  <c r="N13" i="7"/>
  <c r="N14" i="7"/>
  <c r="N15" i="7"/>
  <c r="N16" i="7"/>
  <c r="N17" i="7"/>
  <c r="N18" i="7"/>
  <c r="N19" i="7"/>
  <c r="N20" i="7"/>
  <c r="N21" i="7"/>
  <c r="N22" i="7"/>
  <c r="N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M11" i="7"/>
  <c r="L11" i="7"/>
  <c r="J11" i="7"/>
  <c r="N10" i="7"/>
  <c r="K10" i="7" s="1"/>
  <c r="J10" i="7"/>
  <c r="N35" i="7" l="1"/>
  <c r="L39" i="7"/>
  <c r="N31" i="7"/>
  <c r="N27" i="7"/>
  <c r="N28" i="7"/>
  <c r="N30" i="7"/>
  <c r="M10" i="7"/>
  <c r="L10" i="7"/>
  <c r="H21" i="1"/>
  <c r="H20" i="1"/>
  <c r="H19" i="1"/>
  <c r="H18" i="1"/>
  <c r="H17" i="1"/>
  <c r="H16" i="1"/>
  <c r="D149" i="1"/>
  <c r="D148" i="1"/>
  <c r="D147" i="1"/>
  <c r="D146" i="1"/>
  <c r="D145" i="1"/>
  <c r="D144" i="1"/>
  <c r="D85" i="1"/>
  <c r="D84" i="1"/>
  <c r="D83" i="1"/>
  <c r="D82" i="1"/>
  <c r="D81" i="1"/>
  <c r="D80" i="1"/>
  <c r="G5" i="7" l="1"/>
  <c r="G6" i="7"/>
  <c r="C5" i="7"/>
  <c r="D5" i="7"/>
  <c r="E5" i="7"/>
  <c r="F5" i="7"/>
  <c r="C6" i="7"/>
  <c r="D6" i="7"/>
  <c r="E6" i="7"/>
  <c r="F6" i="7"/>
  <c r="B6" i="7"/>
  <c r="B5" i="7"/>
  <c r="G4" i="7"/>
  <c r="B44" i="7"/>
  <c r="C44" i="7"/>
  <c r="D44" i="7"/>
  <c r="E44" i="7"/>
  <c r="F44" i="7"/>
  <c r="B45" i="7"/>
  <c r="C45" i="7"/>
  <c r="D45" i="7"/>
  <c r="E45" i="7"/>
  <c r="F45" i="7"/>
  <c r="B46" i="7"/>
  <c r="C46" i="7"/>
  <c r="D46" i="7"/>
  <c r="E46" i="7"/>
  <c r="F46" i="7"/>
  <c r="B47" i="7"/>
  <c r="C47" i="7"/>
  <c r="D47" i="7"/>
  <c r="E47" i="7"/>
  <c r="F47" i="7"/>
  <c r="B48" i="7"/>
  <c r="C48" i="7"/>
  <c r="D48" i="7"/>
  <c r="E48" i="7"/>
  <c r="F48" i="7"/>
  <c r="B49" i="7"/>
  <c r="C49" i="7"/>
  <c r="D49" i="7"/>
  <c r="E49" i="7"/>
  <c r="F49" i="7"/>
  <c r="B50" i="7"/>
  <c r="C50" i="7"/>
  <c r="D50" i="7"/>
  <c r="E50" i="7"/>
  <c r="F50" i="7"/>
  <c r="B51" i="7"/>
  <c r="C51" i="7"/>
  <c r="D51" i="7"/>
  <c r="E51" i="7"/>
  <c r="F51" i="7"/>
  <c r="B52" i="7"/>
  <c r="C52" i="7"/>
  <c r="D52" i="7"/>
  <c r="E52" i="7"/>
  <c r="F52" i="7"/>
  <c r="B53" i="7"/>
  <c r="C53" i="7"/>
  <c r="D53" i="7"/>
  <c r="E53" i="7"/>
  <c r="F53" i="7"/>
  <c r="B54" i="7"/>
  <c r="C54" i="7"/>
  <c r="D54" i="7"/>
  <c r="E54" i="7"/>
  <c r="F54" i="7"/>
  <c r="C43" i="7"/>
  <c r="D43" i="7"/>
  <c r="E43" i="7"/>
  <c r="F43" i="7"/>
  <c r="B43" i="7"/>
  <c r="E29" i="7"/>
  <c r="B27" i="7"/>
  <c r="C14" i="7"/>
  <c r="F15" i="7"/>
  <c r="C11" i="7"/>
  <c r="D11" i="7"/>
  <c r="E11" i="7"/>
  <c r="F11" i="7"/>
  <c r="B11" i="7"/>
  <c r="C4" i="7"/>
  <c r="D4" i="7"/>
  <c r="E4" i="7"/>
  <c r="F4" i="7"/>
  <c r="B4" i="7"/>
  <c r="I211" i="1" l="1"/>
  <c r="I212" i="1"/>
  <c r="I213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D180" i="1"/>
  <c r="D179" i="1"/>
  <c r="D178" i="1"/>
  <c r="E51" i="1"/>
  <c r="F51" i="1"/>
  <c r="G51" i="1"/>
  <c r="H51" i="1"/>
  <c r="E52" i="1"/>
  <c r="F52" i="1"/>
  <c r="G52" i="1"/>
  <c r="H52" i="1"/>
  <c r="D52" i="1"/>
  <c r="D51" i="1"/>
  <c r="E50" i="1"/>
  <c r="F50" i="1"/>
  <c r="G50" i="1"/>
  <c r="H50" i="1"/>
  <c r="D50" i="1"/>
  <c r="E116" i="1"/>
  <c r="F116" i="1"/>
  <c r="G116" i="1"/>
  <c r="H116" i="1"/>
  <c r="D116" i="1"/>
  <c r="E115" i="1"/>
  <c r="F115" i="1"/>
  <c r="G115" i="1"/>
  <c r="H115" i="1"/>
  <c r="E114" i="1"/>
  <c r="F114" i="1"/>
  <c r="G114" i="1"/>
  <c r="H114" i="1"/>
  <c r="D115" i="1"/>
  <c r="D114" i="1"/>
  <c r="I214" i="1" l="1"/>
  <c r="I215" i="1"/>
  <c r="I216" i="1"/>
  <c r="I217" i="1"/>
  <c r="I218" i="1"/>
  <c r="I219" i="1"/>
  <c r="I220" i="1"/>
  <c r="I221" i="1"/>
  <c r="I222" i="1"/>
  <c r="D90" i="1" l="1"/>
  <c r="D233" i="1" l="1"/>
  <c r="I29" i="1" l="1"/>
  <c r="I30" i="1"/>
  <c r="I31" i="1"/>
  <c r="I32" i="1"/>
  <c r="I33" i="1"/>
  <c r="I34" i="1"/>
  <c r="I35" i="1"/>
  <c r="I36" i="1"/>
  <c r="I37" i="1"/>
  <c r="I38" i="1"/>
  <c r="I39" i="1"/>
  <c r="I28" i="1"/>
  <c r="I93" i="1"/>
  <c r="I94" i="1"/>
  <c r="I95" i="1"/>
  <c r="I96" i="1"/>
  <c r="I97" i="1"/>
  <c r="I98" i="1"/>
  <c r="I99" i="1"/>
  <c r="I100" i="1"/>
  <c r="I101" i="1"/>
  <c r="I102" i="1"/>
  <c r="I103" i="1"/>
  <c r="I92" i="1"/>
  <c r="D154" i="1"/>
  <c r="J158" i="1" s="1"/>
  <c r="I156" i="1"/>
  <c r="I157" i="1"/>
  <c r="I158" i="1"/>
  <c r="I159" i="1"/>
  <c r="I160" i="1"/>
  <c r="I161" i="1"/>
  <c r="I162" i="1"/>
  <c r="I163" i="1"/>
  <c r="I164" i="1"/>
  <c r="I165" i="1"/>
  <c r="I166" i="1"/>
  <c r="I167" i="1"/>
  <c r="J157" i="1"/>
  <c r="J159" i="1"/>
  <c r="J161" i="1"/>
  <c r="J163" i="1"/>
  <c r="J165" i="1"/>
  <c r="J167" i="1"/>
  <c r="J93" i="1"/>
  <c r="B28" i="7" s="1"/>
  <c r="J94" i="1"/>
  <c r="B29" i="7" s="1"/>
  <c r="J95" i="1"/>
  <c r="B30" i="7" s="1"/>
  <c r="J96" i="1"/>
  <c r="B31" i="7" s="1"/>
  <c r="J97" i="1"/>
  <c r="B32" i="7" s="1"/>
  <c r="J98" i="1"/>
  <c r="B33" i="7" s="1"/>
  <c r="J99" i="1"/>
  <c r="B34" i="7" s="1"/>
  <c r="J100" i="1"/>
  <c r="B35" i="7" s="1"/>
  <c r="J101" i="1"/>
  <c r="B36" i="7" s="1"/>
  <c r="J102" i="1"/>
  <c r="B37" i="7" s="1"/>
  <c r="J103" i="1"/>
  <c r="B38" i="7" s="1"/>
  <c r="J92" i="1"/>
  <c r="J156" i="1" l="1"/>
  <c r="J166" i="1"/>
  <c r="J164" i="1"/>
  <c r="J162" i="1"/>
  <c r="J160" i="1"/>
  <c r="H235" i="1" l="1"/>
  <c r="G235" i="1"/>
  <c r="F235" i="1"/>
  <c r="E235" i="1"/>
  <c r="D235" i="1"/>
  <c r="H234" i="1"/>
  <c r="G234" i="1"/>
  <c r="F234" i="1"/>
  <c r="E234" i="1"/>
  <c r="D234" i="1"/>
  <c r="H233" i="1"/>
  <c r="G233" i="1"/>
  <c r="F233" i="1"/>
  <c r="E233" i="1"/>
  <c r="D27" i="6" l="1"/>
  <c r="D29" i="6" s="1"/>
  <c r="H209" i="1"/>
  <c r="E209" i="1"/>
  <c r="D209" i="1"/>
  <c r="H154" i="1"/>
  <c r="E154" i="1"/>
  <c r="H90" i="1"/>
  <c r="E90" i="1"/>
  <c r="H26" i="1"/>
  <c r="E26" i="1"/>
  <c r="D26" i="1"/>
  <c r="D24" i="3"/>
  <c r="E24" i="3"/>
  <c r="F24" i="3"/>
  <c r="G24" i="3"/>
  <c r="H24" i="3"/>
  <c r="I24" i="3"/>
  <c r="J24" i="3"/>
  <c r="K24" i="3"/>
  <c r="L24" i="3"/>
  <c r="M24" i="3"/>
  <c r="N24" i="3"/>
  <c r="O24" i="3"/>
  <c r="C24" i="3"/>
  <c r="D23" i="3"/>
  <c r="E23" i="3"/>
  <c r="F23" i="3"/>
  <c r="G23" i="3"/>
  <c r="H23" i="3"/>
  <c r="I23" i="3"/>
  <c r="J23" i="3"/>
  <c r="K23" i="3"/>
  <c r="L23" i="3"/>
  <c r="M23" i="3"/>
  <c r="N23" i="3"/>
  <c r="C23" i="3"/>
  <c r="O22" i="3"/>
  <c r="O23" i="3" s="1"/>
  <c r="F21" i="1"/>
  <c r="F20" i="1"/>
  <c r="F19" i="1"/>
  <c r="F18" i="1"/>
  <c r="F17" i="1"/>
  <c r="F16" i="1"/>
  <c r="F204" i="1"/>
  <c r="F203" i="1"/>
  <c r="F202" i="1"/>
  <c r="F201" i="1"/>
  <c r="F200" i="1"/>
  <c r="F199" i="1"/>
  <c r="F140" i="1"/>
  <c r="F139" i="1"/>
  <c r="F138" i="1"/>
  <c r="F137" i="1"/>
  <c r="F136" i="1"/>
  <c r="F135" i="1"/>
  <c r="F76" i="1"/>
  <c r="F75" i="1"/>
  <c r="F74" i="1"/>
  <c r="F73" i="1"/>
  <c r="F72" i="1"/>
  <c r="F71" i="1"/>
  <c r="F12" i="1"/>
  <c r="F11" i="1"/>
  <c r="F10" i="1"/>
  <c r="F9" i="1"/>
  <c r="F8" i="1"/>
  <c r="F7" i="1"/>
  <c r="N28" i="1" l="1"/>
  <c r="N156" i="1"/>
  <c r="N157" i="1"/>
  <c r="N158" i="1"/>
  <c r="N159" i="1"/>
  <c r="N160" i="1"/>
  <c r="N161" i="1"/>
  <c r="N162" i="1"/>
  <c r="N163" i="1"/>
  <c r="N164" i="1"/>
  <c r="N165" i="1"/>
  <c r="N166" i="1"/>
  <c r="N167" i="1"/>
  <c r="J29" i="1"/>
  <c r="B12" i="7" s="1"/>
  <c r="J31" i="1"/>
  <c r="B14" i="7" s="1"/>
  <c r="J28" i="1"/>
  <c r="J33" i="1"/>
  <c r="B16" i="7" s="1"/>
  <c r="J37" i="1"/>
  <c r="B20" i="7" s="1"/>
  <c r="J32" i="1"/>
  <c r="B15" i="7" s="1"/>
  <c r="J34" i="1"/>
  <c r="B17" i="7" s="1"/>
  <c r="J36" i="1"/>
  <c r="B19" i="7" s="1"/>
  <c r="J38" i="1"/>
  <c r="B21" i="7" s="1"/>
  <c r="J30" i="1"/>
  <c r="B13" i="7" s="1"/>
  <c r="J35" i="1"/>
  <c r="B18" i="7" s="1"/>
  <c r="J39" i="1"/>
  <c r="B22" i="7" s="1"/>
  <c r="N94" i="1"/>
  <c r="F29" i="7" s="1"/>
  <c r="N95" i="1"/>
  <c r="F30" i="7" s="1"/>
  <c r="N102" i="1"/>
  <c r="F37" i="7" s="1"/>
  <c r="N98" i="1"/>
  <c r="F33" i="7" s="1"/>
  <c r="N101" i="1"/>
  <c r="F36" i="7" s="1"/>
  <c r="N92" i="1"/>
  <c r="F27" i="7" s="1"/>
  <c r="N93" i="1"/>
  <c r="F28" i="7" s="1"/>
  <c r="N96" i="1"/>
  <c r="F31" i="7" s="1"/>
  <c r="N97" i="1"/>
  <c r="F32" i="7" s="1"/>
  <c r="N103" i="1"/>
  <c r="F38" i="7" s="1"/>
  <c r="N99" i="1"/>
  <c r="F34" i="7" s="1"/>
  <c r="N100" i="1"/>
  <c r="F35" i="7" s="1"/>
  <c r="K33" i="1"/>
  <c r="C16" i="7" s="1"/>
  <c r="K35" i="1"/>
  <c r="C18" i="7" s="1"/>
  <c r="K37" i="1"/>
  <c r="C20" i="7" s="1"/>
  <c r="K39" i="1"/>
  <c r="C22" i="7" s="1"/>
  <c r="K38" i="1"/>
  <c r="C21" i="7" s="1"/>
  <c r="K28" i="1"/>
  <c r="K29" i="1"/>
  <c r="C12" i="7" s="1"/>
  <c r="K32" i="1"/>
  <c r="C15" i="7" s="1"/>
  <c r="K34" i="1"/>
  <c r="C17" i="7" s="1"/>
  <c r="K36" i="1"/>
  <c r="C19" i="7" s="1"/>
  <c r="K31" i="1"/>
  <c r="K30" i="1"/>
  <c r="C13" i="7" s="1"/>
  <c r="K157" i="1"/>
  <c r="K160" i="1"/>
  <c r="K162" i="1"/>
  <c r="K164" i="1"/>
  <c r="K166" i="1"/>
  <c r="K156" i="1"/>
  <c r="K158" i="1"/>
  <c r="K159" i="1"/>
  <c r="K161" i="1"/>
  <c r="K163" i="1"/>
  <c r="K165" i="1"/>
  <c r="K167" i="1"/>
  <c r="K100" i="1"/>
  <c r="C35" i="7" s="1"/>
  <c r="K101" i="1"/>
  <c r="C36" i="7" s="1"/>
  <c r="K93" i="1"/>
  <c r="C28" i="7" s="1"/>
  <c r="K97" i="1"/>
  <c r="C32" i="7" s="1"/>
  <c r="K98" i="1"/>
  <c r="C33" i="7" s="1"/>
  <c r="K95" i="1"/>
  <c r="C30" i="7" s="1"/>
  <c r="K102" i="1"/>
  <c r="C37" i="7" s="1"/>
  <c r="K92" i="1"/>
  <c r="C27" i="7" s="1"/>
  <c r="K94" i="1"/>
  <c r="C29" i="7" s="1"/>
  <c r="K96" i="1"/>
  <c r="C31" i="7" s="1"/>
  <c r="K103" i="1"/>
  <c r="C38" i="7" s="1"/>
  <c r="K99" i="1"/>
  <c r="C34" i="7" s="1"/>
  <c r="J212" i="1"/>
  <c r="J213" i="1"/>
  <c r="J211" i="1"/>
  <c r="J214" i="1"/>
  <c r="J215" i="1"/>
  <c r="J216" i="1"/>
  <c r="J220" i="1"/>
  <c r="J217" i="1"/>
  <c r="J221" i="1"/>
  <c r="J218" i="1"/>
  <c r="J222" i="1"/>
  <c r="J219" i="1"/>
  <c r="N212" i="1"/>
  <c r="N211" i="1"/>
  <c r="N213" i="1"/>
  <c r="K211" i="1"/>
  <c r="K213" i="1"/>
  <c r="K212" i="1"/>
  <c r="K214" i="1"/>
  <c r="K215" i="1"/>
  <c r="K216" i="1"/>
  <c r="K217" i="1"/>
  <c r="K218" i="1"/>
  <c r="K219" i="1"/>
  <c r="K220" i="1"/>
  <c r="K221" i="1"/>
  <c r="K222" i="1"/>
  <c r="N214" i="1"/>
  <c r="N215" i="1"/>
  <c r="N216" i="1"/>
  <c r="N217" i="1"/>
  <c r="N218" i="1"/>
  <c r="N219" i="1"/>
  <c r="N220" i="1"/>
  <c r="N221" i="1"/>
  <c r="N222" i="1"/>
  <c r="N29" i="1"/>
  <c r="F12" i="7" s="1"/>
  <c r="N30" i="1"/>
  <c r="F13" i="7" s="1"/>
  <c r="N31" i="1"/>
  <c r="F14" i="7" s="1"/>
  <c r="N32" i="1"/>
  <c r="N33" i="1"/>
  <c r="F16" i="7" s="1"/>
  <c r="N34" i="1"/>
  <c r="F17" i="7" s="1"/>
  <c r="N35" i="1"/>
  <c r="F18" i="7" s="1"/>
  <c r="N36" i="1"/>
  <c r="F19" i="7" s="1"/>
  <c r="N37" i="1"/>
  <c r="F20" i="7" s="1"/>
  <c r="N38" i="1"/>
  <c r="F21" i="7" s="1"/>
  <c r="N39" i="1"/>
  <c r="F22" i="7" s="1"/>
  <c r="G209" i="1"/>
  <c r="G154" i="1"/>
  <c r="F209" i="1"/>
  <c r="G90" i="1"/>
  <c r="F154" i="1"/>
  <c r="F90" i="1"/>
  <c r="G26" i="1"/>
  <c r="F26" i="1"/>
  <c r="I26" i="1" s="1"/>
  <c r="O28" i="1" l="1"/>
  <c r="O32" i="1"/>
  <c r="O36" i="1"/>
  <c r="O34" i="1"/>
  <c r="O31" i="1"/>
  <c r="O29" i="1"/>
  <c r="O33" i="1"/>
  <c r="O37" i="1"/>
  <c r="O30" i="1"/>
  <c r="O38" i="1"/>
  <c r="O35" i="1"/>
  <c r="O39" i="1"/>
  <c r="K26" i="1"/>
  <c r="N26" i="1"/>
  <c r="J26" i="1"/>
  <c r="L157" i="1"/>
  <c r="L159" i="1"/>
  <c r="L161" i="1"/>
  <c r="L163" i="1"/>
  <c r="L165" i="1"/>
  <c r="L167" i="1"/>
  <c r="L156" i="1"/>
  <c r="L158" i="1"/>
  <c r="L160" i="1"/>
  <c r="L162" i="1"/>
  <c r="L164" i="1"/>
  <c r="L166" i="1"/>
  <c r="L26" i="1"/>
  <c r="M92" i="1"/>
  <c r="E27" i="7" s="1"/>
  <c r="M93" i="1"/>
  <c r="E28" i="7" s="1"/>
  <c r="M96" i="1"/>
  <c r="E31" i="7" s="1"/>
  <c r="M97" i="1"/>
  <c r="E32" i="7" s="1"/>
  <c r="M103" i="1"/>
  <c r="E38" i="7" s="1"/>
  <c r="M100" i="1"/>
  <c r="E35" i="7" s="1"/>
  <c r="M94" i="1"/>
  <c r="M98" i="1"/>
  <c r="E33" i="7" s="1"/>
  <c r="M99" i="1"/>
  <c r="E34" i="7" s="1"/>
  <c r="M90" i="1"/>
  <c r="M101" i="1"/>
  <c r="E36" i="7" s="1"/>
  <c r="M95" i="1"/>
  <c r="E30" i="7" s="1"/>
  <c r="M102" i="1"/>
  <c r="E37" i="7" s="1"/>
  <c r="M26" i="1"/>
  <c r="I90" i="1"/>
  <c r="L98" i="1"/>
  <c r="D33" i="7" s="1"/>
  <c r="L99" i="1"/>
  <c r="D34" i="7" s="1"/>
  <c r="L95" i="1"/>
  <c r="D30" i="7" s="1"/>
  <c r="L102" i="1"/>
  <c r="D37" i="7" s="1"/>
  <c r="L94" i="1"/>
  <c r="D29" i="7" s="1"/>
  <c r="L96" i="1"/>
  <c r="D31" i="7" s="1"/>
  <c r="L103" i="1"/>
  <c r="D38" i="7" s="1"/>
  <c r="L100" i="1"/>
  <c r="D35" i="7" s="1"/>
  <c r="L101" i="1"/>
  <c r="D36" i="7" s="1"/>
  <c r="L92" i="1"/>
  <c r="D27" i="7" s="1"/>
  <c r="L93" i="1"/>
  <c r="D28" i="7" s="1"/>
  <c r="L97" i="1"/>
  <c r="D32" i="7" s="1"/>
  <c r="M156" i="1"/>
  <c r="M157" i="1"/>
  <c r="M158" i="1"/>
  <c r="M159" i="1"/>
  <c r="M160" i="1"/>
  <c r="M161" i="1"/>
  <c r="M162" i="1"/>
  <c r="M163" i="1"/>
  <c r="M164" i="1"/>
  <c r="M165" i="1"/>
  <c r="M166" i="1"/>
  <c r="M167" i="1"/>
  <c r="I154" i="1"/>
  <c r="L154" i="1" s="1"/>
  <c r="L212" i="1"/>
  <c r="L211" i="1"/>
  <c r="L213" i="1"/>
  <c r="M211" i="1"/>
  <c r="M213" i="1"/>
  <c r="M212" i="1"/>
  <c r="L214" i="1"/>
  <c r="L215" i="1"/>
  <c r="L216" i="1"/>
  <c r="L217" i="1"/>
  <c r="L218" i="1"/>
  <c r="L219" i="1"/>
  <c r="L220" i="1"/>
  <c r="L221" i="1"/>
  <c r="L222" i="1"/>
  <c r="M214" i="1"/>
  <c r="M215" i="1"/>
  <c r="M216" i="1"/>
  <c r="M217" i="1"/>
  <c r="M218" i="1"/>
  <c r="M219" i="1"/>
  <c r="M220" i="1"/>
  <c r="M221" i="1"/>
  <c r="M222" i="1"/>
  <c r="I209" i="1"/>
  <c r="J209" i="1" s="1"/>
  <c r="L28" i="1"/>
  <c r="L29" i="1"/>
  <c r="D12" i="7" s="1"/>
  <c r="L30" i="1"/>
  <c r="D13" i="7" s="1"/>
  <c r="L31" i="1"/>
  <c r="D14" i="7" s="1"/>
  <c r="L32" i="1"/>
  <c r="D15" i="7" s="1"/>
  <c r="L33" i="1"/>
  <c r="D16" i="7" s="1"/>
  <c r="L34" i="1"/>
  <c r="D17" i="7" s="1"/>
  <c r="L35" i="1"/>
  <c r="D18" i="7" s="1"/>
  <c r="L36" i="1"/>
  <c r="D19" i="7" s="1"/>
  <c r="L37" i="1"/>
  <c r="D20" i="7" s="1"/>
  <c r="L38" i="1"/>
  <c r="D21" i="7" s="1"/>
  <c r="L39" i="1"/>
  <c r="D22" i="7" s="1"/>
  <c r="M28" i="1"/>
  <c r="M29" i="1"/>
  <c r="E12" i="7" s="1"/>
  <c r="M30" i="1"/>
  <c r="E13" i="7" s="1"/>
  <c r="M31" i="1"/>
  <c r="E14" i="7" s="1"/>
  <c r="M32" i="1"/>
  <c r="E15" i="7" s="1"/>
  <c r="M33" i="1"/>
  <c r="E16" i="7" s="1"/>
  <c r="M34" i="1"/>
  <c r="E17" i="7" s="1"/>
  <c r="M35" i="1"/>
  <c r="E18" i="7" s="1"/>
  <c r="M36" i="1"/>
  <c r="E19" i="7" s="1"/>
  <c r="M37" i="1"/>
  <c r="E20" i="7" s="1"/>
  <c r="M38" i="1"/>
  <c r="E21" i="7" s="1"/>
  <c r="M39" i="1"/>
  <c r="E22" i="7" s="1"/>
  <c r="O26" i="1" l="1"/>
  <c r="L90" i="1"/>
  <c r="O94" i="1"/>
  <c r="O92" i="1"/>
  <c r="O101" i="1"/>
  <c r="O103" i="1"/>
  <c r="O99" i="1"/>
  <c r="O95" i="1"/>
  <c r="O102" i="1"/>
  <c r="O97" i="1"/>
  <c r="J90" i="1"/>
  <c r="O100" i="1"/>
  <c r="O96" i="1"/>
  <c r="O98" i="1"/>
  <c r="O93" i="1"/>
  <c r="N90" i="1"/>
  <c r="K90" i="1"/>
  <c r="O156" i="1"/>
  <c r="O161" i="1"/>
  <c r="O157" i="1"/>
  <c r="O165" i="1"/>
  <c r="J154" i="1"/>
  <c r="O167" i="1"/>
  <c r="O164" i="1"/>
  <c r="O163" i="1"/>
  <c r="O162" i="1"/>
  <c r="O159" i="1"/>
  <c r="O160" i="1"/>
  <c r="O166" i="1"/>
  <c r="O158" i="1"/>
  <c r="N154" i="1"/>
  <c r="K154" i="1"/>
  <c r="M154" i="1"/>
  <c r="L209" i="1"/>
  <c r="O211" i="1"/>
  <c r="O213" i="1"/>
  <c r="O212" i="1"/>
  <c r="M209" i="1"/>
  <c r="O215" i="1"/>
  <c r="O217" i="1"/>
  <c r="O219" i="1"/>
  <c r="O221" i="1"/>
  <c r="O214" i="1"/>
  <c r="O216" i="1"/>
  <c r="O218" i="1"/>
  <c r="O220" i="1"/>
  <c r="O222" i="1"/>
  <c r="K209" i="1"/>
  <c r="N209" i="1"/>
  <c r="O90" i="1" l="1"/>
  <c r="O154" i="1"/>
  <c r="O209" i="1"/>
</calcChain>
</file>

<file path=xl/sharedStrings.xml><?xml version="1.0" encoding="utf-8"?>
<sst xmlns="http://schemas.openxmlformats.org/spreadsheetml/2006/main" count="950" uniqueCount="237">
  <si>
    <t>Work Zone</t>
  </si>
  <si>
    <t>Spring Creek</t>
  </si>
  <si>
    <t>SC</t>
  </si>
  <si>
    <t>BMMW</t>
  </si>
  <si>
    <t>Bootes Creek/Meteor Creek</t>
  </si>
  <si>
    <t>Bootes West/Meteor West</t>
  </si>
  <si>
    <t>BCMC</t>
  </si>
  <si>
    <t>ROM Area</t>
  </si>
  <si>
    <t>ROM</t>
  </si>
  <si>
    <t>Distance</t>
  </si>
  <si>
    <t>Av Speed</t>
  </si>
  <si>
    <t>Time</t>
  </si>
  <si>
    <t>km</t>
  </si>
  <si>
    <t>min</t>
  </si>
  <si>
    <t>Start of Shift</t>
  </si>
  <si>
    <t>Crib</t>
  </si>
  <si>
    <t>End of Shift</t>
  </si>
  <si>
    <t>May</t>
  </si>
  <si>
    <t>X</t>
  </si>
  <si>
    <t>A</t>
  </si>
  <si>
    <t>B</t>
  </si>
  <si>
    <t>D</t>
  </si>
  <si>
    <t>Total</t>
  </si>
  <si>
    <t>Unit</t>
  </si>
  <si>
    <t>kt</t>
  </si>
  <si>
    <t>%</t>
  </si>
  <si>
    <t>Haul Travel Times</t>
  </si>
  <si>
    <t>Loaded Haul to start of ROM</t>
  </si>
  <si>
    <t>Long haul option</t>
  </si>
  <si>
    <t>Short haul option</t>
  </si>
  <si>
    <t>Typical haul</t>
  </si>
  <si>
    <t>Empty Transit to Excavator</t>
  </si>
  <si>
    <t>Typical travel</t>
  </si>
  <si>
    <t>Dig Rates</t>
  </si>
  <si>
    <t>t/h</t>
  </si>
  <si>
    <t>Rate</t>
  </si>
  <si>
    <t>Loading time</t>
  </si>
  <si>
    <t>Seams</t>
  </si>
  <si>
    <t>Total Production</t>
  </si>
  <si>
    <t>Monthly Production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</si>
  <si>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</si>
  <si>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</si>
  <si>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</si>
  <si>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</si>
  <si>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</si>
  <si>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</si>
  <si>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</si>
  <si>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</si>
  <si>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</si>
  <si>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</si>
  <si>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</si>
  <si>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Percentages of total</t>
  </si>
  <si>
    <t>EX5500</t>
  </si>
  <si>
    <t>Units</t>
  </si>
  <si>
    <t>EX6060</t>
  </si>
  <si>
    <t>FEL2</t>
  </si>
  <si>
    <t>Walking time</t>
  </si>
  <si>
    <t>Leaving from:</t>
  </si>
  <si>
    <t>to:</t>
  </si>
  <si>
    <t>Capacity</t>
  </si>
  <si>
    <t>Average weather for Rolleston Mine region</t>
  </si>
  <si>
    <t>Statistic Element</t>
  </si>
  <si>
    <t>Annual</t>
  </si>
  <si>
    <t>Number of Years</t>
  </si>
  <si>
    <t>Start Year</t>
  </si>
  <si>
    <t>End Year</t>
  </si>
  <si>
    <t xml:space="preserve">Mean rainfall (mm) </t>
  </si>
  <si>
    <t xml:space="preserve">Highest rainfall (mm) </t>
  </si>
  <si>
    <t xml:space="preserve">Date of Highest rainfall </t>
  </si>
  <si>
    <t xml:space="preserve">Lowest rainfall (mm) </t>
  </si>
  <si>
    <t xml:space="preserve">Date of Lowest rainfall </t>
  </si>
  <si>
    <t xml:space="preserve">Decile 1 monthly rainfall (mm) </t>
  </si>
  <si>
    <t xml:space="preserve">Decile 5 (median) monthly rainfall (mm) </t>
  </si>
  <si>
    <t xml:space="preserve">Decile 9 monthly rainfall (mm) </t>
  </si>
  <si>
    <t xml:space="preserve">Highest daily rainfall (mm) </t>
  </si>
  <si>
    <t xml:space="preserve">Date of Highest daily rainfall </t>
  </si>
  <si>
    <t xml:space="preserve">Mean number of days of rain </t>
  </si>
  <si>
    <t xml:space="preserve">Mean number of days of rain &gt;= 1 mm </t>
  </si>
  <si>
    <t xml:space="preserve">Mean number of days of rain &gt;= 10 mm </t>
  </si>
  <si>
    <t xml:space="preserve">Mean number of days of rain &gt;= 25 mm </t>
  </si>
  <si>
    <t>Days in month</t>
  </si>
  <si>
    <t>Change of rain day (%/d)</t>
  </si>
  <si>
    <t>Mean rainfall (mm/rain day)</t>
  </si>
  <si>
    <t>Weather Inputs</t>
  </si>
  <si>
    <t>Production</t>
  </si>
  <si>
    <t>N/A</t>
  </si>
  <si>
    <t>None</t>
  </si>
  <si>
    <t>Time Lost (h/mm rain)</t>
  </si>
  <si>
    <t>Dig Units</t>
  </si>
  <si>
    <t>By work zone and seam</t>
  </si>
  <si>
    <t>Reliability</t>
  </si>
  <si>
    <t>#</t>
  </si>
  <si>
    <t>MTBF</t>
  </si>
  <si>
    <t>MTTR</t>
  </si>
  <si>
    <t>h</t>
  </si>
  <si>
    <t>h/event</t>
  </si>
  <si>
    <t>Maintenance</t>
  </si>
  <si>
    <t>14 h every 28 days</t>
  </si>
  <si>
    <t>Idle time before new truck assigned</t>
  </si>
  <si>
    <t>1/2 of loading time</t>
  </si>
  <si>
    <t>Queue time to take truck off shift</t>
  </si>
  <si>
    <t>Item</t>
  </si>
  <si>
    <t>Value</t>
  </si>
  <si>
    <t>Comments</t>
  </si>
  <si>
    <t>Time take for trucks queuing at the excavator</t>
  </si>
  <si>
    <t>Time take when excavator idle/waiting for truck</t>
  </si>
  <si>
    <t>Work Zones</t>
  </si>
  <si>
    <t>SC/BCMC/BMMW</t>
  </si>
  <si>
    <t>Percent of production</t>
  </si>
  <si>
    <t>Haul Trucks</t>
  </si>
  <si>
    <t>789 Trucks</t>
  </si>
  <si>
    <t>Initially at ROM parking</t>
  </si>
  <si>
    <t>t</t>
  </si>
  <si>
    <t>Haul cycle time</t>
  </si>
  <si>
    <t>based on zone</t>
  </si>
  <si>
    <t>Blasting Delays</t>
  </si>
  <si>
    <t>Blast delay</t>
  </si>
  <si>
    <t>Mean time between blasts</t>
  </si>
  <si>
    <t>14 h every 500 op hours</t>
  </si>
  <si>
    <t>793 Trucks</t>
  </si>
  <si>
    <t>789 Trucks - No tailgate</t>
  </si>
  <si>
    <t>Truck Loading</t>
  </si>
  <si>
    <t>Spot time under loader</t>
  </si>
  <si>
    <t>Clear dig zone time</t>
  </si>
  <si>
    <t>(time to travel from loader to start of haul circuit)</t>
  </si>
  <si>
    <t>(time from haul circuit to spotting under load for first bucket)</t>
  </si>
  <si>
    <t>ROM Operations</t>
  </si>
  <si>
    <t>Hopper max capacity</t>
  </si>
  <si>
    <t>Hopper working capacity</t>
  </si>
  <si>
    <t>ROM Stockpile size</t>
  </si>
  <si>
    <t>Mt</t>
  </si>
  <si>
    <t>Simultaneous trucks dumping to ROM</t>
  </si>
  <si>
    <t># trucks</t>
  </si>
  <si>
    <t>Max hopper feed by Seam</t>
  </si>
  <si>
    <t>Hopper considered full mark</t>
  </si>
  <si>
    <t>Above this mark trucks will dump to ROM</t>
  </si>
  <si>
    <t>Hopper feed reduced mark</t>
  </si>
  <si>
    <t>Hopper feed stopped mark</t>
  </si>
  <si>
    <t>Hopper considered empty</t>
  </si>
  <si>
    <t>Feed slowed to keep contents in hopper</t>
  </si>
  <si>
    <t>Direct truck spot time to hopper</t>
  </si>
  <si>
    <t>Hopper almost available (flashing green)</t>
  </si>
  <si>
    <t>Trucks will queue for hopper access</t>
  </si>
  <si>
    <t>Spot time over hopper with no interruption</t>
  </si>
  <si>
    <t>Spot time when queued</t>
  </si>
  <si>
    <t>Time to actually dump into the hopper</t>
  </si>
  <si>
    <t>Clear time back to circuit</t>
  </si>
  <si>
    <t>time to drive clear of the hopper back to the haul circuit</t>
  </si>
  <si>
    <t>Hopper Dump Times</t>
  </si>
  <si>
    <t>ROM Dump Times</t>
  </si>
  <si>
    <t>Spot time to ROM pile</t>
  </si>
  <si>
    <t>distribution of time to ROM dump location and reverse in</t>
  </si>
  <si>
    <t>Dumping time on ROM</t>
  </si>
  <si>
    <t>Dumping time on Hopper</t>
  </si>
  <si>
    <t>Clear ROM time</t>
  </si>
  <si>
    <t>treated as minimum time between trucks at the ROM</t>
  </si>
  <si>
    <t>Maximum # of Trucks</t>
  </si>
  <si>
    <t xml:space="preserve"># </t>
  </si>
  <si>
    <t>unlimited</t>
  </si>
  <si>
    <t>Coal Handling Facility</t>
  </si>
  <si>
    <t>Maximum conveyor rate to stacker</t>
  </si>
  <si>
    <t>Sizing rate by seam</t>
  </si>
  <si>
    <t>Stacking rate</t>
  </si>
  <si>
    <t>Stockpile capacity</t>
  </si>
  <si>
    <t>Stacking circuit reliability</t>
  </si>
  <si>
    <t>Stacking MTBF</t>
  </si>
  <si>
    <t>Stacking MTTR</t>
  </si>
  <si>
    <t>This is to include all delays/interruptions from the hopper to the stacker</t>
  </si>
  <si>
    <t>Target Operating hours</t>
  </si>
  <si>
    <t>Holiday shutdowns</t>
  </si>
  <si>
    <t>days</t>
  </si>
  <si>
    <t>Stacking Maintenance schedule</t>
  </si>
  <si>
    <t>Train Load Out</t>
  </si>
  <si>
    <t>Number of reclaim valves</t>
  </si>
  <si>
    <t>will change to 5</t>
  </si>
  <si>
    <t>Total reclaim rate to TLO</t>
  </si>
  <si>
    <t>TLO Bin max capacity</t>
  </si>
  <si>
    <t>TLO working capacity</t>
  </si>
  <si>
    <t>Train size</t>
  </si>
  <si>
    <t>t/train</t>
  </si>
  <si>
    <t>Loading factor</t>
  </si>
  <si>
    <t>Fill factor on train loading</t>
  </si>
  <si>
    <t>Train loading time</t>
  </si>
  <si>
    <t>Train interarrival time</t>
  </si>
  <si>
    <t>Min</t>
  </si>
  <si>
    <t>Average</t>
  </si>
  <si>
    <t>Max</t>
  </si>
  <si>
    <t>Typical time between trains is 8760h/# trains per year</t>
  </si>
  <si>
    <t>Minimum time between queued up trains</t>
  </si>
  <si>
    <t>Maximum gap between train loading</t>
  </si>
  <si>
    <t>Number of Shifts between tasks</t>
  </si>
  <si>
    <t>Number of shifts to work at one location before rechecking for new location</t>
  </si>
  <si>
    <t>km/h</t>
  </si>
  <si>
    <t>Maintenance schedule</t>
  </si>
  <si>
    <t>Spot time when queued for other truck or flashing green light (treated as minimum time between trucks)</t>
  </si>
  <si>
    <t>Three day shut over Christmas</t>
  </si>
  <si>
    <t>Office to Parkup</t>
  </si>
  <si>
    <t>Parkup to Pit</t>
  </si>
  <si>
    <t>Pit To Parkup</t>
  </si>
  <si>
    <t>Parkup to Office</t>
  </si>
  <si>
    <t>Current year. Selected peak year.</t>
  </si>
  <si>
    <t xml:space="preserve">Dig Rates </t>
  </si>
  <si>
    <t>789 Trucks with tailgate</t>
  </si>
  <si>
    <t>789 Trucks no tailgate</t>
  </si>
  <si>
    <t>Spot time</t>
  </si>
  <si>
    <t>N/A On ROM</t>
  </si>
  <si>
    <t>Value for 793s found in TUM</t>
  </si>
  <si>
    <t>793 loaded by EX5600 = 4.1min</t>
  </si>
  <si>
    <t>Calculated from dig rates and tray capacity</t>
  </si>
  <si>
    <t>Using assumption of 41% ROM rehandle</t>
  </si>
  <si>
    <t>789 Trucks loaded by FEL2 = 5.25min loading - not entered, current value is calculated</t>
  </si>
  <si>
    <t>Area</t>
  </si>
  <si>
    <t>SpringCreek</t>
  </si>
  <si>
    <t>BootesWestMeteorWest</t>
  </si>
  <si>
    <t>BootesCreekMeteorCreek</t>
  </si>
  <si>
    <t>Percent X</t>
  </si>
  <si>
    <t>Percent A</t>
  </si>
  <si>
    <t>Percent B</t>
  </si>
  <si>
    <t>Percent D</t>
  </si>
  <si>
    <t>Percent None</t>
  </si>
  <si>
    <t>Seam Product Split</t>
  </si>
  <si>
    <t>Spring Creek Monthly Split</t>
  </si>
  <si>
    <t>BWMW</t>
  </si>
  <si>
    <t>TotalProduct</t>
  </si>
  <si>
    <t>TotalCycle Time</t>
  </si>
  <si>
    <t>Month</t>
  </si>
  <si>
    <t>X Seam</t>
  </si>
  <si>
    <t>A Seam</t>
  </si>
  <si>
    <t>B Seam</t>
  </si>
  <si>
    <t>D Seam</t>
  </si>
  <si>
    <t>Total Tonnes</t>
  </si>
  <si>
    <t>Kt</t>
  </si>
  <si>
    <t>Jan</t>
  </si>
  <si>
    <t>Feb</t>
  </si>
  <si>
    <t>Mar</t>
  </si>
  <si>
    <t>Apr</t>
  </si>
  <si>
    <t>Total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</si>
</sst>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0"/>
      <color rgb="FF009641"/>
      <name val="Calibri"/>
      <family val="2"/>
      <scheme val="minor"/>
    </font>
    <font>
      <sz val="11"/>
      <color rgb="FF4D4F5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9641"/>
      </bottom>
      <diagonal/>
    </border>
    <border>
      <left/>
      <right/>
      <top/>
      <bottom style="dotted">
        <color rgb="FF009641"/>
      </bottom>
      <diagonal/>
    </border>
    <border>
      <left/>
      <right/>
      <top style="medium">
        <color rgb="FF009641"/>
      </top>
      <bottom style="thin">
        <color indexed="64"/>
      </bottom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06">
    <xf numFmtId="0" fontId="0" fillId="0" borderId="0" xfId="0"/>
    <xf numFmtId="0" fontId="6" fillId="0" borderId="3" xfId="6" applyBorder="1"/>
    <xf numFmtId="0" fontId="7" fillId="0" borderId="4" xfId="6" applyFont="1" applyBorder="1" applyAlignment="1">
      <alignment horizontal="center"/>
    </xf>
    <xf numFmtId="0" fontId="7" fillId="0" borderId="5" xfId="6" applyFont="1" applyBorder="1" applyAlignment="1">
      <alignment horizontal="center"/>
    </xf>
    <xf numFmtId="0" fontId="6" fillId="0" borderId="8" xfId="6" applyFont="1" applyBorder="1"/>
    <xf numFmtId="0" fontId="6" fillId="0" borderId="9" xfId="6" applyBorder="1"/>
    <xf numFmtId="166" fontId="6" fillId="0" borderId="9" xfId="6" applyNumberFormat="1" applyBorder="1"/>
    <xf numFmtId="166" fontId="6" fillId="0" borderId="10" xfId="6" applyNumberFormat="1" applyBorder="1"/>
    <xf numFmtId="0" fontId="6" fillId="3" borderId="11" xfId="6" applyFont="1" applyFill="1" applyBorder="1"/>
    <xf numFmtId="0" fontId="6" fillId="3" borderId="12" xfId="6" applyFill="1" applyBorder="1"/>
    <xf numFmtId="166" fontId="6" fillId="3" borderId="12" xfId="6" applyNumberFormat="1" applyFill="1" applyBorder="1"/>
    <xf numFmtId="166" fontId="6" fillId="3" borderId="13" xfId="6" applyNumberFormat="1" applyFill="1" applyBorder="1"/>
    <xf numFmtId="0" fontId="6" fillId="0" borderId="14" xfId="6" applyBorder="1"/>
    <xf numFmtId="0" fontId="6" fillId="0" borderId="15" xfId="6" applyFont="1" applyBorder="1"/>
    <xf numFmtId="0" fontId="6" fillId="0" borderId="16" xfId="6" applyBorder="1"/>
    <xf numFmtId="166" fontId="6" fillId="0" borderId="16" xfId="6" applyNumberFormat="1" applyBorder="1"/>
    <xf numFmtId="166" fontId="6" fillId="0" borderId="17" xfId="6" applyNumberFormat="1" applyBorder="1"/>
    <xf numFmtId="0" fontId="6" fillId="0" borderId="2" xfId="6" applyBorder="1"/>
    <xf numFmtId="0" fontId="6" fillId="0" borderId="28" xfId="6" applyBorder="1"/>
    <xf numFmtId="0" fontId="7" fillId="0" borderId="29" xfId="6" applyFont="1" applyBorder="1" applyAlignment="1">
      <alignment horizontal="center"/>
    </xf>
    <xf numFmtId="0" fontId="7" fillId="0" borderId="30" xfId="6" applyFont="1" applyBorder="1" applyAlignment="1">
      <alignment horizontal="center"/>
    </xf>
    <xf numFmtId="0" fontId="4" fillId="0" borderId="0" xfId="0" applyFont="1"/>
    <xf numFmtId="0" fontId="8" fillId="0" borderId="0" xfId="2" applyFont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17" xfId="0" applyBorder="1"/>
    <xf numFmtId="0" fontId="0" fillId="0" borderId="3" xfId="0" applyBorder="1"/>
    <xf numFmtId="0" fontId="0" fillId="0" borderId="22" xfId="0" applyBorder="1"/>
    <xf numFmtId="0" fontId="0" fillId="0" borderId="6" xfId="0" applyBorder="1"/>
    <xf numFmtId="0" fontId="0" fillId="0" borderId="0" xfId="0" applyBorder="1"/>
    <xf numFmtId="0" fontId="0" fillId="0" borderId="20" xfId="0" applyBorder="1"/>
    <xf numFmtId="0" fontId="0" fillId="0" borderId="14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2" xfId="0" applyBorder="1"/>
    <xf numFmtId="0" fontId="0" fillId="0" borderId="0" xfId="0" applyFill="1" applyBorder="1" applyAlignment="1">
      <alignment horizontal="center"/>
    </xf>
    <xf numFmtId="165" fontId="0" fillId="0" borderId="6" xfId="1" applyNumberFormat="1" applyFont="1" applyBorder="1"/>
    <xf numFmtId="165" fontId="0" fillId="0" borderId="0" xfId="1" applyNumberFormat="1" applyFont="1" applyBorder="1"/>
    <xf numFmtId="165" fontId="0" fillId="0" borderId="20" xfId="0" applyNumberFormat="1" applyBorder="1"/>
    <xf numFmtId="165" fontId="0" fillId="0" borderId="20" xfId="1" applyNumberFormat="1" applyFont="1" applyBorder="1"/>
    <xf numFmtId="165" fontId="0" fillId="0" borderId="14" xfId="1" applyNumberFormat="1" applyFont="1" applyBorder="1"/>
    <xf numFmtId="165" fontId="0" fillId="0" borderId="28" xfId="1" applyNumberFormat="1" applyFont="1" applyBorder="1"/>
    <xf numFmtId="165" fontId="0" fillId="0" borderId="21" xfId="1" applyNumberFormat="1" applyFont="1" applyBorder="1"/>
    <xf numFmtId="0" fontId="0" fillId="0" borderId="1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Fill="1" applyBorder="1"/>
    <xf numFmtId="0" fontId="0" fillId="0" borderId="14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9" fillId="0" borderId="0" xfId="0" applyFont="1"/>
    <xf numFmtId="0" fontId="0" fillId="0" borderId="6" xfId="0" applyFont="1" applyBorder="1"/>
    <xf numFmtId="0" fontId="0" fillId="0" borderId="28" xfId="0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/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9" fontId="0" fillId="0" borderId="27" xfId="0" applyNumberFormat="1" applyBorder="1"/>
    <xf numFmtId="9" fontId="0" fillId="0" borderId="25" xfId="1" applyFont="1" applyFill="1" applyBorder="1"/>
    <xf numFmtId="9" fontId="0" fillId="0" borderId="26" xfId="1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0" fillId="0" borderId="12" xfId="0" applyBorder="1" applyAlignment="1">
      <alignment wrapText="1"/>
    </xf>
    <xf numFmtId="0" fontId="3" fillId="2" borderId="12" xfId="0" applyFont="1" applyFill="1" applyBorder="1"/>
    <xf numFmtId="0" fontId="3" fillId="2" borderId="12" xfId="0" applyFont="1" applyFill="1" applyBorder="1" applyAlignment="1">
      <alignment horizontal="center"/>
    </xf>
    <xf numFmtId="9" fontId="0" fillId="0" borderId="0" xfId="1" applyFont="1" applyBorder="1"/>
    <xf numFmtId="166" fontId="0" fillId="0" borderId="0" xfId="0" applyNumberFormat="1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4" fillId="0" borderId="0" xfId="0" applyFont="1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11" xfId="0" applyFill="1" applyBorder="1" applyAlignment="1">
      <alignment horizontal="left" indent="1"/>
    </xf>
    <xf numFmtId="0" fontId="0" fillId="0" borderId="15" xfId="0" applyFill="1" applyBorder="1" applyAlignment="1">
      <alignment horizontal="left"/>
    </xf>
    <xf numFmtId="0" fontId="0" fillId="0" borderId="12" xfId="0" applyBorder="1" applyAlignment="1">
      <alignment horizontal="left" indent="1"/>
    </xf>
    <xf numFmtId="0" fontId="0" fillId="0" borderId="18" xfId="0" applyFill="1" applyBorder="1" applyAlignment="1">
      <alignment horizontal="left"/>
    </xf>
    <xf numFmtId="0" fontId="0" fillId="0" borderId="23" xfId="0" applyFill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0" fillId="0" borderId="23" xfId="0" applyNumberFormat="1" applyBorder="1" applyAlignment="1">
      <alignment horizontal="left"/>
    </xf>
    <xf numFmtId="166" fontId="0" fillId="0" borderId="19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0" fillId="0" borderId="1" xfId="0" applyFill="1" applyBorder="1"/>
    <xf numFmtId="0" fontId="0" fillId="0" borderId="32" xfId="0" applyBorder="1"/>
    <xf numFmtId="0" fontId="0" fillId="0" borderId="31" xfId="0" applyBorder="1"/>
    <xf numFmtId="0" fontId="0" fillId="0" borderId="23" xfId="0" applyBorder="1" applyAlignment="1">
      <alignment horizontal="center"/>
    </xf>
    <xf numFmtId="0" fontId="0" fillId="0" borderId="24" xfId="0" applyFill="1" applyBorder="1"/>
    <xf numFmtId="0" fontId="0" fillId="0" borderId="18" xfId="0" applyBorder="1" applyAlignment="1">
      <alignment horizontal="left" wrapText="1"/>
    </xf>
    <xf numFmtId="0" fontId="0" fillId="8" borderId="2" xfId="0" applyFill="1" applyBorder="1"/>
    <xf numFmtId="0" fontId="0" fillId="8" borderId="3" xfId="0" applyFill="1" applyBorder="1"/>
    <xf numFmtId="0" fontId="7" fillId="8" borderId="4" xfId="6" applyFont="1" applyFill="1" applyBorder="1" applyAlignment="1">
      <alignment horizontal="center"/>
    </xf>
    <xf numFmtId="0" fontId="7" fillId="8" borderId="5" xfId="6" applyFont="1" applyFill="1" applyBorder="1" applyAlignment="1">
      <alignment horizontal="center"/>
    </xf>
    <xf numFmtId="0" fontId="6" fillId="8" borderId="14" xfId="6" applyFont="1" applyFill="1" applyBorder="1"/>
    <xf numFmtId="0" fontId="0" fillId="8" borderId="28" xfId="0" applyFill="1" applyBorder="1"/>
    <xf numFmtId="0" fontId="7" fillId="8" borderId="29" xfId="6" applyFont="1" applyFill="1" applyBorder="1" applyAlignment="1">
      <alignment horizontal="center"/>
    </xf>
    <xf numFmtId="0" fontId="7" fillId="8" borderId="30" xfId="6" applyFont="1" applyFill="1" applyBorder="1" applyAlignment="1">
      <alignment horizontal="center"/>
    </xf>
    <xf numFmtId="0" fontId="6" fillId="8" borderId="8" xfId="6" applyFont="1" applyFill="1" applyBorder="1"/>
    <xf numFmtId="0" fontId="0" fillId="8" borderId="9" xfId="0" applyFill="1" applyBorder="1"/>
    <xf numFmtId="0" fontId="6" fillId="8" borderId="9" xfId="6" applyFill="1" applyBorder="1"/>
    <xf numFmtId="166" fontId="6" fillId="8" borderId="10" xfId="6" applyNumberFormat="1" applyFill="1" applyBorder="1"/>
    <xf numFmtId="0" fontId="0" fillId="8" borderId="11" xfId="0" applyFill="1" applyBorder="1"/>
    <xf numFmtId="0" fontId="0" fillId="8" borderId="12" xfId="0" applyFill="1" applyBorder="1"/>
    <xf numFmtId="0" fontId="6" fillId="8" borderId="12" xfId="6" applyFill="1" applyBorder="1"/>
    <xf numFmtId="166" fontId="6" fillId="8" borderId="13" xfId="6" applyNumberFormat="1" applyFill="1" applyBorder="1"/>
    <xf numFmtId="0" fontId="6" fillId="8" borderId="11" xfId="6" applyFont="1" applyFill="1" applyBorder="1"/>
    <xf numFmtId="0" fontId="0" fillId="8" borderId="15" xfId="0" applyFill="1" applyBorder="1"/>
    <xf numFmtId="0" fontId="0" fillId="8" borderId="16" xfId="0" applyFill="1" applyBorder="1"/>
    <xf numFmtId="0" fontId="6" fillId="8" borderId="16" xfId="6" applyFill="1" applyBorder="1"/>
    <xf numFmtId="166" fontId="6" fillId="8" borderId="17" xfId="6" applyNumberFormat="1" applyFill="1" applyBorder="1"/>
    <xf numFmtId="0" fontId="6" fillId="8" borderId="0" xfId="6" applyFill="1"/>
    <xf numFmtId="166" fontId="6" fillId="8" borderId="0" xfId="6" applyNumberFormat="1" applyFill="1"/>
    <xf numFmtId="0" fontId="0" fillId="8" borderId="0" xfId="0" applyFill="1"/>
    <xf numFmtId="0" fontId="7" fillId="8" borderId="0" xfId="6" applyFont="1" applyFill="1"/>
    <xf numFmtId="1" fontId="6" fillId="8" borderId="12" xfId="6" applyNumberFormat="1" applyFill="1" applyBorder="1"/>
    <xf numFmtId="1" fontId="0" fillId="8" borderId="12" xfId="0" applyNumberFormat="1" applyFill="1" applyBorder="1"/>
    <xf numFmtId="9" fontId="0" fillId="8" borderId="12" xfId="1" applyFont="1" applyFill="1" applyBorder="1"/>
    <xf numFmtId="166" fontId="0" fillId="8" borderId="12" xfId="0" applyNumberFormat="1" applyFill="1" applyBorder="1"/>
    <xf numFmtId="0" fontId="0" fillId="8" borderId="1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Border="1"/>
    <xf numFmtId="0" fontId="6" fillId="0" borderId="11" xfId="6" applyFont="1" applyFill="1" applyBorder="1"/>
    <xf numFmtId="0" fontId="6" fillId="0" borderId="12" xfId="6" applyFont="1" applyFill="1" applyBorder="1"/>
    <xf numFmtId="166" fontId="6" fillId="9" borderId="9" xfId="6" applyNumberFormat="1" applyFill="1" applyBorder="1"/>
    <xf numFmtId="0" fontId="6" fillId="9" borderId="9" xfId="6" applyFill="1" applyBorder="1"/>
    <xf numFmtId="166" fontId="6" fillId="9" borderId="10" xfId="6" applyNumberFormat="1" applyFill="1" applyBorder="1"/>
    <xf numFmtId="166" fontId="6" fillId="9" borderId="12" xfId="6" applyNumberFormat="1" applyFont="1" applyFill="1" applyBorder="1"/>
    <xf numFmtId="0" fontId="6" fillId="9" borderId="12" xfId="6" applyFont="1" applyFill="1" applyBorder="1"/>
    <xf numFmtId="166" fontId="6" fillId="9" borderId="13" xfId="6" applyNumberFormat="1" applyFont="1" applyFill="1" applyBorder="1"/>
    <xf numFmtId="166" fontId="6" fillId="9" borderId="16" xfId="6" applyNumberFormat="1" applyFill="1" applyBorder="1"/>
    <xf numFmtId="0" fontId="6" fillId="9" borderId="16" xfId="6" applyFill="1" applyBorder="1"/>
    <xf numFmtId="166" fontId="6" fillId="9" borderId="17" xfId="6" applyNumberFormat="1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20" xfId="0" applyFill="1" applyBorder="1"/>
    <xf numFmtId="0" fontId="0" fillId="9" borderId="14" xfId="0" applyFill="1" applyBorder="1"/>
    <xf numFmtId="0" fontId="0" fillId="9" borderId="2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2" xfId="0" applyFill="1" applyBorder="1"/>
    <xf numFmtId="0" fontId="0" fillId="9" borderId="13" xfId="0" applyFill="1" applyBorder="1"/>
    <xf numFmtId="166" fontId="0" fillId="0" borderId="6" xfId="0" applyNumberFormat="1" applyBorder="1" applyAlignment="1">
      <alignment horizontal="left"/>
    </xf>
    <xf numFmtId="166" fontId="0" fillId="9" borderId="9" xfId="0" applyNumberFormat="1" applyFill="1" applyBorder="1" applyAlignment="1">
      <alignment horizontal="center"/>
    </xf>
    <xf numFmtId="166" fontId="0" fillId="9" borderId="9" xfId="0" applyNumberFormat="1" applyFill="1" applyBorder="1" applyAlignment="1">
      <alignment horizontal="left"/>
    </xf>
    <xf numFmtId="166" fontId="0" fillId="9" borderId="10" xfId="0" applyNumberFormat="1" applyFill="1" applyBorder="1" applyAlignment="1">
      <alignment horizontal="center"/>
    </xf>
    <xf numFmtId="166" fontId="0" fillId="9" borderId="12" xfId="0" applyNumberFormat="1" applyFill="1" applyBorder="1" applyAlignment="1">
      <alignment horizontal="center"/>
    </xf>
    <xf numFmtId="166" fontId="0" fillId="9" borderId="13" xfId="0" applyNumberFormat="1" applyFill="1" applyBorder="1" applyAlignment="1">
      <alignment horizontal="center"/>
    </xf>
    <xf numFmtId="166" fontId="0" fillId="9" borderId="16" xfId="0" applyNumberFormat="1" applyFill="1" applyBorder="1" applyAlignment="1">
      <alignment horizontal="center"/>
    </xf>
    <xf numFmtId="166" fontId="0" fillId="9" borderId="16" xfId="0" applyNumberFormat="1" applyFill="1" applyBorder="1" applyAlignment="1">
      <alignment horizontal="left"/>
    </xf>
    <xf numFmtId="166" fontId="0" fillId="9" borderId="17" xfId="0" applyNumberFormat="1" applyFill="1" applyBorder="1" applyAlignment="1">
      <alignment horizontal="center"/>
    </xf>
    <xf numFmtId="0" fontId="0" fillId="9" borderId="16" xfId="0" applyFill="1" applyBorder="1"/>
    <xf numFmtId="0" fontId="0" fillId="9" borderId="17" xfId="0" applyFill="1" applyBorder="1"/>
    <xf numFmtId="166" fontId="6" fillId="9" borderId="12" xfId="6" applyNumberFormat="1" applyFill="1" applyBorder="1"/>
    <xf numFmtId="0" fontId="6" fillId="9" borderId="12" xfId="6" applyFill="1" applyBorder="1"/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right"/>
    </xf>
    <xf numFmtId="0" fontId="0" fillId="9" borderId="13" xfId="0" applyFill="1" applyBorder="1" applyAlignment="1">
      <alignment horizontal="right"/>
    </xf>
    <xf numFmtId="0" fontId="0" fillId="9" borderId="16" xfId="0" applyFill="1" applyBorder="1" applyAlignment="1">
      <alignment horizontal="right"/>
    </xf>
    <xf numFmtId="0" fontId="0" fillId="9" borderId="17" xfId="0" applyFill="1" applyBorder="1" applyAlignment="1">
      <alignment horizontal="right"/>
    </xf>
    <xf numFmtId="9" fontId="0" fillId="0" borderId="0" xfId="1" applyFont="1"/>
    <xf numFmtId="0" fontId="0" fillId="0" borderId="26" xfId="0" applyFill="1" applyBorder="1"/>
    <xf numFmtId="166" fontId="0" fillId="9" borderId="0" xfId="0" applyNumberFormat="1" applyFill="1" applyBorder="1"/>
    <xf numFmtId="166" fontId="0" fillId="9" borderId="28" xfId="0" applyNumberFormat="1" applyFill="1" applyBorder="1"/>
    <xf numFmtId="166" fontId="0" fillId="9" borderId="3" xfId="0" applyNumberFormat="1" applyFill="1" applyBorder="1"/>
    <xf numFmtId="166" fontId="0" fillId="9" borderId="6" xfId="0" applyNumberFormat="1" applyFill="1" applyBorder="1"/>
    <xf numFmtId="166" fontId="0" fillId="9" borderId="14" xfId="0" applyNumberFormat="1" applyFill="1" applyBorder="1"/>
    <xf numFmtId="166" fontId="0" fillId="9" borderId="2" xfId="0" applyNumberFormat="1" applyFill="1" applyBorder="1"/>
    <xf numFmtId="166" fontId="0" fillId="9" borderId="22" xfId="0" applyNumberFormat="1" applyFill="1" applyBorder="1"/>
    <xf numFmtId="166" fontId="0" fillId="9" borderId="20" xfId="0" applyNumberFormat="1" applyFill="1" applyBorder="1"/>
    <xf numFmtId="166" fontId="0" fillId="9" borderId="21" xfId="0" applyNumberFormat="1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2" fontId="0" fillId="0" borderId="0" xfId="0" applyNumberFormat="1"/>
    <xf numFmtId="0" fontId="0" fillId="14" borderId="0" xfId="0" applyFill="1"/>
    <xf numFmtId="0" fontId="6" fillId="0" borderId="14" xfId="6" applyFont="1" applyFill="1" applyBorder="1"/>
    <xf numFmtId="0" fontId="0" fillId="0" borderId="28" xfId="0" applyBorder="1"/>
    <xf numFmtId="0" fontId="6" fillId="3" borderId="8" xfId="6" applyFont="1" applyFill="1" applyBorder="1"/>
    <xf numFmtId="0" fontId="0" fillId="0" borderId="9" xfId="0" applyBorder="1"/>
    <xf numFmtId="166" fontId="0" fillId="0" borderId="9" xfId="0" applyNumberFormat="1" applyBorder="1"/>
    <xf numFmtId="0" fontId="0" fillId="0" borderId="16" xfId="0" applyBorder="1"/>
    <xf numFmtId="0" fontId="6" fillId="0" borderId="0" xfId="6" applyBorder="1"/>
    <xf numFmtId="166" fontId="6" fillId="0" borderId="0" xfId="6" applyNumberFormat="1" applyBorder="1"/>
    <xf numFmtId="0" fontId="10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10" fontId="11" fillId="0" borderId="34" xfId="1" applyNumberFormat="1" applyFont="1" applyBorder="1" applyAlignment="1">
      <alignment horizontal="center" vertical="center" wrapText="1"/>
    </xf>
    <xf numFmtId="10" fontId="11" fillId="0" borderId="33" xfId="0" applyNumberFormat="1" applyFont="1" applyBorder="1" applyAlignment="1">
      <alignment horizontal="center" vertical="center" wrapText="1"/>
    </xf>
    <xf numFmtId="9" fontId="11" fillId="0" borderId="33" xfId="1" applyFont="1" applyBorder="1" applyAlignment="1">
      <alignment horizontal="center" vertical="center" wrapText="1"/>
    </xf>
    <xf numFmtId="10" fontId="11" fillId="0" borderId="33" xfId="1" applyNumberFormat="1" applyFont="1" applyBorder="1" applyAlignment="1">
      <alignment horizontal="center" vertical="center" wrapText="1"/>
    </xf>
    <xf numFmtId="10" fontId="11" fillId="0" borderId="34" xfId="0" applyNumberFormat="1" applyFont="1" applyBorder="1" applyAlignment="1">
      <alignment horizontal="center" vertical="center" wrapText="1"/>
    </xf>
    <xf numFmtId="9" fontId="11" fillId="0" borderId="33" xfId="0" applyNumberFormat="1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</cellXfs>
  <cellStyles count="17">
    <cellStyle name="Comma 11 2" xfId="8"/>
    <cellStyle name="Comma 2" xfId="15"/>
    <cellStyle name="Comma 2 19" xfId="9"/>
    <cellStyle name="Comma 3" xfId="4"/>
    <cellStyle name="Normal" xfId="0" builtinId="0"/>
    <cellStyle name="Normal 10" xfId="7"/>
    <cellStyle name="Normal 2" xfId="12"/>
    <cellStyle name="Normal 2 2" xfId="6"/>
    <cellStyle name="Normal 3" xfId="13"/>
    <cellStyle name="Normal 4" xfId="3"/>
    <cellStyle name="Percent" xfId="1" builtinId="5"/>
    <cellStyle name="Percent [0]" xfId="11"/>
    <cellStyle name="Percent 2" xfId="14"/>
    <cellStyle name="Percent 2 2 2" xfId="10"/>
    <cellStyle name="Percent 3" xfId="5"/>
    <cellStyle name="Percent 4" xfId="16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V249"/>
  <sheetViews>
    <sheetView topLeftCell="A73" workbookViewId="0">
      <selection activeCell="B5" sqref="B5"/>
    </sheetView>
  </sheetViews>
  <sheetFormatPr defaultRowHeight="15" x14ac:dyDescent="0.25"/>
  <cols>
    <col min="2" max="2" width="26.28515625" bestFit="1" customWidth="1"/>
    <col min="3" max="3" width="17.42578125" bestFit="1" customWidth="1"/>
    <col min="13" max="13" width="12.85546875" customWidth="1"/>
  </cols>
  <sheetData>
    <row r="2" spans="1:15" ht="22.5" x14ac:dyDescent="0.3">
      <c r="B2" s="22" t="s">
        <v>0</v>
      </c>
    </row>
    <row r="4" spans="1:15" ht="15.75" thickBot="1" x14ac:dyDescent="0.3">
      <c r="A4" s="182"/>
      <c r="B4" s="23" t="s">
        <v>1</v>
      </c>
      <c r="C4" s="23" t="s">
        <v>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x14ac:dyDescent="0.25">
      <c r="A5" s="182"/>
      <c r="B5" s="17"/>
      <c r="C5" s="1"/>
      <c r="D5" s="2" t="s">
        <v>9</v>
      </c>
      <c r="E5" s="2" t="s">
        <v>10</v>
      </c>
      <c r="F5" s="3" t="s">
        <v>11</v>
      </c>
    </row>
    <row r="6" spans="1:15" ht="15.75" thickBot="1" x14ac:dyDescent="0.3">
      <c r="A6" s="182"/>
      <c r="B6" s="12"/>
      <c r="C6" s="18"/>
      <c r="D6" s="19" t="s">
        <v>12</v>
      </c>
      <c r="E6" s="19" t="s">
        <v>192</v>
      </c>
      <c r="F6" s="20" t="s">
        <v>13</v>
      </c>
    </row>
    <row r="7" spans="1:15" x14ac:dyDescent="0.25">
      <c r="A7" s="182"/>
      <c r="B7" s="4" t="s">
        <v>14</v>
      </c>
      <c r="C7" s="5" t="s">
        <v>196</v>
      </c>
      <c r="D7" s="134">
        <v>3.7</v>
      </c>
      <c r="E7" s="135">
        <v>50</v>
      </c>
      <c r="F7" s="136">
        <f>D7/E7 * 60</f>
        <v>4.4400000000000004</v>
      </c>
    </row>
    <row r="8" spans="1:15" x14ac:dyDescent="0.25">
      <c r="A8" s="182"/>
      <c r="B8" s="132" t="s">
        <v>14</v>
      </c>
      <c r="C8" s="133" t="s">
        <v>197</v>
      </c>
      <c r="D8" s="137">
        <v>2.4</v>
      </c>
      <c r="E8" s="138">
        <v>30</v>
      </c>
      <c r="F8" s="139">
        <f t="shared" ref="F8:F12" si="0">D8/E8 * 60</f>
        <v>4.8</v>
      </c>
    </row>
    <row r="9" spans="1:15" x14ac:dyDescent="0.25">
      <c r="A9" s="182"/>
      <c r="B9" s="132" t="s">
        <v>15</v>
      </c>
      <c r="C9" s="133" t="s">
        <v>198</v>
      </c>
      <c r="D9" s="137">
        <v>2.4</v>
      </c>
      <c r="E9" s="138">
        <v>30</v>
      </c>
      <c r="F9" s="139">
        <f t="shared" si="0"/>
        <v>4.8</v>
      </c>
    </row>
    <row r="10" spans="1:15" x14ac:dyDescent="0.25">
      <c r="A10" s="182"/>
      <c r="B10" s="132" t="s">
        <v>15</v>
      </c>
      <c r="C10" s="133" t="s">
        <v>197</v>
      </c>
      <c r="D10" s="137">
        <v>2.4</v>
      </c>
      <c r="E10" s="138">
        <v>30</v>
      </c>
      <c r="F10" s="139">
        <f t="shared" si="0"/>
        <v>4.8</v>
      </c>
    </row>
    <row r="11" spans="1:15" x14ac:dyDescent="0.25">
      <c r="A11" s="182"/>
      <c r="B11" s="132" t="s">
        <v>16</v>
      </c>
      <c r="C11" s="133" t="s">
        <v>198</v>
      </c>
      <c r="D11" s="137">
        <v>2.4</v>
      </c>
      <c r="E11" s="138">
        <v>30</v>
      </c>
      <c r="F11" s="139">
        <f t="shared" si="0"/>
        <v>4.8</v>
      </c>
    </row>
    <row r="12" spans="1:15" ht="15.75" thickBot="1" x14ac:dyDescent="0.3">
      <c r="A12" s="182"/>
      <c r="B12" s="13" t="s">
        <v>16</v>
      </c>
      <c r="C12" s="14" t="s">
        <v>199</v>
      </c>
      <c r="D12" s="140">
        <v>3.7</v>
      </c>
      <c r="E12" s="141">
        <v>50</v>
      </c>
      <c r="F12" s="142">
        <f t="shared" si="0"/>
        <v>4.4400000000000004</v>
      </c>
    </row>
    <row r="13" spans="1:15" ht="15.75" thickBot="1" x14ac:dyDescent="0.3">
      <c r="A13" s="182"/>
    </row>
    <row r="14" spans="1:15" x14ac:dyDescent="0.25">
      <c r="A14" s="182"/>
      <c r="B14" s="100"/>
      <c r="C14" s="101"/>
      <c r="D14" s="102" t="s">
        <v>9</v>
      </c>
      <c r="E14" s="102" t="s">
        <v>10</v>
      </c>
      <c r="F14" s="103" t="s">
        <v>11</v>
      </c>
      <c r="H14" s="102" t="s">
        <v>9</v>
      </c>
      <c r="I14" s="102" t="s">
        <v>10</v>
      </c>
      <c r="J14" s="103" t="s">
        <v>11</v>
      </c>
    </row>
    <row r="15" spans="1:15" ht="15.75" thickBot="1" x14ac:dyDescent="0.3">
      <c r="A15" s="182"/>
      <c r="B15" s="104" t="s">
        <v>26</v>
      </c>
      <c r="C15" s="105"/>
      <c r="D15" s="106" t="s">
        <v>12</v>
      </c>
      <c r="E15" s="106" t="s">
        <v>192</v>
      </c>
      <c r="F15" s="107" t="s">
        <v>13</v>
      </c>
      <c r="H15" s="106" t="s">
        <v>12</v>
      </c>
      <c r="I15" s="106" t="s">
        <v>192</v>
      </c>
      <c r="J15" s="107" t="s">
        <v>13</v>
      </c>
    </row>
    <row r="16" spans="1:15" x14ac:dyDescent="0.25">
      <c r="A16" s="182"/>
      <c r="B16" s="108" t="s">
        <v>27</v>
      </c>
      <c r="C16" s="109" t="s">
        <v>30</v>
      </c>
      <c r="D16" s="109"/>
      <c r="E16" s="110">
        <v>50</v>
      </c>
      <c r="F16" s="111">
        <f>D16/E16 * 60</f>
        <v>0</v>
      </c>
      <c r="H16" s="192">
        <f>I16*J16/60</f>
        <v>24.166666666666668</v>
      </c>
      <c r="I16" s="5">
        <v>50</v>
      </c>
      <c r="J16" s="7">
        <v>29</v>
      </c>
    </row>
    <row r="17" spans="1:15" x14ac:dyDescent="0.25">
      <c r="A17" s="182"/>
      <c r="B17" s="112"/>
      <c r="C17" s="113" t="s">
        <v>28</v>
      </c>
      <c r="D17" s="113"/>
      <c r="E17" s="114">
        <v>30</v>
      </c>
      <c r="F17" s="115">
        <f t="shared" ref="F17:F21" si="1">D17/E17 * 60</f>
        <v>0</v>
      </c>
      <c r="H17" s="29">
        <f t="shared" ref="H17:H21" si="2">I17*J17/60</f>
        <v>15.5</v>
      </c>
      <c r="I17" s="9">
        <v>30</v>
      </c>
      <c r="J17" s="11">
        <v>31</v>
      </c>
    </row>
    <row r="18" spans="1:15" x14ac:dyDescent="0.25">
      <c r="A18" s="182"/>
      <c r="B18" s="112"/>
      <c r="C18" s="113" t="s">
        <v>29</v>
      </c>
      <c r="D18" s="113"/>
      <c r="E18" s="114">
        <v>30</v>
      </c>
      <c r="F18" s="115">
        <f t="shared" si="1"/>
        <v>0</v>
      </c>
      <c r="H18" s="29">
        <f t="shared" si="2"/>
        <v>14</v>
      </c>
      <c r="I18" s="9">
        <v>30</v>
      </c>
      <c r="J18" s="11">
        <v>28</v>
      </c>
    </row>
    <row r="19" spans="1:15" x14ac:dyDescent="0.25">
      <c r="A19" s="182"/>
      <c r="B19" s="116" t="s">
        <v>31</v>
      </c>
      <c r="C19" s="113" t="s">
        <v>32</v>
      </c>
      <c r="D19" s="113"/>
      <c r="E19" s="114">
        <v>30</v>
      </c>
      <c r="F19" s="115">
        <f t="shared" si="1"/>
        <v>0</v>
      </c>
      <c r="H19" s="29">
        <f t="shared" si="2"/>
        <v>0</v>
      </c>
      <c r="I19" s="9">
        <v>30</v>
      </c>
      <c r="J19" s="11">
        <v>0</v>
      </c>
    </row>
    <row r="20" spans="1:15" x14ac:dyDescent="0.25">
      <c r="A20" s="182"/>
      <c r="B20" s="112"/>
      <c r="C20" s="113" t="s">
        <v>28</v>
      </c>
      <c r="D20" s="113"/>
      <c r="E20" s="114">
        <v>30</v>
      </c>
      <c r="F20" s="115">
        <f t="shared" si="1"/>
        <v>0</v>
      </c>
      <c r="H20" s="29">
        <f t="shared" si="2"/>
        <v>0</v>
      </c>
      <c r="I20" s="9">
        <v>30</v>
      </c>
      <c r="J20" s="11">
        <v>0</v>
      </c>
    </row>
    <row r="21" spans="1:15" ht="15.75" thickBot="1" x14ac:dyDescent="0.3">
      <c r="A21" s="182"/>
      <c r="B21" s="117"/>
      <c r="C21" s="118" t="s">
        <v>29</v>
      </c>
      <c r="D21" s="118"/>
      <c r="E21" s="119">
        <v>50</v>
      </c>
      <c r="F21" s="120">
        <f t="shared" si="1"/>
        <v>0</v>
      </c>
      <c r="H21" s="193">
        <f t="shared" si="2"/>
        <v>0</v>
      </c>
      <c r="I21" s="14">
        <v>50</v>
      </c>
      <c r="J21" s="16">
        <v>0</v>
      </c>
    </row>
    <row r="22" spans="1:15" x14ac:dyDescent="0.25">
      <c r="A22" s="182"/>
    </row>
    <row r="23" spans="1:15" ht="15.75" thickBot="1" x14ac:dyDescent="0.3">
      <c r="A23" s="182"/>
      <c r="B23" s="21" t="s">
        <v>84</v>
      </c>
      <c r="C23" s="131" t="s">
        <v>200</v>
      </c>
    </row>
    <row r="24" spans="1:15" x14ac:dyDescent="0.25">
      <c r="A24" s="182"/>
      <c r="B24" s="43"/>
      <c r="C24" s="54"/>
      <c r="D24" s="43" t="s">
        <v>37</v>
      </c>
      <c r="E24" s="34"/>
      <c r="F24" s="34"/>
      <c r="G24" s="34"/>
      <c r="H24" s="34"/>
      <c r="I24" s="35"/>
      <c r="J24" s="43" t="s">
        <v>51</v>
      </c>
      <c r="K24" s="34"/>
      <c r="L24" s="34"/>
      <c r="M24" s="34"/>
      <c r="N24" s="34"/>
      <c r="O24" s="35"/>
    </row>
    <row r="25" spans="1:15" ht="15.75" thickBot="1" x14ac:dyDescent="0.3">
      <c r="A25" s="182"/>
      <c r="B25" s="39"/>
      <c r="C25" s="56" t="s">
        <v>53</v>
      </c>
      <c r="D25" s="52" t="s">
        <v>18</v>
      </c>
      <c r="E25" s="62" t="s">
        <v>19</v>
      </c>
      <c r="F25" s="62" t="s">
        <v>20</v>
      </c>
      <c r="G25" s="62" t="s">
        <v>21</v>
      </c>
      <c r="H25" s="63" t="s">
        <v>86</v>
      </c>
      <c r="I25" s="64" t="s">
        <v>22</v>
      </c>
      <c r="J25" s="52" t="s">
        <v>18</v>
      </c>
      <c r="K25" s="62" t="s">
        <v>19</v>
      </c>
      <c r="L25" s="62" t="s">
        <v>20</v>
      </c>
      <c r="M25" s="62" t="s">
        <v>21</v>
      </c>
      <c r="N25" s="62" t="s">
        <v>86</v>
      </c>
      <c r="O25" s="64" t="s">
        <v>22</v>
      </c>
    </row>
    <row r="26" spans="1:15" x14ac:dyDescent="0.25">
      <c r="A26" s="182"/>
      <c r="B26" s="61" t="s">
        <v>38</v>
      </c>
      <c r="C26" s="55" t="s">
        <v>24</v>
      </c>
      <c r="D26" s="143">
        <f>SUM(D28:D39)</f>
        <v>0</v>
      </c>
      <c r="E26" s="144">
        <f t="shared" ref="E26:H26" si="3">SUM(E28:E39)</f>
        <v>0</v>
      </c>
      <c r="F26" s="144">
        <f t="shared" si="3"/>
        <v>1462</v>
      </c>
      <c r="G26" s="144">
        <f t="shared" si="3"/>
        <v>3265</v>
      </c>
      <c r="H26" s="144">
        <f t="shared" si="3"/>
        <v>0</v>
      </c>
      <c r="I26" s="145">
        <f>SUM(D26:H26)</f>
        <v>4727</v>
      </c>
      <c r="J26" s="46">
        <f>D26/$I$26</f>
        <v>0</v>
      </c>
      <c r="K26" s="46">
        <f t="shared" ref="K26:N26" si="4">E26/$I$26</f>
        <v>0</v>
      </c>
      <c r="L26" s="46">
        <f t="shared" si="4"/>
        <v>0.30928707425428392</v>
      </c>
      <c r="M26" s="46">
        <f t="shared" si="4"/>
        <v>0.69071292574571608</v>
      </c>
      <c r="N26" s="46">
        <f t="shared" si="4"/>
        <v>0</v>
      </c>
      <c r="O26" s="47">
        <f>SUM(J26:N26)</f>
        <v>1</v>
      </c>
    </row>
    <row r="27" spans="1:15" x14ac:dyDescent="0.25">
      <c r="A27" s="182"/>
      <c r="B27" s="36" t="s">
        <v>39</v>
      </c>
      <c r="C27" s="55"/>
      <c r="D27" s="143"/>
      <c r="E27" s="144"/>
      <c r="F27" s="144"/>
      <c r="G27" s="144"/>
      <c r="H27" s="144"/>
      <c r="I27" s="145"/>
      <c r="J27" s="36"/>
      <c r="K27" s="37"/>
      <c r="L27" s="37"/>
      <c r="M27" s="37"/>
      <c r="N27" s="37"/>
      <c r="O27" s="38"/>
    </row>
    <row r="28" spans="1:15" x14ac:dyDescent="0.25">
      <c r="A28" s="182"/>
      <c r="B28" s="59" t="s">
        <v>40</v>
      </c>
      <c r="C28" s="55" t="s">
        <v>24</v>
      </c>
      <c r="D28" s="143">
        <v>0</v>
      </c>
      <c r="E28" s="144">
        <v>0</v>
      </c>
      <c r="F28" s="144">
        <v>94</v>
      </c>
      <c r="G28" s="144">
        <v>387</v>
      </c>
      <c r="H28" s="144">
        <v>0</v>
      </c>
      <c r="I28" s="145">
        <f>SUM(D28:H28)</f>
        <v>481</v>
      </c>
      <c r="J28" s="45">
        <f>IF(D$26&gt;0,D28/D$26,0)</f>
        <v>0</v>
      </c>
      <c r="K28" s="46">
        <f>IF(E$26&gt;0,E28/E$26,0)</f>
        <v>0</v>
      </c>
      <c r="L28" s="46">
        <f>IF(F$26&gt;0,F28/F$26,0)</f>
        <v>6.429548563611491E-2</v>
      </c>
      <c r="M28" s="46">
        <f t="shared" ref="M28" si="5">IF(G$26&gt;0,G28/G$26,0)</f>
        <v>0.11852986217457886</v>
      </c>
      <c r="N28" s="46">
        <f>IF(H$26&gt;0,H28/H$26,0)</f>
        <v>0</v>
      </c>
      <c r="O28" s="48">
        <f>IF(I$26&gt;0,I28/I$26,0)</f>
        <v>0.10175587053099218</v>
      </c>
    </row>
    <row r="29" spans="1:15" x14ac:dyDescent="0.25">
      <c r="A29" s="182"/>
      <c r="B29" s="59" t="s">
        <v>41</v>
      </c>
      <c r="C29" s="55" t="s">
        <v>24</v>
      </c>
      <c r="D29" s="143">
        <v>0</v>
      </c>
      <c r="E29" s="144">
        <v>0</v>
      </c>
      <c r="F29" s="144">
        <v>61</v>
      </c>
      <c r="G29" s="144">
        <v>120</v>
      </c>
      <c r="H29" s="144">
        <v>0</v>
      </c>
      <c r="I29" s="145">
        <f t="shared" ref="I29:I39" si="6">SUM(D29:H29)</f>
        <v>181</v>
      </c>
      <c r="J29" s="45">
        <f t="shared" ref="J29:J39" si="7">IF(D$26&gt;0,D29/D$26,0)</f>
        <v>0</v>
      </c>
      <c r="K29" s="46">
        <f t="shared" ref="K29:K39" si="8">IF(E$26&gt;0,E29/E$26,0)</f>
        <v>0</v>
      </c>
      <c r="L29" s="46">
        <f t="shared" ref="L29:L39" si="9">IF(F$26&gt;0,F29/F$26,0)</f>
        <v>4.1723666210670314E-2</v>
      </c>
      <c r="M29" s="46">
        <f t="shared" ref="M29:O39" si="10">IF(G$26&gt;0,G29/G$26,0)</f>
        <v>3.6753445635528334E-2</v>
      </c>
      <c r="N29" s="46">
        <f t="shared" si="10"/>
        <v>0</v>
      </c>
      <c r="O29" s="48">
        <f t="shared" si="10"/>
        <v>3.8290670615612442E-2</v>
      </c>
    </row>
    <row r="30" spans="1:15" x14ac:dyDescent="0.25">
      <c r="A30" s="182"/>
      <c r="B30" s="59" t="s">
        <v>42</v>
      </c>
      <c r="C30" s="55" t="s">
        <v>24</v>
      </c>
      <c r="D30" s="143">
        <v>0</v>
      </c>
      <c r="E30" s="144">
        <v>0</v>
      </c>
      <c r="F30" s="144">
        <v>226</v>
      </c>
      <c r="G30" s="144">
        <v>337</v>
      </c>
      <c r="H30" s="144">
        <v>0</v>
      </c>
      <c r="I30" s="145">
        <f t="shared" si="6"/>
        <v>563</v>
      </c>
      <c r="J30" s="45">
        <f t="shared" si="7"/>
        <v>0</v>
      </c>
      <c r="K30" s="46">
        <f t="shared" si="8"/>
        <v>0</v>
      </c>
      <c r="L30" s="46">
        <f t="shared" si="9"/>
        <v>0.15458276333789331</v>
      </c>
      <c r="M30" s="46">
        <f t="shared" si="10"/>
        <v>0.10321592649310873</v>
      </c>
      <c r="N30" s="46">
        <f t="shared" si="10"/>
        <v>0</v>
      </c>
      <c r="O30" s="48">
        <f t="shared" si="10"/>
        <v>0.1191030251745293</v>
      </c>
    </row>
    <row r="31" spans="1:15" x14ac:dyDescent="0.25">
      <c r="A31" s="182"/>
      <c r="B31" s="59" t="s">
        <v>43</v>
      </c>
      <c r="C31" s="55" t="s">
        <v>24</v>
      </c>
      <c r="D31" s="143">
        <v>0</v>
      </c>
      <c r="E31" s="144">
        <v>0</v>
      </c>
      <c r="F31" s="144">
        <v>181</v>
      </c>
      <c r="G31" s="144">
        <v>250</v>
      </c>
      <c r="H31" s="144">
        <v>0</v>
      </c>
      <c r="I31" s="145">
        <f t="shared" si="6"/>
        <v>431</v>
      </c>
      <c r="J31" s="45">
        <f t="shared" si="7"/>
        <v>0</v>
      </c>
      <c r="K31" s="46">
        <f>IF(E$26&gt;0,E31/E$26,0)</f>
        <v>0</v>
      </c>
      <c r="L31" s="46">
        <f t="shared" si="9"/>
        <v>0.1238030095759234</v>
      </c>
      <c r="M31" s="46">
        <f t="shared" si="10"/>
        <v>7.6569678407350683E-2</v>
      </c>
      <c r="N31" s="46">
        <f t="shared" si="10"/>
        <v>0</v>
      </c>
      <c r="O31" s="48">
        <f t="shared" si="10"/>
        <v>9.1178337211762217E-2</v>
      </c>
    </row>
    <row r="32" spans="1:15" x14ac:dyDescent="0.25">
      <c r="A32" s="182"/>
      <c r="B32" s="59" t="s">
        <v>17</v>
      </c>
      <c r="C32" s="55" t="s">
        <v>24</v>
      </c>
      <c r="D32" s="143">
        <v>0</v>
      </c>
      <c r="E32" s="144">
        <v>0</v>
      </c>
      <c r="F32" s="144">
        <v>159</v>
      </c>
      <c r="G32" s="144">
        <v>127</v>
      </c>
      <c r="H32" s="144">
        <v>0</v>
      </c>
      <c r="I32" s="145">
        <f t="shared" si="6"/>
        <v>286</v>
      </c>
      <c r="J32" s="45">
        <f t="shared" si="7"/>
        <v>0</v>
      </c>
      <c r="K32" s="46">
        <f t="shared" si="8"/>
        <v>0</v>
      </c>
      <c r="L32" s="46">
        <f t="shared" si="9"/>
        <v>0.10875512995896033</v>
      </c>
      <c r="M32" s="46">
        <f t="shared" si="10"/>
        <v>3.8897396630934153E-2</v>
      </c>
      <c r="N32" s="46">
        <f>IF(H$26&gt;0,H32/H$26,0)</f>
        <v>0</v>
      </c>
      <c r="O32" s="48">
        <f>IF(I$26&gt;0,I32/I$26,0)</f>
        <v>6.0503490585995343E-2</v>
      </c>
    </row>
    <row r="33" spans="1:15" x14ac:dyDescent="0.25">
      <c r="A33" s="182"/>
      <c r="B33" s="59" t="s">
        <v>44</v>
      </c>
      <c r="C33" s="55" t="s">
        <v>24</v>
      </c>
      <c r="D33" s="143">
        <v>0</v>
      </c>
      <c r="E33" s="144">
        <v>0</v>
      </c>
      <c r="F33" s="144">
        <v>99</v>
      </c>
      <c r="G33" s="144">
        <v>435</v>
      </c>
      <c r="H33" s="144">
        <v>0</v>
      </c>
      <c r="I33" s="145">
        <f t="shared" si="6"/>
        <v>534</v>
      </c>
      <c r="J33" s="45">
        <f t="shared" si="7"/>
        <v>0</v>
      </c>
      <c r="K33" s="46">
        <f t="shared" si="8"/>
        <v>0</v>
      </c>
      <c r="L33" s="46">
        <f t="shared" si="9"/>
        <v>6.7715458276333795E-2</v>
      </c>
      <c r="M33" s="46">
        <f t="shared" si="10"/>
        <v>0.1332312404287902</v>
      </c>
      <c r="N33" s="46">
        <f t="shared" si="10"/>
        <v>0</v>
      </c>
      <c r="O33" s="48">
        <f t="shared" si="10"/>
        <v>0.11296805584937593</v>
      </c>
    </row>
    <row r="34" spans="1:15" x14ac:dyDescent="0.25">
      <c r="A34" s="182"/>
      <c r="B34" s="59" t="s">
        <v>45</v>
      </c>
      <c r="C34" s="55" t="s">
        <v>24</v>
      </c>
      <c r="D34" s="143">
        <v>0</v>
      </c>
      <c r="E34" s="144">
        <v>0</v>
      </c>
      <c r="F34" s="144">
        <v>61</v>
      </c>
      <c r="G34" s="144">
        <v>243</v>
      </c>
      <c r="H34" s="144">
        <v>0</v>
      </c>
      <c r="I34" s="145">
        <f t="shared" si="6"/>
        <v>304</v>
      </c>
      <c r="J34" s="45">
        <f t="shared" si="7"/>
        <v>0</v>
      </c>
      <c r="K34" s="46">
        <f t="shared" si="8"/>
        <v>0</v>
      </c>
      <c r="L34" s="46">
        <f t="shared" si="9"/>
        <v>4.1723666210670314E-2</v>
      </c>
      <c r="M34" s="46">
        <f t="shared" si="10"/>
        <v>7.4425727411944864E-2</v>
      </c>
      <c r="N34" s="46">
        <f t="shared" si="10"/>
        <v>0</v>
      </c>
      <c r="O34" s="48">
        <f t="shared" si="10"/>
        <v>6.4311402580918137E-2</v>
      </c>
    </row>
    <row r="35" spans="1:15" x14ac:dyDescent="0.25">
      <c r="A35" s="182"/>
      <c r="B35" s="59" t="s">
        <v>46</v>
      </c>
      <c r="C35" s="55" t="s">
        <v>24</v>
      </c>
      <c r="D35" s="143">
        <v>0</v>
      </c>
      <c r="E35" s="144">
        <v>0</v>
      </c>
      <c r="F35" s="144">
        <v>232</v>
      </c>
      <c r="G35" s="144">
        <v>132</v>
      </c>
      <c r="H35" s="144">
        <v>0</v>
      </c>
      <c r="I35" s="145">
        <f t="shared" si="6"/>
        <v>364</v>
      </c>
      <c r="J35" s="45">
        <f t="shared" si="7"/>
        <v>0</v>
      </c>
      <c r="K35" s="46">
        <f t="shared" si="8"/>
        <v>0</v>
      </c>
      <c r="L35" s="46">
        <f t="shared" si="9"/>
        <v>0.15868673050615595</v>
      </c>
      <c r="M35" s="46">
        <f t="shared" si="10"/>
        <v>4.042879019908116E-2</v>
      </c>
      <c r="N35" s="46">
        <f t="shared" si="10"/>
        <v>0</v>
      </c>
      <c r="O35" s="48">
        <f t="shared" si="10"/>
        <v>7.700444256399408E-2</v>
      </c>
    </row>
    <row r="36" spans="1:15" x14ac:dyDescent="0.25">
      <c r="A36" s="182"/>
      <c r="B36" s="59" t="s">
        <v>47</v>
      </c>
      <c r="C36" s="55" t="s">
        <v>24</v>
      </c>
      <c r="D36" s="143">
        <v>0</v>
      </c>
      <c r="E36" s="144">
        <v>0</v>
      </c>
      <c r="F36" s="144">
        <v>91</v>
      </c>
      <c r="G36" s="144">
        <v>431</v>
      </c>
      <c r="H36" s="144">
        <v>0</v>
      </c>
      <c r="I36" s="145">
        <f t="shared" si="6"/>
        <v>522</v>
      </c>
      <c r="J36" s="45">
        <f t="shared" si="7"/>
        <v>0</v>
      </c>
      <c r="K36" s="46">
        <f t="shared" si="8"/>
        <v>0</v>
      </c>
      <c r="L36" s="46">
        <f t="shared" si="9"/>
        <v>6.2243502051983583E-2</v>
      </c>
      <c r="M36" s="46">
        <f t="shared" si="10"/>
        <v>0.13200612557427258</v>
      </c>
      <c r="N36" s="46">
        <f t="shared" si="10"/>
        <v>0</v>
      </c>
      <c r="O36" s="48">
        <f t="shared" si="10"/>
        <v>0.11042944785276074</v>
      </c>
    </row>
    <row r="37" spans="1:15" x14ac:dyDescent="0.25">
      <c r="A37" s="182"/>
      <c r="B37" s="59" t="s">
        <v>48</v>
      </c>
      <c r="C37" s="55" t="s">
        <v>24</v>
      </c>
      <c r="D37" s="143">
        <v>0</v>
      </c>
      <c r="E37" s="144">
        <v>0</v>
      </c>
      <c r="F37" s="144">
        <v>37</v>
      </c>
      <c r="G37" s="144">
        <v>245</v>
      </c>
      <c r="H37" s="144">
        <v>0</v>
      </c>
      <c r="I37" s="145">
        <f t="shared" si="6"/>
        <v>282</v>
      </c>
      <c r="J37" s="45">
        <f t="shared" si="7"/>
        <v>0</v>
      </c>
      <c r="K37" s="46">
        <f t="shared" si="8"/>
        <v>0</v>
      </c>
      <c r="L37" s="46">
        <f t="shared" si="9"/>
        <v>2.5307797537619699E-2</v>
      </c>
      <c r="M37" s="46">
        <f t="shared" si="10"/>
        <v>7.5038284839203676E-2</v>
      </c>
      <c r="N37" s="46">
        <f t="shared" si="10"/>
        <v>0</v>
      </c>
      <c r="O37" s="48">
        <f t="shared" si="10"/>
        <v>5.965728792045695E-2</v>
      </c>
    </row>
    <row r="38" spans="1:15" x14ac:dyDescent="0.25">
      <c r="A38" s="182"/>
      <c r="B38" s="59" t="s">
        <v>49</v>
      </c>
      <c r="C38" s="55" t="s">
        <v>24</v>
      </c>
      <c r="D38" s="143">
        <v>0</v>
      </c>
      <c r="E38" s="144">
        <v>0</v>
      </c>
      <c r="F38" s="144">
        <v>181</v>
      </c>
      <c r="G38" s="144">
        <v>324</v>
      </c>
      <c r="H38" s="144">
        <v>0</v>
      </c>
      <c r="I38" s="145">
        <f t="shared" si="6"/>
        <v>505</v>
      </c>
      <c r="J38" s="45">
        <f t="shared" si="7"/>
        <v>0</v>
      </c>
      <c r="K38" s="46">
        <f t="shared" si="8"/>
        <v>0</v>
      </c>
      <c r="L38" s="46">
        <f t="shared" si="9"/>
        <v>0.1238030095759234</v>
      </c>
      <c r="M38" s="46">
        <f t="shared" si="10"/>
        <v>9.9234303215926495E-2</v>
      </c>
      <c r="N38" s="46">
        <f t="shared" si="10"/>
        <v>0</v>
      </c>
      <c r="O38" s="48">
        <f t="shared" si="10"/>
        <v>0.10683308652422255</v>
      </c>
    </row>
    <row r="39" spans="1:15" ht="15.75" thickBot="1" x14ac:dyDescent="0.3">
      <c r="A39" s="182"/>
      <c r="B39" s="58" t="s">
        <v>50</v>
      </c>
      <c r="C39" s="56" t="s">
        <v>24</v>
      </c>
      <c r="D39" s="146">
        <v>0</v>
      </c>
      <c r="E39" s="147">
        <v>0</v>
      </c>
      <c r="F39" s="147">
        <v>40</v>
      </c>
      <c r="G39" s="147">
        <v>234</v>
      </c>
      <c r="H39" s="147">
        <v>0</v>
      </c>
      <c r="I39" s="145">
        <f t="shared" si="6"/>
        <v>274</v>
      </c>
      <c r="J39" s="49">
        <f t="shared" si="7"/>
        <v>0</v>
      </c>
      <c r="K39" s="50">
        <f t="shared" si="8"/>
        <v>0</v>
      </c>
      <c r="L39" s="50">
        <f t="shared" si="9"/>
        <v>2.7359781121751026E-2</v>
      </c>
      <c r="M39" s="50">
        <f t="shared" si="10"/>
        <v>7.1669218989280248E-2</v>
      </c>
      <c r="N39" s="50">
        <f t="shared" si="10"/>
        <v>0</v>
      </c>
      <c r="O39" s="51">
        <f t="shared" si="10"/>
        <v>5.7964882589380158E-2</v>
      </c>
    </row>
    <row r="40" spans="1:15" ht="30.75" thickBot="1" x14ac:dyDescent="0.3">
      <c r="A40" s="182"/>
      <c r="B40" s="99" t="s">
        <v>190</v>
      </c>
      <c r="C40" s="97" t="s">
        <v>91</v>
      </c>
      <c r="D40" s="98">
        <v>4</v>
      </c>
      <c r="E40" s="37" t="s">
        <v>191</v>
      </c>
      <c r="F40" s="37"/>
      <c r="G40" s="37"/>
      <c r="H40" s="37"/>
      <c r="I40" s="37"/>
      <c r="J40" s="46"/>
      <c r="K40" s="46"/>
      <c r="L40" s="46"/>
      <c r="M40" s="46"/>
      <c r="N40" s="46"/>
      <c r="O40" s="46"/>
    </row>
    <row r="41" spans="1:15" x14ac:dyDescent="0.25">
      <c r="A41" s="182"/>
    </row>
    <row r="42" spans="1:15" ht="15.75" thickBot="1" x14ac:dyDescent="0.3">
      <c r="A42" s="182"/>
      <c r="B42" s="21" t="s">
        <v>201</v>
      </c>
      <c r="I42" s="70" t="s">
        <v>108</v>
      </c>
    </row>
    <row r="43" spans="1:15" x14ac:dyDescent="0.25">
      <c r="A43" s="182"/>
      <c r="B43" s="65" t="s">
        <v>52</v>
      </c>
      <c r="C43" s="66" t="s">
        <v>34</v>
      </c>
      <c r="D43" s="148">
        <v>1750</v>
      </c>
      <c r="E43" s="148">
        <v>1750</v>
      </c>
      <c r="F43" s="148">
        <v>1750</v>
      </c>
      <c r="G43" s="148">
        <v>1750</v>
      </c>
      <c r="H43" s="149">
        <v>1750</v>
      </c>
      <c r="I43" s="71">
        <v>0.48</v>
      </c>
    </row>
    <row r="44" spans="1:15" x14ac:dyDescent="0.25">
      <c r="A44" s="182"/>
      <c r="B44" s="41" t="s">
        <v>54</v>
      </c>
      <c r="C44" s="53" t="s">
        <v>34</v>
      </c>
      <c r="D44" s="167">
        <v>1900</v>
      </c>
      <c r="E44" s="167">
        <v>1900</v>
      </c>
      <c r="F44" s="167">
        <v>1900</v>
      </c>
      <c r="G44" s="167">
        <v>1900</v>
      </c>
      <c r="H44" s="168">
        <v>1900</v>
      </c>
      <c r="I44" s="72">
        <v>0.52</v>
      </c>
    </row>
    <row r="45" spans="1:15" ht="15.75" thickBot="1" x14ac:dyDescent="0.3">
      <c r="A45" s="182"/>
      <c r="B45" s="42" t="s">
        <v>55</v>
      </c>
      <c r="C45" s="69" t="s">
        <v>34</v>
      </c>
      <c r="D45" s="169">
        <v>800</v>
      </c>
      <c r="E45" s="169">
        <v>800</v>
      </c>
      <c r="F45" s="169">
        <v>800</v>
      </c>
      <c r="G45" s="169">
        <v>800</v>
      </c>
      <c r="H45" s="170">
        <v>800</v>
      </c>
      <c r="I45" s="73">
        <v>0</v>
      </c>
    </row>
    <row r="46" spans="1:15" x14ac:dyDescent="0.25">
      <c r="A46" s="182"/>
      <c r="B46" s="57"/>
      <c r="C46" s="44"/>
      <c r="D46" s="80"/>
      <c r="E46" s="80"/>
      <c r="F46" s="80"/>
      <c r="G46" s="80"/>
      <c r="H46" s="80"/>
      <c r="I46" s="79"/>
    </row>
    <row r="47" spans="1:15" ht="15.75" thickBot="1" x14ac:dyDescent="0.3">
      <c r="A47" s="182"/>
      <c r="B47" s="82" t="s">
        <v>121</v>
      </c>
      <c r="C47" s="44"/>
      <c r="D47" s="80"/>
      <c r="E47" s="80"/>
      <c r="F47" s="80"/>
      <c r="G47" s="80"/>
      <c r="H47" s="80"/>
      <c r="I47" s="79"/>
    </row>
    <row r="48" spans="1:15" x14ac:dyDescent="0.25">
      <c r="A48" s="182"/>
      <c r="B48" s="83" t="s">
        <v>204</v>
      </c>
      <c r="C48" s="66" t="s">
        <v>13</v>
      </c>
      <c r="D48" s="153">
        <v>0.33</v>
      </c>
      <c r="E48" s="153">
        <v>0.33</v>
      </c>
      <c r="F48" s="153">
        <v>0.33</v>
      </c>
      <c r="G48" s="153">
        <v>0.33</v>
      </c>
      <c r="H48" s="155">
        <v>0.33</v>
      </c>
      <c r="J48" t="s">
        <v>206</v>
      </c>
      <c r="N48" s="152" t="s">
        <v>125</v>
      </c>
    </row>
    <row r="49" spans="1:14" x14ac:dyDescent="0.25">
      <c r="A49" s="182"/>
      <c r="B49" s="84" t="s">
        <v>36</v>
      </c>
      <c r="C49" s="29"/>
      <c r="D49" s="29"/>
      <c r="E49" s="81"/>
      <c r="F49" s="29"/>
      <c r="G49" s="29"/>
      <c r="H49" s="31"/>
      <c r="I49" s="79"/>
    </row>
    <row r="50" spans="1:14" x14ac:dyDescent="0.25">
      <c r="A50" s="182"/>
      <c r="B50" s="85" t="s">
        <v>202</v>
      </c>
      <c r="C50" s="53" t="s">
        <v>13</v>
      </c>
      <c r="D50" s="156">
        <f>(Equipment!$D$38/'Working Locations'!D43) * 60-D48</f>
        <v>5.1557142857142857</v>
      </c>
      <c r="E50" s="156">
        <f>(Equipment!$D$38/'Working Locations'!E43) * 60-E48</f>
        <v>5.1557142857142857</v>
      </c>
      <c r="F50" s="156">
        <f>(Equipment!$D$38/'Working Locations'!F43) * 60-F48</f>
        <v>5.1557142857142857</v>
      </c>
      <c r="G50" s="156">
        <f>(Equipment!$D$38/'Working Locations'!G43) * 60-G48</f>
        <v>5.1557142857142857</v>
      </c>
      <c r="H50" s="156">
        <f>(Equipment!$D$38/'Working Locations'!H43) * 60-H48</f>
        <v>5.1557142857142857</v>
      </c>
      <c r="I50" s="79"/>
      <c r="N50" t="s">
        <v>210</v>
      </c>
    </row>
    <row r="51" spans="1:14" x14ac:dyDescent="0.25">
      <c r="A51" s="182"/>
      <c r="B51" s="85" t="s">
        <v>203</v>
      </c>
      <c r="C51" s="53" t="s">
        <v>13</v>
      </c>
      <c r="D51" s="156">
        <f>(Equipment!$D$46/'Working Locations'!D43) * 60-D48</f>
        <v>4.47</v>
      </c>
      <c r="E51" s="156">
        <f>(Equipment!$D$46/'Working Locations'!E43) * 60-E48</f>
        <v>4.47</v>
      </c>
      <c r="F51" s="156">
        <f>(Equipment!$D$46/'Working Locations'!F43) * 60-F48</f>
        <v>4.47</v>
      </c>
      <c r="G51" s="156">
        <f>(Equipment!$D$46/'Working Locations'!G43) * 60-G48</f>
        <v>4.47</v>
      </c>
      <c r="H51" s="157">
        <f>(Equipment!$D$46/'Working Locations'!H43) * 60-H48</f>
        <v>4.47</v>
      </c>
      <c r="I51" s="79" t="s">
        <v>208</v>
      </c>
    </row>
    <row r="52" spans="1:14" x14ac:dyDescent="0.25">
      <c r="A52" s="182"/>
      <c r="B52" s="85" t="s">
        <v>119</v>
      </c>
      <c r="C52" s="53" t="s">
        <v>13</v>
      </c>
      <c r="D52" s="156">
        <f>(Equipment!$D$54/'Working Locations'!D43) * 60-D48</f>
        <v>5.8414285714285716</v>
      </c>
      <c r="E52" s="156">
        <f>(Equipment!$D$54/'Working Locations'!E43) * 60-E48</f>
        <v>5.8414285714285716</v>
      </c>
      <c r="F52" s="156">
        <f>(Equipment!$D$54/'Working Locations'!F43) * 60-F48</f>
        <v>5.8414285714285716</v>
      </c>
      <c r="G52" s="156">
        <f>(Equipment!$D$54/'Working Locations'!G43) * 60-G48</f>
        <v>5.8414285714285716</v>
      </c>
      <c r="H52" s="157">
        <f>(Equipment!$D$54/'Working Locations'!H43) * 60-H48</f>
        <v>5.8414285714285716</v>
      </c>
      <c r="I52" s="79"/>
      <c r="N52" t="s">
        <v>207</v>
      </c>
    </row>
    <row r="53" spans="1:14" ht="15.75" thickBot="1" x14ac:dyDescent="0.3">
      <c r="A53" s="182"/>
      <c r="B53" s="86" t="s">
        <v>123</v>
      </c>
      <c r="C53" s="69" t="s">
        <v>13</v>
      </c>
      <c r="D53" s="158"/>
      <c r="E53" s="158"/>
      <c r="F53" s="158"/>
      <c r="G53" s="158"/>
      <c r="H53" s="158"/>
      <c r="N53" s="152" t="s">
        <v>124</v>
      </c>
    </row>
    <row r="54" spans="1:14" ht="15.75" thickBot="1" x14ac:dyDescent="0.3">
      <c r="A54" s="182"/>
      <c r="B54" s="88" t="s">
        <v>156</v>
      </c>
      <c r="C54" s="89" t="s">
        <v>157</v>
      </c>
      <c r="D54" s="90" t="s">
        <v>158</v>
      </c>
      <c r="E54" s="91"/>
      <c r="F54" s="90"/>
      <c r="G54" s="90"/>
      <c r="H54" s="92"/>
      <c r="I54" s="79"/>
    </row>
    <row r="55" spans="1:14" x14ac:dyDescent="0.25">
      <c r="A55" s="182"/>
    </row>
    <row r="56" spans="1:14" ht="15.75" thickBot="1" x14ac:dyDescent="0.3">
      <c r="A56" s="182"/>
      <c r="B56" s="21" t="s">
        <v>56</v>
      </c>
    </row>
    <row r="57" spans="1:14" x14ac:dyDescent="0.25">
      <c r="A57" s="182"/>
      <c r="B57" s="65" t="s">
        <v>57</v>
      </c>
      <c r="C57" s="66" t="s">
        <v>58</v>
      </c>
      <c r="D57" s="67" t="s">
        <v>18</v>
      </c>
      <c r="E57" s="67" t="s">
        <v>19</v>
      </c>
      <c r="F57" s="67" t="s">
        <v>20</v>
      </c>
      <c r="G57" s="67" t="s">
        <v>21</v>
      </c>
      <c r="H57" s="68" t="s">
        <v>86</v>
      </c>
    </row>
    <row r="58" spans="1:14" x14ac:dyDescent="0.25">
      <c r="A58" s="182"/>
      <c r="B58" s="30" t="s">
        <v>18</v>
      </c>
      <c r="C58" s="53" t="s">
        <v>13</v>
      </c>
      <c r="D58" s="150">
        <v>0</v>
      </c>
      <c r="E58" s="150">
        <v>0</v>
      </c>
      <c r="F58" s="150">
        <v>0</v>
      </c>
      <c r="G58" s="150">
        <v>0</v>
      </c>
      <c r="H58" s="151">
        <v>0</v>
      </c>
    </row>
    <row r="59" spans="1:14" x14ac:dyDescent="0.25">
      <c r="A59" s="182"/>
      <c r="B59" s="30" t="s">
        <v>19</v>
      </c>
      <c r="C59" s="53" t="s">
        <v>13</v>
      </c>
      <c r="D59" s="150">
        <v>0</v>
      </c>
      <c r="E59" s="150">
        <v>0</v>
      </c>
      <c r="F59" s="150">
        <v>0</v>
      </c>
      <c r="G59" s="150">
        <v>0</v>
      </c>
      <c r="H59" s="151">
        <v>0</v>
      </c>
      <c r="J59" t="s">
        <v>85</v>
      </c>
    </row>
    <row r="60" spans="1:14" x14ac:dyDescent="0.25">
      <c r="A60" s="182"/>
      <c r="B60" s="30" t="s">
        <v>20</v>
      </c>
      <c r="C60" s="53" t="s">
        <v>13</v>
      </c>
      <c r="D60" s="150">
        <v>0</v>
      </c>
      <c r="E60" s="150">
        <v>0</v>
      </c>
      <c r="F60" s="150">
        <v>0</v>
      </c>
      <c r="G60" s="150">
        <v>0</v>
      </c>
      <c r="H60" s="151">
        <v>0</v>
      </c>
    </row>
    <row r="61" spans="1:14" x14ac:dyDescent="0.25">
      <c r="A61" s="182"/>
      <c r="B61" s="30" t="s">
        <v>21</v>
      </c>
      <c r="C61" s="53" t="s">
        <v>13</v>
      </c>
      <c r="D61" s="150">
        <v>0</v>
      </c>
      <c r="E61" s="150">
        <v>0</v>
      </c>
      <c r="F61" s="150">
        <v>0</v>
      </c>
      <c r="G61" s="150">
        <v>0</v>
      </c>
      <c r="H61" s="151">
        <v>0</v>
      </c>
    </row>
    <row r="62" spans="1:14" ht="15.75" thickBot="1" x14ac:dyDescent="0.3">
      <c r="A62" s="182"/>
      <c r="B62" s="32" t="s">
        <v>86</v>
      </c>
      <c r="C62" s="69" t="s">
        <v>13</v>
      </c>
      <c r="D62" s="161">
        <v>0</v>
      </c>
      <c r="E62" s="161">
        <v>0</v>
      </c>
      <c r="F62" s="161">
        <v>0</v>
      </c>
      <c r="G62" s="161">
        <v>0</v>
      </c>
      <c r="H62" s="162">
        <v>0</v>
      </c>
    </row>
    <row r="63" spans="1:14" x14ac:dyDescent="0.25">
      <c r="A63" s="182"/>
    </row>
    <row r="64" spans="1:14" ht="15.75" thickBot="1" x14ac:dyDescent="0.3">
      <c r="A64" s="182"/>
      <c r="B64" s="21" t="s">
        <v>115</v>
      </c>
    </row>
    <row r="65" spans="1:15" x14ac:dyDescent="0.25">
      <c r="A65" s="182"/>
      <c r="B65" s="65" t="s">
        <v>117</v>
      </c>
      <c r="C65" s="66" t="s">
        <v>94</v>
      </c>
      <c r="D65" s="149"/>
    </row>
    <row r="66" spans="1:15" ht="15.75" thickBot="1" x14ac:dyDescent="0.3">
      <c r="A66" s="182"/>
      <c r="B66" s="42" t="s">
        <v>116</v>
      </c>
      <c r="C66" s="69" t="s">
        <v>95</v>
      </c>
      <c r="D66" s="162"/>
    </row>
    <row r="68" spans="1:15" ht="15.75" thickBot="1" x14ac:dyDescent="0.3">
      <c r="A68" s="184"/>
      <c r="B68" s="24" t="s">
        <v>4</v>
      </c>
      <c r="C68" s="24" t="s">
        <v>6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pans="1:15" x14ac:dyDescent="0.25">
      <c r="A69" s="184"/>
      <c r="B69" s="17"/>
      <c r="C69" s="1"/>
      <c r="D69" s="2" t="s">
        <v>9</v>
      </c>
      <c r="E69" s="2" t="s">
        <v>10</v>
      </c>
      <c r="F69" s="3" t="s">
        <v>11</v>
      </c>
    </row>
    <row r="70" spans="1:15" ht="15.75" thickBot="1" x14ac:dyDescent="0.3">
      <c r="A70" s="184"/>
      <c r="B70" s="12"/>
      <c r="C70" s="18"/>
      <c r="D70" s="19" t="s">
        <v>12</v>
      </c>
      <c r="E70" s="19" t="s">
        <v>192</v>
      </c>
      <c r="F70" s="20" t="s">
        <v>13</v>
      </c>
    </row>
    <row r="71" spans="1:15" x14ac:dyDescent="0.25">
      <c r="A71" s="184"/>
      <c r="B71" s="4" t="s">
        <v>14</v>
      </c>
      <c r="C71" s="5" t="s">
        <v>196</v>
      </c>
      <c r="D71" s="134">
        <v>2.5</v>
      </c>
      <c r="E71" s="135">
        <v>50</v>
      </c>
      <c r="F71" s="7">
        <f>D71/E71 * 60</f>
        <v>3</v>
      </c>
    </row>
    <row r="72" spans="1:15" x14ac:dyDescent="0.25">
      <c r="A72" s="184"/>
      <c r="B72" s="8" t="s">
        <v>14</v>
      </c>
      <c r="C72" s="9" t="s">
        <v>197</v>
      </c>
      <c r="D72" s="163">
        <v>2.6</v>
      </c>
      <c r="E72" s="164">
        <v>30</v>
      </c>
      <c r="F72" s="11">
        <f t="shared" ref="F72:F76" si="11">D72/E72 * 60</f>
        <v>5.2</v>
      </c>
    </row>
    <row r="73" spans="1:15" x14ac:dyDescent="0.25">
      <c r="A73" s="184"/>
      <c r="B73" s="8" t="s">
        <v>15</v>
      </c>
      <c r="C73" s="9" t="s">
        <v>198</v>
      </c>
      <c r="D73" s="163">
        <v>2.6</v>
      </c>
      <c r="E73" s="164">
        <v>30</v>
      </c>
      <c r="F73" s="11">
        <f t="shared" si="11"/>
        <v>5.2</v>
      </c>
    </row>
    <row r="74" spans="1:15" x14ac:dyDescent="0.25">
      <c r="A74" s="184"/>
      <c r="B74" s="8" t="s">
        <v>15</v>
      </c>
      <c r="C74" s="9" t="s">
        <v>197</v>
      </c>
      <c r="D74" s="163">
        <v>2.6</v>
      </c>
      <c r="E74" s="164">
        <v>30</v>
      </c>
      <c r="F74" s="11">
        <f t="shared" si="11"/>
        <v>5.2</v>
      </c>
    </row>
    <row r="75" spans="1:15" x14ac:dyDescent="0.25">
      <c r="A75" s="184"/>
      <c r="B75" s="8" t="s">
        <v>16</v>
      </c>
      <c r="C75" s="9" t="s">
        <v>198</v>
      </c>
      <c r="D75" s="163">
        <v>2.6</v>
      </c>
      <c r="E75" s="164">
        <v>30</v>
      </c>
      <c r="F75" s="11">
        <f t="shared" si="11"/>
        <v>5.2</v>
      </c>
    </row>
    <row r="76" spans="1:15" ht="15.75" thickBot="1" x14ac:dyDescent="0.3">
      <c r="A76" s="184"/>
      <c r="B76" s="13" t="s">
        <v>16</v>
      </c>
      <c r="C76" s="14" t="s">
        <v>199</v>
      </c>
      <c r="D76" s="140">
        <v>2.5</v>
      </c>
      <c r="E76" s="141">
        <v>50</v>
      </c>
      <c r="F76" s="16">
        <f t="shared" si="11"/>
        <v>3</v>
      </c>
    </row>
    <row r="77" spans="1:15" ht="15.75" thickBot="1" x14ac:dyDescent="0.3">
      <c r="A77" s="184"/>
    </row>
    <row r="78" spans="1:15" x14ac:dyDescent="0.25">
      <c r="A78" s="184"/>
      <c r="B78" s="43"/>
      <c r="C78" s="34"/>
      <c r="D78" s="2" t="s">
        <v>9</v>
      </c>
      <c r="E78" s="2" t="s">
        <v>10</v>
      </c>
      <c r="F78" s="3" t="s">
        <v>11</v>
      </c>
    </row>
    <row r="79" spans="1:15" ht="15.75" thickBot="1" x14ac:dyDescent="0.3">
      <c r="A79" s="184"/>
      <c r="B79" s="188" t="s">
        <v>26</v>
      </c>
      <c r="C79" s="189"/>
      <c r="D79" s="19" t="s">
        <v>12</v>
      </c>
      <c r="E79" s="19" t="s">
        <v>192</v>
      </c>
      <c r="F79" s="20" t="s">
        <v>13</v>
      </c>
    </row>
    <row r="80" spans="1:15" x14ac:dyDescent="0.25">
      <c r="A80" s="184"/>
      <c r="B80" s="190" t="s">
        <v>27</v>
      </c>
      <c r="C80" s="191" t="s">
        <v>30</v>
      </c>
      <c r="D80" s="192">
        <f>E80*F80/60</f>
        <v>16.666666666666668</v>
      </c>
      <c r="E80" s="5">
        <v>50</v>
      </c>
      <c r="F80" s="7">
        <v>20</v>
      </c>
    </row>
    <row r="81" spans="1:15" x14ac:dyDescent="0.25">
      <c r="A81" s="184"/>
      <c r="B81" s="41"/>
      <c r="C81" s="29" t="s">
        <v>28</v>
      </c>
      <c r="D81" s="29">
        <f t="shared" ref="D81:D85" si="12">E81*F81/60</f>
        <v>10</v>
      </c>
      <c r="E81" s="9">
        <v>30</v>
      </c>
      <c r="F81" s="11">
        <v>20</v>
      </c>
    </row>
    <row r="82" spans="1:15" x14ac:dyDescent="0.25">
      <c r="A82" s="184"/>
      <c r="B82" s="41"/>
      <c r="C82" s="29" t="s">
        <v>29</v>
      </c>
      <c r="D82" s="29">
        <f t="shared" si="12"/>
        <v>10</v>
      </c>
      <c r="E82" s="9">
        <v>30</v>
      </c>
      <c r="F82" s="11">
        <v>20</v>
      </c>
    </row>
    <row r="83" spans="1:15" x14ac:dyDescent="0.25">
      <c r="A83" s="184"/>
      <c r="B83" s="8" t="s">
        <v>31</v>
      </c>
      <c r="C83" s="29" t="s">
        <v>32</v>
      </c>
      <c r="D83" s="29">
        <f t="shared" si="12"/>
        <v>0</v>
      </c>
      <c r="E83" s="9">
        <v>30</v>
      </c>
      <c r="F83" s="11">
        <v>0</v>
      </c>
    </row>
    <row r="84" spans="1:15" x14ac:dyDescent="0.25">
      <c r="A84" s="184"/>
      <c r="B84" s="41"/>
      <c r="C84" s="29" t="s">
        <v>28</v>
      </c>
      <c r="D84" s="29">
        <f t="shared" si="12"/>
        <v>0</v>
      </c>
      <c r="E84" s="9">
        <v>30</v>
      </c>
      <c r="F84" s="11">
        <v>0</v>
      </c>
    </row>
    <row r="85" spans="1:15" ht="15.75" thickBot="1" x14ac:dyDescent="0.3">
      <c r="A85" s="184"/>
      <c r="B85" s="42"/>
      <c r="C85" s="193" t="s">
        <v>29</v>
      </c>
      <c r="D85" s="193">
        <f t="shared" si="12"/>
        <v>0</v>
      </c>
      <c r="E85" s="14">
        <v>50</v>
      </c>
      <c r="F85" s="16">
        <v>0</v>
      </c>
    </row>
    <row r="86" spans="1:15" x14ac:dyDescent="0.25">
      <c r="A86" s="184"/>
      <c r="B86" s="37"/>
      <c r="C86" s="37"/>
      <c r="D86" s="37"/>
      <c r="E86" s="194"/>
      <c r="F86" s="195"/>
    </row>
    <row r="87" spans="1:15" ht="15.75" thickBot="1" x14ac:dyDescent="0.3">
      <c r="A87" s="184"/>
      <c r="B87" s="21" t="s">
        <v>84</v>
      </c>
    </row>
    <row r="88" spans="1:15" x14ac:dyDescent="0.25">
      <c r="A88" s="184"/>
      <c r="B88" s="43"/>
      <c r="C88" s="54"/>
      <c r="D88" s="43" t="s">
        <v>37</v>
      </c>
      <c r="E88" s="34"/>
      <c r="F88" s="34"/>
      <c r="G88" s="34"/>
      <c r="H88" s="34"/>
      <c r="I88" s="35"/>
      <c r="J88" s="43" t="s">
        <v>51</v>
      </c>
      <c r="K88" s="34"/>
      <c r="L88" s="34"/>
      <c r="M88" s="34"/>
      <c r="N88" s="34"/>
      <c r="O88" s="35"/>
    </row>
    <row r="89" spans="1:15" ht="15.75" thickBot="1" x14ac:dyDescent="0.3">
      <c r="A89" s="184"/>
      <c r="B89" s="39"/>
      <c r="C89" s="56" t="s">
        <v>53</v>
      </c>
      <c r="D89" s="52" t="s">
        <v>18</v>
      </c>
      <c r="E89" s="62" t="s">
        <v>19</v>
      </c>
      <c r="F89" s="62" t="s">
        <v>20</v>
      </c>
      <c r="G89" s="62" t="s">
        <v>21</v>
      </c>
      <c r="H89" s="63" t="s">
        <v>86</v>
      </c>
      <c r="I89" s="64" t="s">
        <v>22</v>
      </c>
      <c r="J89" s="52" t="s">
        <v>18</v>
      </c>
      <c r="K89" s="62" t="s">
        <v>19</v>
      </c>
      <c r="L89" s="62" t="s">
        <v>20</v>
      </c>
      <c r="M89" s="62" t="s">
        <v>21</v>
      </c>
      <c r="N89" s="62" t="s">
        <v>86</v>
      </c>
      <c r="O89" s="64" t="s">
        <v>22</v>
      </c>
    </row>
    <row r="90" spans="1:15" x14ac:dyDescent="0.25">
      <c r="A90" s="184"/>
      <c r="B90" s="61" t="s">
        <v>38</v>
      </c>
      <c r="C90" s="55" t="s">
        <v>24</v>
      </c>
      <c r="D90" s="143">
        <f>SUM(D92:D103)</f>
        <v>0</v>
      </c>
      <c r="E90" s="144">
        <f t="shared" ref="E90:H90" si="13">SUM(E92:E103)</f>
        <v>8</v>
      </c>
      <c r="F90" s="144">
        <f t="shared" si="13"/>
        <v>409</v>
      </c>
      <c r="G90" s="144">
        <f t="shared" si="13"/>
        <v>2631</v>
      </c>
      <c r="H90" s="144">
        <f t="shared" si="13"/>
        <v>0</v>
      </c>
      <c r="I90" s="145">
        <f>SUM(D90:H90)</f>
        <v>3048</v>
      </c>
      <c r="J90" s="46">
        <f>D90/$I$90</f>
        <v>0</v>
      </c>
      <c r="K90" s="46">
        <f t="shared" ref="K90:N90" si="14">E90/$I$90</f>
        <v>2.6246719160104987E-3</v>
      </c>
      <c r="L90" s="46">
        <f t="shared" si="14"/>
        <v>0.13418635170603674</v>
      </c>
      <c r="M90" s="46">
        <f t="shared" si="14"/>
        <v>0.86318897637795278</v>
      </c>
      <c r="N90" s="46">
        <f t="shared" si="14"/>
        <v>0</v>
      </c>
      <c r="O90" s="47">
        <f>SUM(J90:N90)</f>
        <v>1</v>
      </c>
    </row>
    <row r="91" spans="1:15" x14ac:dyDescent="0.25">
      <c r="A91" s="184"/>
      <c r="B91" s="36" t="s">
        <v>39</v>
      </c>
      <c r="C91" s="55"/>
      <c r="D91" s="143"/>
      <c r="E91" s="144"/>
      <c r="F91" s="144"/>
      <c r="G91" s="144"/>
      <c r="H91" s="144"/>
      <c r="I91" s="145"/>
      <c r="J91" s="36"/>
      <c r="K91" s="37"/>
      <c r="L91" s="37"/>
      <c r="M91" s="37"/>
      <c r="N91" s="37"/>
      <c r="O91" s="38"/>
    </row>
    <row r="92" spans="1:15" x14ac:dyDescent="0.25">
      <c r="A92" s="184"/>
      <c r="B92" s="59" t="s">
        <v>40</v>
      </c>
      <c r="C92" s="55" t="s">
        <v>24</v>
      </c>
      <c r="D92" s="143">
        <v>0</v>
      </c>
      <c r="E92" s="144">
        <v>0</v>
      </c>
      <c r="F92" s="144">
        <v>45</v>
      </c>
      <c r="G92" s="144">
        <v>0</v>
      </c>
      <c r="H92" s="144">
        <v>0</v>
      </c>
      <c r="I92" s="145">
        <f>SUM(D92:H92)</f>
        <v>45</v>
      </c>
      <c r="J92" s="46">
        <f>IF(D$90&gt;0,D92/D$90,0)</f>
        <v>0</v>
      </c>
      <c r="K92" s="46">
        <f t="shared" ref="K92:O103" si="15">IF(E$90&gt;0,E92/E$90,0)</f>
        <v>0</v>
      </c>
      <c r="L92" s="46">
        <f t="shared" si="15"/>
        <v>0.1100244498777506</v>
      </c>
      <c r="M92" s="46">
        <f t="shared" si="15"/>
        <v>0</v>
      </c>
      <c r="N92" s="46">
        <f t="shared" si="15"/>
        <v>0</v>
      </c>
      <c r="O92" s="48">
        <f>IF(I$90&gt;0,I92/I$90,0)</f>
        <v>1.4763779527559055E-2</v>
      </c>
    </row>
    <row r="93" spans="1:15" x14ac:dyDescent="0.25">
      <c r="A93" s="184"/>
      <c r="B93" s="59" t="s">
        <v>41</v>
      </c>
      <c r="C93" s="55" t="s">
        <v>24</v>
      </c>
      <c r="D93" s="143">
        <v>0</v>
      </c>
      <c r="E93" s="144">
        <v>8</v>
      </c>
      <c r="F93" s="144">
        <v>115</v>
      </c>
      <c r="G93" s="144">
        <v>282</v>
      </c>
      <c r="H93" s="144">
        <v>0</v>
      </c>
      <c r="I93" s="145">
        <f t="shared" ref="I93:I103" si="16">SUM(D93:H93)</f>
        <v>405</v>
      </c>
      <c r="J93" s="45">
        <f t="shared" ref="J93:J103" si="17">IF(D$90&gt;0,D93/D$90,0)</f>
        <v>0</v>
      </c>
      <c r="K93" s="46">
        <f t="shared" si="15"/>
        <v>1</v>
      </c>
      <c r="L93" s="46">
        <f t="shared" si="15"/>
        <v>0.28117359413202936</v>
      </c>
      <c r="M93" s="46">
        <f t="shared" si="15"/>
        <v>0.10718358038768529</v>
      </c>
      <c r="N93" s="46">
        <f t="shared" si="15"/>
        <v>0</v>
      </c>
      <c r="O93" s="48">
        <f t="shared" si="15"/>
        <v>0.13287401574803151</v>
      </c>
    </row>
    <row r="94" spans="1:15" x14ac:dyDescent="0.25">
      <c r="A94" s="184"/>
      <c r="B94" s="59" t="s">
        <v>42</v>
      </c>
      <c r="C94" s="55" t="s">
        <v>24</v>
      </c>
      <c r="D94" s="143">
        <v>0</v>
      </c>
      <c r="E94" s="144">
        <v>0</v>
      </c>
      <c r="F94" s="144">
        <v>0</v>
      </c>
      <c r="G94" s="144">
        <v>352</v>
      </c>
      <c r="H94" s="144">
        <v>0</v>
      </c>
      <c r="I94" s="145">
        <f t="shared" si="16"/>
        <v>352</v>
      </c>
      <c r="J94" s="45">
        <f t="shared" si="17"/>
        <v>0</v>
      </c>
      <c r="K94" s="46">
        <f t="shared" si="15"/>
        <v>0</v>
      </c>
      <c r="L94" s="46">
        <f t="shared" si="15"/>
        <v>0</v>
      </c>
      <c r="M94" s="46">
        <f>IF(G$90&gt;0,G94/G$90,0)</f>
        <v>0.1337894336754086</v>
      </c>
      <c r="N94" s="46">
        <f t="shared" si="15"/>
        <v>0</v>
      </c>
      <c r="O94" s="48">
        <f>IF(I$90&gt;0,I94/I$90,0)</f>
        <v>0.11548556430446194</v>
      </c>
    </row>
    <row r="95" spans="1:15" x14ac:dyDescent="0.25">
      <c r="A95" s="184"/>
      <c r="B95" s="59" t="s">
        <v>43</v>
      </c>
      <c r="C95" s="55" t="s">
        <v>24</v>
      </c>
      <c r="D95" s="143">
        <v>0</v>
      </c>
      <c r="E95" s="144">
        <v>0</v>
      </c>
      <c r="F95" s="144">
        <v>0</v>
      </c>
      <c r="G95" s="144">
        <v>272</v>
      </c>
      <c r="H95" s="144">
        <v>0</v>
      </c>
      <c r="I95" s="145">
        <f t="shared" si="16"/>
        <v>272</v>
      </c>
      <c r="J95" s="45">
        <f t="shared" si="17"/>
        <v>0</v>
      </c>
      <c r="K95" s="46">
        <f t="shared" si="15"/>
        <v>0</v>
      </c>
      <c r="L95" s="46">
        <f t="shared" si="15"/>
        <v>0</v>
      </c>
      <c r="M95" s="46">
        <f t="shared" si="15"/>
        <v>0.10338274420372481</v>
      </c>
      <c r="N95" s="46">
        <f t="shared" si="15"/>
        <v>0</v>
      </c>
      <c r="O95" s="48">
        <f t="shared" si="15"/>
        <v>8.9238845144356954E-2</v>
      </c>
    </row>
    <row r="96" spans="1:15" x14ac:dyDescent="0.25">
      <c r="A96" s="184"/>
      <c r="B96" s="59" t="s">
        <v>17</v>
      </c>
      <c r="C96" s="55" t="s">
        <v>24</v>
      </c>
      <c r="D96" s="143">
        <v>0</v>
      </c>
      <c r="E96" s="144">
        <v>0</v>
      </c>
      <c r="F96" s="144">
        <v>0</v>
      </c>
      <c r="G96" s="144">
        <v>263</v>
      </c>
      <c r="H96" s="144">
        <v>0</v>
      </c>
      <c r="I96" s="145">
        <f t="shared" si="16"/>
        <v>263</v>
      </c>
      <c r="J96" s="45">
        <f t="shared" si="17"/>
        <v>0</v>
      </c>
      <c r="K96" s="46">
        <f t="shared" si="15"/>
        <v>0</v>
      </c>
      <c r="L96" s="46">
        <f t="shared" si="15"/>
        <v>0</v>
      </c>
      <c r="M96" s="46">
        <f t="shared" si="15"/>
        <v>9.99619916381604E-2</v>
      </c>
      <c r="N96" s="46">
        <f t="shared" si="15"/>
        <v>0</v>
      </c>
      <c r="O96" s="48">
        <f t="shared" si="15"/>
        <v>8.6286089238845148E-2</v>
      </c>
    </row>
    <row r="97" spans="1:15" x14ac:dyDescent="0.25">
      <c r="A97" s="184"/>
      <c r="B97" s="59" t="s">
        <v>44</v>
      </c>
      <c r="C97" s="55" t="s">
        <v>24</v>
      </c>
      <c r="D97" s="143">
        <v>0</v>
      </c>
      <c r="E97" s="144">
        <v>0</v>
      </c>
      <c r="F97" s="144">
        <v>0</v>
      </c>
      <c r="G97" s="144">
        <v>0</v>
      </c>
      <c r="H97" s="144">
        <v>0</v>
      </c>
      <c r="I97" s="145">
        <f t="shared" si="16"/>
        <v>0</v>
      </c>
      <c r="J97" s="45">
        <f t="shared" si="17"/>
        <v>0</v>
      </c>
      <c r="K97" s="46">
        <f t="shared" si="15"/>
        <v>0</v>
      </c>
      <c r="L97" s="46">
        <f t="shared" si="15"/>
        <v>0</v>
      </c>
      <c r="M97" s="46">
        <f t="shared" si="15"/>
        <v>0</v>
      </c>
      <c r="N97" s="46">
        <f t="shared" si="15"/>
        <v>0</v>
      </c>
      <c r="O97" s="48">
        <f t="shared" si="15"/>
        <v>0</v>
      </c>
    </row>
    <row r="98" spans="1:15" x14ac:dyDescent="0.25">
      <c r="A98" s="184"/>
      <c r="B98" s="59" t="s">
        <v>45</v>
      </c>
      <c r="C98" s="55" t="s">
        <v>24</v>
      </c>
      <c r="D98" s="143">
        <v>0</v>
      </c>
      <c r="E98" s="144">
        <v>0</v>
      </c>
      <c r="F98" s="144">
        <v>0</v>
      </c>
      <c r="G98" s="144">
        <v>66</v>
      </c>
      <c r="H98" s="144">
        <v>0</v>
      </c>
      <c r="I98" s="145">
        <f t="shared" si="16"/>
        <v>66</v>
      </c>
      <c r="J98" s="45">
        <f t="shared" si="17"/>
        <v>0</v>
      </c>
      <c r="K98" s="46">
        <f t="shared" si="15"/>
        <v>0</v>
      </c>
      <c r="L98" s="46">
        <f t="shared" si="15"/>
        <v>0</v>
      </c>
      <c r="M98" s="46">
        <f t="shared" si="15"/>
        <v>2.5085518814139111E-2</v>
      </c>
      <c r="N98" s="46">
        <f t="shared" si="15"/>
        <v>0</v>
      </c>
      <c r="O98" s="48">
        <f t="shared" si="15"/>
        <v>2.1653543307086614E-2</v>
      </c>
    </row>
    <row r="99" spans="1:15" x14ac:dyDescent="0.25">
      <c r="A99" s="184"/>
      <c r="B99" s="59" t="s">
        <v>46</v>
      </c>
      <c r="C99" s="55" t="s">
        <v>24</v>
      </c>
      <c r="D99" s="143">
        <v>0</v>
      </c>
      <c r="E99" s="144">
        <v>0</v>
      </c>
      <c r="F99" s="144">
        <v>0</v>
      </c>
      <c r="G99" s="144">
        <v>253</v>
      </c>
      <c r="H99" s="144">
        <v>0</v>
      </c>
      <c r="I99" s="145">
        <f t="shared" si="16"/>
        <v>253</v>
      </c>
      <c r="J99" s="45">
        <f t="shared" si="17"/>
        <v>0</v>
      </c>
      <c r="K99" s="46">
        <f t="shared" si="15"/>
        <v>0</v>
      </c>
      <c r="L99" s="46">
        <f t="shared" si="15"/>
        <v>0</v>
      </c>
      <c r="M99" s="46">
        <f t="shared" si="15"/>
        <v>9.6161155454199926E-2</v>
      </c>
      <c r="N99" s="46">
        <f t="shared" si="15"/>
        <v>0</v>
      </c>
      <c r="O99" s="48">
        <f t="shared" si="15"/>
        <v>8.3005249343832022E-2</v>
      </c>
    </row>
    <row r="100" spans="1:15" x14ac:dyDescent="0.25">
      <c r="A100" s="184"/>
      <c r="B100" s="59" t="s">
        <v>47</v>
      </c>
      <c r="C100" s="55" t="s">
        <v>24</v>
      </c>
      <c r="D100" s="143">
        <v>0</v>
      </c>
      <c r="E100" s="144">
        <v>0</v>
      </c>
      <c r="F100" s="144">
        <v>181</v>
      </c>
      <c r="G100" s="144">
        <v>292</v>
      </c>
      <c r="H100" s="144">
        <v>0</v>
      </c>
      <c r="I100" s="145">
        <f t="shared" si="16"/>
        <v>473</v>
      </c>
      <c r="J100" s="45">
        <f t="shared" si="17"/>
        <v>0</v>
      </c>
      <c r="K100" s="46">
        <f t="shared" si="15"/>
        <v>0</v>
      </c>
      <c r="L100" s="46">
        <f t="shared" si="15"/>
        <v>0.44254278728606355</v>
      </c>
      <c r="M100" s="46">
        <f t="shared" si="15"/>
        <v>0.11098441657164576</v>
      </c>
      <c r="N100" s="46">
        <f t="shared" si="15"/>
        <v>0</v>
      </c>
      <c r="O100" s="48">
        <f t="shared" si="15"/>
        <v>0.15518372703412073</v>
      </c>
    </row>
    <row r="101" spans="1:15" x14ac:dyDescent="0.25">
      <c r="A101" s="184"/>
      <c r="B101" s="59" t="s">
        <v>48</v>
      </c>
      <c r="C101" s="55" t="s">
        <v>24</v>
      </c>
      <c r="D101" s="143">
        <v>0</v>
      </c>
      <c r="E101" s="144">
        <v>0</v>
      </c>
      <c r="F101" s="144">
        <v>0</v>
      </c>
      <c r="G101" s="144">
        <v>204</v>
      </c>
      <c r="H101" s="144">
        <v>0</v>
      </c>
      <c r="I101" s="145">
        <f t="shared" si="16"/>
        <v>204</v>
      </c>
      <c r="J101" s="45">
        <f t="shared" si="17"/>
        <v>0</v>
      </c>
      <c r="K101" s="46">
        <f t="shared" si="15"/>
        <v>0</v>
      </c>
      <c r="L101" s="46">
        <f t="shared" si="15"/>
        <v>0</v>
      </c>
      <c r="M101" s="46">
        <f t="shared" si="15"/>
        <v>7.7537058152793617E-2</v>
      </c>
      <c r="N101" s="46">
        <f t="shared" si="15"/>
        <v>0</v>
      </c>
      <c r="O101" s="48">
        <f t="shared" si="15"/>
        <v>6.6929133858267723E-2</v>
      </c>
    </row>
    <row r="102" spans="1:15" x14ac:dyDescent="0.25">
      <c r="A102" s="184"/>
      <c r="B102" s="59" t="s">
        <v>49</v>
      </c>
      <c r="C102" s="55" t="s">
        <v>24</v>
      </c>
      <c r="D102" s="143">
        <v>0</v>
      </c>
      <c r="E102" s="144">
        <v>0</v>
      </c>
      <c r="F102" s="144">
        <v>45</v>
      </c>
      <c r="G102" s="144">
        <v>300</v>
      </c>
      <c r="H102" s="144">
        <v>0</v>
      </c>
      <c r="I102" s="145">
        <f t="shared" si="16"/>
        <v>345</v>
      </c>
      <c r="J102" s="45">
        <f t="shared" si="17"/>
        <v>0</v>
      </c>
      <c r="K102" s="46">
        <f t="shared" si="15"/>
        <v>0</v>
      </c>
      <c r="L102" s="46">
        <f t="shared" si="15"/>
        <v>0.1100244498777506</v>
      </c>
      <c r="M102" s="46">
        <f t="shared" si="15"/>
        <v>0.11402508551881414</v>
      </c>
      <c r="N102" s="46">
        <f t="shared" si="15"/>
        <v>0</v>
      </c>
      <c r="O102" s="48">
        <f t="shared" si="15"/>
        <v>0.11318897637795275</v>
      </c>
    </row>
    <row r="103" spans="1:15" ht="15.75" thickBot="1" x14ac:dyDescent="0.3">
      <c r="A103" s="184"/>
      <c r="B103" s="58" t="s">
        <v>50</v>
      </c>
      <c r="C103" s="56" t="s">
        <v>24</v>
      </c>
      <c r="D103" s="146">
        <v>0</v>
      </c>
      <c r="E103" s="147">
        <v>0</v>
      </c>
      <c r="F103" s="147">
        <v>23</v>
      </c>
      <c r="G103" s="147">
        <v>347</v>
      </c>
      <c r="H103" s="147">
        <v>0</v>
      </c>
      <c r="I103" s="145">
        <f t="shared" si="16"/>
        <v>370</v>
      </c>
      <c r="J103" s="49">
        <f t="shared" si="17"/>
        <v>0</v>
      </c>
      <c r="K103" s="50">
        <f t="shared" si="15"/>
        <v>0</v>
      </c>
      <c r="L103" s="50">
        <f t="shared" si="15"/>
        <v>5.623471882640587E-2</v>
      </c>
      <c r="M103" s="50">
        <f t="shared" si="15"/>
        <v>0.13188901558342836</v>
      </c>
      <c r="N103" s="50">
        <f t="shared" si="15"/>
        <v>0</v>
      </c>
      <c r="O103" s="51">
        <f t="shared" si="15"/>
        <v>0.12139107611548557</v>
      </c>
    </row>
    <row r="104" spans="1:15" ht="30.75" thickBot="1" x14ac:dyDescent="0.3">
      <c r="A104" s="184"/>
      <c r="B104" s="99" t="s">
        <v>190</v>
      </c>
      <c r="C104" s="97" t="s">
        <v>91</v>
      </c>
      <c r="D104" s="98">
        <v>4</v>
      </c>
      <c r="E104" s="37" t="s">
        <v>191</v>
      </c>
      <c r="F104" s="37"/>
      <c r="G104" s="37"/>
      <c r="H104" s="37"/>
      <c r="I104" s="37"/>
      <c r="J104" s="46"/>
      <c r="K104" s="46"/>
      <c r="L104" s="46"/>
      <c r="M104" s="46"/>
      <c r="N104" s="46"/>
      <c r="O104" s="46"/>
    </row>
    <row r="105" spans="1:15" x14ac:dyDescent="0.25">
      <c r="A105" s="184"/>
    </row>
    <row r="106" spans="1:15" ht="15.75" thickBot="1" x14ac:dyDescent="0.3">
      <c r="A106" s="184"/>
      <c r="B106" s="21" t="s">
        <v>33</v>
      </c>
      <c r="D106" s="52" t="s">
        <v>18</v>
      </c>
      <c r="E106" s="62" t="s">
        <v>19</v>
      </c>
      <c r="F106" s="62" t="s">
        <v>20</v>
      </c>
      <c r="G106" s="62" t="s">
        <v>21</v>
      </c>
      <c r="H106" s="63" t="s">
        <v>86</v>
      </c>
      <c r="I106" s="70" t="s">
        <v>108</v>
      </c>
    </row>
    <row r="107" spans="1:15" x14ac:dyDescent="0.25">
      <c r="A107" s="184"/>
      <c r="B107" s="65" t="s">
        <v>52</v>
      </c>
      <c r="C107" s="66" t="s">
        <v>34</v>
      </c>
      <c r="D107" s="148">
        <v>1750</v>
      </c>
      <c r="E107" s="148">
        <v>1750</v>
      </c>
      <c r="F107" s="148">
        <v>1750</v>
      </c>
      <c r="G107" s="148">
        <v>1750</v>
      </c>
      <c r="H107" s="149">
        <v>1750</v>
      </c>
      <c r="I107" s="71">
        <v>0.48</v>
      </c>
    </row>
    <row r="108" spans="1:15" x14ac:dyDescent="0.25">
      <c r="A108" s="184"/>
      <c r="B108" s="41" t="s">
        <v>54</v>
      </c>
      <c r="C108" s="53" t="s">
        <v>34</v>
      </c>
      <c r="D108" s="167">
        <v>1900</v>
      </c>
      <c r="E108" s="167">
        <v>1900</v>
      </c>
      <c r="F108" s="167">
        <v>1900</v>
      </c>
      <c r="G108" s="167">
        <v>1900</v>
      </c>
      <c r="H108" s="168">
        <v>1900</v>
      </c>
      <c r="I108" s="72">
        <v>0.52</v>
      </c>
    </row>
    <row r="109" spans="1:15" ht="15.75" thickBot="1" x14ac:dyDescent="0.3">
      <c r="A109" s="184"/>
      <c r="B109" s="42" t="s">
        <v>55</v>
      </c>
      <c r="C109" s="69" t="s">
        <v>34</v>
      </c>
      <c r="D109" s="169">
        <v>800</v>
      </c>
      <c r="E109" s="169">
        <v>800</v>
      </c>
      <c r="F109" s="169">
        <v>800</v>
      </c>
      <c r="G109" s="169">
        <v>800</v>
      </c>
      <c r="H109" s="170">
        <v>800</v>
      </c>
      <c r="I109" s="73">
        <v>0</v>
      </c>
    </row>
    <row r="110" spans="1:15" x14ac:dyDescent="0.25">
      <c r="A110" s="184"/>
      <c r="B110" s="57"/>
      <c r="C110" s="44"/>
      <c r="D110" s="80"/>
      <c r="E110" s="80"/>
      <c r="F110" s="80"/>
      <c r="G110" s="80"/>
      <c r="H110" s="80"/>
      <c r="I110" s="79"/>
    </row>
    <row r="111" spans="1:15" ht="15.75" thickBot="1" x14ac:dyDescent="0.3">
      <c r="A111" s="184"/>
      <c r="B111" s="82" t="s">
        <v>121</v>
      </c>
      <c r="C111" s="44"/>
      <c r="D111" s="80"/>
      <c r="E111" s="80"/>
      <c r="F111" s="80"/>
      <c r="G111" s="80"/>
      <c r="H111" s="80"/>
      <c r="I111" s="79"/>
    </row>
    <row r="112" spans="1:15" x14ac:dyDescent="0.25">
      <c r="A112" s="184"/>
      <c r="B112" s="83" t="s">
        <v>122</v>
      </c>
      <c r="C112" s="66" t="s">
        <v>13</v>
      </c>
      <c r="D112" s="153">
        <v>0.33</v>
      </c>
      <c r="E112" s="153">
        <v>0.33</v>
      </c>
      <c r="F112" s="153">
        <v>0.33</v>
      </c>
      <c r="G112" s="153">
        <v>0.33</v>
      </c>
      <c r="H112" s="155">
        <v>0.33</v>
      </c>
      <c r="J112" t="s">
        <v>206</v>
      </c>
      <c r="N112" s="152" t="s">
        <v>125</v>
      </c>
    </row>
    <row r="113" spans="1:14" x14ac:dyDescent="0.25">
      <c r="A113" s="184"/>
      <c r="B113" s="84" t="s">
        <v>36</v>
      </c>
      <c r="C113" s="29"/>
      <c r="D113" s="29"/>
      <c r="E113" s="81"/>
      <c r="F113" s="29"/>
      <c r="G113" s="29"/>
      <c r="H113" s="31"/>
      <c r="I113" s="79"/>
    </row>
    <row r="114" spans="1:14" x14ac:dyDescent="0.25">
      <c r="A114" s="184"/>
      <c r="B114" s="85" t="s">
        <v>202</v>
      </c>
      <c r="C114" s="53" t="s">
        <v>13</v>
      </c>
      <c r="D114" s="156">
        <f>(Equipment!$D$38/'Working Locations'!D107) * 60-D112</f>
        <v>5.1557142857142857</v>
      </c>
      <c r="E114" s="156">
        <f>(Equipment!$D$38/'Working Locations'!E107) * 60-E112</f>
        <v>5.1557142857142857</v>
      </c>
      <c r="F114" s="156">
        <f>(Equipment!$D$38/'Working Locations'!F107) * 60-F112</f>
        <v>5.1557142857142857</v>
      </c>
      <c r="G114" s="156">
        <f>(Equipment!$D$38/'Working Locations'!G107) * 60-G112</f>
        <v>5.1557142857142857</v>
      </c>
      <c r="H114" s="156">
        <f>(Equipment!$D$38/'Working Locations'!H107) * 60-H112</f>
        <v>5.1557142857142857</v>
      </c>
      <c r="I114" s="79"/>
      <c r="N114" t="s">
        <v>210</v>
      </c>
    </row>
    <row r="115" spans="1:14" x14ac:dyDescent="0.25">
      <c r="A115" s="184"/>
      <c r="B115" s="85" t="s">
        <v>203</v>
      </c>
      <c r="C115" s="53" t="s">
        <v>13</v>
      </c>
      <c r="D115" s="156">
        <f>(Equipment!$D$46/'Working Locations'!D107) * 60-D112</f>
        <v>4.47</v>
      </c>
      <c r="E115" s="156">
        <f>(Equipment!$D$46/'Working Locations'!E107) * 60-E112</f>
        <v>4.47</v>
      </c>
      <c r="F115" s="156">
        <f>(Equipment!$D$46/'Working Locations'!F107) * 60-F112</f>
        <v>4.47</v>
      </c>
      <c r="G115" s="156">
        <f>(Equipment!$D$46/'Working Locations'!G107) * 60-G112</f>
        <v>4.47</v>
      </c>
      <c r="H115" s="156">
        <f>(Equipment!$D$46/'Working Locations'!H107) * 60-H112</f>
        <v>4.47</v>
      </c>
      <c r="I115" s="79" t="s">
        <v>208</v>
      </c>
    </row>
    <row r="116" spans="1:14" x14ac:dyDescent="0.25">
      <c r="A116" s="184"/>
      <c r="B116" s="85" t="s">
        <v>119</v>
      </c>
      <c r="C116" s="53" t="s">
        <v>13</v>
      </c>
      <c r="D116" s="156">
        <f>(Equipment!$D$54/'Working Locations'!D107) * 60-D112</f>
        <v>5.8414285714285716</v>
      </c>
      <c r="E116" s="156">
        <f>(Equipment!$D$54/'Working Locations'!E107) * 60-E112</f>
        <v>5.8414285714285716</v>
      </c>
      <c r="F116" s="156">
        <f>(Equipment!$D$54/'Working Locations'!F107) * 60-F112</f>
        <v>5.8414285714285716</v>
      </c>
      <c r="G116" s="156">
        <f>(Equipment!$D$54/'Working Locations'!G107) * 60-G112</f>
        <v>5.8414285714285716</v>
      </c>
      <c r="H116" s="156">
        <f>(Equipment!$D$54/'Working Locations'!H107) * 60-H112</f>
        <v>5.8414285714285716</v>
      </c>
      <c r="I116" s="79"/>
      <c r="N116" t="s">
        <v>207</v>
      </c>
    </row>
    <row r="117" spans="1:14" ht="15.75" thickBot="1" x14ac:dyDescent="0.3">
      <c r="A117" s="184"/>
      <c r="B117" s="86" t="s">
        <v>123</v>
      </c>
      <c r="C117" s="69" t="s">
        <v>13</v>
      </c>
      <c r="D117" s="158"/>
      <c r="E117" s="159"/>
      <c r="F117" s="158"/>
      <c r="G117" s="158"/>
      <c r="H117" s="160"/>
      <c r="N117" s="152" t="s">
        <v>124</v>
      </c>
    </row>
    <row r="118" spans="1:14" ht="15.75" thickBot="1" x14ac:dyDescent="0.3">
      <c r="A118" s="184"/>
      <c r="B118" s="88" t="s">
        <v>156</v>
      </c>
      <c r="C118" s="89" t="s">
        <v>157</v>
      </c>
      <c r="D118" s="90" t="s">
        <v>158</v>
      </c>
      <c r="E118" s="91"/>
      <c r="F118" s="90"/>
      <c r="G118" s="90"/>
      <c r="H118" s="92"/>
      <c r="I118" s="79"/>
    </row>
    <row r="119" spans="1:14" x14ac:dyDescent="0.25">
      <c r="A119" s="184"/>
    </row>
    <row r="120" spans="1:14" ht="15.75" thickBot="1" x14ac:dyDescent="0.3">
      <c r="A120" s="184"/>
      <c r="B120" s="21" t="s">
        <v>56</v>
      </c>
    </row>
    <row r="121" spans="1:14" x14ac:dyDescent="0.25">
      <c r="A121" s="184"/>
      <c r="B121" s="65" t="s">
        <v>57</v>
      </c>
      <c r="C121" s="66" t="s">
        <v>58</v>
      </c>
      <c r="D121" s="165" t="s">
        <v>18</v>
      </c>
      <c r="E121" s="165" t="s">
        <v>19</v>
      </c>
      <c r="F121" s="165" t="s">
        <v>20</v>
      </c>
      <c r="G121" s="165" t="s">
        <v>21</v>
      </c>
      <c r="H121" s="166" t="s">
        <v>86</v>
      </c>
    </row>
    <row r="122" spans="1:14" x14ac:dyDescent="0.25">
      <c r="A122" s="184"/>
      <c r="B122" s="30" t="s">
        <v>18</v>
      </c>
      <c r="C122" s="53" t="s">
        <v>13</v>
      </c>
      <c r="D122" s="150">
        <v>0</v>
      </c>
      <c r="E122" s="150">
        <v>0</v>
      </c>
      <c r="F122" s="150">
        <v>0</v>
      </c>
      <c r="G122" s="150">
        <v>0</v>
      </c>
      <c r="H122" s="151">
        <v>0</v>
      </c>
    </row>
    <row r="123" spans="1:14" x14ac:dyDescent="0.25">
      <c r="A123" s="184"/>
      <c r="B123" s="30" t="s">
        <v>19</v>
      </c>
      <c r="C123" s="53" t="s">
        <v>13</v>
      </c>
      <c r="D123" s="150">
        <v>0</v>
      </c>
      <c r="E123" s="150">
        <v>0</v>
      </c>
      <c r="F123" s="150">
        <v>0</v>
      </c>
      <c r="G123" s="150">
        <v>0</v>
      </c>
      <c r="H123" s="151">
        <v>0</v>
      </c>
    </row>
    <row r="124" spans="1:14" x14ac:dyDescent="0.25">
      <c r="A124" s="184"/>
      <c r="B124" s="30" t="s">
        <v>20</v>
      </c>
      <c r="C124" s="53" t="s">
        <v>13</v>
      </c>
      <c r="D124" s="150">
        <v>0</v>
      </c>
      <c r="E124" s="150">
        <v>0</v>
      </c>
      <c r="F124" s="150">
        <v>0</v>
      </c>
      <c r="G124" s="150">
        <v>0</v>
      </c>
      <c r="H124" s="151">
        <v>0</v>
      </c>
    </row>
    <row r="125" spans="1:14" x14ac:dyDescent="0.25">
      <c r="A125" s="184"/>
      <c r="B125" s="30" t="s">
        <v>21</v>
      </c>
      <c r="C125" s="53" t="s">
        <v>13</v>
      </c>
      <c r="D125" s="150">
        <v>0</v>
      </c>
      <c r="E125" s="150">
        <v>0</v>
      </c>
      <c r="F125" s="150">
        <v>0</v>
      </c>
      <c r="G125" s="150">
        <v>0</v>
      </c>
      <c r="H125" s="151">
        <v>0</v>
      </c>
    </row>
    <row r="126" spans="1:14" ht="15.75" thickBot="1" x14ac:dyDescent="0.3">
      <c r="A126" s="184"/>
      <c r="B126" s="32" t="s">
        <v>86</v>
      </c>
      <c r="C126" s="69" t="s">
        <v>13</v>
      </c>
      <c r="D126" s="161">
        <v>0</v>
      </c>
      <c r="E126" s="161">
        <v>0</v>
      </c>
      <c r="F126" s="161">
        <v>0</v>
      </c>
      <c r="G126" s="161">
        <v>0</v>
      </c>
      <c r="H126" s="162">
        <v>0</v>
      </c>
    </row>
    <row r="127" spans="1:14" x14ac:dyDescent="0.25">
      <c r="A127" s="184"/>
    </row>
    <row r="128" spans="1:14" ht="15.75" thickBot="1" x14ac:dyDescent="0.3">
      <c r="A128" s="184"/>
      <c r="B128" s="21" t="s">
        <v>115</v>
      </c>
    </row>
    <row r="129" spans="1:15" x14ac:dyDescent="0.25">
      <c r="A129" s="184"/>
      <c r="B129" s="65" t="s">
        <v>117</v>
      </c>
      <c r="C129" s="66" t="s">
        <v>94</v>
      </c>
      <c r="D129" s="149"/>
    </row>
    <row r="130" spans="1:15" ht="15.75" thickBot="1" x14ac:dyDescent="0.3">
      <c r="A130" s="184"/>
      <c r="B130" s="42" t="s">
        <v>116</v>
      </c>
      <c r="C130" s="69" t="s">
        <v>95</v>
      </c>
      <c r="D130" s="162"/>
    </row>
    <row r="132" spans="1:15" ht="15.75" thickBot="1" x14ac:dyDescent="0.3">
      <c r="A132" s="185"/>
      <c r="B132" s="25" t="s">
        <v>5</v>
      </c>
      <c r="C132" s="25" t="s">
        <v>3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</row>
    <row r="133" spans="1:15" x14ac:dyDescent="0.25">
      <c r="A133" s="185"/>
      <c r="B133" s="17"/>
      <c r="C133" s="1"/>
      <c r="D133" s="2" t="s">
        <v>9</v>
      </c>
      <c r="E133" s="2" t="s">
        <v>10</v>
      </c>
      <c r="F133" s="3" t="s">
        <v>11</v>
      </c>
    </row>
    <row r="134" spans="1:15" ht="15.75" thickBot="1" x14ac:dyDescent="0.3">
      <c r="A134" s="185"/>
      <c r="B134" s="12"/>
      <c r="C134" s="18"/>
      <c r="D134" s="19" t="s">
        <v>12</v>
      </c>
      <c r="E134" s="19" t="s">
        <v>192</v>
      </c>
      <c r="F134" s="20" t="s">
        <v>13</v>
      </c>
    </row>
    <row r="135" spans="1:15" x14ac:dyDescent="0.25">
      <c r="A135" s="185"/>
      <c r="B135" s="4" t="s">
        <v>14</v>
      </c>
      <c r="C135" s="5" t="s">
        <v>196</v>
      </c>
      <c r="D135" s="134">
        <v>9</v>
      </c>
      <c r="E135" s="135">
        <v>50</v>
      </c>
      <c r="F135" s="7">
        <f>D135/E135 * 60</f>
        <v>10.799999999999999</v>
      </c>
    </row>
    <row r="136" spans="1:15" x14ac:dyDescent="0.25">
      <c r="A136" s="185"/>
      <c r="B136" s="8" t="s">
        <v>14</v>
      </c>
      <c r="C136" s="9" t="s">
        <v>197</v>
      </c>
      <c r="D136" s="163">
        <v>3.4</v>
      </c>
      <c r="E136" s="164">
        <v>30</v>
      </c>
      <c r="F136" s="11">
        <f t="shared" ref="F136:F140" si="18">D136/E136 * 60</f>
        <v>6.8</v>
      </c>
    </row>
    <row r="137" spans="1:15" x14ac:dyDescent="0.25">
      <c r="A137" s="185"/>
      <c r="B137" s="8" t="s">
        <v>15</v>
      </c>
      <c r="C137" s="9" t="s">
        <v>198</v>
      </c>
      <c r="D137" s="163">
        <v>3.4</v>
      </c>
      <c r="E137" s="164">
        <v>30</v>
      </c>
      <c r="F137" s="11">
        <f t="shared" si="18"/>
        <v>6.8</v>
      </c>
    </row>
    <row r="138" spans="1:15" x14ac:dyDescent="0.25">
      <c r="A138" s="185"/>
      <c r="B138" s="8" t="s">
        <v>15</v>
      </c>
      <c r="C138" s="9" t="s">
        <v>197</v>
      </c>
      <c r="D138" s="163">
        <v>3.4</v>
      </c>
      <c r="E138" s="164">
        <v>30</v>
      </c>
      <c r="F138" s="11">
        <f t="shared" si="18"/>
        <v>6.8</v>
      </c>
    </row>
    <row r="139" spans="1:15" x14ac:dyDescent="0.25">
      <c r="A139" s="185"/>
      <c r="B139" s="8" t="s">
        <v>16</v>
      </c>
      <c r="C139" s="9" t="s">
        <v>198</v>
      </c>
      <c r="D139" s="163">
        <v>3.4</v>
      </c>
      <c r="E139" s="164">
        <v>30</v>
      </c>
      <c r="F139" s="11">
        <f t="shared" si="18"/>
        <v>6.8</v>
      </c>
    </row>
    <row r="140" spans="1:15" ht="15.75" thickBot="1" x14ac:dyDescent="0.3">
      <c r="A140" s="185"/>
      <c r="B140" s="13" t="s">
        <v>16</v>
      </c>
      <c r="C140" s="14" t="s">
        <v>199</v>
      </c>
      <c r="D140" s="140">
        <v>9</v>
      </c>
      <c r="E140" s="141">
        <v>50</v>
      </c>
      <c r="F140" s="16">
        <f t="shared" si="18"/>
        <v>10.799999999999999</v>
      </c>
    </row>
    <row r="141" spans="1:15" ht="15.75" thickBot="1" x14ac:dyDescent="0.3">
      <c r="A141" s="185"/>
    </row>
    <row r="142" spans="1:15" x14ac:dyDescent="0.25">
      <c r="A142" s="185"/>
      <c r="B142" s="43"/>
      <c r="C142" s="34"/>
      <c r="D142" s="2" t="s">
        <v>9</v>
      </c>
      <c r="E142" s="2" t="s">
        <v>10</v>
      </c>
      <c r="F142" s="3" t="s">
        <v>11</v>
      </c>
    </row>
    <row r="143" spans="1:15" ht="15.75" thickBot="1" x14ac:dyDescent="0.3">
      <c r="A143" s="185"/>
      <c r="B143" s="188" t="s">
        <v>26</v>
      </c>
      <c r="C143" s="189"/>
      <c r="D143" s="19" t="s">
        <v>12</v>
      </c>
      <c r="E143" s="19" t="s">
        <v>192</v>
      </c>
      <c r="F143" s="20" t="s">
        <v>13</v>
      </c>
    </row>
    <row r="144" spans="1:15" x14ac:dyDescent="0.25">
      <c r="A144" s="185"/>
      <c r="B144" s="190" t="s">
        <v>224</v>
      </c>
      <c r="C144" s="191" t="s">
        <v>30</v>
      </c>
      <c r="D144" s="192">
        <f>E144*F144/60</f>
        <v>23.75</v>
      </c>
      <c r="E144" s="5">
        <v>50</v>
      </c>
      <c r="F144" s="7">
        <v>28.5</v>
      </c>
    </row>
    <row r="145" spans="1:15" x14ac:dyDescent="0.25">
      <c r="A145" s="185"/>
      <c r="B145" s="41"/>
      <c r="C145" s="29" t="s">
        <v>28</v>
      </c>
      <c r="D145" s="29">
        <f t="shared" ref="D145:D149" si="19">E145*F145/60</f>
        <v>15.25</v>
      </c>
      <c r="E145" s="9">
        <v>30</v>
      </c>
      <c r="F145" s="11">
        <v>30.5</v>
      </c>
    </row>
    <row r="146" spans="1:15" x14ac:dyDescent="0.25">
      <c r="A146" s="185"/>
      <c r="B146" s="41"/>
      <c r="C146" s="29" t="s">
        <v>29</v>
      </c>
      <c r="D146" s="29">
        <f t="shared" si="19"/>
        <v>13.25</v>
      </c>
      <c r="E146" s="9">
        <v>30</v>
      </c>
      <c r="F146" s="11">
        <v>26.5</v>
      </c>
    </row>
    <row r="147" spans="1:15" x14ac:dyDescent="0.25">
      <c r="A147" s="185"/>
      <c r="B147" s="8" t="s">
        <v>31</v>
      </c>
      <c r="C147" s="29" t="s">
        <v>32</v>
      </c>
      <c r="D147" s="29">
        <f t="shared" si="19"/>
        <v>0</v>
      </c>
      <c r="E147" s="9">
        <v>30</v>
      </c>
      <c r="F147" s="11">
        <v>0</v>
      </c>
    </row>
    <row r="148" spans="1:15" x14ac:dyDescent="0.25">
      <c r="A148" s="185"/>
      <c r="B148" s="41"/>
      <c r="C148" s="29" t="s">
        <v>28</v>
      </c>
      <c r="D148" s="29">
        <f t="shared" si="19"/>
        <v>0</v>
      </c>
      <c r="E148" s="9">
        <v>30</v>
      </c>
      <c r="F148" s="11">
        <v>0</v>
      </c>
    </row>
    <row r="149" spans="1:15" ht="15.75" thickBot="1" x14ac:dyDescent="0.3">
      <c r="A149" s="185"/>
      <c r="B149" s="42"/>
      <c r="C149" s="193" t="s">
        <v>29</v>
      </c>
      <c r="D149" s="193">
        <f t="shared" si="19"/>
        <v>0</v>
      </c>
      <c r="E149" s="14">
        <v>50</v>
      </c>
      <c r="F149" s="16">
        <v>0</v>
      </c>
    </row>
    <row r="150" spans="1:15" x14ac:dyDescent="0.25">
      <c r="A150" s="185"/>
      <c r="B150" s="37"/>
      <c r="C150" s="37"/>
      <c r="D150" s="37"/>
      <c r="E150" s="194"/>
      <c r="F150" s="195"/>
    </row>
    <row r="151" spans="1:15" ht="15.75" thickBot="1" x14ac:dyDescent="0.3">
      <c r="A151" s="185"/>
      <c r="B151" s="21" t="s">
        <v>84</v>
      </c>
    </row>
    <row r="152" spans="1:15" x14ac:dyDescent="0.25">
      <c r="A152" s="185"/>
      <c r="B152" s="43"/>
      <c r="C152" s="54"/>
      <c r="D152" s="43" t="s">
        <v>37</v>
      </c>
      <c r="E152" s="34"/>
      <c r="F152" s="34"/>
      <c r="G152" s="34"/>
      <c r="H152" s="34"/>
      <c r="I152" s="35"/>
      <c r="J152" s="43" t="s">
        <v>51</v>
      </c>
      <c r="K152" s="34"/>
      <c r="L152" s="34"/>
      <c r="M152" s="34"/>
      <c r="N152" s="34"/>
      <c r="O152" s="35"/>
    </row>
    <row r="153" spans="1:15" ht="15.75" thickBot="1" x14ac:dyDescent="0.3">
      <c r="A153" s="185"/>
      <c r="B153" s="39"/>
      <c r="C153" s="56" t="s">
        <v>53</v>
      </c>
      <c r="D153" s="52" t="s">
        <v>18</v>
      </c>
      <c r="E153" s="62" t="s">
        <v>19</v>
      </c>
      <c r="F153" s="62" t="s">
        <v>20</v>
      </c>
      <c r="G153" s="62" t="s">
        <v>21</v>
      </c>
      <c r="H153" s="63" t="s">
        <v>86</v>
      </c>
      <c r="I153" s="64" t="s">
        <v>22</v>
      </c>
      <c r="J153" s="52" t="s">
        <v>18</v>
      </c>
      <c r="K153" s="62" t="s">
        <v>19</v>
      </c>
      <c r="L153" s="62" t="s">
        <v>20</v>
      </c>
      <c r="M153" s="62" t="s">
        <v>21</v>
      </c>
      <c r="N153" s="62" t="s">
        <v>86</v>
      </c>
      <c r="O153" s="64" t="s">
        <v>22</v>
      </c>
    </row>
    <row r="154" spans="1:15" x14ac:dyDescent="0.25">
      <c r="A154" s="185"/>
      <c r="B154" s="61" t="s">
        <v>38</v>
      </c>
      <c r="C154" s="55" t="s">
        <v>24</v>
      </c>
      <c r="D154" s="143">
        <f>SUM(D156:D167)</f>
        <v>0</v>
      </c>
      <c r="E154" s="144">
        <f t="shared" ref="E154:H154" si="20">SUM(E156:E167)</f>
        <v>469</v>
      </c>
      <c r="F154" s="144">
        <f t="shared" si="20"/>
        <v>1526</v>
      </c>
      <c r="G154" s="144">
        <f t="shared" si="20"/>
        <v>2589</v>
      </c>
      <c r="H154" s="144">
        <f t="shared" si="20"/>
        <v>0</v>
      </c>
      <c r="I154" s="145">
        <f>SUM(D154:H154)</f>
        <v>4584</v>
      </c>
      <c r="J154" s="46">
        <f>D154/$I$154</f>
        <v>0</v>
      </c>
      <c r="K154" s="46">
        <f t="shared" ref="K154:N154" si="21">E154/$I$154</f>
        <v>0.10231239092495636</v>
      </c>
      <c r="L154" s="46">
        <f t="shared" si="21"/>
        <v>0.33289703315881325</v>
      </c>
      <c r="M154" s="46">
        <f t="shared" si="21"/>
        <v>0.56479057591623039</v>
      </c>
      <c r="N154" s="46">
        <f t="shared" si="21"/>
        <v>0</v>
      </c>
      <c r="O154" s="47">
        <f>SUM(J154:N154)</f>
        <v>1</v>
      </c>
    </row>
    <row r="155" spans="1:15" x14ac:dyDescent="0.25">
      <c r="A155" s="185"/>
      <c r="B155" s="36" t="s">
        <v>39</v>
      </c>
      <c r="C155" s="55"/>
      <c r="D155" s="143"/>
      <c r="E155" s="144"/>
      <c r="F155" s="144"/>
      <c r="G155" s="144"/>
      <c r="H155" s="144"/>
      <c r="I155" s="145"/>
      <c r="J155" s="36"/>
      <c r="K155" s="37"/>
      <c r="L155" s="37"/>
      <c r="M155" s="37"/>
      <c r="N155" s="37"/>
      <c r="O155" s="38"/>
    </row>
    <row r="156" spans="1:15" x14ac:dyDescent="0.25">
      <c r="A156" s="185"/>
      <c r="B156" s="59" t="s">
        <v>40</v>
      </c>
      <c r="C156" s="55" t="s">
        <v>24</v>
      </c>
      <c r="D156" s="143">
        <v>0</v>
      </c>
      <c r="E156" s="144">
        <v>0</v>
      </c>
      <c r="F156" s="144">
        <v>173</v>
      </c>
      <c r="G156" s="144">
        <v>420</v>
      </c>
      <c r="H156" s="144">
        <v>0</v>
      </c>
      <c r="I156" s="145">
        <f>SUM(D156:H156)</f>
        <v>593</v>
      </c>
      <c r="J156" s="45">
        <f>IF(D$154&gt;0,D156/D$154,0)</f>
        <v>0</v>
      </c>
      <c r="K156" s="46">
        <f t="shared" ref="K156:O167" si="22">IF(E$154&gt;0,E156/E$154,0)</f>
        <v>0</v>
      </c>
      <c r="L156" s="46">
        <f t="shared" si="22"/>
        <v>0.11336828309305373</v>
      </c>
      <c r="M156" s="46">
        <f t="shared" si="22"/>
        <v>0.16222479721900349</v>
      </c>
      <c r="N156" s="46">
        <f t="shared" si="22"/>
        <v>0</v>
      </c>
      <c r="O156" s="48">
        <f t="shared" si="22"/>
        <v>0.12936300174520071</v>
      </c>
    </row>
    <row r="157" spans="1:15" x14ac:dyDescent="0.25">
      <c r="A157" s="185"/>
      <c r="B157" s="59" t="s">
        <v>41</v>
      </c>
      <c r="C157" s="55" t="s">
        <v>24</v>
      </c>
      <c r="D157" s="143">
        <v>0</v>
      </c>
      <c r="E157" s="144">
        <v>0</v>
      </c>
      <c r="F157" s="144">
        <v>48</v>
      </c>
      <c r="G157" s="144">
        <v>120</v>
      </c>
      <c r="H157" s="144">
        <v>0</v>
      </c>
      <c r="I157" s="145">
        <f t="shared" ref="I157:I167" si="23">SUM(D157:H157)</f>
        <v>168</v>
      </c>
      <c r="J157" s="45">
        <f t="shared" ref="J157:J167" si="24">IF(D$154&gt;0,D157/D$154,0)</f>
        <v>0</v>
      </c>
      <c r="K157" s="46">
        <f t="shared" si="22"/>
        <v>0</v>
      </c>
      <c r="L157" s="46">
        <f t="shared" si="22"/>
        <v>3.1454783748361727E-2</v>
      </c>
      <c r="M157" s="46">
        <f t="shared" si="22"/>
        <v>4.6349942062572425E-2</v>
      </c>
      <c r="N157" s="46">
        <f t="shared" si="22"/>
        <v>0</v>
      </c>
      <c r="O157" s="48">
        <f t="shared" si="22"/>
        <v>3.6649214659685861E-2</v>
      </c>
    </row>
    <row r="158" spans="1:15" x14ac:dyDescent="0.25">
      <c r="A158" s="185"/>
      <c r="B158" s="59" t="s">
        <v>42</v>
      </c>
      <c r="C158" s="55" t="s">
        <v>24</v>
      </c>
      <c r="D158" s="143">
        <v>0</v>
      </c>
      <c r="E158" s="144">
        <v>1</v>
      </c>
      <c r="F158" s="144">
        <v>0</v>
      </c>
      <c r="G158" s="144">
        <v>173</v>
      </c>
      <c r="H158" s="144">
        <v>0</v>
      </c>
      <c r="I158" s="145">
        <f t="shared" si="23"/>
        <v>174</v>
      </c>
      <c r="J158" s="45">
        <f t="shared" si="24"/>
        <v>0</v>
      </c>
      <c r="K158" s="46">
        <f t="shared" si="22"/>
        <v>2.1321961620469083E-3</v>
      </c>
      <c r="L158" s="46">
        <f t="shared" si="22"/>
        <v>0</v>
      </c>
      <c r="M158" s="46">
        <f t="shared" si="22"/>
        <v>6.6821166473541901E-2</v>
      </c>
      <c r="N158" s="46">
        <f t="shared" si="22"/>
        <v>0</v>
      </c>
      <c r="O158" s="48">
        <f t="shared" si="22"/>
        <v>3.7958115183246072E-2</v>
      </c>
    </row>
    <row r="159" spans="1:15" x14ac:dyDescent="0.25">
      <c r="A159" s="185"/>
      <c r="B159" s="59" t="s">
        <v>43</v>
      </c>
      <c r="C159" s="55" t="s">
        <v>24</v>
      </c>
      <c r="D159" s="143">
        <v>0</v>
      </c>
      <c r="E159" s="144">
        <v>0</v>
      </c>
      <c r="F159" s="144">
        <v>0</v>
      </c>
      <c r="G159" s="144">
        <v>0</v>
      </c>
      <c r="H159" s="144">
        <v>0</v>
      </c>
      <c r="I159" s="145">
        <f t="shared" si="23"/>
        <v>0</v>
      </c>
      <c r="J159" s="45">
        <f t="shared" si="24"/>
        <v>0</v>
      </c>
      <c r="K159" s="46">
        <f t="shared" si="22"/>
        <v>0</v>
      </c>
      <c r="L159" s="46">
        <f t="shared" si="22"/>
        <v>0</v>
      </c>
      <c r="M159" s="46">
        <f t="shared" si="22"/>
        <v>0</v>
      </c>
      <c r="N159" s="46">
        <f t="shared" si="22"/>
        <v>0</v>
      </c>
      <c r="O159" s="48">
        <f t="shared" si="22"/>
        <v>0</v>
      </c>
    </row>
    <row r="160" spans="1:15" x14ac:dyDescent="0.25">
      <c r="A160" s="185"/>
      <c r="B160" s="59" t="s">
        <v>17</v>
      </c>
      <c r="C160" s="55" t="s">
        <v>24</v>
      </c>
      <c r="D160" s="143">
        <v>0</v>
      </c>
      <c r="E160" s="144">
        <v>32</v>
      </c>
      <c r="F160" s="144">
        <v>15</v>
      </c>
      <c r="G160" s="144">
        <v>454</v>
      </c>
      <c r="H160" s="144">
        <v>0</v>
      </c>
      <c r="I160" s="145">
        <f t="shared" si="23"/>
        <v>501</v>
      </c>
      <c r="J160" s="45">
        <f t="shared" si="24"/>
        <v>0</v>
      </c>
      <c r="K160" s="46">
        <f t="shared" si="22"/>
        <v>6.8230277185501065E-2</v>
      </c>
      <c r="L160" s="46">
        <f t="shared" si="22"/>
        <v>9.8296199213630409E-3</v>
      </c>
      <c r="M160" s="46">
        <f t="shared" si="22"/>
        <v>0.17535728080339899</v>
      </c>
      <c r="N160" s="46">
        <f t="shared" si="22"/>
        <v>0</v>
      </c>
      <c r="O160" s="48">
        <f t="shared" si="22"/>
        <v>0.10929319371727748</v>
      </c>
    </row>
    <row r="161" spans="1:17" x14ac:dyDescent="0.25">
      <c r="A161" s="185"/>
      <c r="B161" s="59" t="s">
        <v>44</v>
      </c>
      <c r="C161" s="55" t="s">
        <v>24</v>
      </c>
      <c r="D161" s="143">
        <v>0</v>
      </c>
      <c r="E161" s="144">
        <v>1</v>
      </c>
      <c r="F161" s="144">
        <v>90</v>
      </c>
      <c r="G161" s="144">
        <v>317</v>
      </c>
      <c r="H161" s="144">
        <v>0</v>
      </c>
      <c r="I161" s="145">
        <f t="shared" si="23"/>
        <v>408</v>
      </c>
      <c r="J161" s="45">
        <f t="shared" si="24"/>
        <v>0</v>
      </c>
      <c r="K161" s="46">
        <f t="shared" si="22"/>
        <v>2.1321961620469083E-3</v>
      </c>
      <c r="L161" s="46">
        <f t="shared" si="22"/>
        <v>5.8977719528178242E-2</v>
      </c>
      <c r="M161" s="46">
        <f t="shared" si="22"/>
        <v>0.12244109694862881</v>
      </c>
      <c r="N161" s="46">
        <f t="shared" si="22"/>
        <v>0</v>
      </c>
      <c r="O161" s="48">
        <f t="shared" si="22"/>
        <v>8.9005235602094238E-2</v>
      </c>
    </row>
    <row r="162" spans="1:17" x14ac:dyDescent="0.25">
      <c r="A162" s="185"/>
      <c r="B162" s="59" t="s">
        <v>45</v>
      </c>
      <c r="C162" s="55" t="s">
        <v>24</v>
      </c>
      <c r="D162" s="143">
        <v>0</v>
      </c>
      <c r="E162" s="144">
        <v>25</v>
      </c>
      <c r="F162" s="144">
        <v>154</v>
      </c>
      <c r="G162" s="144">
        <v>311</v>
      </c>
      <c r="H162" s="144">
        <v>0</v>
      </c>
      <c r="I162" s="145">
        <f t="shared" si="23"/>
        <v>490</v>
      </c>
      <c r="J162" s="45">
        <f t="shared" si="24"/>
        <v>0</v>
      </c>
      <c r="K162" s="46">
        <f t="shared" si="22"/>
        <v>5.3304904051172705E-2</v>
      </c>
      <c r="L162" s="46">
        <f t="shared" si="22"/>
        <v>0.10091743119266056</v>
      </c>
      <c r="M162" s="46">
        <f t="shared" si="22"/>
        <v>0.1201235998455002</v>
      </c>
      <c r="N162" s="46">
        <f t="shared" si="22"/>
        <v>0</v>
      </c>
      <c r="O162" s="48">
        <f t="shared" si="22"/>
        <v>0.10689354275741711</v>
      </c>
    </row>
    <row r="163" spans="1:17" x14ac:dyDescent="0.25">
      <c r="A163" s="185"/>
      <c r="B163" s="59" t="s">
        <v>46</v>
      </c>
      <c r="C163" s="55" t="s">
        <v>24</v>
      </c>
      <c r="D163" s="143">
        <v>0</v>
      </c>
      <c r="E163" s="144">
        <v>106</v>
      </c>
      <c r="F163" s="144">
        <v>14</v>
      </c>
      <c r="G163" s="144">
        <v>176</v>
      </c>
      <c r="H163" s="144">
        <v>0</v>
      </c>
      <c r="I163" s="145">
        <f t="shared" si="23"/>
        <v>296</v>
      </c>
      <c r="J163" s="45">
        <f t="shared" si="24"/>
        <v>0</v>
      </c>
      <c r="K163" s="46">
        <f t="shared" si="22"/>
        <v>0.22601279317697229</v>
      </c>
      <c r="L163" s="46">
        <f t="shared" si="22"/>
        <v>9.1743119266055051E-3</v>
      </c>
      <c r="M163" s="46">
        <f t="shared" si="22"/>
        <v>6.7979915025106225E-2</v>
      </c>
      <c r="N163" s="46">
        <f t="shared" si="22"/>
        <v>0</v>
      </c>
      <c r="O163" s="48">
        <f t="shared" si="22"/>
        <v>6.4572425828970326E-2</v>
      </c>
    </row>
    <row r="164" spans="1:17" x14ac:dyDescent="0.25">
      <c r="A164" s="185"/>
      <c r="B164" s="59" t="s">
        <v>47</v>
      </c>
      <c r="C164" s="55" t="s">
        <v>24</v>
      </c>
      <c r="D164" s="143">
        <v>0</v>
      </c>
      <c r="E164" s="144">
        <v>16</v>
      </c>
      <c r="F164" s="144">
        <v>230</v>
      </c>
      <c r="G164" s="144">
        <v>0</v>
      </c>
      <c r="H164" s="144">
        <v>0</v>
      </c>
      <c r="I164" s="145">
        <f t="shared" si="23"/>
        <v>246</v>
      </c>
      <c r="J164" s="45">
        <f t="shared" si="24"/>
        <v>0</v>
      </c>
      <c r="K164" s="46">
        <f t="shared" si="22"/>
        <v>3.4115138592750532E-2</v>
      </c>
      <c r="L164" s="46">
        <f t="shared" si="22"/>
        <v>0.15072083879423329</v>
      </c>
      <c r="M164" s="46">
        <f t="shared" si="22"/>
        <v>0</v>
      </c>
      <c r="N164" s="46">
        <f t="shared" si="22"/>
        <v>0</v>
      </c>
      <c r="O164" s="48">
        <f t="shared" si="22"/>
        <v>5.3664921465968587E-2</v>
      </c>
    </row>
    <row r="165" spans="1:17" x14ac:dyDescent="0.25">
      <c r="A165" s="185"/>
      <c r="B165" s="59" t="s">
        <v>48</v>
      </c>
      <c r="C165" s="55" t="s">
        <v>24</v>
      </c>
      <c r="D165" s="143">
        <v>0</v>
      </c>
      <c r="E165" s="144">
        <v>75</v>
      </c>
      <c r="F165" s="144">
        <v>458</v>
      </c>
      <c r="G165" s="144">
        <v>121</v>
      </c>
      <c r="H165" s="144">
        <v>0</v>
      </c>
      <c r="I165" s="145">
        <f t="shared" si="23"/>
        <v>654</v>
      </c>
      <c r="J165" s="45">
        <f t="shared" si="24"/>
        <v>0</v>
      </c>
      <c r="K165" s="46">
        <f t="shared" si="22"/>
        <v>0.15991471215351813</v>
      </c>
      <c r="L165" s="46">
        <f t="shared" si="22"/>
        <v>0.30013106159895153</v>
      </c>
      <c r="M165" s="46">
        <f t="shared" si="22"/>
        <v>4.6736191579760528E-2</v>
      </c>
      <c r="N165" s="46">
        <f t="shared" si="22"/>
        <v>0</v>
      </c>
      <c r="O165" s="48">
        <f t="shared" si="22"/>
        <v>0.14267015706806283</v>
      </c>
    </row>
    <row r="166" spans="1:17" x14ac:dyDescent="0.25">
      <c r="A166" s="185"/>
      <c r="B166" s="59" t="s">
        <v>49</v>
      </c>
      <c r="C166" s="55" t="s">
        <v>24</v>
      </c>
      <c r="D166" s="143">
        <v>0</v>
      </c>
      <c r="E166" s="144">
        <v>12</v>
      </c>
      <c r="F166" s="144">
        <v>81</v>
      </c>
      <c r="G166" s="144">
        <v>346</v>
      </c>
      <c r="H166" s="144">
        <v>0</v>
      </c>
      <c r="I166" s="145">
        <f t="shared" si="23"/>
        <v>439</v>
      </c>
      <c r="J166" s="45">
        <f t="shared" si="24"/>
        <v>0</v>
      </c>
      <c r="K166" s="46">
        <f t="shared" si="22"/>
        <v>2.5586353944562899E-2</v>
      </c>
      <c r="L166" s="46">
        <f t="shared" si="22"/>
        <v>5.3079947575360421E-2</v>
      </c>
      <c r="M166" s="46">
        <f t="shared" si="22"/>
        <v>0.1336423329470838</v>
      </c>
      <c r="N166" s="46">
        <f t="shared" si="22"/>
        <v>0</v>
      </c>
      <c r="O166" s="48">
        <f t="shared" si="22"/>
        <v>9.5767888307155324E-2</v>
      </c>
    </row>
    <row r="167" spans="1:17" ht="15.75" thickBot="1" x14ac:dyDescent="0.3">
      <c r="A167" s="185"/>
      <c r="B167" s="58" t="s">
        <v>50</v>
      </c>
      <c r="C167" s="56" t="s">
        <v>24</v>
      </c>
      <c r="D167" s="146">
        <v>0</v>
      </c>
      <c r="E167" s="147">
        <v>201</v>
      </c>
      <c r="F167" s="147">
        <v>263</v>
      </c>
      <c r="G167" s="147">
        <v>151</v>
      </c>
      <c r="H167" s="147">
        <v>0</v>
      </c>
      <c r="I167" s="145">
        <f t="shared" si="23"/>
        <v>615</v>
      </c>
      <c r="J167" s="49">
        <f t="shared" si="24"/>
        <v>0</v>
      </c>
      <c r="K167" s="50">
        <f t="shared" si="22"/>
        <v>0.42857142857142855</v>
      </c>
      <c r="L167" s="50">
        <f t="shared" si="22"/>
        <v>0.17234600262123198</v>
      </c>
      <c r="M167" s="50">
        <f t="shared" si="22"/>
        <v>5.8323677095403634E-2</v>
      </c>
      <c r="N167" s="50">
        <f t="shared" si="22"/>
        <v>0</v>
      </c>
      <c r="O167" s="51">
        <f t="shared" si="22"/>
        <v>0.13416230366492146</v>
      </c>
    </row>
    <row r="168" spans="1:17" ht="30.75" thickBot="1" x14ac:dyDescent="0.3">
      <c r="A168" s="185"/>
      <c r="B168" s="99" t="s">
        <v>190</v>
      </c>
      <c r="C168" s="97" t="s">
        <v>91</v>
      </c>
      <c r="D168" s="98">
        <v>4</v>
      </c>
      <c r="E168" s="37" t="s">
        <v>191</v>
      </c>
      <c r="F168" s="37"/>
      <c r="G168" s="37"/>
      <c r="H168" s="37"/>
      <c r="I168" s="37"/>
      <c r="J168" s="46"/>
      <c r="K168" s="46"/>
      <c r="L168" s="46"/>
      <c r="M168" s="46"/>
      <c r="N168" s="46"/>
      <c r="O168" s="46"/>
    </row>
    <row r="169" spans="1:17" x14ac:dyDescent="0.25">
      <c r="A169" s="185"/>
    </row>
    <row r="170" spans="1:17" ht="15.75" thickBot="1" x14ac:dyDescent="0.3">
      <c r="A170" s="185"/>
      <c r="B170" s="21" t="s">
        <v>33</v>
      </c>
      <c r="I170" s="70" t="s">
        <v>108</v>
      </c>
    </row>
    <row r="171" spans="1:17" x14ac:dyDescent="0.25">
      <c r="A171" s="185"/>
      <c r="B171" s="65" t="s">
        <v>52</v>
      </c>
      <c r="C171" s="66" t="s">
        <v>34</v>
      </c>
      <c r="D171" s="148">
        <v>1750</v>
      </c>
      <c r="E171" s="148">
        <v>1750</v>
      </c>
      <c r="F171" s="148">
        <v>1750</v>
      </c>
      <c r="G171" s="148">
        <v>1750</v>
      </c>
      <c r="H171" s="149">
        <v>1750</v>
      </c>
      <c r="I171" s="71">
        <v>0.48</v>
      </c>
    </row>
    <row r="172" spans="1:17" x14ac:dyDescent="0.25">
      <c r="A172" s="185"/>
      <c r="B172" s="41" t="s">
        <v>54</v>
      </c>
      <c r="C172" s="53" t="s">
        <v>34</v>
      </c>
      <c r="D172" s="167">
        <v>1900</v>
      </c>
      <c r="E172" s="167">
        <v>1900</v>
      </c>
      <c r="F172" s="167">
        <v>1900</v>
      </c>
      <c r="G172" s="167">
        <v>1900</v>
      </c>
      <c r="H172" s="168">
        <v>1900</v>
      </c>
      <c r="I172" s="72">
        <v>0.52</v>
      </c>
      <c r="Q172" s="171"/>
    </row>
    <row r="173" spans="1:17" ht="15.75" thickBot="1" x14ac:dyDescent="0.3">
      <c r="A173" s="185"/>
      <c r="B173" s="42" t="s">
        <v>55</v>
      </c>
      <c r="C173" s="69" t="s">
        <v>34</v>
      </c>
      <c r="D173" s="169">
        <v>800</v>
      </c>
      <c r="E173" s="169">
        <v>800</v>
      </c>
      <c r="F173" s="169">
        <v>800</v>
      </c>
      <c r="G173" s="169">
        <v>800</v>
      </c>
      <c r="H173" s="170">
        <v>800</v>
      </c>
      <c r="I173" s="73">
        <v>0</v>
      </c>
    </row>
    <row r="174" spans="1:17" x14ac:dyDescent="0.25">
      <c r="A174" s="185"/>
      <c r="B174" s="57"/>
      <c r="C174" s="44"/>
      <c r="D174" s="80"/>
      <c r="E174" s="80"/>
      <c r="F174" s="80"/>
      <c r="G174" s="80"/>
      <c r="H174" s="80"/>
      <c r="I174" s="79"/>
    </row>
    <row r="175" spans="1:17" ht="15.75" thickBot="1" x14ac:dyDescent="0.3">
      <c r="A175" s="185"/>
      <c r="B175" s="82" t="s">
        <v>121</v>
      </c>
      <c r="C175" s="44"/>
      <c r="D175" s="80"/>
      <c r="E175" s="80"/>
      <c r="F175" s="80"/>
      <c r="G175" s="80"/>
      <c r="H175" s="80"/>
      <c r="I175" s="79"/>
    </row>
    <row r="176" spans="1:17" x14ac:dyDescent="0.25">
      <c r="A176" s="185"/>
      <c r="B176" s="83" t="s">
        <v>122</v>
      </c>
      <c r="C176" s="66" t="s">
        <v>13</v>
      </c>
      <c r="D176" s="153">
        <v>0.33</v>
      </c>
      <c r="E176" s="154">
        <v>0.33</v>
      </c>
      <c r="F176" s="153">
        <v>0.33</v>
      </c>
      <c r="G176" s="153">
        <v>0.33</v>
      </c>
      <c r="H176" s="155">
        <v>0.33</v>
      </c>
      <c r="J176" t="s">
        <v>206</v>
      </c>
      <c r="N176" s="152" t="s">
        <v>125</v>
      </c>
    </row>
    <row r="177" spans="1:14" x14ac:dyDescent="0.25">
      <c r="A177" s="185"/>
      <c r="B177" s="84" t="s">
        <v>36</v>
      </c>
      <c r="C177" s="29"/>
      <c r="D177" s="29"/>
      <c r="E177" s="81"/>
      <c r="F177" s="29"/>
      <c r="G177" s="29"/>
      <c r="H177" s="31"/>
      <c r="I177" s="79"/>
    </row>
    <row r="178" spans="1:14" x14ac:dyDescent="0.25">
      <c r="A178" s="185"/>
      <c r="B178" s="85" t="s">
        <v>202</v>
      </c>
      <c r="C178" s="53" t="s">
        <v>13</v>
      </c>
      <c r="D178" s="156">
        <f>(Equipment!$D$38/'Working Locations'!D171) * 60-D176</f>
        <v>5.1557142857142857</v>
      </c>
      <c r="E178" s="156">
        <f>(Equipment!$D$38/'Working Locations'!E171) * 60-E176</f>
        <v>5.1557142857142857</v>
      </c>
      <c r="F178" s="156">
        <f>(Equipment!$D$38/'Working Locations'!F171) * 60-F176</f>
        <v>5.1557142857142857</v>
      </c>
      <c r="G178" s="156">
        <f>(Equipment!$D$38/'Working Locations'!G171) * 60-G176</f>
        <v>5.1557142857142857</v>
      </c>
      <c r="H178" s="157">
        <f>(Equipment!$D$38/'Working Locations'!H171) * 60-H176</f>
        <v>5.1557142857142857</v>
      </c>
      <c r="I178" s="79"/>
      <c r="N178" t="s">
        <v>210</v>
      </c>
    </row>
    <row r="179" spans="1:14" x14ac:dyDescent="0.25">
      <c r="A179" s="185"/>
      <c r="B179" s="85" t="s">
        <v>203</v>
      </c>
      <c r="C179" s="53" t="s">
        <v>13</v>
      </c>
      <c r="D179" s="156">
        <f>(Equipment!$D$46/'Working Locations'!D171) * 60-D176</f>
        <v>4.47</v>
      </c>
      <c r="E179" s="156">
        <f>(Equipment!$D$46/'Working Locations'!E171) * 60-E176</f>
        <v>4.47</v>
      </c>
      <c r="F179" s="156">
        <f>(Equipment!$D$46/'Working Locations'!F171) * 60-F176</f>
        <v>4.47</v>
      </c>
      <c r="G179" s="156">
        <f>(Equipment!$D$46/'Working Locations'!G171) * 60-G176</f>
        <v>4.47</v>
      </c>
      <c r="H179" s="157">
        <f>(Equipment!$D$46/'Working Locations'!H171) * 60-H176</f>
        <v>4.47</v>
      </c>
      <c r="I179" s="79" t="s">
        <v>208</v>
      </c>
    </row>
    <row r="180" spans="1:14" x14ac:dyDescent="0.25">
      <c r="A180" s="185"/>
      <c r="B180" s="85" t="s">
        <v>119</v>
      </c>
      <c r="C180" s="53" t="s">
        <v>13</v>
      </c>
      <c r="D180" s="156">
        <f>(Equipment!$D$54/'Working Locations'!D171) * 60-D176</f>
        <v>5.8414285714285716</v>
      </c>
      <c r="E180" s="156">
        <f>(Equipment!$D$54/'Working Locations'!E171) * 60-E176</f>
        <v>5.8414285714285716</v>
      </c>
      <c r="F180" s="156">
        <f>(Equipment!$D$54/'Working Locations'!F171) * 60-F176</f>
        <v>5.8414285714285716</v>
      </c>
      <c r="G180" s="156">
        <f>(Equipment!$D$54/'Working Locations'!G171) * 60-G176</f>
        <v>5.8414285714285716</v>
      </c>
      <c r="H180" s="157">
        <f>(Equipment!$D$54/'Working Locations'!H171) * 60-H176</f>
        <v>5.8414285714285716</v>
      </c>
      <c r="I180" s="79"/>
      <c r="N180" t="s">
        <v>207</v>
      </c>
    </row>
    <row r="181" spans="1:14" ht="15.75" thickBot="1" x14ac:dyDescent="0.3">
      <c r="A181" s="185"/>
      <c r="B181" s="86" t="s">
        <v>123</v>
      </c>
      <c r="C181" s="69" t="s">
        <v>13</v>
      </c>
      <c r="D181" s="158"/>
      <c r="E181" s="159"/>
      <c r="F181" s="158"/>
      <c r="G181" s="158"/>
      <c r="H181" s="160"/>
      <c r="N181" s="152" t="s">
        <v>124</v>
      </c>
    </row>
    <row r="182" spans="1:14" ht="15.75" thickBot="1" x14ac:dyDescent="0.3">
      <c r="A182" s="185"/>
      <c r="B182" s="88" t="s">
        <v>156</v>
      </c>
      <c r="C182" s="89" t="s">
        <v>157</v>
      </c>
      <c r="D182" s="90" t="s">
        <v>158</v>
      </c>
      <c r="E182" s="91"/>
      <c r="F182" s="90"/>
      <c r="G182" s="90"/>
      <c r="H182" s="92"/>
      <c r="I182" s="79"/>
    </row>
    <row r="183" spans="1:14" x14ac:dyDescent="0.25">
      <c r="A183" s="185"/>
    </row>
    <row r="184" spans="1:14" ht="15.75" thickBot="1" x14ac:dyDescent="0.3">
      <c r="A184" s="185"/>
      <c r="B184" s="21" t="s">
        <v>56</v>
      </c>
    </row>
    <row r="185" spans="1:14" x14ac:dyDescent="0.25">
      <c r="A185" s="185"/>
      <c r="B185" s="65" t="s">
        <v>57</v>
      </c>
      <c r="C185" s="66" t="s">
        <v>58</v>
      </c>
      <c r="D185" s="67" t="s">
        <v>18</v>
      </c>
      <c r="E185" s="67" t="s">
        <v>19</v>
      </c>
      <c r="F185" s="67" t="s">
        <v>20</v>
      </c>
      <c r="G185" s="67" t="s">
        <v>21</v>
      </c>
      <c r="H185" s="68" t="s">
        <v>86</v>
      </c>
    </row>
    <row r="186" spans="1:14" x14ac:dyDescent="0.25">
      <c r="A186" s="185"/>
      <c r="B186" s="30" t="s">
        <v>18</v>
      </c>
      <c r="C186" s="53" t="s">
        <v>13</v>
      </c>
      <c r="D186" s="150">
        <v>0</v>
      </c>
      <c r="E186" s="150">
        <v>0</v>
      </c>
      <c r="F186" s="150">
        <v>0</v>
      </c>
      <c r="G186" s="150">
        <v>0</v>
      </c>
      <c r="H186" s="151">
        <v>0</v>
      </c>
    </row>
    <row r="187" spans="1:14" x14ac:dyDescent="0.25">
      <c r="A187" s="185"/>
      <c r="B187" s="30" t="s">
        <v>19</v>
      </c>
      <c r="C187" s="53" t="s">
        <v>13</v>
      </c>
      <c r="D187" s="150">
        <v>0</v>
      </c>
      <c r="E187" s="150">
        <v>0</v>
      </c>
      <c r="F187" s="150">
        <v>0</v>
      </c>
      <c r="G187" s="150">
        <v>0</v>
      </c>
      <c r="H187" s="151">
        <v>0</v>
      </c>
    </row>
    <row r="188" spans="1:14" x14ac:dyDescent="0.25">
      <c r="A188" s="185"/>
      <c r="B188" s="30" t="s">
        <v>20</v>
      </c>
      <c r="C188" s="53" t="s">
        <v>13</v>
      </c>
      <c r="D188" s="150">
        <v>0</v>
      </c>
      <c r="E188" s="150">
        <v>0</v>
      </c>
      <c r="F188" s="150">
        <v>0</v>
      </c>
      <c r="G188" s="150">
        <v>0</v>
      </c>
      <c r="H188" s="151">
        <v>0</v>
      </c>
    </row>
    <row r="189" spans="1:14" x14ac:dyDescent="0.25">
      <c r="A189" s="185"/>
      <c r="B189" s="30" t="s">
        <v>21</v>
      </c>
      <c r="C189" s="53" t="s">
        <v>13</v>
      </c>
      <c r="D189" s="150">
        <v>0</v>
      </c>
      <c r="E189" s="150">
        <v>0</v>
      </c>
      <c r="F189" s="150">
        <v>0</v>
      </c>
      <c r="G189" s="150">
        <v>0</v>
      </c>
      <c r="H189" s="151">
        <v>0</v>
      </c>
    </row>
    <row r="190" spans="1:14" ht="15.75" thickBot="1" x14ac:dyDescent="0.3">
      <c r="A190" s="185"/>
      <c r="B190" s="32" t="s">
        <v>86</v>
      </c>
      <c r="C190" s="69" t="s">
        <v>13</v>
      </c>
      <c r="D190" s="161">
        <v>0</v>
      </c>
      <c r="E190" s="161">
        <v>0</v>
      </c>
      <c r="F190" s="161">
        <v>0</v>
      </c>
      <c r="G190" s="161">
        <v>0</v>
      </c>
      <c r="H190" s="162">
        <v>0</v>
      </c>
    </row>
    <row r="191" spans="1:14" x14ac:dyDescent="0.25">
      <c r="A191" s="185"/>
    </row>
    <row r="192" spans="1:14" ht="15.75" thickBot="1" x14ac:dyDescent="0.3">
      <c r="A192" s="185"/>
      <c r="B192" s="21" t="s">
        <v>115</v>
      </c>
    </row>
    <row r="193" spans="1:22" x14ac:dyDescent="0.25">
      <c r="A193" s="185"/>
      <c r="B193" s="65" t="s">
        <v>117</v>
      </c>
      <c r="C193" s="66" t="s">
        <v>94</v>
      </c>
      <c r="D193" s="149"/>
    </row>
    <row r="194" spans="1:22" ht="15.75" thickBot="1" x14ac:dyDescent="0.3">
      <c r="A194" s="185"/>
      <c r="B194" s="42" t="s">
        <v>116</v>
      </c>
      <c r="C194" s="69" t="s">
        <v>95</v>
      </c>
      <c r="D194" s="162"/>
    </row>
    <row r="196" spans="1:22" ht="15.75" thickBot="1" x14ac:dyDescent="0.3">
      <c r="B196" s="26" t="s">
        <v>7</v>
      </c>
      <c r="C196" s="26" t="s">
        <v>8</v>
      </c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</row>
    <row r="197" spans="1:22" x14ac:dyDescent="0.25">
      <c r="B197" s="17"/>
      <c r="C197" s="1"/>
      <c r="D197" s="2" t="s">
        <v>9</v>
      </c>
      <c r="E197" s="2" t="s">
        <v>10</v>
      </c>
      <c r="F197" s="3" t="s">
        <v>11</v>
      </c>
    </row>
    <row r="198" spans="1:22" ht="15.75" thickBot="1" x14ac:dyDescent="0.3">
      <c r="B198" s="12"/>
      <c r="C198" s="18"/>
      <c r="D198" s="19" t="s">
        <v>12</v>
      </c>
      <c r="E198" s="19" t="s">
        <v>192</v>
      </c>
      <c r="F198" s="20" t="s">
        <v>13</v>
      </c>
    </row>
    <row r="199" spans="1:22" x14ac:dyDescent="0.25">
      <c r="B199" s="4" t="s">
        <v>14</v>
      </c>
      <c r="C199" s="5" t="s">
        <v>196</v>
      </c>
      <c r="D199" s="6">
        <v>1</v>
      </c>
      <c r="E199" s="5">
        <v>50</v>
      </c>
      <c r="F199" s="7">
        <f>D199/E199 * 60</f>
        <v>1.2</v>
      </c>
    </row>
    <row r="200" spans="1:22" x14ac:dyDescent="0.25">
      <c r="B200" s="8" t="s">
        <v>14</v>
      </c>
      <c r="C200" s="9" t="s">
        <v>197</v>
      </c>
      <c r="D200" s="10">
        <v>0.2</v>
      </c>
      <c r="E200" s="9">
        <v>30</v>
      </c>
      <c r="F200" s="11">
        <f t="shared" ref="F200:F204" si="25">D200/E200 * 60</f>
        <v>0.4</v>
      </c>
      <c r="K200">
        <v>0.41</v>
      </c>
      <c r="L200">
        <v>0.41</v>
      </c>
      <c r="M200">
        <v>0.41</v>
      </c>
      <c r="N200">
        <v>0.41</v>
      </c>
      <c r="O200">
        <v>0.41</v>
      </c>
      <c r="P200">
        <v>0.41</v>
      </c>
      <c r="Q200">
        <v>0.41</v>
      </c>
      <c r="R200">
        <v>0.41</v>
      </c>
      <c r="S200">
        <v>0.41</v>
      </c>
      <c r="T200">
        <v>0.41</v>
      </c>
      <c r="U200">
        <v>0.41</v>
      </c>
      <c r="V200">
        <v>0.41</v>
      </c>
    </row>
    <row r="201" spans="1:22" x14ac:dyDescent="0.25">
      <c r="B201" s="8" t="s">
        <v>15</v>
      </c>
      <c r="C201" s="9" t="s">
        <v>198</v>
      </c>
      <c r="D201" s="10">
        <v>0.2</v>
      </c>
      <c r="E201" s="9">
        <v>30</v>
      </c>
      <c r="F201" s="11">
        <f t="shared" si="25"/>
        <v>0.4</v>
      </c>
      <c r="K201">
        <v>0.41</v>
      </c>
      <c r="L201">
        <v>0.41</v>
      </c>
      <c r="M201">
        <v>0.41</v>
      </c>
      <c r="N201">
        <v>0.41</v>
      </c>
      <c r="O201">
        <v>0.41</v>
      </c>
      <c r="P201">
        <v>0.41</v>
      </c>
      <c r="Q201">
        <v>0.41</v>
      </c>
      <c r="R201">
        <v>0.41</v>
      </c>
      <c r="S201">
        <v>0.41</v>
      </c>
      <c r="T201">
        <v>0.41</v>
      </c>
      <c r="U201">
        <v>0.41</v>
      </c>
      <c r="V201">
        <v>0.41</v>
      </c>
    </row>
    <row r="202" spans="1:22" x14ac:dyDescent="0.25">
      <c r="B202" s="8" t="s">
        <v>15</v>
      </c>
      <c r="C202" s="9" t="s">
        <v>197</v>
      </c>
      <c r="D202" s="10">
        <v>0.2</v>
      </c>
      <c r="E202" s="9">
        <v>30</v>
      </c>
      <c r="F202" s="11">
        <f t="shared" si="25"/>
        <v>0.4</v>
      </c>
      <c r="K202">
        <v>0.41</v>
      </c>
      <c r="L202">
        <v>0.41</v>
      </c>
      <c r="M202">
        <v>0.41</v>
      </c>
      <c r="N202">
        <v>0.41</v>
      </c>
      <c r="O202">
        <v>0.41</v>
      </c>
      <c r="P202">
        <v>0.41</v>
      </c>
      <c r="Q202">
        <v>0.41</v>
      </c>
      <c r="R202">
        <v>0.41</v>
      </c>
      <c r="S202">
        <v>0.41</v>
      </c>
      <c r="T202">
        <v>0.41</v>
      </c>
      <c r="U202">
        <v>0.41</v>
      </c>
      <c r="V202">
        <v>0.41</v>
      </c>
    </row>
    <row r="203" spans="1:22" x14ac:dyDescent="0.25">
      <c r="B203" s="8" t="s">
        <v>16</v>
      </c>
      <c r="C203" s="9" t="s">
        <v>198</v>
      </c>
      <c r="D203" s="10">
        <v>0.2</v>
      </c>
      <c r="E203" s="9">
        <v>30</v>
      </c>
      <c r="F203" s="11">
        <f t="shared" si="25"/>
        <v>0.4</v>
      </c>
    </row>
    <row r="204" spans="1:22" ht="15.75" thickBot="1" x14ac:dyDescent="0.3">
      <c r="B204" s="13" t="s">
        <v>16</v>
      </c>
      <c r="C204" s="14" t="s">
        <v>199</v>
      </c>
      <c r="D204" s="15">
        <v>1</v>
      </c>
      <c r="E204" s="14">
        <v>50</v>
      </c>
      <c r="F204" s="16">
        <f t="shared" si="25"/>
        <v>1.2</v>
      </c>
    </row>
    <row r="206" spans="1:22" ht="15.75" thickBot="1" x14ac:dyDescent="0.3">
      <c r="B206" s="21" t="s">
        <v>84</v>
      </c>
    </row>
    <row r="207" spans="1:22" x14ac:dyDescent="0.25">
      <c r="B207" s="43"/>
      <c r="C207" s="54"/>
      <c r="D207" s="43" t="s">
        <v>37</v>
      </c>
      <c r="E207" s="34"/>
      <c r="F207" s="34"/>
      <c r="G207" s="34"/>
      <c r="H207" s="34"/>
      <c r="I207" s="35"/>
      <c r="J207" s="43" t="s">
        <v>51</v>
      </c>
      <c r="K207" s="34"/>
      <c r="L207" s="34"/>
      <c r="M207" s="34"/>
      <c r="N207" s="34"/>
      <c r="O207" s="35"/>
    </row>
    <row r="208" spans="1:22" ht="15.75" thickBot="1" x14ac:dyDescent="0.3">
      <c r="B208" s="39"/>
      <c r="C208" s="56" t="s">
        <v>53</v>
      </c>
      <c r="D208" s="52" t="s">
        <v>18</v>
      </c>
      <c r="E208" s="62" t="s">
        <v>19</v>
      </c>
      <c r="F208" s="62" t="s">
        <v>20</v>
      </c>
      <c r="G208" s="62" t="s">
        <v>21</v>
      </c>
      <c r="H208" s="63" t="s">
        <v>86</v>
      </c>
      <c r="I208" s="64" t="s">
        <v>22</v>
      </c>
      <c r="J208" s="52" t="s">
        <v>18</v>
      </c>
      <c r="K208" s="62" t="s">
        <v>19</v>
      </c>
      <c r="L208" s="62" t="s">
        <v>20</v>
      </c>
      <c r="M208" s="62" t="s">
        <v>21</v>
      </c>
      <c r="N208" s="62" t="s">
        <v>86</v>
      </c>
      <c r="O208" s="64" t="s">
        <v>22</v>
      </c>
    </row>
    <row r="209" spans="2:17" x14ac:dyDescent="0.25">
      <c r="B209" s="61" t="s">
        <v>38</v>
      </c>
      <c r="C209" s="55" t="s">
        <v>24</v>
      </c>
      <c r="D209" s="178">
        <f>SUM(D211:D222)</f>
        <v>0</v>
      </c>
      <c r="E209" s="175">
        <f t="shared" ref="E209:H209" si="26">SUM(E211:E222)</f>
        <v>142.26999999999998</v>
      </c>
      <c r="F209" s="175">
        <f t="shared" si="26"/>
        <v>1232.05</v>
      </c>
      <c r="G209" s="175">
        <f t="shared" si="26"/>
        <v>3316.4900000000002</v>
      </c>
      <c r="H209" s="175">
        <f t="shared" si="26"/>
        <v>0</v>
      </c>
      <c r="I209" s="179">
        <f>SUM(D209:H209)</f>
        <v>4690.8100000000004</v>
      </c>
      <c r="J209" s="46">
        <f>D209/$I$209</f>
        <v>0</v>
      </c>
      <c r="K209" s="46">
        <f t="shared" ref="K209:N209" si="27">E209/$I$209</f>
        <v>3.0329516650642419E-2</v>
      </c>
      <c r="L209" s="46">
        <f t="shared" si="27"/>
        <v>0.26265186609562097</v>
      </c>
      <c r="M209" s="46">
        <f t="shared" si="27"/>
        <v>0.7070186172537366</v>
      </c>
      <c r="N209" s="46">
        <f t="shared" si="27"/>
        <v>0</v>
      </c>
      <c r="O209" s="47">
        <f>SUM(J209:N209)</f>
        <v>1</v>
      </c>
    </row>
    <row r="210" spans="2:17" x14ac:dyDescent="0.25">
      <c r="B210" s="36" t="s">
        <v>39</v>
      </c>
      <c r="C210" s="55"/>
      <c r="D210" s="143"/>
      <c r="E210" s="144"/>
      <c r="F210" s="144"/>
      <c r="G210" s="144"/>
      <c r="H210" s="173"/>
      <c r="I210" s="180"/>
      <c r="J210" s="36"/>
      <c r="K210" s="37"/>
      <c r="L210" s="37"/>
      <c r="M210" s="37"/>
      <c r="N210" s="37"/>
      <c r="O210" s="38"/>
    </row>
    <row r="211" spans="2:17" x14ac:dyDescent="0.25">
      <c r="B211" s="59" t="s">
        <v>40</v>
      </c>
      <c r="C211" s="55" t="s">
        <v>24</v>
      </c>
      <c r="D211" s="176">
        <v>0</v>
      </c>
      <c r="E211" s="173">
        <v>0</v>
      </c>
      <c r="F211" s="173">
        <v>28.7</v>
      </c>
      <c r="G211" s="173">
        <v>361.21</v>
      </c>
      <c r="H211" s="173">
        <v>0</v>
      </c>
      <c r="I211" s="180">
        <f>SUM(D211:H211)</f>
        <v>389.90999999999997</v>
      </c>
      <c r="J211" s="45">
        <f>IF(D$209&gt;0,D211/D$209,0)</f>
        <v>0</v>
      </c>
      <c r="K211" s="46">
        <f t="shared" ref="K211:O222" si="28">IF(E$209&gt;0,E211/E$209,0)</f>
        <v>0</v>
      </c>
      <c r="L211" s="46">
        <f t="shared" si="28"/>
        <v>2.329450915141431E-2</v>
      </c>
      <c r="M211" s="46">
        <f t="shared" si="28"/>
        <v>0.10891333910248484</v>
      </c>
      <c r="N211" s="46">
        <f t="shared" si="28"/>
        <v>0</v>
      </c>
      <c r="O211" s="48">
        <f>IF(I$209&gt;0,I211/I$209,0)</f>
        <v>8.3122104711126632E-2</v>
      </c>
    </row>
    <row r="212" spans="2:17" x14ac:dyDescent="0.25">
      <c r="B212" s="59" t="s">
        <v>41</v>
      </c>
      <c r="C212" s="55" t="s">
        <v>24</v>
      </c>
      <c r="D212" s="176">
        <v>0</v>
      </c>
      <c r="E212" s="173">
        <v>30.749999999999996</v>
      </c>
      <c r="F212" s="173">
        <v>69.7</v>
      </c>
      <c r="G212" s="173">
        <v>289.04999999999995</v>
      </c>
      <c r="H212" s="173">
        <v>0</v>
      </c>
      <c r="I212" s="180">
        <f t="shared" ref="I212:I222" si="29">SUM(D212:H212)</f>
        <v>389.49999999999994</v>
      </c>
      <c r="J212" s="45">
        <f t="shared" ref="J212:J222" si="30">IF(D$209&gt;0,D212/D$209,0)</f>
        <v>0</v>
      </c>
      <c r="K212" s="46">
        <f t="shared" si="28"/>
        <v>0.21613832853025935</v>
      </c>
      <c r="L212" s="46">
        <f t="shared" si="28"/>
        <v>5.6572379367720471E-2</v>
      </c>
      <c r="M212" s="46">
        <f t="shared" si="28"/>
        <v>8.7155396217084916E-2</v>
      </c>
      <c r="N212" s="46">
        <f t="shared" si="28"/>
        <v>0</v>
      </c>
      <c r="O212" s="48">
        <f t="shared" si="28"/>
        <v>8.3034699764006625E-2</v>
      </c>
    </row>
    <row r="213" spans="2:17" x14ac:dyDescent="0.25">
      <c r="B213" s="59" t="s">
        <v>42</v>
      </c>
      <c r="C213" s="55" t="s">
        <v>24</v>
      </c>
      <c r="D213" s="176">
        <v>0</v>
      </c>
      <c r="E213" s="173">
        <v>37.309999999999995</v>
      </c>
      <c r="F213" s="173">
        <v>122.99999999999999</v>
      </c>
      <c r="G213" s="173">
        <v>250.1</v>
      </c>
      <c r="H213" s="173">
        <v>0</v>
      </c>
      <c r="I213" s="180">
        <f t="shared" si="29"/>
        <v>410.40999999999997</v>
      </c>
      <c r="J213" s="45">
        <f t="shared" si="30"/>
        <v>0</v>
      </c>
      <c r="K213" s="46">
        <f t="shared" si="28"/>
        <v>0.26224783861671469</v>
      </c>
      <c r="L213" s="46">
        <f t="shared" si="28"/>
        <v>9.9833610648918464E-2</v>
      </c>
      <c r="M213" s="46">
        <f t="shared" si="28"/>
        <v>7.5411052045988372E-2</v>
      </c>
      <c r="N213" s="46">
        <f t="shared" si="28"/>
        <v>0</v>
      </c>
      <c r="O213" s="48">
        <f t="shared" si="28"/>
        <v>8.749235206712698E-2</v>
      </c>
    </row>
    <row r="214" spans="2:17" x14ac:dyDescent="0.25">
      <c r="B214" s="59" t="s">
        <v>43</v>
      </c>
      <c r="C214" s="55" t="s">
        <v>24</v>
      </c>
      <c r="D214" s="176">
        <v>0</v>
      </c>
      <c r="E214" s="173">
        <v>0</v>
      </c>
      <c r="F214" s="173">
        <v>73.8</v>
      </c>
      <c r="G214" s="173">
        <v>317.75</v>
      </c>
      <c r="H214" s="173">
        <v>0</v>
      </c>
      <c r="I214" s="180">
        <f t="shared" si="29"/>
        <v>391.55</v>
      </c>
      <c r="J214" s="45">
        <f t="shared" si="30"/>
        <v>0</v>
      </c>
      <c r="K214" s="46">
        <f t="shared" si="28"/>
        <v>0</v>
      </c>
      <c r="L214" s="46">
        <f t="shared" si="28"/>
        <v>5.9900166389351084E-2</v>
      </c>
      <c r="M214" s="46">
        <f t="shared" si="28"/>
        <v>9.5809123501050808E-2</v>
      </c>
      <c r="N214" s="46">
        <f t="shared" si="28"/>
        <v>0</v>
      </c>
      <c r="O214" s="48">
        <f t="shared" si="28"/>
        <v>8.3471724499606673E-2</v>
      </c>
    </row>
    <row r="215" spans="2:17" x14ac:dyDescent="0.25">
      <c r="B215" s="59" t="s">
        <v>17</v>
      </c>
      <c r="C215" s="55" t="s">
        <v>24</v>
      </c>
      <c r="D215" s="176">
        <v>0</v>
      </c>
      <c r="E215" s="173">
        <v>0</v>
      </c>
      <c r="F215" s="173">
        <v>96.35</v>
      </c>
      <c r="G215" s="173">
        <v>307.5</v>
      </c>
      <c r="H215" s="173">
        <v>0</v>
      </c>
      <c r="I215" s="180">
        <f t="shared" si="29"/>
        <v>403.85</v>
      </c>
      <c r="J215" s="45">
        <f t="shared" si="30"/>
        <v>0</v>
      </c>
      <c r="K215" s="46">
        <f t="shared" si="28"/>
        <v>0</v>
      </c>
      <c r="L215" s="46">
        <f t="shared" si="28"/>
        <v>7.8202995008319467E-2</v>
      </c>
      <c r="M215" s="46">
        <f t="shared" si="28"/>
        <v>9.2718506613920129E-2</v>
      </c>
      <c r="N215" s="46">
        <f t="shared" si="28"/>
        <v>0</v>
      </c>
      <c r="O215" s="48">
        <f t="shared" si="28"/>
        <v>8.6093872913206887E-2</v>
      </c>
    </row>
    <row r="216" spans="2:17" x14ac:dyDescent="0.25">
      <c r="B216" s="59" t="s">
        <v>44</v>
      </c>
      <c r="C216" s="55" t="s">
        <v>24</v>
      </c>
      <c r="D216" s="176">
        <v>0</v>
      </c>
      <c r="E216" s="173">
        <v>2.8699999999999997</v>
      </c>
      <c r="F216" s="173">
        <v>145.54999999999998</v>
      </c>
      <c r="G216" s="173">
        <v>247.23</v>
      </c>
      <c r="H216" s="173">
        <v>0</v>
      </c>
      <c r="I216" s="180">
        <f t="shared" si="29"/>
        <v>395.65</v>
      </c>
      <c r="J216" s="45">
        <f t="shared" si="30"/>
        <v>0</v>
      </c>
      <c r="K216" s="46">
        <f t="shared" si="28"/>
        <v>2.0172910662824207E-2</v>
      </c>
      <c r="L216" s="46">
        <f t="shared" si="28"/>
        <v>0.11813643926788685</v>
      </c>
      <c r="M216" s="46">
        <f t="shared" si="28"/>
        <v>7.454567931759179E-2</v>
      </c>
      <c r="N216" s="46">
        <f t="shared" si="28"/>
        <v>0</v>
      </c>
      <c r="O216" s="48">
        <f t="shared" si="28"/>
        <v>8.4345773970806739E-2</v>
      </c>
      <c r="Q216" t="s">
        <v>209</v>
      </c>
    </row>
    <row r="217" spans="2:17" x14ac:dyDescent="0.25">
      <c r="B217" s="59" t="s">
        <v>45</v>
      </c>
      <c r="C217" s="55" t="s">
        <v>24</v>
      </c>
      <c r="D217" s="176">
        <v>0</v>
      </c>
      <c r="E217" s="173">
        <v>0</v>
      </c>
      <c r="F217" s="173">
        <v>92.25</v>
      </c>
      <c r="G217" s="173">
        <v>122.99999999999999</v>
      </c>
      <c r="H217" s="173">
        <v>0</v>
      </c>
      <c r="I217" s="180">
        <f t="shared" si="29"/>
        <v>215.25</v>
      </c>
      <c r="J217" s="45">
        <f t="shared" si="30"/>
        <v>0</v>
      </c>
      <c r="K217" s="46">
        <f t="shared" si="28"/>
        <v>0</v>
      </c>
      <c r="L217" s="46">
        <f t="shared" si="28"/>
        <v>7.4875207986688855E-2</v>
      </c>
      <c r="M217" s="46">
        <f t="shared" si="28"/>
        <v>3.7087402645568049E-2</v>
      </c>
      <c r="N217" s="46">
        <f t="shared" si="28"/>
        <v>0</v>
      </c>
      <c r="O217" s="48">
        <f t="shared" si="28"/>
        <v>4.5887597238003668E-2</v>
      </c>
    </row>
    <row r="218" spans="2:17" x14ac:dyDescent="0.25">
      <c r="B218" s="59" t="s">
        <v>46</v>
      </c>
      <c r="C218" s="55" t="s">
        <v>24</v>
      </c>
      <c r="D218" s="176">
        <v>0</v>
      </c>
      <c r="E218" s="173">
        <v>12.299999999999999</v>
      </c>
      <c r="F218" s="173">
        <v>137.35</v>
      </c>
      <c r="G218" s="173">
        <v>287</v>
      </c>
      <c r="H218" s="173">
        <v>0</v>
      </c>
      <c r="I218" s="180">
        <f t="shared" si="29"/>
        <v>436.65</v>
      </c>
      <c r="J218" s="45">
        <f t="shared" si="30"/>
        <v>0</v>
      </c>
      <c r="K218" s="46">
        <f t="shared" si="28"/>
        <v>8.645533141210375E-2</v>
      </c>
      <c r="L218" s="46">
        <f t="shared" si="28"/>
        <v>0.11148086522462562</v>
      </c>
      <c r="M218" s="46">
        <f t="shared" si="28"/>
        <v>8.6537272839658785E-2</v>
      </c>
      <c r="N218" s="46">
        <f t="shared" si="28"/>
        <v>0</v>
      </c>
      <c r="O218" s="48">
        <f t="shared" si="28"/>
        <v>9.3086268682807435E-2</v>
      </c>
    </row>
    <row r="219" spans="2:17" x14ac:dyDescent="0.25">
      <c r="B219" s="59" t="s">
        <v>47</v>
      </c>
      <c r="C219" s="55" t="s">
        <v>24</v>
      </c>
      <c r="D219" s="176">
        <v>0</v>
      </c>
      <c r="E219" s="173">
        <v>9.84</v>
      </c>
      <c r="F219" s="173">
        <v>112.75</v>
      </c>
      <c r="G219" s="173">
        <v>307.5</v>
      </c>
      <c r="H219" s="173">
        <v>0</v>
      </c>
      <c r="I219" s="180">
        <f t="shared" si="29"/>
        <v>430.09000000000003</v>
      </c>
      <c r="J219" s="45">
        <f t="shared" si="30"/>
        <v>0</v>
      </c>
      <c r="K219" s="46">
        <f t="shared" si="28"/>
        <v>6.9164265129683003E-2</v>
      </c>
      <c r="L219" s="46">
        <f t="shared" si="28"/>
        <v>9.1514143094841932E-2</v>
      </c>
      <c r="M219" s="46">
        <f t="shared" si="28"/>
        <v>9.2718506613920129E-2</v>
      </c>
      <c r="N219" s="46">
        <f t="shared" si="28"/>
        <v>0</v>
      </c>
      <c r="O219" s="48">
        <f t="shared" si="28"/>
        <v>9.1687789528887328E-2</v>
      </c>
    </row>
    <row r="220" spans="2:17" x14ac:dyDescent="0.25">
      <c r="B220" s="59" t="s">
        <v>48</v>
      </c>
      <c r="C220" s="55" t="s">
        <v>24</v>
      </c>
      <c r="D220" s="176">
        <v>0</v>
      </c>
      <c r="E220" s="173">
        <v>0</v>
      </c>
      <c r="F220" s="173">
        <v>135.29999999999998</v>
      </c>
      <c r="G220" s="173">
        <v>291.09999999999997</v>
      </c>
      <c r="H220" s="173">
        <v>0</v>
      </c>
      <c r="I220" s="180">
        <f t="shared" si="29"/>
        <v>426.4</v>
      </c>
      <c r="J220" s="45">
        <f t="shared" si="30"/>
        <v>0</v>
      </c>
      <c r="K220" s="46">
        <f t="shared" si="28"/>
        <v>0</v>
      </c>
      <c r="L220" s="46">
        <f t="shared" si="28"/>
        <v>0.1098169717138103</v>
      </c>
      <c r="M220" s="46">
        <f t="shared" si="28"/>
        <v>8.7773519594511046E-2</v>
      </c>
      <c r="N220" s="46">
        <f t="shared" si="28"/>
        <v>0</v>
      </c>
      <c r="O220" s="48">
        <f t="shared" si="28"/>
        <v>9.0901145004807254E-2</v>
      </c>
    </row>
    <row r="221" spans="2:17" x14ac:dyDescent="0.25">
      <c r="B221" s="59" t="s">
        <v>49</v>
      </c>
      <c r="C221" s="55" t="s">
        <v>24</v>
      </c>
      <c r="D221" s="176">
        <v>0</v>
      </c>
      <c r="E221" s="173">
        <v>24.599999999999998</v>
      </c>
      <c r="F221" s="173">
        <v>98.399999999999991</v>
      </c>
      <c r="G221" s="173">
        <v>287</v>
      </c>
      <c r="H221" s="173">
        <v>0</v>
      </c>
      <c r="I221" s="180">
        <f t="shared" si="29"/>
        <v>410</v>
      </c>
      <c r="J221" s="45">
        <f t="shared" si="30"/>
        <v>0</v>
      </c>
      <c r="K221" s="46">
        <f t="shared" si="28"/>
        <v>0.1729106628242075</v>
      </c>
      <c r="L221" s="46">
        <f t="shared" si="28"/>
        <v>7.9866888519134774E-2</v>
      </c>
      <c r="M221" s="46">
        <f t="shared" si="28"/>
        <v>8.6537272839658785E-2</v>
      </c>
      <c r="N221" s="46">
        <f t="shared" si="28"/>
        <v>0</v>
      </c>
      <c r="O221" s="48">
        <f t="shared" si="28"/>
        <v>8.7404947120006987E-2</v>
      </c>
    </row>
    <row r="222" spans="2:17" ht="15.75" thickBot="1" x14ac:dyDescent="0.3">
      <c r="B222" s="58" t="s">
        <v>50</v>
      </c>
      <c r="C222" s="56" t="s">
        <v>24</v>
      </c>
      <c r="D222" s="177">
        <v>0</v>
      </c>
      <c r="E222" s="174">
        <v>24.599999999999998</v>
      </c>
      <c r="F222" s="174">
        <v>118.89999999999999</v>
      </c>
      <c r="G222" s="174">
        <v>248.04999999999998</v>
      </c>
      <c r="H222" s="174">
        <v>0</v>
      </c>
      <c r="I222" s="181">
        <f t="shared" si="29"/>
        <v>391.54999999999995</v>
      </c>
      <c r="J222" s="49">
        <f t="shared" si="30"/>
        <v>0</v>
      </c>
      <c r="K222" s="50">
        <f t="shared" si="28"/>
        <v>0.1729106628242075</v>
      </c>
      <c r="L222" s="50">
        <f t="shared" si="28"/>
        <v>9.6505823627287851E-2</v>
      </c>
      <c r="M222" s="50">
        <f t="shared" si="28"/>
        <v>7.4792928668562228E-2</v>
      </c>
      <c r="N222" s="50">
        <f t="shared" si="28"/>
        <v>0</v>
      </c>
      <c r="O222" s="51">
        <f t="shared" si="28"/>
        <v>8.3471724499606659E-2</v>
      </c>
    </row>
    <row r="223" spans="2:17" ht="30.75" thickBot="1" x14ac:dyDescent="0.3">
      <c r="B223" s="99" t="s">
        <v>190</v>
      </c>
      <c r="C223" s="97" t="s">
        <v>91</v>
      </c>
      <c r="D223" s="172">
        <v>4</v>
      </c>
      <c r="E223" s="37" t="s">
        <v>191</v>
      </c>
      <c r="F223" s="37"/>
      <c r="G223" s="37"/>
      <c r="H223" s="37"/>
      <c r="I223" s="37"/>
      <c r="J223" s="46"/>
      <c r="K223" s="46"/>
      <c r="L223" s="46"/>
      <c r="M223" s="46"/>
      <c r="N223" s="46"/>
      <c r="O223" s="46"/>
    </row>
    <row r="225" spans="2:10" ht="15.75" thickBot="1" x14ac:dyDescent="0.3">
      <c r="B225" s="21" t="s">
        <v>33</v>
      </c>
      <c r="I225" s="70" t="s">
        <v>108</v>
      </c>
    </row>
    <row r="226" spans="2:10" x14ac:dyDescent="0.25">
      <c r="B226" s="65" t="s">
        <v>52</v>
      </c>
      <c r="C226" s="66" t="s">
        <v>34</v>
      </c>
      <c r="D226" s="148">
        <v>0</v>
      </c>
      <c r="E226" s="148">
        <v>0</v>
      </c>
      <c r="F226" s="148">
        <v>0</v>
      </c>
      <c r="G226" s="148">
        <v>0</v>
      </c>
      <c r="H226" s="149">
        <v>0</v>
      </c>
      <c r="I226" s="71">
        <v>0</v>
      </c>
    </row>
    <row r="227" spans="2:10" x14ac:dyDescent="0.25">
      <c r="B227" s="41" t="s">
        <v>54</v>
      </c>
      <c r="C227" s="53" t="s">
        <v>34</v>
      </c>
      <c r="D227" s="150">
        <v>0</v>
      </c>
      <c r="E227" s="150">
        <v>0</v>
      </c>
      <c r="F227" s="150">
        <v>0</v>
      </c>
      <c r="G227" s="150">
        <v>0</v>
      </c>
      <c r="H227" s="151">
        <v>0</v>
      </c>
      <c r="I227" s="72">
        <v>0</v>
      </c>
    </row>
    <row r="228" spans="2:10" ht="15.75" thickBot="1" x14ac:dyDescent="0.3">
      <c r="B228" s="42" t="s">
        <v>55</v>
      </c>
      <c r="C228" s="69" t="s">
        <v>34</v>
      </c>
      <c r="D228" s="169">
        <v>1500</v>
      </c>
      <c r="E228" s="169">
        <v>1500</v>
      </c>
      <c r="F228" s="169">
        <v>1500</v>
      </c>
      <c r="G228" s="169">
        <v>1500</v>
      </c>
      <c r="H228" s="170">
        <v>1500</v>
      </c>
      <c r="I228" s="73">
        <v>1</v>
      </c>
    </row>
    <row r="229" spans="2:10" x14ac:dyDescent="0.25">
      <c r="B229" s="57"/>
      <c r="C229" s="44"/>
      <c r="D229" s="80"/>
      <c r="E229" s="80"/>
      <c r="F229" s="80"/>
      <c r="G229" s="80"/>
      <c r="H229" s="80"/>
      <c r="I229" s="79"/>
    </row>
    <row r="230" spans="2:10" ht="15.75" thickBot="1" x14ac:dyDescent="0.3">
      <c r="B230" s="82" t="s">
        <v>121</v>
      </c>
      <c r="C230" s="44"/>
      <c r="D230" s="80"/>
      <c r="E230" s="80"/>
      <c r="F230" s="80"/>
      <c r="G230" s="80"/>
      <c r="H230" s="80"/>
      <c r="I230" s="79"/>
    </row>
    <row r="231" spans="2:10" x14ac:dyDescent="0.25">
      <c r="B231" s="83" t="s">
        <v>122</v>
      </c>
      <c r="C231" s="66" t="s">
        <v>13</v>
      </c>
      <c r="D231" s="153"/>
      <c r="E231" s="154"/>
      <c r="F231" s="153"/>
      <c r="G231" s="153"/>
      <c r="H231" s="155"/>
      <c r="I231" s="152" t="s">
        <v>125</v>
      </c>
    </row>
    <row r="232" spans="2:10" x14ac:dyDescent="0.25">
      <c r="B232" s="84" t="s">
        <v>36</v>
      </c>
      <c r="C232" s="29"/>
      <c r="D232" s="29"/>
      <c r="E232" s="81"/>
      <c r="F232" s="29"/>
      <c r="G232" s="29"/>
      <c r="H232" s="31"/>
      <c r="I232" s="79"/>
    </row>
    <row r="233" spans="2:10" x14ac:dyDescent="0.25">
      <c r="B233" s="85" t="s">
        <v>202</v>
      </c>
      <c r="C233" s="53" t="s">
        <v>13</v>
      </c>
      <c r="D233" s="156" t="e">
        <f>(Equipment!$D$38/'Working Locations'!D226) * 60</f>
        <v>#DIV/0!</v>
      </c>
      <c r="E233" s="156" t="e">
        <f>(Equipment!$D$38/'Working Locations'!E226) * 60</f>
        <v>#DIV/0!</v>
      </c>
      <c r="F233" s="156" t="e">
        <f>(Equipment!$D$38/'Working Locations'!F226) * 60</f>
        <v>#DIV/0!</v>
      </c>
      <c r="G233" s="156" t="e">
        <f>(Equipment!$D$38/'Working Locations'!G226) * 60</f>
        <v>#DIV/0!</v>
      </c>
      <c r="H233" s="157" t="e">
        <f>(Equipment!$D$38/'Working Locations'!H226) * 60</f>
        <v>#DIV/0!</v>
      </c>
      <c r="I233" s="79"/>
    </row>
    <row r="234" spans="2:10" x14ac:dyDescent="0.25">
      <c r="B234" s="85" t="s">
        <v>203</v>
      </c>
      <c r="C234" s="53" t="s">
        <v>13</v>
      </c>
      <c r="D234" s="156" t="e">
        <f>(Equipment!$D$46/'Working Locations'!D226) * 60</f>
        <v>#DIV/0!</v>
      </c>
      <c r="E234" s="156" t="e">
        <f>(Equipment!$D$46/'Working Locations'!E226) * 60</f>
        <v>#DIV/0!</v>
      </c>
      <c r="F234" s="156" t="e">
        <f>(Equipment!$D$46/'Working Locations'!F226) * 60</f>
        <v>#DIV/0!</v>
      </c>
      <c r="G234" s="156" t="e">
        <f>(Equipment!$D$46/'Working Locations'!G226) * 60</f>
        <v>#DIV/0!</v>
      </c>
      <c r="H234" s="157" t="e">
        <f>(Equipment!$D$46/'Working Locations'!H226) * 60</f>
        <v>#DIV/0!</v>
      </c>
      <c r="I234" s="79"/>
      <c r="J234" t="s">
        <v>205</v>
      </c>
    </row>
    <row r="235" spans="2:10" x14ac:dyDescent="0.25">
      <c r="B235" s="85" t="s">
        <v>119</v>
      </c>
      <c r="C235" s="53" t="s">
        <v>13</v>
      </c>
      <c r="D235" s="156" t="e">
        <f>(Equipment!$D$54/'Working Locations'!D226) * 60</f>
        <v>#DIV/0!</v>
      </c>
      <c r="E235" s="156" t="e">
        <f>(Equipment!$D$54/'Working Locations'!E226) * 60</f>
        <v>#DIV/0!</v>
      </c>
      <c r="F235" s="156" t="e">
        <f>(Equipment!$D$54/'Working Locations'!F226) * 60</f>
        <v>#DIV/0!</v>
      </c>
      <c r="G235" s="156" t="e">
        <f>(Equipment!$D$54/'Working Locations'!G226) * 60</f>
        <v>#DIV/0!</v>
      </c>
      <c r="H235" s="157" t="e">
        <f>(Equipment!$D$54/'Working Locations'!H226) * 60</f>
        <v>#DIV/0!</v>
      </c>
      <c r="I235" s="79"/>
    </row>
    <row r="236" spans="2:10" ht="15.75" thickBot="1" x14ac:dyDescent="0.3">
      <c r="B236" s="86" t="s">
        <v>123</v>
      </c>
      <c r="C236" s="69" t="s">
        <v>13</v>
      </c>
      <c r="D236" s="158"/>
      <c r="E236" s="159"/>
      <c r="F236" s="158"/>
      <c r="G236" s="158"/>
      <c r="H236" s="160"/>
      <c r="I236" s="152" t="s">
        <v>124</v>
      </c>
    </row>
    <row r="237" spans="2:10" ht="15.75" thickBot="1" x14ac:dyDescent="0.3">
      <c r="B237" s="88" t="s">
        <v>156</v>
      </c>
      <c r="C237" s="89" t="s">
        <v>157</v>
      </c>
      <c r="D237" s="93">
        <v>2</v>
      </c>
      <c r="E237" s="91"/>
      <c r="F237" s="90"/>
      <c r="G237" s="90"/>
      <c r="H237" s="92"/>
      <c r="I237" s="79"/>
    </row>
    <row r="239" spans="2:10" ht="15.75" thickBot="1" x14ac:dyDescent="0.3">
      <c r="B239" s="21" t="s">
        <v>56</v>
      </c>
    </row>
    <row r="240" spans="2:10" x14ac:dyDescent="0.25">
      <c r="B240" s="65" t="s">
        <v>57</v>
      </c>
      <c r="C240" s="66" t="s">
        <v>58</v>
      </c>
      <c r="D240" s="165" t="s">
        <v>18</v>
      </c>
      <c r="E240" s="165" t="s">
        <v>19</v>
      </c>
      <c r="F240" s="165" t="s">
        <v>20</v>
      </c>
      <c r="G240" s="165" t="s">
        <v>21</v>
      </c>
      <c r="H240" s="166" t="s">
        <v>86</v>
      </c>
    </row>
    <row r="241" spans="2:8" x14ac:dyDescent="0.25">
      <c r="B241" s="30" t="s">
        <v>18</v>
      </c>
      <c r="C241" s="53" t="s">
        <v>13</v>
      </c>
      <c r="D241" s="150">
        <v>0</v>
      </c>
      <c r="E241" s="150">
        <v>1</v>
      </c>
      <c r="F241" s="150">
        <v>1</v>
      </c>
      <c r="G241" s="150">
        <v>1</v>
      </c>
      <c r="H241" s="151">
        <v>1</v>
      </c>
    </row>
    <row r="242" spans="2:8" x14ac:dyDescent="0.25">
      <c r="B242" s="30" t="s">
        <v>19</v>
      </c>
      <c r="C242" s="53" t="s">
        <v>13</v>
      </c>
      <c r="D242" s="150">
        <v>1</v>
      </c>
      <c r="E242" s="150">
        <v>0</v>
      </c>
      <c r="F242" s="150">
        <v>1</v>
      </c>
      <c r="G242" s="150">
        <v>1</v>
      </c>
      <c r="H242" s="151">
        <v>1</v>
      </c>
    </row>
    <row r="243" spans="2:8" x14ac:dyDescent="0.25">
      <c r="B243" s="30" t="s">
        <v>20</v>
      </c>
      <c r="C243" s="53" t="s">
        <v>13</v>
      </c>
      <c r="D243" s="150">
        <v>1</v>
      </c>
      <c r="E243" s="150">
        <v>1</v>
      </c>
      <c r="F243" s="150">
        <v>0</v>
      </c>
      <c r="G243" s="150">
        <v>1</v>
      </c>
      <c r="H243" s="151">
        <v>1</v>
      </c>
    </row>
    <row r="244" spans="2:8" x14ac:dyDescent="0.25">
      <c r="B244" s="30" t="s">
        <v>21</v>
      </c>
      <c r="C244" s="53" t="s">
        <v>13</v>
      </c>
      <c r="D244" s="150">
        <v>1</v>
      </c>
      <c r="E244" s="150">
        <v>1</v>
      </c>
      <c r="F244" s="150">
        <v>1</v>
      </c>
      <c r="G244" s="150">
        <v>0</v>
      </c>
      <c r="H244" s="151">
        <v>1</v>
      </c>
    </row>
    <row r="245" spans="2:8" ht="15.75" thickBot="1" x14ac:dyDescent="0.3">
      <c r="B245" s="32" t="s">
        <v>86</v>
      </c>
      <c r="C245" s="69" t="s">
        <v>13</v>
      </c>
      <c r="D245" s="161">
        <v>1</v>
      </c>
      <c r="E245" s="161">
        <v>1</v>
      </c>
      <c r="F245" s="161">
        <v>1</v>
      </c>
      <c r="G245" s="161">
        <v>1</v>
      </c>
      <c r="H245" s="162">
        <v>0</v>
      </c>
    </row>
    <row r="247" spans="2:8" ht="15.75" thickBot="1" x14ac:dyDescent="0.3">
      <c r="B247" s="21" t="s">
        <v>115</v>
      </c>
    </row>
    <row r="248" spans="2:8" x14ac:dyDescent="0.25">
      <c r="B248" s="65" t="s">
        <v>117</v>
      </c>
      <c r="C248" s="66" t="s">
        <v>94</v>
      </c>
      <c r="D248" s="40"/>
    </row>
    <row r="249" spans="2:8" ht="15.75" thickBot="1" x14ac:dyDescent="0.3">
      <c r="B249" s="42" t="s">
        <v>116</v>
      </c>
      <c r="C249" s="69" t="s">
        <v>95</v>
      </c>
      <c r="D249" s="3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workbookViewId="0">
      <selection activeCell="H9" sqref="H9:N23"/>
    </sheetView>
  </sheetViews>
  <sheetFormatPr defaultRowHeight="15" x14ac:dyDescent="0.25"/>
  <cols>
    <col min="1" max="1" width="36.5703125" customWidth="1"/>
    <col min="2" max="2" width="9.42578125" bestFit="1" customWidth="1"/>
    <col min="3" max="5" width="12" bestFit="1" customWidth="1"/>
    <col min="6" max="6" width="13.28515625" bestFit="1" customWidth="1"/>
    <col min="8" max="8" width="12.28515625" bestFit="1" customWidth="1"/>
    <col min="10" max="11" width="9.5703125" bestFit="1" customWidth="1"/>
    <col min="12" max="12" width="11.140625" bestFit="1" customWidth="1"/>
    <col min="13" max="13" width="11.28515625" bestFit="1" customWidth="1"/>
    <col min="14" max="14" width="10.140625" bestFit="1" customWidth="1"/>
  </cols>
  <sheetData>
    <row r="1" spans="1:14" x14ac:dyDescent="0.25">
      <c r="A1" t="s">
        <v>220</v>
      </c>
    </row>
    <row r="3" spans="1:14" x14ac:dyDescent="0.25">
      <c r="A3" t="s">
        <v>211</v>
      </c>
      <c r="B3" t="s">
        <v>215</v>
      </c>
      <c r="C3" t="s">
        <v>216</v>
      </c>
      <c r="D3" t="s">
        <v>217</v>
      </c>
      <c r="E3" t="s">
        <v>218</v>
      </c>
      <c r="F3" t="s">
        <v>219</v>
      </c>
      <c r="G3" t="s">
        <v>223</v>
      </c>
    </row>
    <row r="4" spans="1:14" x14ac:dyDescent="0.25">
      <c r="A4" s="187" t="s">
        <v>212</v>
      </c>
      <c r="B4">
        <f>'Working Locations'!J26</f>
        <v>0</v>
      </c>
      <c r="C4">
        <f>'Working Locations'!K26</f>
        <v>0</v>
      </c>
      <c r="D4">
        <f>'Working Locations'!L26</f>
        <v>0.30928707425428392</v>
      </c>
      <c r="E4">
        <f>'Working Locations'!M26</f>
        <v>0.69071292574571608</v>
      </c>
      <c r="F4">
        <f>'Working Locations'!N26</f>
        <v>0</v>
      </c>
      <c r="G4">
        <f>'Working Locations'!I26*1000</f>
        <v>4727000</v>
      </c>
    </row>
    <row r="5" spans="1:14" x14ac:dyDescent="0.25">
      <c r="A5" s="185" t="s">
        <v>213</v>
      </c>
      <c r="B5">
        <f>'Working Locations'!J154</f>
        <v>0</v>
      </c>
      <c r="C5">
        <f>'Working Locations'!K154</f>
        <v>0.10231239092495636</v>
      </c>
      <c r="D5">
        <f>'Working Locations'!L154</f>
        <v>0.33289703315881325</v>
      </c>
      <c r="E5">
        <f>'Working Locations'!M154</f>
        <v>0.56479057591623039</v>
      </c>
      <c r="F5">
        <f>'Working Locations'!N154</f>
        <v>0</v>
      </c>
      <c r="G5">
        <f>'Working Locations'!I154*1000</f>
        <v>4584000</v>
      </c>
    </row>
    <row r="6" spans="1:14" x14ac:dyDescent="0.25">
      <c r="A6" s="183" t="s">
        <v>214</v>
      </c>
      <c r="B6">
        <f>'Working Locations'!J90</f>
        <v>0</v>
      </c>
      <c r="C6">
        <f>'Working Locations'!K90</f>
        <v>2.6246719160104987E-3</v>
      </c>
      <c r="D6">
        <f>'Working Locations'!L90</f>
        <v>0.13418635170603674</v>
      </c>
      <c r="E6">
        <f>'Working Locations'!M90</f>
        <v>0.86318897637795278</v>
      </c>
      <c r="F6">
        <f>'Working Locations'!N90</f>
        <v>0</v>
      </c>
      <c r="G6">
        <f>'Working Locations'!I90*1000</f>
        <v>3048000</v>
      </c>
    </row>
    <row r="8" spans="1:14" ht="15.75" customHeight="1" x14ac:dyDescent="0.25"/>
    <row r="9" spans="1:14" ht="15.75" thickBot="1" x14ac:dyDescent="0.3">
      <c r="A9" s="187" t="s">
        <v>221</v>
      </c>
      <c r="H9" s="196" t="s">
        <v>225</v>
      </c>
      <c r="I9" s="196" t="s">
        <v>53</v>
      </c>
      <c r="J9" s="196" t="s">
        <v>226</v>
      </c>
      <c r="K9" s="196" t="s">
        <v>227</v>
      </c>
      <c r="L9" s="196" t="s">
        <v>228</v>
      </c>
      <c r="M9" s="196" t="s">
        <v>229</v>
      </c>
      <c r="N9" s="196" t="s">
        <v>22</v>
      </c>
    </row>
    <row r="10" spans="1:14" x14ac:dyDescent="0.25">
      <c r="A10" t="s">
        <v>39</v>
      </c>
      <c r="B10" t="s">
        <v>215</v>
      </c>
      <c r="C10" t="s">
        <v>216</v>
      </c>
      <c r="D10" t="s">
        <v>217</v>
      </c>
      <c r="E10" t="s">
        <v>218</v>
      </c>
      <c r="F10" t="s">
        <v>219</v>
      </c>
      <c r="H10" s="197" t="s">
        <v>230</v>
      </c>
      <c r="I10" s="197" t="s">
        <v>231</v>
      </c>
      <c r="J10" s="197">
        <f>$N$10*B4</f>
        <v>0</v>
      </c>
      <c r="K10" s="197">
        <f t="shared" ref="K10:M10" si="0">$N$10*C4</f>
        <v>0</v>
      </c>
      <c r="L10" s="197">
        <f t="shared" si="0"/>
        <v>1462</v>
      </c>
      <c r="M10" s="197">
        <f t="shared" si="0"/>
        <v>3265</v>
      </c>
      <c r="N10" s="205">
        <f>G4/1000</f>
        <v>4727</v>
      </c>
    </row>
    <row r="11" spans="1:14" x14ac:dyDescent="0.25">
      <c r="A11" s="186">
        <v>41640</v>
      </c>
      <c r="B11">
        <f>'Working Locations'!J28</f>
        <v>0</v>
      </c>
      <c r="C11">
        <f>'Working Locations'!K28</f>
        <v>0</v>
      </c>
      <c r="D11">
        <f>'Working Locations'!L28</f>
        <v>6.429548563611491E-2</v>
      </c>
      <c r="E11">
        <f>'Working Locations'!M28</f>
        <v>0.11852986217457886</v>
      </c>
      <c r="F11">
        <f>'Working Locations'!N28</f>
        <v>0</v>
      </c>
      <c r="H11" s="197" t="s">
        <v>232</v>
      </c>
      <c r="I11" s="197" t="s">
        <v>25</v>
      </c>
      <c r="J11" s="199">
        <f>J$10*B11</f>
        <v>0</v>
      </c>
      <c r="K11" s="199">
        <v>0</v>
      </c>
      <c r="L11" s="203">
        <f>D11</f>
        <v>6.429548563611491E-2</v>
      </c>
      <c r="M11" s="203">
        <f>E11</f>
        <v>0.11852986217457886</v>
      </c>
      <c r="N11" s="203">
        <f>($M$10*M11+$L$10*L11+$K$10*K11+$J$10*J11)/$N$10</f>
        <v>0.10175587053099218</v>
      </c>
    </row>
    <row r="12" spans="1:14" x14ac:dyDescent="0.25">
      <c r="A12" s="186">
        <v>41671</v>
      </c>
      <c r="B12">
        <f>'Working Locations'!J29</f>
        <v>0</v>
      </c>
      <c r="C12">
        <f>'Working Locations'!K29</f>
        <v>0</v>
      </c>
      <c r="D12">
        <f>'Working Locations'!L29</f>
        <v>4.1723666210670314E-2</v>
      </c>
      <c r="E12">
        <f>'Working Locations'!M29</f>
        <v>3.6753445635528334E-2</v>
      </c>
      <c r="F12">
        <f>'Working Locations'!N29</f>
        <v>0</v>
      </c>
      <c r="H12" s="197" t="s">
        <v>233</v>
      </c>
      <c r="I12" s="197" t="s">
        <v>25</v>
      </c>
      <c r="J12" s="199">
        <v>0</v>
      </c>
      <c r="K12" s="199">
        <v>0</v>
      </c>
      <c r="L12" s="203">
        <f t="shared" ref="L12:L23" si="1">D12</f>
        <v>4.1723666210670314E-2</v>
      </c>
      <c r="M12" s="203">
        <f t="shared" ref="M12:M23" si="2">E12</f>
        <v>3.6753445635528334E-2</v>
      </c>
      <c r="N12" s="203">
        <f t="shared" ref="N12:N22" si="3">($M$10*M12+$L$10*L12+$K$10*K12+$J$10*J12)/$N$10</f>
        <v>3.8290670615612442E-2</v>
      </c>
    </row>
    <row r="13" spans="1:14" x14ac:dyDescent="0.25">
      <c r="A13" s="186">
        <v>41699</v>
      </c>
      <c r="B13">
        <f>'Working Locations'!J30</f>
        <v>0</v>
      </c>
      <c r="C13">
        <f>'Working Locations'!K30</f>
        <v>0</v>
      </c>
      <c r="D13">
        <f>'Working Locations'!L30</f>
        <v>0.15458276333789331</v>
      </c>
      <c r="E13">
        <f>'Working Locations'!M30</f>
        <v>0.10321592649310873</v>
      </c>
      <c r="F13">
        <f>'Working Locations'!N30</f>
        <v>0</v>
      </c>
      <c r="H13" s="197" t="s">
        <v>234</v>
      </c>
      <c r="I13" s="197" t="s">
        <v>25</v>
      </c>
      <c r="J13" s="199">
        <v>0</v>
      </c>
      <c r="K13" s="199">
        <v>0</v>
      </c>
      <c r="L13" s="203">
        <f t="shared" si="1"/>
        <v>0.15458276333789331</v>
      </c>
      <c r="M13" s="203">
        <f t="shared" si="2"/>
        <v>0.10321592649310873</v>
      </c>
      <c r="N13" s="203">
        <f t="shared" si="3"/>
        <v>0.1191030251745293</v>
      </c>
    </row>
    <row r="14" spans="1:14" x14ac:dyDescent="0.25">
      <c r="A14" s="186">
        <v>41730</v>
      </c>
      <c r="B14">
        <f>'Working Locations'!J31</f>
        <v>0</v>
      </c>
      <c r="C14">
        <f>'Working Locations'!K31</f>
        <v>0</v>
      </c>
      <c r="D14">
        <f>'Working Locations'!L31</f>
        <v>0.1238030095759234</v>
      </c>
      <c r="E14">
        <f>'Working Locations'!M31</f>
        <v>7.6569678407350683E-2</v>
      </c>
      <c r="F14">
        <f>'Working Locations'!N31</f>
        <v>0</v>
      </c>
      <c r="H14" s="197" t="s">
        <v>235</v>
      </c>
      <c r="I14" s="197" t="s">
        <v>25</v>
      </c>
      <c r="J14" s="199">
        <v>0</v>
      </c>
      <c r="K14" s="199">
        <v>0</v>
      </c>
      <c r="L14" s="203">
        <f t="shared" si="1"/>
        <v>0.1238030095759234</v>
      </c>
      <c r="M14" s="203">
        <f t="shared" si="2"/>
        <v>7.6569678407350683E-2</v>
      </c>
      <c r="N14" s="203">
        <f t="shared" si="3"/>
        <v>9.1178337211762217E-2</v>
      </c>
    </row>
    <row r="15" spans="1:14" x14ac:dyDescent="0.25">
      <c r="A15" s="186">
        <v>41760</v>
      </c>
      <c r="B15">
        <f>'Working Locations'!J32</f>
        <v>0</v>
      </c>
      <c r="C15">
        <f>'Working Locations'!K32</f>
        <v>0</v>
      </c>
      <c r="D15">
        <f>'Working Locations'!L32</f>
        <v>0.10875512995896033</v>
      </c>
      <c r="E15">
        <f>'Working Locations'!M32</f>
        <v>3.8897396630934153E-2</v>
      </c>
      <c r="F15">
        <f>'Working Locations'!N32</f>
        <v>0</v>
      </c>
      <c r="H15" s="197" t="s">
        <v>17</v>
      </c>
      <c r="I15" s="197" t="s">
        <v>25</v>
      </c>
      <c r="J15" s="199">
        <v>0</v>
      </c>
      <c r="K15" s="199">
        <v>0</v>
      </c>
      <c r="L15" s="203">
        <f t="shared" si="1"/>
        <v>0.10875512995896033</v>
      </c>
      <c r="M15" s="203">
        <f t="shared" si="2"/>
        <v>3.8897396630934153E-2</v>
      </c>
      <c r="N15" s="203">
        <f t="shared" si="3"/>
        <v>6.0503490585995343E-2</v>
      </c>
    </row>
    <row r="16" spans="1:14" x14ac:dyDescent="0.25">
      <c r="A16" s="186">
        <v>41791</v>
      </c>
      <c r="B16">
        <f>'Working Locations'!J33</f>
        <v>0</v>
      </c>
      <c r="C16">
        <f>'Working Locations'!K33</f>
        <v>0</v>
      </c>
      <c r="D16">
        <f>'Working Locations'!L33</f>
        <v>6.7715458276333795E-2</v>
      </c>
      <c r="E16">
        <f>'Working Locations'!M33</f>
        <v>0.1332312404287902</v>
      </c>
      <c r="F16">
        <f>'Working Locations'!N33</f>
        <v>0</v>
      </c>
      <c r="H16" s="197" t="s">
        <v>44</v>
      </c>
      <c r="I16" s="197" t="s">
        <v>25</v>
      </c>
      <c r="J16" s="199">
        <v>0</v>
      </c>
      <c r="K16" s="199">
        <v>0</v>
      </c>
      <c r="L16" s="203">
        <f t="shared" si="1"/>
        <v>6.7715458276333795E-2</v>
      </c>
      <c r="M16" s="203">
        <f t="shared" si="2"/>
        <v>0.1332312404287902</v>
      </c>
      <c r="N16" s="203">
        <f t="shared" si="3"/>
        <v>0.11296805584937593</v>
      </c>
    </row>
    <row r="17" spans="1:14" x14ac:dyDescent="0.25">
      <c r="A17" s="186">
        <v>41821</v>
      </c>
      <c r="B17">
        <f>'Working Locations'!J34</f>
        <v>0</v>
      </c>
      <c r="C17">
        <f>'Working Locations'!K34</f>
        <v>0</v>
      </c>
      <c r="D17">
        <f>'Working Locations'!L34</f>
        <v>4.1723666210670314E-2</v>
      </c>
      <c r="E17">
        <f>'Working Locations'!M34</f>
        <v>7.4425727411944864E-2</v>
      </c>
      <c r="F17">
        <f>'Working Locations'!N34</f>
        <v>0</v>
      </c>
      <c r="H17" s="197" t="s">
        <v>45</v>
      </c>
      <c r="I17" s="197" t="s">
        <v>25</v>
      </c>
      <c r="J17" s="199">
        <v>0</v>
      </c>
      <c r="K17" s="199">
        <v>0</v>
      </c>
      <c r="L17" s="203">
        <f t="shared" si="1"/>
        <v>4.1723666210670314E-2</v>
      </c>
      <c r="M17" s="203">
        <f t="shared" si="2"/>
        <v>7.4425727411944864E-2</v>
      </c>
      <c r="N17" s="203">
        <f t="shared" si="3"/>
        <v>6.4311402580918137E-2</v>
      </c>
    </row>
    <row r="18" spans="1:14" x14ac:dyDescent="0.25">
      <c r="A18" s="186">
        <v>41852</v>
      </c>
      <c r="B18">
        <f>'Working Locations'!J35</f>
        <v>0</v>
      </c>
      <c r="C18">
        <f>'Working Locations'!K35</f>
        <v>0</v>
      </c>
      <c r="D18">
        <f>'Working Locations'!L35</f>
        <v>0.15868673050615595</v>
      </c>
      <c r="E18">
        <f>'Working Locations'!M35</f>
        <v>4.042879019908116E-2</v>
      </c>
      <c r="F18">
        <f>'Working Locations'!N35</f>
        <v>0</v>
      </c>
      <c r="H18" s="197" t="s">
        <v>46</v>
      </c>
      <c r="I18" s="197" t="s">
        <v>25</v>
      </c>
      <c r="J18" s="199">
        <v>0</v>
      </c>
      <c r="K18" s="199">
        <v>0</v>
      </c>
      <c r="L18" s="203">
        <f t="shared" si="1"/>
        <v>0.15868673050615595</v>
      </c>
      <c r="M18" s="203">
        <f t="shared" si="2"/>
        <v>4.042879019908116E-2</v>
      </c>
      <c r="N18" s="203">
        <f t="shared" si="3"/>
        <v>7.700444256399408E-2</v>
      </c>
    </row>
    <row r="19" spans="1:14" x14ac:dyDescent="0.25">
      <c r="A19" s="186">
        <v>41883</v>
      </c>
      <c r="B19">
        <f>'Working Locations'!J36</f>
        <v>0</v>
      </c>
      <c r="C19">
        <f>'Working Locations'!K36</f>
        <v>0</v>
      </c>
      <c r="D19">
        <f>'Working Locations'!L36</f>
        <v>6.2243502051983583E-2</v>
      </c>
      <c r="E19">
        <f>'Working Locations'!M36</f>
        <v>0.13200612557427258</v>
      </c>
      <c r="F19">
        <f>'Working Locations'!N36</f>
        <v>0</v>
      </c>
      <c r="H19" s="197" t="s">
        <v>47</v>
      </c>
      <c r="I19" s="197" t="s">
        <v>25</v>
      </c>
      <c r="J19" s="199">
        <v>0</v>
      </c>
      <c r="K19" s="199">
        <v>0</v>
      </c>
      <c r="L19" s="203">
        <f t="shared" si="1"/>
        <v>6.2243502051983583E-2</v>
      </c>
      <c r="M19" s="203">
        <f t="shared" si="2"/>
        <v>0.13200612557427258</v>
      </c>
      <c r="N19" s="203">
        <f t="shared" si="3"/>
        <v>0.11042944785276074</v>
      </c>
    </row>
    <row r="20" spans="1:14" x14ac:dyDescent="0.25">
      <c r="A20" s="186">
        <v>41913</v>
      </c>
      <c r="B20">
        <f>'Working Locations'!J37</f>
        <v>0</v>
      </c>
      <c r="C20">
        <f>'Working Locations'!K37</f>
        <v>0</v>
      </c>
      <c r="D20">
        <f>'Working Locations'!L37</f>
        <v>2.5307797537619699E-2</v>
      </c>
      <c r="E20">
        <f>'Working Locations'!M37</f>
        <v>7.5038284839203676E-2</v>
      </c>
      <c r="F20">
        <f>'Working Locations'!N37</f>
        <v>0</v>
      </c>
      <c r="H20" s="197" t="s">
        <v>48</v>
      </c>
      <c r="I20" s="197" t="s">
        <v>25</v>
      </c>
      <c r="J20" s="199">
        <v>0</v>
      </c>
      <c r="K20" s="199">
        <v>0</v>
      </c>
      <c r="L20" s="203">
        <f t="shared" si="1"/>
        <v>2.5307797537619699E-2</v>
      </c>
      <c r="M20" s="203">
        <f t="shared" si="2"/>
        <v>7.5038284839203676E-2</v>
      </c>
      <c r="N20" s="203">
        <f t="shared" si="3"/>
        <v>5.965728792045695E-2</v>
      </c>
    </row>
    <row r="21" spans="1:14" x14ac:dyDescent="0.25">
      <c r="A21" s="186">
        <v>41944</v>
      </c>
      <c r="B21">
        <f>'Working Locations'!J38</f>
        <v>0</v>
      </c>
      <c r="C21">
        <f>'Working Locations'!K38</f>
        <v>0</v>
      </c>
      <c r="D21">
        <f>'Working Locations'!L38</f>
        <v>0.1238030095759234</v>
      </c>
      <c r="E21">
        <f>'Working Locations'!M38</f>
        <v>9.9234303215926495E-2</v>
      </c>
      <c r="F21">
        <f>'Working Locations'!N38</f>
        <v>0</v>
      </c>
      <c r="H21" s="197" t="s">
        <v>49</v>
      </c>
      <c r="I21" s="197" t="s">
        <v>25</v>
      </c>
      <c r="J21" s="199">
        <v>0</v>
      </c>
      <c r="K21" s="199">
        <v>0</v>
      </c>
      <c r="L21" s="203">
        <f t="shared" si="1"/>
        <v>0.1238030095759234</v>
      </c>
      <c r="M21" s="203">
        <f t="shared" si="2"/>
        <v>9.9234303215926495E-2</v>
      </c>
      <c r="N21" s="203">
        <f t="shared" si="3"/>
        <v>0.10683308652422255</v>
      </c>
    </row>
    <row r="22" spans="1:14" x14ac:dyDescent="0.25">
      <c r="A22" s="186">
        <v>41974</v>
      </c>
      <c r="B22">
        <f>'Working Locations'!J39</f>
        <v>0</v>
      </c>
      <c r="C22">
        <f>'Working Locations'!K39</f>
        <v>0</v>
      </c>
      <c r="D22">
        <f>'Working Locations'!L39</f>
        <v>2.7359781121751026E-2</v>
      </c>
      <c r="E22">
        <f>'Working Locations'!M39</f>
        <v>7.1669218989280248E-2</v>
      </c>
      <c r="F22">
        <f>'Working Locations'!N39</f>
        <v>0</v>
      </c>
      <c r="H22" s="197" t="s">
        <v>50</v>
      </c>
      <c r="I22" s="197" t="s">
        <v>25</v>
      </c>
      <c r="J22" s="199">
        <v>0</v>
      </c>
      <c r="K22" s="199">
        <v>0</v>
      </c>
      <c r="L22" s="203">
        <f t="shared" si="1"/>
        <v>2.7359781121751026E-2</v>
      </c>
      <c r="M22" s="203">
        <f t="shared" si="2"/>
        <v>7.1669218989280248E-2</v>
      </c>
      <c r="N22" s="203">
        <f t="shared" si="3"/>
        <v>5.7964882589380158E-2</v>
      </c>
    </row>
    <row r="23" spans="1:14" ht="30.75" thickBot="1" x14ac:dyDescent="0.3">
      <c r="H23" s="198" t="s">
        <v>236</v>
      </c>
      <c r="I23" s="198" t="s">
        <v>25</v>
      </c>
      <c r="J23" s="202">
        <f>SUM(J11:J22)</f>
        <v>0</v>
      </c>
      <c r="K23" s="202">
        <v>0</v>
      </c>
      <c r="L23" s="203">
        <f>SUM(L11:L22)</f>
        <v>1</v>
      </c>
      <c r="M23" s="203">
        <f>SUM(M11:M22)</f>
        <v>1</v>
      </c>
      <c r="N23" s="204">
        <f>SUM(N11:N22)</f>
        <v>1.0000000000000002</v>
      </c>
    </row>
    <row r="24" spans="1:14" x14ac:dyDescent="0.25">
      <c r="H24" s="27"/>
      <c r="I24" s="27"/>
      <c r="J24" s="27"/>
      <c r="K24" s="27"/>
      <c r="L24" s="27"/>
      <c r="M24" s="27"/>
      <c r="N24" s="27"/>
    </row>
    <row r="25" spans="1:14" ht="15.75" thickBot="1" x14ac:dyDescent="0.3">
      <c r="A25" s="183" t="s">
        <v>6</v>
      </c>
      <c r="H25" s="196" t="s">
        <v>225</v>
      </c>
      <c r="I25" s="196" t="s">
        <v>53</v>
      </c>
      <c r="J25" s="196" t="s">
        <v>226</v>
      </c>
      <c r="K25" s="196" t="s">
        <v>227</v>
      </c>
      <c r="L25" s="196" t="s">
        <v>228</v>
      </c>
      <c r="M25" s="196" t="s">
        <v>229</v>
      </c>
      <c r="N25" s="196" t="s">
        <v>22</v>
      </c>
    </row>
    <row r="26" spans="1:14" x14ac:dyDescent="0.25">
      <c r="A26" t="s">
        <v>39</v>
      </c>
      <c r="B26" t="s">
        <v>215</v>
      </c>
      <c r="C26" t="s">
        <v>216</v>
      </c>
      <c r="D26" t="s">
        <v>217</v>
      </c>
      <c r="E26" t="s">
        <v>218</v>
      </c>
      <c r="F26" t="s">
        <v>219</v>
      </c>
      <c r="H26" s="197" t="s">
        <v>230</v>
      </c>
      <c r="I26" s="197" t="s">
        <v>231</v>
      </c>
      <c r="J26" s="197">
        <f>$N$26*B6</f>
        <v>0</v>
      </c>
      <c r="K26" s="197">
        <f t="shared" ref="K26:M26" si="4">$N$26*C6</f>
        <v>8</v>
      </c>
      <c r="L26" s="197">
        <f t="shared" si="4"/>
        <v>409</v>
      </c>
      <c r="M26" s="197">
        <f t="shared" si="4"/>
        <v>2631</v>
      </c>
      <c r="N26" s="197">
        <f>G6/1000</f>
        <v>3048</v>
      </c>
    </row>
    <row r="27" spans="1:14" x14ac:dyDescent="0.25">
      <c r="A27" s="186">
        <v>41640</v>
      </c>
      <c r="B27">
        <f>'Working Locations'!J92</f>
        <v>0</v>
      </c>
      <c r="C27">
        <f>'Working Locations'!K92</f>
        <v>0</v>
      </c>
      <c r="D27">
        <f>'Working Locations'!L92</f>
        <v>0.1100244498777506</v>
      </c>
      <c r="E27">
        <f>'Working Locations'!M92</f>
        <v>0</v>
      </c>
      <c r="F27">
        <f>'Working Locations'!N92</f>
        <v>0</v>
      </c>
      <c r="H27" s="197" t="s">
        <v>232</v>
      </c>
      <c r="I27" s="197" t="s">
        <v>25</v>
      </c>
      <c r="J27" s="199">
        <f>B27</f>
        <v>0</v>
      </c>
      <c r="K27" s="199">
        <f t="shared" ref="K27:M38" si="5">C27</f>
        <v>0</v>
      </c>
      <c r="L27" s="199">
        <f t="shared" si="5"/>
        <v>0.1100244498777506</v>
      </c>
      <c r="M27" s="199">
        <f t="shared" si="5"/>
        <v>0</v>
      </c>
      <c r="N27" s="203">
        <f>(J$26*J27+K$26*K27+L$26*L27+M$26*M27)/$N$26</f>
        <v>1.4763779527559055E-2</v>
      </c>
    </row>
    <row r="28" spans="1:14" x14ac:dyDescent="0.25">
      <c r="A28" s="186">
        <v>41671</v>
      </c>
      <c r="B28">
        <f>'Working Locations'!J93</f>
        <v>0</v>
      </c>
      <c r="C28">
        <f>'Working Locations'!K93</f>
        <v>1</v>
      </c>
      <c r="D28">
        <f>'Working Locations'!L93</f>
        <v>0.28117359413202936</v>
      </c>
      <c r="E28">
        <f>'Working Locations'!M93</f>
        <v>0.10718358038768529</v>
      </c>
      <c r="F28">
        <f>'Working Locations'!N93</f>
        <v>0</v>
      </c>
      <c r="H28" s="197" t="s">
        <v>233</v>
      </c>
      <c r="I28" s="197" t="s">
        <v>25</v>
      </c>
      <c r="J28" s="199">
        <f t="shared" ref="J28:J38" si="6">B28</f>
        <v>0</v>
      </c>
      <c r="K28" s="199">
        <f t="shared" si="5"/>
        <v>1</v>
      </c>
      <c r="L28" s="199">
        <f t="shared" si="5"/>
        <v>0.28117359413202936</v>
      </c>
      <c r="M28" s="199">
        <f t="shared" si="5"/>
        <v>0.10718358038768529</v>
      </c>
      <c r="N28" s="203">
        <f t="shared" ref="N28:N38" si="7">(J$26*J28+K$26*K28+L$26*L28+M$26*M28)/$N$26</f>
        <v>0.13287401574803151</v>
      </c>
    </row>
    <row r="29" spans="1:14" x14ac:dyDescent="0.25">
      <c r="A29" s="186">
        <v>41699</v>
      </c>
      <c r="B29">
        <f>'Working Locations'!J94</f>
        <v>0</v>
      </c>
      <c r="C29">
        <f>'Working Locations'!K94</f>
        <v>0</v>
      </c>
      <c r="D29">
        <f>'Working Locations'!L94</f>
        <v>0</v>
      </c>
      <c r="E29">
        <f>'Working Locations'!M94</f>
        <v>0.1337894336754086</v>
      </c>
      <c r="F29">
        <f>'Working Locations'!N94</f>
        <v>0</v>
      </c>
      <c r="H29" s="197" t="s">
        <v>234</v>
      </c>
      <c r="I29" s="197" t="s">
        <v>25</v>
      </c>
      <c r="J29" s="199">
        <f t="shared" si="6"/>
        <v>0</v>
      </c>
      <c r="K29" s="199">
        <f t="shared" si="5"/>
        <v>0</v>
      </c>
      <c r="L29" s="199">
        <f t="shared" si="5"/>
        <v>0</v>
      </c>
      <c r="M29" s="199">
        <f t="shared" si="5"/>
        <v>0.1337894336754086</v>
      </c>
      <c r="N29" s="203">
        <f t="shared" si="7"/>
        <v>0.11548556430446195</v>
      </c>
    </row>
    <row r="30" spans="1:14" x14ac:dyDescent="0.25">
      <c r="A30" s="186">
        <v>41730</v>
      </c>
      <c r="B30">
        <f>'Working Locations'!J95</f>
        <v>0</v>
      </c>
      <c r="C30">
        <f>'Working Locations'!K95</f>
        <v>0</v>
      </c>
      <c r="D30">
        <f>'Working Locations'!L95</f>
        <v>0</v>
      </c>
      <c r="E30">
        <f>'Working Locations'!M95</f>
        <v>0.10338274420372481</v>
      </c>
      <c r="F30">
        <f>'Working Locations'!N95</f>
        <v>0</v>
      </c>
      <c r="H30" s="197" t="s">
        <v>235</v>
      </c>
      <c r="I30" s="197" t="s">
        <v>25</v>
      </c>
      <c r="J30" s="199">
        <f t="shared" si="6"/>
        <v>0</v>
      </c>
      <c r="K30" s="199">
        <f t="shared" si="5"/>
        <v>0</v>
      </c>
      <c r="L30" s="199">
        <f t="shared" si="5"/>
        <v>0</v>
      </c>
      <c r="M30" s="199">
        <f t="shared" si="5"/>
        <v>0.10338274420372481</v>
      </c>
      <c r="N30" s="203">
        <f t="shared" si="7"/>
        <v>8.9238845144356954E-2</v>
      </c>
    </row>
    <row r="31" spans="1:14" x14ac:dyDescent="0.25">
      <c r="A31" s="186">
        <v>41760</v>
      </c>
      <c r="B31">
        <f>'Working Locations'!J96</f>
        <v>0</v>
      </c>
      <c r="C31">
        <f>'Working Locations'!K96</f>
        <v>0</v>
      </c>
      <c r="D31">
        <f>'Working Locations'!L96</f>
        <v>0</v>
      </c>
      <c r="E31">
        <f>'Working Locations'!M96</f>
        <v>9.99619916381604E-2</v>
      </c>
      <c r="F31">
        <f>'Working Locations'!N96</f>
        <v>0</v>
      </c>
      <c r="H31" s="197" t="s">
        <v>17</v>
      </c>
      <c r="I31" s="197" t="s">
        <v>25</v>
      </c>
      <c r="J31" s="199">
        <f t="shared" si="6"/>
        <v>0</v>
      </c>
      <c r="K31" s="199">
        <f t="shared" si="5"/>
        <v>0</v>
      </c>
      <c r="L31" s="199">
        <f t="shared" si="5"/>
        <v>0</v>
      </c>
      <c r="M31" s="199">
        <f t="shared" si="5"/>
        <v>9.99619916381604E-2</v>
      </c>
      <c r="N31" s="203">
        <f t="shared" si="7"/>
        <v>8.6286089238845148E-2</v>
      </c>
    </row>
    <row r="32" spans="1:14" x14ac:dyDescent="0.25">
      <c r="A32" s="186">
        <v>41791</v>
      </c>
      <c r="B32">
        <f>'Working Locations'!J97</f>
        <v>0</v>
      </c>
      <c r="C32">
        <f>'Working Locations'!K97</f>
        <v>0</v>
      </c>
      <c r="D32">
        <f>'Working Locations'!L97</f>
        <v>0</v>
      </c>
      <c r="E32">
        <f>'Working Locations'!M97</f>
        <v>0</v>
      </c>
      <c r="F32">
        <f>'Working Locations'!N97</f>
        <v>0</v>
      </c>
      <c r="H32" s="197" t="s">
        <v>44</v>
      </c>
      <c r="I32" s="197" t="s">
        <v>25</v>
      </c>
      <c r="J32" s="199">
        <f t="shared" si="6"/>
        <v>0</v>
      </c>
      <c r="K32" s="199">
        <f t="shared" si="5"/>
        <v>0</v>
      </c>
      <c r="L32" s="199">
        <f t="shared" si="5"/>
        <v>0</v>
      </c>
      <c r="M32" s="199">
        <f t="shared" si="5"/>
        <v>0</v>
      </c>
      <c r="N32" s="203">
        <f t="shared" si="7"/>
        <v>0</v>
      </c>
    </row>
    <row r="33" spans="1:14" x14ac:dyDescent="0.25">
      <c r="A33" s="186">
        <v>41821</v>
      </c>
      <c r="B33">
        <f>'Working Locations'!J98</f>
        <v>0</v>
      </c>
      <c r="C33">
        <f>'Working Locations'!K98</f>
        <v>0</v>
      </c>
      <c r="D33">
        <f>'Working Locations'!L98</f>
        <v>0</v>
      </c>
      <c r="E33">
        <f>'Working Locations'!M98</f>
        <v>2.5085518814139111E-2</v>
      </c>
      <c r="F33">
        <f>'Working Locations'!N98</f>
        <v>0</v>
      </c>
      <c r="H33" s="197" t="s">
        <v>45</v>
      </c>
      <c r="I33" s="197" t="s">
        <v>25</v>
      </c>
      <c r="J33" s="199">
        <f t="shared" si="6"/>
        <v>0</v>
      </c>
      <c r="K33" s="199">
        <f t="shared" si="5"/>
        <v>0</v>
      </c>
      <c r="L33" s="199">
        <f t="shared" si="5"/>
        <v>0</v>
      </c>
      <c r="M33" s="199">
        <f t="shared" si="5"/>
        <v>2.5085518814139111E-2</v>
      </c>
      <c r="N33" s="203">
        <f t="shared" si="7"/>
        <v>2.1653543307086614E-2</v>
      </c>
    </row>
    <row r="34" spans="1:14" x14ac:dyDescent="0.25">
      <c r="A34" s="186">
        <v>41852</v>
      </c>
      <c r="B34">
        <f>'Working Locations'!J99</f>
        <v>0</v>
      </c>
      <c r="C34">
        <f>'Working Locations'!K99</f>
        <v>0</v>
      </c>
      <c r="D34">
        <f>'Working Locations'!L99</f>
        <v>0</v>
      </c>
      <c r="E34">
        <f>'Working Locations'!M99</f>
        <v>9.6161155454199926E-2</v>
      </c>
      <c r="F34">
        <f>'Working Locations'!N99</f>
        <v>0</v>
      </c>
      <c r="H34" s="197" t="s">
        <v>46</v>
      </c>
      <c r="I34" s="197" t="s">
        <v>25</v>
      </c>
      <c r="J34" s="199">
        <f t="shared" si="6"/>
        <v>0</v>
      </c>
      <c r="K34" s="199">
        <f t="shared" si="5"/>
        <v>0</v>
      </c>
      <c r="L34" s="199">
        <f t="shared" si="5"/>
        <v>0</v>
      </c>
      <c r="M34" s="199">
        <f t="shared" si="5"/>
        <v>9.6161155454199926E-2</v>
      </c>
      <c r="N34" s="203">
        <f t="shared" si="7"/>
        <v>8.3005249343832022E-2</v>
      </c>
    </row>
    <row r="35" spans="1:14" x14ac:dyDescent="0.25">
      <c r="A35" s="186">
        <v>41883</v>
      </c>
      <c r="B35">
        <f>'Working Locations'!J100</f>
        <v>0</v>
      </c>
      <c r="C35">
        <f>'Working Locations'!K100</f>
        <v>0</v>
      </c>
      <c r="D35">
        <f>'Working Locations'!L100</f>
        <v>0.44254278728606355</v>
      </c>
      <c r="E35">
        <f>'Working Locations'!M100</f>
        <v>0.11098441657164576</v>
      </c>
      <c r="F35">
        <f>'Working Locations'!N100</f>
        <v>0</v>
      </c>
      <c r="H35" s="197" t="s">
        <v>47</v>
      </c>
      <c r="I35" s="197" t="s">
        <v>25</v>
      </c>
      <c r="J35" s="199">
        <f t="shared" si="6"/>
        <v>0</v>
      </c>
      <c r="K35" s="199">
        <f t="shared" si="5"/>
        <v>0</v>
      </c>
      <c r="L35" s="199">
        <f t="shared" si="5"/>
        <v>0.44254278728606355</v>
      </c>
      <c r="M35" s="199">
        <f t="shared" si="5"/>
        <v>0.11098441657164576</v>
      </c>
      <c r="N35" s="203">
        <f t="shared" si="7"/>
        <v>0.15518372703412073</v>
      </c>
    </row>
    <row r="36" spans="1:14" x14ac:dyDescent="0.25">
      <c r="A36" s="186">
        <v>41913</v>
      </c>
      <c r="B36">
        <f>'Working Locations'!J101</f>
        <v>0</v>
      </c>
      <c r="C36">
        <f>'Working Locations'!K101</f>
        <v>0</v>
      </c>
      <c r="D36">
        <f>'Working Locations'!L101</f>
        <v>0</v>
      </c>
      <c r="E36">
        <f>'Working Locations'!M101</f>
        <v>7.7537058152793617E-2</v>
      </c>
      <c r="F36">
        <f>'Working Locations'!N101</f>
        <v>0</v>
      </c>
      <c r="H36" s="197" t="s">
        <v>48</v>
      </c>
      <c r="I36" s="197" t="s">
        <v>25</v>
      </c>
      <c r="J36" s="199">
        <f t="shared" si="6"/>
        <v>0</v>
      </c>
      <c r="K36" s="199">
        <f t="shared" si="5"/>
        <v>0</v>
      </c>
      <c r="L36" s="199">
        <f t="shared" si="5"/>
        <v>0</v>
      </c>
      <c r="M36" s="199">
        <f t="shared" si="5"/>
        <v>7.7537058152793617E-2</v>
      </c>
      <c r="N36" s="203">
        <f t="shared" si="7"/>
        <v>6.6929133858267723E-2</v>
      </c>
    </row>
    <row r="37" spans="1:14" x14ac:dyDescent="0.25">
      <c r="A37" s="186">
        <v>41944</v>
      </c>
      <c r="B37">
        <f>'Working Locations'!J102</f>
        <v>0</v>
      </c>
      <c r="C37">
        <f>'Working Locations'!K102</f>
        <v>0</v>
      </c>
      <c r="D37">
        <f>'Working Locations'!L102</f>
        <v>0.1100244498777506</v>
      </c>
      <c r="E37">
        <f>'Working Locations'!M102</f>
        <v>0.11402508551881414</v>
      </c>
      <c r="F37">
        <f>'Working Locations'!N102</f>
        <v>0</v>
      </c>
      <c r="H37" s="197" t="s">
        <v>49</v>
      </c>
      <c r="I37" s="197" t="s">
        <v>25</v>
      </c>
      <c r="J37" s="199">
        <f t="shared" si="6"/>
        <v>0</v>
      </c>
      <c r="K37" s="199">
        <f t="shared" si="5"/>
        <v>0</v>
      </c>
      <c r="L37" s="199">
        <f t="shared" si="5"/>
        <v>0.1100244498777506</v>
      </c>
      <c r="M37" s="199">
        <f t="shared" si="5"/>
        <v>0.11402508551881414</v>
      </c>
      <c r="N37" s="203">
        <f t="shared" si="7"/>
        <v>0.11318897637795275</v>
      </c>
    </row>
    <row r="38" spans="1:14" x14ac:dyDescent="0.25">
      <c r="A38" s="186">
        <v>41974</v>
      </c>
      <c r="B38">
        <f>'Working Locations'!J103</f>
        <v>0</v>
      </c>
      <c r="C38">
        <f>'Working Locations'!K103</f>
        <v>0</v>
      </c>
      <c r="D38">
        <f>'Working Locations'!L103</f>
        <v>5.623471882640587E-2</v>
      </c>
      <c r="E38">
        <f>'Working Locations'!M103</f>
        <v>0.13188901558342836</v>
      </c>
      <c r="F38">
        <f>'Working Locations'!N103</f>
        <v>0</v>
      </c>
      <c r="H38" s="197" t="s">
        <v>50</v>
      </c>
      <c r="I38" s="197" t="s">
        <v>25</v>
      </c>
      <c r="J38" s="199">
        <f t="shared" si="6"/>
        <v>0</v>
      </c>
      <c r="K38" s="199">
        <f t="shared" si="5"/>
        <v>0</v>
      </c>
      <c r="L38" s="199">
        <f t="shared" si="5"/>
        <v>5.623471882640587E-2</v>
      </c>
      <c r="M38" s="199">
        <f t="shared" si="5"/>
        <v>0.13188901558342836</v>
      </c>
      <c r="N38" s="203">
        <f t="shared" si="7"/>
        <v>0.12139107611548557</v>
      </c>
    </row>
    <row r="39" spans="1:14" ht="30.75" thickBot="1" x14ac:dyDescent="0.3">
      <c r="H39" s="198" t="s">
        <v>236</v>
      </c>
      <c r="I39" s="198" t="s">
        <v>25</v>
      </c>
      <c r="J39" s="201">
        <f>SUM(J27:J38)</f>
        <v>0</v>
      </c>
      <c r="K39" s="201">
        <f t="shared" ref="K39:M39" si="8">SUM(K27:K38)</f>
        <v>1</v>
      </c>
      <c r="L39" s="201">
        <f t="shared" si="8"/>
        <v>1</v>
      </c>
      <c r="M39" s="201">
        <f t="shared" si="8"/>
        <v>1.0000000000000002</v>
      </c>
      <c r="N39" s="204">
        <v>1</v>
      </c>
    </row>
    <row r="40" spans="1:14" x14ac:dyDescent="0.25">
      <c r="H40" s="27"/>
      <c r="I40" s="27"/>
      <c r="J40" s="27"/>
      <c r="K40" s="27"/>
      <c r="L40" s="27"/>
      <c r="M40" s="27"/>
      <c r="N40" s="27"/>
    </row>
    <row r="41" spans="1:14" ht="15.75" thickBot="1" x14ac:dyDescent="0.3">
      <c r="A41" s="185" t="s">
        <v>222</v>
      </c>
      <c r="H41" s="196" t="s">
        <v>225</v>
      </c>
      <c r="I41" s="196" t="s">
        <v>53</v>
      </c>
      <c r="J41" s="196" t="s">
        <v>226</v>
      </c>
      <c r="K41" s="196" t="s">
        <v>227</v>
      </c>
      <c r="L41" s="196" t="s">
        <v>228</v>
      </c>
      <c r="M41" s="196" t="s">
        <v>229</v>
      </c>
      <c r="N41" s="196" t="s">
        <v>22</v>
      </c>
    </row>
    <row r="42" spans="1:14" x14ac:dyDescent="0.25">
      <c r="A42" t="s">
        <v>39</v>
      </c>
      <c r="B42" t="s">
        <v>215</v>
      </c>
      <c r="C42" t="s">
        <v>216</v>
      </c>
      <c r="D42" t="s">
        <v>217</v>
      </c>
      <c r="E42" t="s">
        <v>218</v>
      </c>
      <c r="F42" t="s">
        <v>219</v>
      </c>
      <c r="H42" s="197" t="s">
        <v>230</v>
      </c>
      <c r="I42" s="197" t="s">
        <v>231</v>
      </c>
      <c r="J42" s="197">
        <f>$N$42*B5</f>
        <v>0</v>
      </c>
      <c r="K42" s="197">
        <f t="shared" ref="K42:M42" si="9">$N$42*C5</f>
        <v>469</v>
      </c>
      <c r="L42" s="197">
        <f t="shared" si="9"/>
        <v>1526</v>
      </c>
      <c r="M42" s="197">
        <f t="shared" si="9"/>
        <v>2589</v>
      </c>
      <c r="N42" s="197">
        <f>G5/1000</f>
        <v>4584</v>
      </c>
    </row>
    <row r="43" spans="1:14" x14ac:dyDescent="0.25">
      <c r="A43" s="186">
        <v>41640</v>
      </c>
      <c r="B43">
        <f>'Working Locations'!J156</f>
        <v>0</v>
      </c>
      <c r="C43">
        <f>'Working Locations'!K156</f>
        <v>0</v>
      </c>
      <c r="D43">
        <f>'Working Locations'!L156</f>
        <v>0.11336828309305373</v>
      </c>
      <c r="E43">
        <f>'Working Locations'!M156</f>
        <v>0.16222479721900349</v>
      </c>
      <c r="F43">
        <f>'Working Locations'!N156</f>
        <v>0</v>
      </c>
      <c r="H43" s="197" t="s">
        <v>232</v>
      </c>
      <c r="I43" s="197" t="s">
        <v>25</v>
      </c>
      <c r="J43" s="199">
        <f>B43</f>
        <v>0</v>
      </c>
      <c r="K43" s="199">
        <f t="shared" ref="K43:M43" si="10">C43</f>
        <v>0</v>
      </c>
      <c r="L43" s="199">
        <f t="shared" si="10"/>
        <v>0.11336828309305373</v>
      </c>
      <c r="M43" s="199">
        <f t="shared" si="10"/>
        <v>0.16222479721900349</v>
      </c>
      <c r="N43" s="203">
        <f>($M$42*M43+$L$42*L43+$K$42*K43+$J$42*J43)/$N$42</f>
        <v>0.12936300174520071</v>
      </c>
    </row>
    <row r="44" spans="1:14" x14ac:dyDescent="0.25">
      <c r="A44" s="186">
        <v>41671</v>
      </c>
      <c r="B44">
        <f>'Working Locations'!J157</f>
        <v>0</v>
      </c>
      <c r="C44">
        <f>'Working Locations'!K157</f>
        <v>0</v>
      </c>
      <c r="D44">
        <f>'Working Locations'!L157</f>
        <v>3.1454783748361727E-2</v>
      </c>
      <c r="E44">
        <f>'Working Locations'!M157</f>
        <v>4.6349942062572425E-2</v>
      </c>
      <c r="F44">
        <f>'Working Locations'!N157</f>
        <v>0</v>
      </c>
      <c r="H44" s="197" t="s">
        <v>233</v>
      </c>
      <c r="I44" s="197" t="s">
        <v>25</v>
      </c>
      <c r="J44" s="199">
        <f t="shared" ref="J44:J54" si="11">B44</f>
        <v>0</v>
      </c>
      <c r="K44" s="199">
        <f t="shared" ref="K44:K54" si="12">C44</f>
        <v>0</v>
      </c>
      <c r="L44" s="199">
        <f t="shared" ref="L44:L54" si="13">D44</f>
        <v>3.1454783748361727E-2</v>
      </c>
      <c r="M44" s="199">
        <f t="shared" ref="M44:M54" si="14">E44</f>
        <v>4.6349942062572425E-2</v>
      </c>
      <c r="N44" s="203">
        <f t="shared" ref="N44:N54" si="15">($M$42*M44+$L$42*L44+$K$42*K44+$J$42*J44)/$N$42</f>
        <v>3.6649214659685861E-2</v>
      </c>
    </row>
    <row r="45" spans="1:14" x14ac:dyDescent="0.25">
      <c r="A45" s="186">
        <v>41699</v>
      </c>
      <c r="B45">
        <f>'Working Locations'!J158</f>
        <v>0</v>
      </c>
      <c r="C45">
        <f>'Working Locations'!K158</f>
        <v>2.1321961620469083E-3</v>
      </c>
      <c r="D45">
        <f>'Working Locations'!L158</f>
        <v>0</v>
      </c>
      <c r="E45">
        <f>'Working Locations'!M158</f>
        <v>6.6821166473541901E-2</v>
      </c>
      <c r="F45">
        <f>'Working Locations'!N158</f>
        <v>0</v>
      </c>
      <c r="H45" s="197" t="s">
        <v>234</v>
      </c>
      <c r="I45" s="197" t="s">
        <v>25</v>
      </c>
      <c r="J45" s="199">
        <f t="shared" si="11"/>
        <v>0</v>
      </c>
      <c r="K45" s="199">
        <f t="shared" si="12"/>
        <v>2.1321961620469083E-3</v>
      </c>
      <c r="L45" s="199">
        <f t="shared" si="13"/>
        <v>0</v>
      </c>
      <c r="M45" s="199">
        <f t="shared" si="14"/>
        <v>6.6821166473541901E-2</v>
      </c>
      <c r="N45" s="203">
        <f t="shared" si="15"/>
        <v>3.7958115183246065E-2</v>
      </c>
    </row>
    <row r="46" spans="1:14" x14ac:dyDescent="0.25">
      <c r="A46" s="186">
        <v>41730</v>
      </c>
      <c r="B46">
        <f>'Working Locations'!J159</f>
        <v>0</v>
      </c>
      <c r="C46">
        <f>'Working Locations'!K159</f>
        <v>0</v>
      </c>
      <c r="D46">
        <f>'Working Locations'!L159</f>
        <v>0</v>
      </c>
      <c r="E46">
        <f>'Working Locations'!M159</f>
        <v>0</v>
      </c>
      <c r="F46">
        <f>'Working Locations'!N159</f>
        <v>0</v>
      </c>
      <c r="H46" s="197" t="s">
        <v>235</v>
      </c>
      <c r="I46" s="197" t="s">
        <v>25</v>
      </c>
      <c r="J46" s="199">
        <f t="shared" si="11"/>
        <v>0</v>
      </c>
      <c r="K46" s="199">
        <f t="shared" si="12"/>
        <v>0</v>
      </c>
      <c r="L46" s="199">
        <f t="shared" si="13"/>
        <v>0</v>
      </c>
      <c r="M46" s="199">
        <f t="shared" si="14"/>
        <v>0</v>
      </c>
      <c r="N46" s="203">
        <f t="shared" si="15"/>
        <v>0</v>
      </c>
    </row>
    <row r="47" spans="1:14" x14ac:dyDescent="0.25">
      <c r="A47" s="186">
        <v>41760</v>
      </c>
      <c r="B47">
        <f>'Working Locations'!J160</f>
        <v>0</v>
      </c>
      <c r="C47">
        <f>'Working Locations'!K160</f>
        <v>6.8230277185501065E-2</v>
      </c>
      <c r="D47">
        <f>'Working Locations'!L160</f>
        <v>9.8296199213630409E-3</v>
      </c>
      <c r="E47">
        <f>'Working Locations'!M160</f>
        <v>0.17535728080339899</v>
      </c>
      <c r="F47">
        <f>'Working Locations'!N160</f>
        <v>0</v>
      </c>
      <c r="H47" s="197" t="s">
        <v>17</v>
      </c>
      <c r="I47" s="197" t="s">
        <v>25</v>
      </c>
      <c r="J47" s="199">
        <f t="shared" si="11"/>
        <v>0</v>
      </c>
      <c r="K47" s="199">
        <f t="shared" si="12"/>
        <v>6.8230277185501065E-2</v>
      </c>
      <c r="L47" s="199">
        <f t="shared" si="13"/>
        <v>9.8296199213630409E-3</v>
      </c>
      <c r="M47" s="199">
        <f t="shared" si="14"/>
        <v>0.17535728080339899</v>
      </c>
      <c r="N47" s="203">
        <f t="shared" si="15"/>
        <v>0.10929319371727748</v>
      </c>
    </row>
    <row r="48" spans="1:14" x14ac:dyDescent="0.25">
      <c r="A48" s="186">
        <v>41791</v>
      </c>
      <c r="B48">
        <f>'Working Locations'!J161</f>
        <v>0</v>
      </c>
      <c r="C48">
        <f>'Working Locations'!K161</f>
        <v>2.1321961620469083E-3</v>
      </c>
      <c r="D48">
        <f>'Working Locations'!L161</f>
        <v>5.8977719528178242E-2</v>
      </c>
      <c r="E48">
        <f>'Working Locations'!M161</f>
        <v>0.12244109694862881</v>
      </c>
      <c r="F48">
        <f>'Working Locations'!N161</f>
        <v>0</v>
      </c>
      <c r="H48" s="197" t="s">
        <v>44</v>
      </c>
      <c r="I48" s="197" t="s">
        <v>25</v>
      </c>
      <c r="J48" s="199">
        <f t="shared" si="11"/>
        <v>0</v>
      </c>
      <c r="K48" s="199">
        <f t="shared" si="12"/>
        <v>2.1321961620469083E-3</v>
      </c>
      <c r="L48" s="199">
        <f t="shared" si="13"/>
        <v>5.8977719528178242E-2</v>
      </c>
      <c r="M48" s="199">
        <f t="shared" si="14"/>
        <v>0.12244109694862881</v>
      </c>
      <c r="N48" s="203">
        <f t="shared" si="15"/>
        <v>8.9005235602094238E-2</v>
      </c>
    </row>
    <row r="49" spans="1:14" x14ac:dyDescent="0.25">
      <c r="A49" s="186">
        <v>41821</v>
      </c>
      <c r="B49">
        <f>'Working Locations'!J162</f>
        <v>0</v>
      </c>
      <c r="C49">
        <f>'Working Locations'!K162</f>
        <v>5.3304904051172705E-2</v>
      </c>
      <c r="D49">
        <f>'Working Locations'!L162</f>
        <v>0.10091743119266056</v>
      </c>
      <c r="E49">
        <f>'Working Locations'!M162</f>
        <v>0.1201235998455002</v>
      </c>
      <c r="F49">
        <f>'Working Locations'!N162</f>
        <v>0</v>
      </c>
      <c r="H49" s="197" t="s">
        <v>45</v>
      </c>
      <c r="I49" s="197" t="s">
        <v>25</v>
      </c>
      <c r="J49" s="199">
        <f t="shared" si="11"/>
        <v>0</v>
      </c>
      <c r="K49" s="199">
        <f t="shared" si="12"/>
        <v>5.3304904051172705E-2</v>
      </c>
      <c r="L49" s="199">
        <f t="shared" si="13"/>
        <v>0.10091743119266056</v>
      </c>
      <c r="M49" s="199">
        <f t="shared" si="14"/>
        <v>0.1201235998455002</v>
      </c>
      <c r="N49" s="203">
        <f t="shared" si="15"/>
        <v>0.10689354275741711</v>
      </c>
    </row>
    <row r="50" spans="1:14" x14ac:dyDescent="0.25">
      <c r="A50" s="186">
        <v>41852</v>
      </c>
      <c r="B50">
        <f>'Working Locations'!J163</f>
        <v>0</v>
      </c>
      <c r="C50">
        <f>'Working Locations'!K163</f>
        <v>0.22601279317697229</v>
      </c>
      <c r="D50">
        <f>'Working Locations'!L163</f>
        <v>9.1743119266055051E-3</v>
      </c>
      <c r="E50">
        <f>'Working Locations'!M163</f>
        <v>6.7979915025106225E-2</v>
      </c>
      <c r="F50">
        <f>'Working Locations'!N163</f>
        <v>0</v>
      </c>
      <c r="H50" s="197" t="s">
        <v>46</v>
      </c>
      <c r="I50" s="197" t="s">
        <v>25</v>
      </c>
      <c r="J50" s="199">
        <f t="shared" si="11"/>
        <v>0</v>
      </c>
      <c r="K50" s="199">
        <f t="shared" si="12"/>
        <v>0.22601279317697229</v>
      </c>
      <c r="L50" s="199">
        <f t="shared" si="13"/>
        <v>9.1743119266055051E-3</v>
      </c>
      <c r="M50" s="199">
        <f t="shared" si="14"/>
        <v>6.7979915025106225E-2</v>
      </c>
      <c r="N50" s="203">
        <f t="shared" si="15"/>
        <v>6.4572425828970326E-2</v>
      </c>
    </row>
    <row r="51" spans="1:14" x14ac:dyDescent="0.25">
      <c r="A51" s="186">
        <v>41883</v>
      </c>
      <c r="B51">
        <f>'Working Locations'!J164</f>
        <v>0</v>
      </c>
      <c r="C51">
        <f>'Working Locations'!K164</f>
        <v>3.4115138592750532E-2</v>
      </c>
      <c r="D51">
        <f>'Working Locations'!L164</f>
        <v>0.15072083879423329</v>
      </c>
      <c r="E51">
        <f>'Working Locations'!M164</f>
        <v>0</v>
      </c>
      <c r="F51">
        <f>'Working Locations'!N164</f>
        <v>0</v>
      </c>
      <c r="H51" s="197" t="s">
        <v>47</v>
      </c>
      <c r="I51" s="197" t="s">
        <v>25</v>
      </c>
      <c r="J51" s="199">
        <f t="shared" si="11"/>
        <v>0</v>
      </c>
      <c r="K51" s="199">
        <f t="shared" si="12"/>
        <v>3.4115138592750532E-2</v>
      </c>
      <c r="L51" s="199">
        <f t="shared" si="13"/>
        <v>0.15072083879423329</v>
      </c>
      <c r="M51" s="199">
        <f t="shared" si="14"/>
        <v>0</v>
      </c>
      <c r="N51" s="203">
        <f t="shared" si="15"/>
        <v>5.3664921465968587E-2</v>
      </c>
    </row>
    <row r="52" spans="1:14" x14ac:dyDescent="0.25">
      <c r="A52" s="186">
        <v>41913</v>
      </c>
      <c r="B52">
        <f>'Working Locations'!J165</f>
        <v>0</v>
      </c>
      <c r="C52">
        <f>'Working Locations'!K165</f>
        <v>0.15991471215351813</v>
      </c>
      <c r="D52">
        <f>'Working Locations'!L165</f>
        <v>0.30013106159895153</v>
      </c>
      <c r="E52">
        <f>'Working Locations'!M165</f>
        <v>4.6736191579760528E-2</v>
      </c>
      <c r="F52">
        <f>'Working Locations'!N165</f>
        <v>0</v>
      </c>
      <c r="H52" s="197" t="s">
        <v>48</v>
      </c>
      <c r="I52" s="197" t="s">
        <v>25</v>
      </c>
      <c r="J52" s="199">
        <f t="shared" si="11"/>
        <v>0</v>
      </c>
      <c r="K52" s="199">
        <f t="shared" si="12"/>
        <v>0.15991471215351813</v>
      </c>
      <c r="L52" s="199">
        <f t="shared" si="13"/>
        <v>0.30013106159895153</v>
      </c>
      <c r="M52" s="199">
        <f t="shared" si="14"/>
        <v>4.6736191579760528E-2</v>
      </c>
      <c r="N52" s="203">
        <f t="shared" si="15"/>
        <v>0.14267015706806283</v>
      </c>
    </row>
    <row r="53" spans="1:14" x14ac:dyDescent="0.25">
      <c r="A53" s="186">
        <v>41944</v>
      </c>
      <c r="B53">
        <f>'Working Locations'!J166</f>
        <v>0</v>
      </c>
      <c r="C53">
        <f>'Working Locations'!K166</f>
        <v>2.5586353944562899E-2</v>
      </c>
      <c r="D53">
        <f>'Working Locations'!L166</f>
        <v>5.3079947575360421E-2</v>
      </c>
      <c r="E53">
        <f>'Working Locations'!M166</f>
        <v>0.1336423329470838</v>
      </c>
      <c r="F53">
        <f>'Working Locations'!N166</f>
        <v>0</v>
      </c>
      <c r="H53" s="197" t="s">
        <v>49</v>
      </c>
      <c r="I53" s="197" t="s">
        <v>25</v>
      </c>
      <c r="J53" s="199">
        <f t="shared" si="11"/>
        <v>0</v>
      </c>
      <c r="K53" s="199">
        <f t="shared" si="12"/>
        <v>2.5586353944562899E-2</v>
      </c>
      <c r="L53" s="199">
        <f t="shared" si="13"/>
        <v>5.3079947575360421E-2</v>
      </c>
      <c r="M53" s="199">
        <f t="shared" si="14"/>
        <v>0.1336423329470838</v>
      </c>
      <c r="N53" s="203">
        <f t="shared" si="15"/>
        <v>9.5767888307155311E-2</v>
      </c>
    </row>
    <row r="54" spans="1:14" x14ac:dyDescent="0.25">
      <c r="A54" s="186">
        <v>41974</v>
      </c>
      <c r="B54">
        <f>'Working Locations'!J167</f>
        <v>0</v>
      </c>
      <c r="C54">
        <f>'Working Locations'!K167</f>
        <v>0.42857142857142855</v>
      </c>
      <c r="D54">
        <f>'Working Locations'!L167</f>
        <v>0.17234600262123198</v>
      </c>
      <c r="E54">
        <f>'Working Locations'!M167</f>
        <v>5.8323677095403634E-2</v>
      </c>
      <c r="F54">
        <f>'Working Locations'!N167</f>
        <v>0</v>
      </c>
      <c r="H54" s="197" t="s">
        <v>50</v>
      </c>
      <c r="I54" s="197" t="s">
        <v>25</v>
      </c>
      <c r="J54" s="199">
        <f t="shared" si="11"/>
        <v>0</v>
      </c>
      <c r="K54" s="199">
        <f t="shared" si="12"/>
        <v>0.42857142857142855</v>
      </c>
      <c r="L54" s="199">
        <f t="shared" si="13"/>
        <v>0.17234600262123198</v>
      </c>
      <c r="M54" s="199">
        <f t="shared" si="14"/>
        <v>5.8323677095403634E-2</v>
      </c>
      <c r="N54" s="203">
        <f t="shared" si="15"/>
        <v>0.13416230366492146</v>
      </c>
    </row>
    <row r="55" spans="1:14" ht="30.75" thickBot="1" x14ac:dyDescent="0.3">
      <c r="H55" s="198" t="s">
        <v>236</v>
      </c>
      <c r="I55" s="198" t="s">
        <v>25</v>
      </c>
      <c r="J55" s="200">
        <f>SUM(J43:J54)</f>
        <v>0</v>
      </c>
      <c r="K55" s="200">
        <f t="shared" ref="K55:M55" si="16">SUM(K43:K54)</f>
        <v>1</v>
      </c>
      <c r="L55" s="200">
        <f t="shared" si="16"/>
        <v>1</v>
      </c>
      <c r="M55" s="200">
        <f t="shared" si="16"/>
        <v>1</v>
      </c>
      <c r="N55" s="204">
        <f>SUM(N43:N54)</f>
        <v>0.99999999999999989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R25"/>
  <sheetViews>
    <sheetView workbookViewId="0">
      <selection activeCell="B5" sqref="B5:R25"/>
    </sheetView>
  </sheetViews>
  <sheetFormatPr defaultRowHeight="15" x14ac:dyDescent="0.25"/>
  <cols>
    <col min="2" max="2" width="40.140625" bestFit="1" customWidth="1"/>
  </cols>
  <sheetData>
    <row r="3" spans="2:18" ht="18.75" x14ac:dyDescent="0.3">
      <c r="B3" s="60" t="s">
        <v>60</v>
      </c>
    </row>
    <row r="5" spans="2:18" x14ac:dyDescent="0.25">
      <c r="B5" s="121" t="s">
        <v>61</v>
      </c>
      <c r="C5" s="121" t="s">
        <v>40</v>
      </c>
      <c r="D5" s="121" t="s">
        <v>41</v>
      </c>
      <c r="E5" s="121" t="s">
        <v>42</v>
      </c>
      <c r="F5" s="121" t="s">
        <v>43</v>
      </c>
      <c r="G5" s="121" t="s">
        <v>17</v>
      </c>
      <c r="H5" s="121" t="s">
        <v>44</v>
      </c>
      <c r="I5" s="121" t="s">
        <v>45</v>
      </c>
      <c r="J5" s="121" t="s">
        <v>46</v>
      </c>
      <c r="K5" s="121" t="s">
        <v>47</v>
      </c>
      <c r="L5" s="121" t="s">
        <v>48</v>
      </c>
      <c r="M5" s="121" t="s">
        <v>49</v>
      </c>
      <c r="N5" s="121" t="s">
        <v>50</v>
      </c>
      <c r="O5" s="121" t="s">
        <v>62</v>
      </c>
      <c r="P5" s="121" t="s">
        <v>63</v>
      </c>
      <c r="Q5" s="121" t="s">
        <v>64</v>
      </c>
      <c r="R5" s="121" t="s">
        <v>65</v>
      </c>
    </row>
    <row r="6" spans="2:18" x14ac:dyDescent="0.25">
      <c r="B6" s="121" t="s">
        <v>66</v>
      </c>
      <c r="C6" s="122">
        <v>94.1</v>
      </c>
      <c r="D6" s="122">
        <v>80.680000000000007</v>
      </c>
      <c r="E6" s="122">
        <v>60.239999999999995</v>
      </c>
      <c r="F6" s="122">
        <v>36.340000000000003</v>
      </c>
      <c r="G6" s="122">
        <v>38.99</v>
      </c>
      <c r="H6" s="122">
        <v>37.06</v>
      </c>
      <c r="I6" s="122">
        <v>35.26</v>
      </c>
      <c r="J6" s="122">
        <v>27.85</v>
      </c>
      <c r="K6" s="122">
        <v>30.55</v>
      </c>
      <c r="L6" s="122">
        <v>53.319999999999993</v>
      </c>
      <c r="M6" s="122">
        <v>68.88000000000001</v>
      </c>
      <c r="N6" s="122">
        <v>86.570000000000007</v>
      </c>
      <c r="O6" s="122">
        <v>649.62999999999988</v>
      </c>
      <c r="P6" s="122">
        <v>123.4</v>
      </c>
      <c r="Q6" s="122">
        <v>1881.5</v>
      </c>
      <c r="R6" s="122">
        <v>2008.3</v>
      </c>
    </row>
    <row r="7" spans="2:18" x14ac:dyDescent="0.25">
      <c r="B7" s="121" t="s">
        <v>67</v>
      </c>
      <c r="C7" s="122">
        <v>302.47999999999996</v>
      </c>
      <c r="D7" s="122">
        <v>336.30000000000007</v>
      </c>
      <c r="E7" s="122">
        <v>424.14</v>
      </c>
      <c r="F7" s="122">
        <v>217.12999999999997</v>
      </c>
      <c r="G7" s="122">
        <v>251.31000000000003</v>
      </c>
      <c r="H7" s="122">
        <v>201.03</v>
      </c>
      <c r="I7" s="122">
        <v>246.21000000000004</v>
      </c>
      <c r="J7" s="122">
        <v>170.32999999999998</v>
      </c>
      <c r="K7" s="122">
        <v>165.49999999999997</v>
      </c>
      <c r="L7" s="122">
        <v>212.24</v>
      </c>
      <c r="M7" s="122">
        <v>266.5</v>
      </c>
      <c r="N7" s="122">
        <v>384.23</v>
      </c>
      <c r="O7" s="122">
        <v>1237.17</v>
      </c>
      <c r="P7" s="122">
        <v>123.4</v>
      </c>
      <c r="Q7" s="122">
        <v>1881.5</v>
      </c>
      <c r="R7" s="122">
        <v>2008.3</v>
      </c>
    </row>
    <row r="8" spans="2:18" x14ac:dyDescent="0.25">
      <c r="B8" s="121" t="s">
        <v>68</v>
      </c>
      <c r="C8" s="122">
        <v>1926.3</v>
      </c>
      <c r="D8" s="122">
        <v>1930</v>
      </c>
      <c r="E8" s="122">
        <v>1897.3</v>
      </c>
      <c r="F8" s="122">
        <v>1980.2</v>
      </c>
      <c r="G8" s="122">
        <v>1983</v>
      </c>
      <c r="H8" s="122">
        <v>1912.5</v>
      </c>
      <c r="I8" s="122">
        <v>1956.6</v>
      </c>
      <c r="J8" s="122">
        <v>1983.6</v>
      </c>
      <c r="K8" s="122">
        <v>1919.6</v>
      </c>
      <c r="L8" s="122">
        <v>1957</v>
      </c>
      <c r="M8" s="122">
        <v>1924.8</v>
      </c>
      <c r="N8" s="122">
        <v>1966.1</v>
      </c>
      <c r="O8" s="122">
        <v>1923</v>
      </c>
      <c r="P8" s="122"/>
      <c r="Q8" s="122">
        <v>1881.5</v>
      </c>
      <c r="R8" s="122">
        <v>2008.3</v>
      </c>
    </row>
    <row r="9" spans="2:18" x14ac:dyDescent="0.25">
      <c r="B9" s="121" t="s">
        <v>69</v>
      </c>
      <c r="C9" s="122">
        <v>4.5999999999999996</v>
      </c>
      <c r="D9" s="122">
        <v>1.1599999999999999</v>
      </c>
      <c r="E9" s="122">
        <v>0</v>
      </c>
      <c r="F9" s="122">
        <v>0</v>
      </c>
      <c r="G9" s="122">
        <v>0</v>
      </c>
      <c r="H9" s="122">
        <v>0</v>
      </c>
      <c r="I9" s="122">
        <v>0</v>
      </c>
      <c r="J9" s="122">
        <v>0</v>
      </c>
      <c r="K9" s="122">
        <v>0</v>
      </c>
      <c r="L9" s="122">
        <v>0.21000000000000002</v>
      </c>
      <c r="M9" s="122">
        <v>0.08</v>
      </c>
      <c r="N9" s="122">
        <v>0.6</v>
      </c>
      <c r="O9" s="122">
        <v>244.08</v>
      </c>
      <c r="P9" s="122">
        <v>123.4</v>
      </c>
      <c r="Q9" s="122">
        <v>1881.5</v>
      </c>
      <c r="R9" s="122">
        <v>2008.3</v>
      </c>
    </row>
    <row r="10" spans="2:18" x14ac:dyDescent="0.25">
      <c r="B10" s="121" t="s">
        <v>70</v>
      </c>
      <c r="C10" s="122">
        <v>1920</v>
      </c>
      <c r="D10" s="122">
        <v>1926.6</v>
      </c>
      <c r="E10" s="122">
        <v>1998.7</v>
      </c>
      <c r="F10" s="122">
        <v>2003.4</v>
      </c>
      <c r="G10" s="122">
        <v>1959.8</v>
      </c>
      <c r="H10" s="122">
        <v>1993.2</v>
      </c>
      <c r="I10" s="122">
        <v>2003.2</v>
      </c>
      <c r="J10" s="122">
        <v>1995.2</v>
      </c>
      <c r="K10" s="122">
        <v>1983.6</v>
      </c>
      <c r="L10" s="122">
        <v>1992.4</v>
      </c>
      <c r="M10" s="122">
        <v>1943.8</v>
      </c>
      <c r="N10" s="122">
        <v>1915.6</v>
      </c>
      <c r="O10" s="122">
        <v>1918.7</v>
      </c>
      <c r="P10" s="122"/>
      <c r="Q10" s="122">
        <v>1881.5</v>
      </c>
      <c r="R10" s="122">
        <v>2008.3</v>
      </c>
    </row>
    <row r="11" spans="2:18" x14ac:dyDescent="0.25">
      <c r="B11" s="121" t="s">
        <v>71</v>
      </c>
      <c r="C11" s="122">
        <v>25.18</v>
      </c>
      <c r="D11" s="122">
        <v>12.8</v>
      </c>
      <c r="E11" s="122">
        <v>7.4699999999999989</v>
      </c>
      <c r="F11" s="122">
        <v>1.25</v>
      </c>
      <c r="G11" s="122">
        <v>2.38</v>
      </c>
      <c r="H11" s="122">
        <v>1.4</v>
      </c>
      <c r="I11" s="122">
        <v>1</v>
      </c>
      <c r="J11" s="122">
        <v>1.25</v>
      </c>
      <c r="K11" s="122">
        <v>0.98000000000000009</v>
      </c>
      <c r="L11" s="122">
        <v>9.18</v>
      </c>
      <c r="M11" s="122">
        <v>13.459999999999999</v>
      </c>
      <c r="N11" s="122">
        <v>22.810000000000002</v>
      </c>
      <c r="O11" s="122">
        <v>444.34</v>
      </c>
      <c r="P11" s="122">
        <v>116.6</v>
      </c>
      <c r="Q11" s="122">
        <v>1881.5</v>
      </c>
      <c r="R11" s="122">
        <v>2008.3</v>
      </c>
    </row>
    <row r="12" spans="2:18" x14ac:dyDescent="0.25">
      <c r="B12" s="121" t="s">
        <v>72</v>
      </c>
      <c r="C12" s="122">
        <v>81.109999999999985</v>
      </c>
      <c r="D12" s="122">
        <v>59.309999999999988</v>
      </c>
      <c r="E12" s="122">
        <v>44.459999999999994</v>
      </c>
      <c r="F12" s="122">
        <v>21.980000000000004</v>
      </c>
      <c r="G12" s="122">
        <v>25.46</v>
      </c>
      <c r="H12" s="122">
        <v>27.7</v>
      </c>
      <c r="I12" s="122">
        <v>24.759999999999998</v>
      </c>
      <c r="J12" s="122">
        <v>18.770000000000003</v>
      </c>
      <c r="K12" s="122">
        <v>20.99</v>
      </c>
      <c r="L12" s="122">
        <v>45.760000000000005</v>
      </c>
      <c r="M12" s="122">
        <v>59.239999999999995</v>
      </c>
      <c r="N12" s="122">
        <v>73.739999999999995</v>
      </c>
      <c r="O12" s="122">
        <v>632.43000000000006</v>
      </c>
      <c r="P12" s="122">
        <v>116.6</v>
      </c>
      <c r="Q12" s="122">
        <v>1881.5</v>
      </c>
      <c r="R12" s="122">
        <v>2008.3</v>
      </c>
    </row>
    <row r="13" spans="2:18" x14ac:dyDescent="0.25">
      <c r="B13" s="121" t="s">
        <v>73</v>
      </c>
      <c r="C13" s="122">
        <v>191.5</v>
      </c>
      <c r="D13" s="122">
        <v>182.61999999999998</v>
      </c>
      <c r="E13" s="122">
        <v>132.29000000000002</v>
      </c>
      <c r="F13" s="122">
        <v>88.42</v>
      </c>
      <c r="G13" s="122">
        <v>86.820000000000007</v>
      </c>
      <c r="H13" s="122">
        <v>85.88</v>
      </c>
      <c r="I13" s="122">
        <v>75.900000000000006</v>
      </c>
      <c r="J13" s="122">
        <v>69.02</v>
      </c>
      <c r="K13" s="122">
        <v>71.77</v>
      </c>
      <c r="L13" s="122">
        <v>103.78</v>
      </c>
      <c r="M13" s="122">
        <v>135.66</v>
      </c>
      <c r="N13" s="122">
        <v>154.69</v>
      </c>
      <c r="O13" s="122">
        <v>899.06000000000006</v>
      </c>
      <c r="P13" s="122">
        <v>116.6</v>
      </c>
      <c r="Q13" s="122">
        <v>1881.5</v>
      </c>
      <c r="R13" s="122">
        <v>2008.3</v>
      </c>
    </row>
    <row r="14" spans="2:18" x14ac:dyDescent="0.25">
      <c r="B14" s="121" t="s">
        <v>74</v>
      </c>
      <c r="C14" s="122">
        <v>156.16000000000003</v>
      </c>
      <c r="D14" s="122">
        <v>127.93999999999998</v>
      </c>
      <c r="E14" s="122">
        <v>129.4</v>
      </c>
      <c r="F14" s="122">
        <v>96.350000000000009</v>
      </c>
      <c r="G14" s="122">
        <v>128.57</v>
      </c>
      <c r="H14" s="122">
        <v>87.077777777777769</v>
      </c>
      <c r="I14" s="122">
        <v>107.37</v>
      </c>
      <c r="J14" s="122">
        <v>77.599999999999994</v>
      </c>
      <c r="K14" s="122">
        <v>68.8</v>
      </c>
      <c r="L14" s="122">
        <v>119.00999999999999</v>
      </c>
      <c r="M14" s="122">
        <v>106.05</v>
      </c>
      <c r="N14" s="122">
        <v>144.62</v>
      </c>
      <c r="O14" s="122">
        <v>178.62222222222221</v>
      </c>
      <c r="P14" s="122">
        <v>117.3</v>
      </c>
      <c r="Q14" s="122">
        <v>1883.7</v>
      </c>
      <c r="R14" s="122">
        <v>2008.3</v>
      </c>
    </row>
    <row r="15" spans="2:18" x14ac:dyDescent="0.25">
      <c r="B15" s="121" t="s">
        <v>75</v>
      </c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2:18" x14ac:dyDescent="0.25">
      <c r="B16" s="121" t="s">
        <v>76</v>
      </c>
      <c r="C16" s="122">
        <v>7.7</v>
      </c>
      <c r="D16" s="122">
        <v>6.65</v>
      </c>
      <c r="E16" s="122">
        <v>5.6199999999999992</v>
      </c>
      <c r="F16" s="122">
        <v>3.85</v>
      </c>
      <c r="G16" s="122">
        <v>4.08</v>
      </c>
      <c r="H16" s="122">
        <v>4.0999999999999996</v>
      </c>
      <c r="I16" s="122">
        <v>4.16</v>
      </c>
      <c r="J16" s="122">
        <v>3.63</v>
      </c>
      <c r="K16" s="122">
        <v>3.79</v>
      </c>
      <c r="L16" s="122">
        <v>5.83</v>
      </c>
      <c r="M16" s="122">
        <v>6.68</v>
      </c>
      <c r="N16" s="122">
        <v>7.69</v>
      </c>
      <c r="O16" s="122">
        <v>63.780000000000008</v>
      </c>
      <c r="P16" s="122">
        <v>116.6</v>
      </c>
      <c r="Q16" s="122">
        <v>1881.5</v>
      </c>
      <c r="R16" s="122">
        <v>2008.3</v>
      </c>
    </row>
    <row r="17" spans="2:18" x14ac:dyDescent="0.25">
      <c r="B17" s="121" t="s">
        <v>77</v>
      </c>
      <c r="C17" s="122">
        <v>6.22</v>
      </c>
      <c r="D17" s="122">
        <v>5.34</v>
      </c>
      <c r="E17" s="122">
        <v>4.43</v>
      </c>
      <c r="F17" s="122">
        <v>3.0199999999999996</v>
      </c>
      <c r="G17" s="122">
        <v>3.05</v>
      </c>
      <c r="H17" s="122">
        <v>3.0900000000000007</v>
      </c>
      <c r="I17" s="122">
        <v>3.17</v>
      </c>
      <c r="J17" s="122">
        <v>2.7800000000000002</v>
      </c>
      <c r="K17" s="122">
        <v>2.9799999999999995</v>
      </c>
      <c r="L17" s="122">
        <v>4.7</v>
      </c>
      <c r="M17" s="122">
        <v>5.39</v>
      </c>
      <c r="N17" s="122">
        <v>6.27</v>
      </c>
      <c r="O17" s="122">
        <v>50.440000000000005</v>
      </c>
      <c r="P17" s="122">
        <v>117.3</v>
      </c>
      <c r="Q17" s="122">
        <v>1883.7</v>
      </c>
      <c r="R17" s="122">
        <v>2008.3</v>
      </c>
    </row>
    <row r="18" spans="2:18" x14ac:dyDescent="0.25">
      <c r="B18" s="121" t="s">
        <v>78</v>
      </c>
      <c r="C18" s="122">
        <v>2.57</v>
      </c>
      <c r="D18" s="122">
        <v>2.27</v>
      </c>
      <c r="E18" s="122">
        <v>1.72</v>
      </c>
      <c r="F18" s="122">
        <v>1.1000000000000001</v>
      </c>
      <c r="G18" s="122">
        <v>1.07</v>
      </c>
      <c r="H18" s="122">
        <v>1.07</v>
      </c>
      <c r="I18" s="122">
        <v>0.99</v>
      </c>
      <c r="J18" s="122">
        <v>0.84000000000000008</v>
      </c>
      <c r="K18" s="122">
        <v>0.93</v>
      </c>
      <c r="L18" s="122">
        <v>1.7</v>
      </c>
      <c r="M18" s="122">
        <v>2.0900000000000003</v>
      </c>
      <c r="N18" s="122">
        <v>2.5999999999999996</v>
      </c>
      <c r="O18" s="122">
        <v>18.95</v>
      </c>
      <c r="P18" s="122">
        <v>117.3</v>
      </c>
      <c r="Q18" s="122">
        <v>1883.7</v>
      </c>
      <c r="R18" s="122">
        <v>2008.3</v>
      </c>
    </row>
    <row r="19" spans="2:18" x14ac:dyDescent="0.25">
      <c r="B19" s="121" t="s">
        <v>79</v>
      </c>
      <c r="C19" s="122">
        <v>1.03</v>
      </c>
      <c r="D19" s="122">
        <v>0.95</v>
      </c>
      <c r="E19" s="122">
        <v>0.62</v>
      </c>
      <c r="F19" s="122">
        <v>0.35</v>
      </c>
      <c r="G19" s="122">
        <v>0.35</v>
      </c>
      <c r="H19" s="122">
        <v>0.38</v>
      </c>
      <c r="I19" s="122">
        <v>0.35</v>
      </c>
      <c r="J19" s="122">
        <v>0.2</v>
      </c>
      <c r="K19" s="122">
        <v>0.24000000000000005</v>
      </c>
      <c r="L19" s="122">
        <v>0.48000000000000009</v>
      </c>
      <c r="M19" s="122">
        <v>0.69</v>
      </c>
      <c r="N19" s="122">
        <v>0.91999999999999993</v>
      </c>
      <c r="O19" s="122">
        <v>6.56</v>
      </c>
      <c r="P19" s="122">
        <v>117.3</v>
      </c>
      <c r="Q19" s="122">
        <v>1883.7</v>
      </c>
      <c r="R19" s="122">
        <v>2008.3</v>
      </c>
    </row>
    <row r="20" spans="2:18" x14ac:dyDescent="0.25"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</row>
    <row r="21" spans="2:18" x14ac:dyDescent="0.25">
      <c r="B21" s="124" t="s">
        <v>83</v>
      </c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</row>
    <row r="22" spans="2:18" x14ac:dyDescent="0.25">
      <c r="B22" s="114" t="s">
        <v>80</v>
      </c>
      <c r="C22" s="125">
        <v>31</v>
      </c>
      <c r="D22" s="125">
        <v>28</v>
      </c>
      <c r="E22" s="125">
        <v>31</v>
      </c>
      <c r="F22" s="125">
        <v>30</v>
      </c>
      <c r="G22" s="125">
        <v>31</v>
      </c>
      <c r="H22" s="125">
        <v>30</v>
      </c>
      <c r="I22" s="125">
        <v>31</v>
      </c>
      <c r="J22" s="125">
        <v>31</v>
      </c>
      <c r="K22" s="125">
        <v>30</v>
      </c>
      <c r="L22" s="125">
        <v>31</v>
      </c>
      <c r="M22" s="125">
        <v>30</v>
      </c>
      <c r="N22" s="125">
        <v>31</v>
      </c>
      <c r="O22" s="126">
        <f>SUM(C22:N22)</f>
        <v>365</v>
      </c>
      <c r="P22" s="123"/>
      <c r="Q22" s="123"/>
      <c r="R22" s="123"/>
    </row>
    <row r="23" spans="2:18" x14ac:dyDescent="0.25">
      <c r="B23" s="114" t="s">
        <v>81</v>
      </c>
      <c r="C23" s="127">
        <f>C16/C22</f>
        <v>0.24838709677419354</v>
      </c>
      <c r="D23" s="127">
        <f t="shared" ref="D23:O23" si="0">D16/D22</f>
        <v>0.23750000000000002</v>
      </c>
      <c r="E23" s="127">
        <f t="shared" si="0"/>
        <v>0.18129032258064515</v>
      </c>
      <c r="F23" s="127">
        <f t="shared" si="0"/>
        <v>0.12833333333333333</v>
      </c>
      <c r="G23" s="127">
        <f t="shared" si="0"/>
        <v>0.13161290322580646</v>
      </c>
      <c r="H23" s="127">
        <f t="shared" si="0"/>
        <v>0.13666666666666666</v>
      </c>
      <c r="I23" s="127">
        <f t="shared" si="0"/>
        <v>0.13419354838709677</v>
      </c>
      <c r="J23" s="127">
        <f t="shared" si="0"/>
        <v>0.11709677419354839</v>
      </c>
      <c r="K23" s="127">
        <f t="shared" si="0"/>
        <v>0.12633333333333333</v>
      </c>
      <c r="L23" s="127">
        <f t="shared" si="0"/>
        <v>0.18806451612903227</v>
      </c>
      <c r="M23" s="127">
        <f t="shared" si="0"/>
        <v>0.22266666666666665</v>
      </c>
      <c r="N23" s="127">
        <f t="shared" si="0"/>
        <v>0.24806451612903227</v>
      </c>
      <c r="O23" s="127">
        <f t="shared" si="0"/>
        <v>0.17473972602739729</v>
      </c>
      <c r="P23" s="123"/>
      <c r="Q23" s="123"/>
      <c r="R23" s="123"/>
    </row>
    <row r="24" spans="2:18" x14ac:dyDescent="0.25">
      <c r="B24" s="114" t="s">
        <v>82</v>
      </c>
      <c r="C24" s="128">
        <f>C6/C16</f>
        <v>12.220779220779219</v>
      </c>
      <c r="D24" s="128">
        <f t="shared" ref="D24:O24" si="1">D6/D16</f>
        <v>12.132330827067669</v>
      </c>
      <c r="E24" s="128">
        <f t="shared" si="1"/>
        <v>10.718861209964414</v>
      </c>
      <c r="F24" s="128">
        <f t="shared" si="1"/>
        <v>9.4389610389610397</v>
      </c>
      <c r="G24" s="128">
        <f t="shared" si="1"/>
        <v>9.5563725490196081</v>
      </c>
      <c r="H24" s="128">
        <f t="shared" si="1"/>
        <v>9.0390243902439043</v>
      </c>
      <c r="I24" s="128">
        <f t="shared" si="1"/>
        <v>8.4759615384615383</v>
      </c>
      <c r="J24" s="128">
        <f t="shared" si="1"/>
        <v>7.6721763085399459</v>
      </c>
      <c r="K24" s="128">
        <f t="shared" si="1"/>
        <v>8.0606860158311342</v>
      </c>
      <c r="L24" s="128">
        <f t="shared" si="1"/>
        <v>9.1457975986277855</v>
      </c>
      <c r="M24" s="128">
        <f t="shared" si="1"/>
        <v>10.311377245508984</v>
      </c>
      <c r="N24" s="128">
        <f t="shared" si="1"/>
        <v>11.257477243172952</v>
      </c>
      <c r="O24" s="128">
        <f t="shared" si="1"/>
        <v>10.185481342113512</v>
      </c>
      <c r="P24" s="123"/>
      <c r="Q24" s="123"/>
      <c r="R24" s="123"/>
    </row>
    <row r="25" spans="2:18" x14ac:dyDescent="0.25">
      <c r="B25" s="114" t="s">
        <v>87</v>
      </c>
      <c r="C25" s="128">
        <v>1</v>
      </c>
      <c r="D25" s="128">
        <v>1</v>
      </c>
      <c r="E25" s="128">
        <v>1</v>
      </c>
      <c r="F25" s="128">
        <v>1</v>
      </c>
      <c r="G25" s="128">
        <v>1</v>
      </c>
      <c r="H25" s="128">
        <v>1</v>
      </c>
      <c r="I25" s="128">
        <v>1</v>
      </c>
      <c r="J25" s="128">
        <v>1</v>
      </c>
      <c r="K25" s="128">
        <v>1</v>
      </c>
      <c r="L25" s="128">
        <v>1</v>
      </c>
      <c r="M25" s="128">
        <v>1</v>
      </c>
      <c r="N25" s="128">
        <v>1</v>
      </c>
      <c r="O25" s="128"/>
      <c r="P25" s="123"/>
      <c r="Q25" s="123"/>
      <c r="R25" s="1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59"/>
  <sheetViews>
    <sheetView topLeftCell="A10" workbookViewId="0">
      <selection activeCell="H40" sqref="H40"/>
    </sheetView>
  </sheetViews>
  <sheetFormatPr defaultRowHeight="15" x14ac:dyDescent="0.25"/>
  <cols>
    <col min="2" max="2" width="25.28515625" customWidth="1"/>
    <col min="4" max="4" width="22" style="27" bestFit="1" customWidth="1"/>
    <col min="5" max="5" width="49.7109375" customWidth="1"/>
  </cols>
  <sheetData>
    <row r="2" spans="2:5" ht="18.75" x14ac:dyDescent="0.3">
      <c r="B2" s="60" t="s">
        <v>88</v>
      </c>
    </row>
    <row r="3" spans="2:5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5" x14ac:dyDescent="0.25">
      <c r="B4" s="74" t="s">
        <v>52</v>
      </c>
      <c r="C4" s="75" t="s">
        <v>91</v>
      </c>
      <c r="D4" s="75">
        <v>1</v>
      </c>
      <c r="E4" s="74"/>
    </row>
    <row r="5" spans="2:5" x14ac:dyDescent="0.25">
      <c r="B5" s="29" t="s">
        <v>106</v>
      </c>
      <c r="C5" s="28"/>
      <c r="D5" s="28" t="s">
        <v>107</v>
      </c>
      <c r="E5" s="29"/>
    </row>
    <row r="6" spans="2:5" x14ac:dyDescent="0.25">
      <c r="B6" s="29" t="s">
        <v>35</v>
      </c>
      <c r="C6" s="28" t="s">
        <v>34</v>
      </c>
      <c r="D6" s="28" t="s">
        <v>89</v>
      </c>
      <c r="E6" s="29"/>
    </row>
    <row r="7" spans="2:5" x14ac:dyDescent="0.25">
      <c r="B7" s="29" t="s">
        <v>90</v>
      </c>
      <c r="C7" s="28" t="s">
        <v>25</v>
      </c>
      <c r="D7" s="28"/>
      <c r="E7" s="29"/>
    </row>
    <row r="8" spans="2:5" x14ac:dyDescent="0.25">
      <c r="B8" s="29" t="s">
        <v>92</v>
      </c>
      <c r="C8" s="28" t="s">
        <v>94</v>
      </c>
      <c r="D8" s="28"/>
      <c r="E8" s="29"/>
    </row>
    <row r="9" spans="2:5" x14ac:dyDescent="0.25">
      <c r="B9" s="29" t="s">
        <v>93</v>
      </c>
      <c r="C9" s="28" t="s">
        <v>95</v>
      </c>
      <c r="D9" s="28"/>
      <c r="E9" s="29"/>
    </row>
    <row r="10" spans="2:5" x14ac:dyDescent="0.25">
      <c r="B10" s="29" t="s">
        <v>96</v>
      </c>
      <c r="C10" s="28" t="s">
        <v>94</v>
      </c>
      <c r="D10" s="28" t="s">
        <v>97</v>
      </c>
      <c r="E10" s="29"/>
    </row>
    <row r="11" spans="2:5" ht="30" x14ac:dyDescent="0.25">
      <c r="B11" s="76" t="s">
        <v>98</v>
      </c>
      <c r="C11" s="28" t="s">
        <v>94</v>
      </c>
      <c r="D11" s="28" t="s">
        <v>99</v>
      </c>
      <c r="E11" s="29" t="s">
        <v>105</v>
      </c>
    </row>
    <row r="12" spans="2:5" ht="30" x14ac:dyDescent="0.25">
      <c r="B12" s="76" t="s">
        <v>100</v>
      </c>
      <c r="C12" s="28" t="s">
        <v>94</v>
      </c>
      <c r="D12" s="28" t="s">
        <v>99</v>
      </c>
      <c r="E12" s="29" t="s">
        <v>104</v>
      </c>
    </row>
    <row r="13" spans="2:5" x14ac:dyDescent="0.25">
      <c r="C13" s="27"/>
    </row>
    <row r="14" spans="2:5" x14ac:dyDescent="0.25">
      <c r="B14" s="74" t="s">
        <v>54</v>
      </c>
      <c r="C14" s="75" t="s">
        <v>91</v>
      </c>
      <c r="D14" s="75">
        <v>1</v>
      </c>
      <c r="E14" s="29"/>
    </row>
    <row r="15" spans="2:5" x14ac:dyDescent="0.25">
      <c r="B15" s="29" t="s">
        <v>106</v>
      </c>
      <c r="C15" s="28"/>
      <c r="D15" s="28" t="s">
        <v>107</v>
      </c>
      <c r="E15" s="29"/>
    </row>
    <row r="16" spans="2:5" x14ac:dyDescent="0.25">
      <c r="B16" s="29" t="s">
        <v>35</v>
      </c>
      <c r="C16" s="28" t="s">
        <v>34</v>
      </c>
      <c r="D16" s="28" t="s">
        <v>89</v>
      </c>
      <c r="E16" s="29"/>
    </row>
    <row r="17" spans="2:5" x14ac:dyDescent="0.25">
      <c r="B17" s="29" t="s">
        <v>90</v>
      </c>
      <c r="C17" s="28" t="s">
        <v>25</v>
      </c>
      <c r="D17" s="28"/>
      <c r="E17" s="29"/>
    </row>
    <row r="18" spans="2:5" x14ac:dyDescent="0.25">
      <c r="B18" s="29" t="s">
        <v>92</v>
      </c>
      <c r="C18" s="28" t="s">
        <v>94</v>
      </c>
      <c r="D18" s="28"/>
      <c r="E18" s="29"/>
    </row>
    <row r="19" spans="2:5" x14ac:dyDescent="0.25">
      <c r="B19" s="29" t="s">
        <v>93</v>
      </c>
      <c r="C19" s="28" t="s">
        <v>95</v>
      </c>
      <c r="D19" s="28"/>
      <c r="E19" s="29"/>
    </row>
    <row r="20" spans="2:5" x14ac:dyDescent="0.25">
      <c r="B20" s="29" t="s">
        <v>96</v>
      </c>
      <c r="C20" s="28" t="s">
        <v>94</v>
      </c>
      <c r="D20" s="28" t="s">
        <v>97</v>
      </c>
      <c r="E20" s="29"/>
    </row>
    <row r="21" spans="2:5" ht="30" x14ac:dyDescent="0.25">
      <c r="B21" s="76" t="s">
        <v>98</v>
      </c>
      <c r="C21" s="28" t="s">
        <v>94</v>
      </c>
      <c r="D21" s="28" t="s">
        <v>99</v>
      </c>
      <c r="E21" s="29" t="s">
        <v>105</v>
      </c>
    </row>
    <row r="22" spans="2:5" ht="30" x14ac:dyDescent="0.25">
      <c r="B22" s="76" t="s">
        <v>100</v>
      </c>
      <c r="C22" s="28" t="s">
        <v>94</v>
      </c>
      <c r="D22" s="28" t="s">
        <v>99</v>
      </c>
      <c r="E22" s="29" t="s">
        <v>104</v>
      </c>
    </row>
    <row r="24" spans="2:5" x14ac:dyDescent="0.25">
      <c r="B24" s="74" t="s">
        <v>55</v>
      </c>
      <c r="C24" s="75" t="s">
        <v>91</v>
      </c>
      <c r="D24" s="75">
        <v>1</v>
      </c>
      <c r="E24" s="29"/>
    </row>
    <row r="25" spans="2:5" x14ac:dyDescent="0.25">
      <c r="B25" s="29" t="s">
        <v>106</v>
      </c>
      <c r="C25" s="28"/>
      <c r="D25" s="28" t="s">
        <v>8</v>
      </c>
      <c r="E25" s="29"/>
    </row>
    <row r="26" spans="2:5" x14ac:dyDescent="0.25">
      <c r="B26" s="29" t="s">
        <v>35</v>
      </c>
      <c r="C26" s="28" t="s">
        <v>34</v>
      </c>
      <c r="D26" s="28">
        <v>1200</v>
      </c>
      <c r="E26" s="29"/>
    </row>
    <row r="27" spans="2:5" x14ac:dyDescent="0.25">
      <c r="B27" s="29" t="s">
        <v>90</v>
      </c>
      <c r="C27" s="28" t="s">
        <v>25</v>
      </c>
      <c r="D27" s="28"/>
      <c r="E27" s="29"/>
    </row>
    <row r="28" spans="2:5" x14ac:dyDescent="0.25">
      <c r="B28" s="29" t="s">
        <v>92</v>
      </c>
      <c r="C28" s="28" t="s">
        <v>94</v>
      </c>
      <c r="D28" s="28"/>
      <c r="E28" s="29"/>
    </row>
    <row r="29" spans="2:5" x14ac:dyDescent="0.25">
      <c r="B29" s="29" t="s">
        <v>93</v>
      </c>
      <c r="C29" s="28" t="s">
        <v>95</v>
      </c>
      <c r="D29" s="28"/>
      <c r="E29" s="29"/>
    </row>
    <row r="30" spans="2:5" x14ac:dyDescent="0.25">
      <c r="B30" s="29" t="s">
        <v>96</v>
      </c>
      <c r="C30" s="28" t="s">
        <v>94</v>
      </c>
      <c r="D30" s="28" t="s">
        <v>97</v>
      </c>
      <c r="E30" s="29"/>
    </row>
    <row r="31" spans="2:5" ht="30" x14ac:dyDescent="0.25">
      <c r="B31" s="76" t="s">
        <v>98</v>
      </c>
      <c r="C31" s="28" t="s">
        <v>94</v>
      </c>
      <c r="D31" s="28" t="s">
        <v>99</v>
      </c>
      <c r="E31" s="29" t="s">
        <v>105</v>
      </c>
    </row>
    <row r="32" spans="2:5" ht="30" x14ac:dyDescent="0.25">
      <c r="B32" s="76" t="s">
        <v>100</v>
      </c>
      <c r="C32" s="28" t="s">
        <v>94</v>
      </c>
      <c r="D32" s="28" t="s">
        <v>99</v>
      </c>
      <c r="E32" s="29" t="s">
        <v>104</v>
      </c>
    </row>
    <row r="35" spans="2:5" ht="18.75" x14ac:dyDescent="0.3">
      <c r="B35" s="60" t="s">
        <v>109</v>
      </c>
    </row>
    <row r="36" spans="2:5" x14ac:dyDescent="0.25">
      <c r="B36" s="77" t="s">
        <v>101</v>
      </c>
      <c r="C36" s="78" t="s">
        <v>23</v>
      </c>
      <c r="D36" s="78" t="s">
        <v>102</v>
      </c>
      <c r="E36" s="77" t="s">
        <v>103</v>
      </c>
    </row>
    <row r="37" spans="2:5" x14ac:dyDescent="0.25">
      <c r="B37" s="113" t="s">
        <v>110</v>
      </c>
      <c r="C37" s="129" t="s">
        <v>91</v>
      </c>
      <c r="D37" s="129">
        <v>8</v>
      </c>
      <c r="E37" s="113" t="s">
        <v>111</v>
      </c>
    </row>
    <row r="38" spans="2:5" x14ac:dyDescent="0.25">
      <c r="B38" s="113" t="s">
        <v>59</v>
      </c>
      <c r="C38" s="129" t="s">
        <v>112</v>
      </c>
      <c r="D38" s="129">
        <v>160</v>
      </c>
      <c r="E38" s="113"/>
    </row>
    <row r="39" spans="2:5" x14ac:dyDescent="0.25">
      <c r="B39" s="113" t="s">
        <v>113</v>
      </c>
      <c r="C39" s="129" t="s">
        <v>94</v>
      </c>
      <c r="D39" s="129" t="s">
        <v>114</v>
      </c>
      <c r="E39" s="113"/>
    </row>
    <row r="40" spans="2:5" x14ac:dyDescent="0.25">
      <c r="B40" s="113" t="s">
        <v>90</v>
      </c>
      <c r="C40" s="129" t="s">
        <v>25</v>
      </c>
      <c r="D40" s="129"/>
      <c r="E40" s="113"/>
    </row>
    <row r="41" spans="2:5" x14ac:dyDescent="0.25">
      <c r="B41" s="113" t="s">
        <v>92</v>
      </c>
      <c r="C41" s="129" t="s">
        <v>94</v>
      </c>
      <c r="D41" s="129"/>
      <c r="E41" s="113"/>
    </row>
    <row r="42" spans="2:5" x14ac:dyDescent="0.25">
      <c r="B42" s="113" t="s">
        <v>93</v>
      </c>
      <c r="C42" s="129" t="s">
        <v>95</v>
      </c>
      <c r="D42" s="129"/>
      <c r="E42" s="113"/>
    </row>
    <row r="43" spans="2:5" x14ac:dyDescent="0.25">
      <c r="B43" s="113" t="s">
        <v>193</v>
      </c>
      <c r="C43" s="113"/>
      <c r="D43" s="129" t="s">
        <v>118</v>
      </c>
      <c r="E43" s="113"/>
    </row>
    <row r="44" spans="2:5" x14ac:dyDescent="0.25">
      <c r="B44" s="123"/>
      <c r="C44" s="123"/>
      <c r="D44" s="130"/>
      <c r="E44" s="123"/>
    </row>
    <row r="45" spans="2:5" x14ac:dyDescent="0.25">
      <c r="B45" s="113" t="s">
        <v>120</v>
      </c>
      <c r="C45" s="129" t="s">
        <v>91</v>
      </c>
      <c r="D45" s="129">
        <v>4</v>
      </c>
      <c r="E45" s="113" t="s">
        <v>111</v>
      </c>
    </row>
    <row r="46" spans="2:5" x14ac:dyDescent="0.25">
      <c r="B46" s="113" t="s">
        <v>59</v>
      </c>
      <c r="C46" s="129" t="s">
        <v>112</v>
      </c>
      <c r="D46" s="129">
        <v>140</v>
      </c>
      <c r="E46" s="113"/>
    </row>
    <row r="47" spans="2:5" x14ac:dyDescent="0.25">
      <c r="B47" s="113" t="s">
        <v>113</v>
      </c>
      <c r="C47" s="129" t="s">
        <v>94</v>
      </c>
      <c r="D47" s="129" t="s">
        <v>114</v>
      </c>
      <c r="E47" s="113"/>
    </row>
    <row r="48" spans="2:5" x14ac:dyDescent="0.25">
      <c r="B48" s="113" t="s">
        <v>90</v>
      </c>
      <c r="C48" s="129" t="s">
        <v>25</v>
      </c>
      <c r="D48" s="129"/>
      <c r="E48" s="113"/>
    </row>
    <row r="49" spans="2:5" x14ac:dyDescent="0.25">
      <c r="B49" s="113" t="s">
        <v>92</v>
      </c>
      <c r="C49" s="129" t="s">
        <v>94</v>
      </c>
      <c r="D49" s="129"/>
      <c r="E49" s="113"/>
    </row>
    <row r="50" spans="2:5" x14ac:dyDescent="0.25">
      <c r="B50" s="113" t="s">
        <v>93</v>
      </c>
      <c r="C50" s="129" t="s">
        <v>95</v>
      </c>
      <c r="D50" s="129"/>
      <c r="E50" s="113"/>
    </row>
    <row r="51" spans="2:5" x14ac:dyDescent="0.25">
      <c r="B51" s="113" t="s">
        <v>193</v>
      </c>
      <c r="C51" s="113"/>
      <c r="D51" s="129" t="s">
        <v>118</v>
      </c>
      <c r="E51" s="113"/>
    </row>
    <row r="52" spans="2:5" x14ac:dyDescent="0.25">
      <c r="B52" s="123"/>
      <c r="C52" s="123"/>
      <c r="D52" s="130"/>
      <c r="E52" s="123"/>
    </row>
    <row r="53" spans="2:5" x14ac:dyDescent="0.25">
      <c r="B53" s="113" t="s">
        <v>119</v>
      </c>
      <c r="C53" s="129" t="s">
        <v>91</v>
      </c>
      <c r="D53" s="129">
        <v>4</v>
      </c>
      <c r="E53" s="113" t="s">
        <v>111</v>
      </c>
    </row>
    <row r="54" spans="2:5" x14ac:dyDescent="0.25">
      <c r="B54" s="113" t="s">
        <v>59</v>
      </c>
      <c r="C54" s="129" t="s">
        <v>112</v>
      </c>
      <c r="D54" s="129">
        <v>180</v>
      </c>
      <c r="E54" s="113"/>
    </row>
    <row r="55" spans="2:5" x14ac:dyDescent="0.25">
      <c r="B55" s="113" t="s">
        <v>113</v>
      </c>
      <c r="C55" s="129" t="s">
        <v>94</v>
      </c>
      <c r="D55" s="129" t="s">
        <v>114</v>
      </c>
      <c r="E55" s="113"/>
    </row>
    <row r="56" spans="2:5" x14ac:dyDescent="0.25">
      <c r="B56" s="113" t="s">
        <v>90</v>
      </c>
      <c r="C56" s="129" t="s">
        <v>25</v>
      </c>
      <c r="D56" s="129"/>
      <c r="E56" s="113"/>
    </row>
    <row r="57" spans="2:5" x14ac:dyDescent="0.25">
      <c r="B57" s="113" t="s">
        <v>92</v>
      </c>
      <c r="C57" s="129" t="s">
        <v>94</v>
      </c>
      <c r="D57" s="129"/>
      <c r="E57" s="113"/>
    </row>
    <row r="58" spans="2:5" x14ac:dyDescent="0.25">
      <c r="B58" s="113" t="s">
        <v>93</v>
      </c>
      <c r="C58" s="129" t="s">
        <v>95</v>
      </c>
      <c r="D58" s="129"/>
      <c r="E58" s="113"/>
    </row>
    <row r="59" spans="2:5" x14ac:dyDescent="0.25">
      <c r="B59" s="113" t="s">
        <v>193</v>
      </c>
      <c r="C59" s="113"/>
      <c r="D59" s="129" t="s">
        <v>118</v>
      </c>
      <c r="E59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E25"/>
  <sheetViews>
    <sheetView workbookViewId="0">
      <selection activeCell="E39" sqref="E39"/>
    </sheetView>
  </sheetViews>
  <sheetFormatPr defaultRowHeight="15" x14ac:dyDescent="0.25"/>
  <cols>
    <col min="2" max="2" width="40.42578125" customWidth="1"/>
    <col min="5" max="5" width="53.28515625" customWidth="1"/>
  </cols>
  <sheetData>
    <row r="2" spans="2:5" ht="18.75" x14ac:dyDescent="0.3">
      <c r="B2" s="60" t="s">
        <v>126</v>
      </c>
      <c r="D2" s="27"/>
    </row>
    <row r="3" spans="2:5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5" x14ac:dyDescent="0.25">
      <c r="B4" s="113" t="s">
        <v>129</v>
      </c>
      <c r="C4" s="129" t="s">
        <v>130</v>
      </c>
      <c r="D4" s="129">
        <v>1.4</v>
      </c>
      <c r="E4" s="113"/>
    </row>
    <row r="5" spans="2:5" x14ac:dyDescent="0.25">
      <c r="B5" s="29" t="s">
        <v>131</v>
      </c>
      <c r="C5" s="28" t="s">
        <v>132</v>
      </c>
      <c r="D5" s="28">
        <v>1</v>
      </c>
      <c r="E5" s="29"/>
    </row>
    <row r="6" spans="2:5" x14ac:dyDescent="0.25">
      <c r="B6" s="113" t="s">
        <v>127</v>
      </c>
      <c r="C6" s="129" t="s">
        <v>112</v>
      </c>
      <c r="D6" s="129">
        <v>400</v>
      </c>
      <c r="E6" s="113" t="s">
        <v>111</v>
      </c>
    </row>
    <row r="7" spans="2:5" x14ac:dyDescent="0.25">
      <c r="B7" s="113" t="s">
        <v>128</v>
      </c>
      <c r="C7" s="129" t="s">
        <v>112</v>
      </c>
      <c r="D7" s="129">
        <v>260</v>
      </c>
      <c r="E7" s="113"/>
    </row>
    <row r="8" spans="2:5" x14ac:dyDescent="0.25">
      <c r="B8" s="29" t="s">
        <v>133</v>
      </c>
      <c r="C8" s="28"/>
      <c r="D8" s="28"/>
      <c r="E8" s="29"/>
    </row>
    <row r="9" spans="2:5" x14ac:dyDescent="0.25">
      <c r="B9" s="87" t="s">
        <v>18</v>
      </c>
      <c r="C9" s="28" t="s">
        <v>34</v>
      </c>
      <c r="D9" s="28"/>
      <c r="E9" s="29"/>
    </row>
    <row r="10" spans="2:5" x14ac:dyDescent="0.25">
      <c r="B10" s="87" t="s">
        <v>19</v>
      </c>
      <c r="C10" s="28" t="s">
        <v>34</v>
      </c>
      <c r="D10" s="28"/>
      <c r="E10" s="29"/>
    </row>
    <row r="11" spans="2:5" x14ac:dyDescent="0.25">
      <c r="B11" s="113" t="s">
        <v>20</v>
      </c>
      <c r="C11" s="129" t="s">
        <v>34</v>
      </c>
      <c r="D11" s="129">
        <v>1750</v>
      </c>
      <c r="E11" s="113"/>
    </row>
    <row r="12" spans="2:5" x14ac:dyDescent="0.25">
      <c r="B12" s="113" t="s">
        <v>21</v>
      </c>
      <c r="C12" s="129" t="s">
        <v>34</v>
      </c>
      <c r="D12" s="129">
        <v>1950</v>
      </c>
      <c r="E12" s="113"/>
    </row>
    <row r="13" spans="2:5" x14ac:dyDescent="0.25">
      <c r="B13" s="29" t="s">
        <v>134</v>
      </c>
      <c r="C13" s="28" t="s">
        <v>112</v>
      </c>
      <c r="D13" s="28"/>
      <c r="E13" s="29" t="s">
        <v>135</v>
      </c>
    </row>
    <row r="14" spans="2:5" x14ac:dyDescent="0.25">
      <c r="B14" s="29" t="s">
        <v>136</v>
      </c>
      <c r="C14" s="28" t="s">
        <v>112</v>
      </c>
      <c r="D14" s="28"/>
      <c r="E14" s="29" t="s">
        <v>139</v>
      </c>
    </row>
    <row r="15" spans="2:5" x14ac:dyDescent="0.25">
      <c r="B15" s="29" t="s">
        <v>137</v>
      </c>
      <c r="C15" s="28" t="s">
        <v>112</v>
      </c>
      <c r="D15" s="28"/>
      <c r="E15" s="29" t="s">
        <v>138</v>
      </c>
    </row>
    <row r="16" spans="2:5" x14ac:dyDescent="0.25">
      <c r="B16" s="29" t="s">
        <v>141</v>
      </c>
      <c r="C16" s="28" t="s">
        <v>112</v>
      </c>
      <c r="D16" s="28"/>
      <c r="E16" s="29" t="s">
        <v>142</v>
      </c>
    </row>
    <row r="17" spans="2:5" x14ac:dyDescent="0.25">
      <c r="B17" s="74" t="s">
        <v>148</v>
      </c>
      <c r="C17" s="28"/>
      <c r="D17" s="28"/>
      <c r="E17" s="29"/>
    </row>
    <row r="18" spans="2:5" x14ac:dyDescent="0.25">
      <c r="B18" s="29" t="s">
        <v>140</v>
      </c>
      <c r="C18" s="28" t="s">
        <v>13</v>
      </c>
      <c r="D18" s="28"/>
      <c r="E18" s="29" t="s">
        <v>143</v>
      </c>
    </row>
    <row r="19" spans="2:5" ht="30" x14ac:dyDescent="0.25">
      <c r="B19" s="29" t="s">
        <v>144</v>
      </c>
      <c r="C19" s="28" t="s">
        <v>13</v>
      </c>
      <c r="D19" s="28"/>
      <c r="E19" s="76" t="s">
        <v>194</v>
      </c>
    </row>
    <row r="20" spans="2:5" x14ac:dyDescent="0.25">
      <c r="B20" s="29" t="s">
        <v>153</v>
      </c>
      <c r="C20" s="28" t="s">
        <v>13</v>
      </c>
      <c r="D20" s="28"/>
      <c r="E20" s="29" t="s">
        <v>145</v>
      </c>
    </row>
    <row r="21" spans="2:5" x14ac:dyDescent="0.25">
      <c r="B21" s="29" t="s">
        <v>146</v>
      </c>
      <c r="C21" s="28" t="s">
        <v>13</v>
      </c>
      <c r="D21" s="28"/>
      <c r="E21" s="29" t="s">
        <v>147</v>
      </c>
    </row>
    <row r="22" spans="2:5" x14ac:dyDescent="0.25">
      <c r="B22" s="74" t="s">
        <v>149</v>
      </c>
      <c r="C22" s="28"/>
      <c r="D22" s="28"/>
      <c r="E22" s="29"/>
    </row>
    <row r="23" spans="2:5" x14ac:dyDescent="0.25">
      <c r="B23" s="29" t="s">
        <v>150</v>
      </c>
      <c r="C23" s="28" t="s">
        <v>13</v>
      </c>
      <c r="D23" s="28"/>
      <c r="E23" s="29" t="s">
        <v>151</v>
      </c>
    </row>
    <row r="24" spans="2:5" x14ac:dyDescent="0.25">
      <c r="B24" s="29" t="s">
        <v>152</v>
      </c>
      <c r="C24" s="28" t="s">
        <v>13</v>
      </c>
      <c r="D24" s="28"/>
      <c r="E24" s="29"/>
    </row>
    <row r="25" spans="2:5" x14ac:dyDescent="0.25">
      <c r="B25" s="29" t="s">
        <v>154</v>
      </c>
      <c r="C25" s="28" t="s">
        <v>13</v>
      </c>
      <c r="D25" s="28"/>
      <c r="E25" s="29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E29"/>
  <sheetViews>
    <sheetView workbookViewId="0">
      <selection activeCell="A29" sqref="A29:XFD29"/>
    </sheetView>
  </sheetViews>
  <sheetFormatPr defaultRowHeight="15" x14ac:dyDescent="0.25"/>
  <cols>
    <col min="2" max="2" width="35" bestFit="1" customWidth="1"/>
    <col min="5" max="5" width="49.85546875" customWidth="1"/>
  </cols>
  <sheetData>
    <row r="2" spans="2:5" ht="18.75" x14ac:dyDescent="0.3">
      <c r="B2" s="60" t="s">
        <v>159</v>
      </c>
      <c r="D2" s="27"/>
    </row>
    <row r="3" spans="2:5" x14ac:dyDescent="0.25">
      <c r="B3" s="77" t="s">
        <v>101</v>
      </c>
      <c r="C3" s="78" t="s">
        <v>23</v>
      </c>
      <c r="D3" s="78" t="s">
        <v>102</v>
      </c>
      <c r="E3" s="77" t="s">
        <v>103</v>
      </c>
    </row>
    <row r="4" spans="2:5" x14ac:dyDescent="0.25">
      <c r="B4" s="29" t="s">
        <v>160</v>
      </c>
      <c r="C4" s="28" t="s">
        <v>34</v>
      </c>
      <c r="D4" s="28">
        <v>2100</v>
      </c>
      <c r="E4" s="29"/>
    </row>
    <row r="5" spans="2:5" x14ac:dyDescent="0.25">
      <c r="B5" s="29" t="s">
        <v>161</v>
      </c>
      <c r="C5" s="28"/>
      <c r="D5" s="28">
        <v>1</v>
      </c>
      <c r="E5" s="29"/>
    </row>
    <row r="6" spans="2:5" x14ac:dyDescent="0.25">
      <c r="B6" s="87" t="s">
        <v>18</v>
      </c>
      <c r="C6" s="28" t="s">
        <v>34</v>
      </c>
      <c r="D6" s="28"/>
      <c r="E6" s="29"/>
    </row>
    <row r="7" spans="2:5" x14ac:dyDescent="0.25">
      <c r="B7" s="87" t="s">
        <v>19</v>
      </c>
      <c r="C7" s="28" t="s">
        <v>34</v>
      </c>
      <c r="D7" s="28"/>
      <c r="E7" s="29"/>
    </row>
    <row r="8" spans="2:5" x14ac:dyDescent="0.25">
      <c r="B8" s="87" t="s">
        <v>20</v>
      </c>
      <c r="C8" s="28" t="s">
        <v>34</v>
      </c>
      <c r="D8" s="28">
        <v>1750</v>
      </c>
      <c r="E8" s="29"/>
    </row>
    <row r="9" spans="2:5" x14ac:dyDescent="0.25">
      <c r="B9" s="87" t="s">
        <v>21</v>
      </c>
      <c r="C9" s="28" t="s">
        <v>34</v>
      </c>
      <c r="D9" s="28">
        <v>1950</v>
      </c>
      <c r="E9" s="29"/>
    </row>
    <row r="10" spans="2:5" x14ac:dyDescent="0.25">
      <c r="B10" s="29" t="s">
        <v>162</v>
      </c>
      <c r="C10" s="28" t="s">
        <v>112</v>
      </c>
      <c r="D10" s="28"/>
      <c r="E10" s="29" t="s">
        <v>135</v>
      </c>
    </row>
    <row r="11" spans="2:5" x14ac:dyDescent="0.25">
      <c r="B11" s="113" t="s">
        <v>163</v>
      </c>
      <c r="C11" s="129" t="s">
        <v>24</v>
      </c>
      <c r="D11" s="129">
        <v>170</v>
      </c>
      <c r="E11" s="113"/>
    </row>
    <row r="12" spans="2:5" x14ac:dyDescent="0.25">
      <c r="B12" s="29" t="s">
        <v>164</v>
      </c>
      <c r="C12" s="28" t="s">
        <v>25</v>
      </c>
      <c r="D12" s="28"/>
      <c r="E12" s="29"/>
    </row>
    <row r="13" spans="2:5" ht="30" x14ac:dyDescent="0.25">
      <c r="B13" s="29" t="s">
        <v>165</v>
      </c>
      <c r="C13" s="28" t="s">
        <v>94</v>
      </c>
      <c r="D13" s="28"/>
      <c r="E13" s="76" t="s">
        <v>167</v>
      </c>
    </row>
    <row r="14" spans="2:5" x14ac:dyDescent="0.25">
      <c r="B14" s="29" t="s">
        <v>166</v>
      </c>
      <c r="C14" s="28" t="s">
        <v>95</v>
      </c>
      <c r="D14" s="28"/>
      <c r="E14" s="29"/>
    </row>
    <row r="15" spans="2:5" x14ac:dyDescent="0.25">
      <c r="B15" s="113" t="s">
        <v>168</v>
      </c>
      <c r="C15" s="129" t="s">
        <v>94</v>
      </c>
      <c r="D15" s="129">
        <v>7200</v>
      </c>
      <c r="E15" s="113"/>
    </row>
    <row r="16" spans="2:5" x14ac:dyDescent="0.25">
      <c r="B16" s="113" t="s">
        <v>169</v>
      </c>
      <c r="C16" s="129" t="s">
        <v>170</v>
      </c>
      <c r="D16" s="129">
        <v>3</v>
      </c>
      <c r="E16" s="113" t="s">
        <v>195</v>
      </c>
    </row>
    <row r="17" spans="2:5" x14ac:dyDescent="0.25">
      <c r="B17" s="113" t="s">
        <v>171</v>
      </c>
      <c r="C17" s="129"/>
      <c r="D17" s="129" t="s">
        <v>97</v>
      </c>
      <c r="E17" s="113"/>
    </row>
    <row r="18" spans="2:5" x14ac:dyDescent="0.25">
      <c r="B18" s="74" t="s">
        <v>172</v>
      </c>
      <c r="C18" s="28"/>
      <c r="D18" s="28"/>
      <c r="E18" s="29"/>
    </row>
    <row r="19" spans="2:5" x14ac:dyDescent="0.25">
      <c r="B19" s="113" t="s">
        <v>173</v>
      </c>
      <c r="C19" s="129" t="s">
        <v>91</v>
      </c>
      <c r="D19" s="129">
        <v>4</v>
      </c>
      <c r="E19" s="113" t="s">
        <v>174</v>
      </c>
    </row>
    <row r="20" spans="2:5" x14ac:dyDescent="0.25">
      <c r="B20" s="113" t="s">
        <v>175</v>
      </c>
      <c r="C20" s="129" t="s">
        <v>34</v>
      </c>
      <c r="D20" s="129">
        <v>4200</v>
      </c>
      <c r="E20" s="113"/>
    </row>
    <row r="21" spans="2:5" x14ac:dyDescent="0.25">
      <c r="B21" s="113" t="s">
        <v>176</v>
      </c>
      <c r="C21" s="129" t="s">
        <v>112</v>
      </c>
      <c r="D21" s="129">
        <v>450</v>
      </c>
      <c r="E21" s="113"/>
    </row>
    <row r="22" spans="2:5" x14ac:dyDescent="0.25">
      <c r="B22" s="113" t="s">
        <v>177</v>
      </c>
      <c r="C22" s="129" t="s">
        <v>112</v>
      </c>
      <c r="D22" s="129">
        <v>360</v>
      </c>
      <c r="E22" s="113"/>
    </row>
    <row r="23" spans="2:5" x14ac:dyDescent="0.25">
      <c r="B23" s="113" t="s">
        <v>178</v>
      </c>
      <c r="C23" s="129" t="s">
        <v>179</v>
      </c>
      <c r="D23" s="129">
        <v>8100</v>
      </c>
      <c r="E23" s="113"/>
    </row>
    <row r="24" spans="2:5" x14ac:dyDescent="0.25">
      <c r="B24" s="113" t="s">
        <v>180</v>
      </c>
      <c r="C24" s="129" t="s">
        <v>25</v>
      </c>
      <c r="D24" s="129">
        <v>100</v>
      </c>
      <c r="E24" s="113" t="s">
        <v>181</v>
      </c>
    </row>
    <row r="25" spans="2:5" x14ac:dyDescent="0.25">
      <c r="B25" s="113" t="s">
        <v>182</v>
      </c>
      <c r="C25" s="129" t="s">
        <v>94</v>
      </c>
      <c r="D25" s="129">
        <v>2.25</v>
      </c>
      <c r="E25" s="113"/>
    </row>
    <row r="26" spans="2:5" x14ac:dyDescent="0.25">
      <c r="B26" s="94" t="s">
        <v>183</v>
      </c>
      <c r="C26" s="95"/>
      <c r="D26" s="95"/>
      <c r="E26" s="96"/>
    </row>
    <row r="27" spans="2:5" x14ac:dyDescent="0.25">
      <c r="B27" s="113" t="s">
        <v>185</v>
      </c>
      <c r="C27" s="129" t="s">
        <v>94</v>
      </c>
      <c r="D27" s="129">
        <f>8760 / (17*10^6/8100)</f>
        <v>4.1738823529411766</v>
      </c>
      <c r="E27" s="113" t="s">
        <v>187</v>
      </c>
    </row>
    <row r="28" spans="2:5" x14ac:dyDescent="0.25">
      <c r="B28" s="113" t="s">
        <v>184</v>
      </c>
      <c r="C28" s="129" t="s">
        <v>94</v>
      </c>
      <c r="D28" s="129">
        <v>0.25</v>
      </c>
      <c r="E28" s="113" t="s">
        <v>188</v>
      </c>
    </row>
    <row r="29" spans="2:5" x14ac:dyDescent="0.25">
      <c r="B29" s="113" t="s">
        <v>186</v>
      </c>
      <c r="C29" s="129" t="s">
        <v>94</v>
      </c>
      <c r="D29" s="129">
        <f>D27*4</f>
        <v>16.695529411764706</v>
      </c>
      <c r="E29" s="11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 Locations</vt:lpstr>
      <vt:lpstr>SimioInputs</vt:lpstr>
      <vt:lpstr>Weather</vt:lpstr>
      <vt:lpstr>Equipment</vt:lpstr>
      <vt:lpstr>ROM</vt:lpstr>
      <vt:lpstr>CHF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Huntley</dc:creator>
  <cp:lastModifiedBy>Michael Kerkow</cp:lastModifiedBy>
  <dcterms:created xsi:type="dcterms:W3CDTF">2014-03-19T04:49:39Z</dcterms:created>
  <dcterms:modified xsi:type="dcterms:W3CDTF">2014-04-10T05:03:04Z</dcterms:modified>
</cp:coreProperties>
</file>