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03\"/>
    </mc:Choice>
  </mc:AlternateContent>
  <xr:revisionPtr revIDLastSave="0" documentId="13_ncr:1_{9D11D06F-C92B-4735-B262-F71043E5B2F2}" xr6:coauthVersionLast="47" xr6:coauthVersionMax="47" xr10:uidLastSave="{00000000-0000-0000-0000-000000000000}"/>
  <bookViews>
    <workbookView xWindow="28680" yWindow="-120" windowWidth="29040" windowHeight="17640" activeTab="2" xr2:uid="{1365FB88-706B-46A5-B038-3BE2467EA8B2}"/>
  </bookViews>
  <sheets>
    <sheet name="SPKA_Area_Height" sheetId="13" r:id="rId1"/>
    <sheet name="SPKA_Prominence" sheetId="19" r:id="rId2"/>
    <sheet name="SPKA_Prominence_ECA_XS" sheetId="22" r:id="rId3"/>
    <sheet name="SPKA_Fitted_Area" sheetId="20" r:id="rId4"/>
    <sheet name="SPKA_Experimental_Area" sheetId="2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9" l="1"/>
  <c r="D21" i="19"/>
  <c r="D22" i="19"/>
  <c r="D23" i="19"/>
  <c r="D24" i="19"/>
  <c r="D25" i="19"/>
  <c r="D26" i="19"/>
  <c r="D27" i="19"/>
  <c r="D19" i="19"/>
  <c r="F19" i="19"/>
  <c r="C19" i="19"/>
  <c r="E19" i="19"/>
  <c r="D25" i="13"/>
  <c r="D26" i="13"/>
  <c r="D27" i="13"/>
  <c r="J39" i="22"/>
  <c r="D39" i="22"/>
  <c r="J38" i="22"/>
  <c r="D38" i="22"/>
  <c r="J37" i="22"/>
  <c r="D37" i="22"/>
  <c r="J36" i="22"/>
  <c r="D36" i="22"/>
  <c r="J35" i="22"/>
  <c r="D35" i="22"/>
  <c r="J34" i="22"/>
  <c r="D34" i="22"/>
  <c r="J33" i="22"/>
  <c r="D33" i="22"/>
  <c r="J32" i="22"/>
  <c r="D32" i="22"/>
  <c r="J31" i="22"/>
  <c r="D31" i="22"/>
  <c r="I30" i="22"/>
  <c r="I37" i="22" s="1"/>
  <c r="E75" i="22" s="1"/>
  <c r="C30" i="22"/>
  <c r="C39" i="22" s="1"/>
  <c r="J27" i="22"/>
  <c r="H27" i="22"/>
  <c r="D27" i="22"/>
  <c r="J26" i="22"/>
  <c r="H26" i="22"/>
  <c r="D26" i="22"/>
  <c r="J25" i="22"/>
  <c r="H25" i="22"/>
  <c r="D25" i="22"/>
  <c r="J24" i="22"/>
  <c r="H24" i="22"/>
  <c r="D24" i="22"/>
  <c r="J23" i="22"/>
  <c r="H23" i="22"/>
  <c r="D23" i="22"/>
  <c r="J22" i="22"/>
  <c r="H22" i="22"/>
  <c r="D22" i="22"/>
  <c r="J21" i="22"/>
  <c r="H21" i="22"/>
  <c r="D21" i="22"/>
  <c r="J20" i="22"/>
  <c r="H20" i="22"/>
  <c r="D20" i="22"/>
  <c r="J19" i="22"/>
  <c r="H19" i="22"/>
  <c r="D19" i="22"/>
  <c r="I18" i="22"/>
  <c r="I20" i="22" s="1"/>
  <c r="C18" i="22"/>
  <c r="J39" i="21"/>
  <c r="D39" i="21"/>
  <c r="J38" i="21"/>
  <c r="I38" i="21"/>
  <c r="D38" i="21"/>
  <c r="J37" i="21"/>
  <c r="D37" i="21"/>
  <c r="J36" i="21"/>
  <c r="D36" i="21"/>
  <c r="J35" i="21"/>
  <c r="I35" i="21"/>
  <c r="E73" i="21" s="1"/>
  <c r="D35" i="21"/>
  <c r="J34" i="21"/>
  <c r="D34" i="21"/>
  <c r="J33" i="21"/>
  <c r="D33" i="21"/>
  <c r="J32" i="21"/>
  <c r="D32" i="21"/>
  <c r="J31" i="21"/>
  <c r="D31" i="21"/>
  <c r="I30" i="21"/>
  <c r="I37" i="21" s="1"/>
  <c r="E75" i="21" s="1"/>
  <c r="C30" i="21"/>
  <c r="C39" i="21" s="1"/>
  <c r="J27" i="21"/>
  <c r="H27" i="21"/>
  <c r="D27" i="21"/>
  <c r="J26" i="21"/>
  <c r="H26" i="21"/>
  <c r="D26" i="21"/>
  <c r="J25" i="21"/>
  <c r="H25" i="21"/>
  <c r="D25" i="21"/>
  <c r="J24" i="21"/>
  <c r="H24" i="21"/>
  <c r="D24" i="21"/>
  <c r="J23" i="21"/>
  <c r="H23" i="21"/>
  <c r="D23" i="21"/>
  <c r="J22" i="21"/>
  <c r="H22" i="21"/>
  <c r="D22" i="21"/>
  <c r="J21" i="21"/>
  <c r="H21" i="21"/>
  <c r="D21" i="21"/>
  <c r="J20" i="21"/>
  <c r="H20" i="21"/>
  <c r="D20" i="21"/>
  <c r="J19" i="21"/>
  <c r="H19" i="21"/>
  <c r="D19" i="21"/>
  <c r="I18" i="21"/>
  <c r="I20" i="21" s="1"/>
  <c r="C18" i="21"/>
  <c r="K30" i="20"/>
  <c r="K34" i="20" s="1"/>
  <c r="K39" i="20"/>
  <c r="J39" i="20"/>
  <c r="D39" i="20"/>
  <c r="J38" i="20"/>
  <c r="D38" i="20"/>
  <c r="J37" i="20"/>
  <c r="I37" i="20"/>
  <c r="E75" i="20" s="1"/>
  <c r="D37" i="20"/>
  <c r="K36" i="20"/>
  <c r="J36" i="20"/>
  <c r="D36" i="20"/>
  <c r="J35" i="20"/>
  <c r="D35" i="20"/>
  <c r="J34" i="20"/>
  <c r="D34" i="20"/>
  <c r="J33" i="20"/>
  <c r="D33" i="20"/>
  <c r="J32" i="20"/>
  <c r="D32" i="20"/>
  <c r="J31" i="20"/>
  <c r="D31" i="20"/>
  <c r="K38" i="20"/>
  <c r="I30" i="20"/>
  <c r="I31" i="20" s="1"/>
  <c r="C30" i="20"/>
  <c r="C38" i="20" s="1"/>
  <c r="G64" i="20" s="1"/>
  <c r="J27" i="20"/>
  <c r="H27" i="20"/>
  <c r="D27" i="20"/>
  <c r="J26" i="20"/>
  <c r="H26" i="20"/>
  <c r="D26" i="20"/>
  <c r="J25" i="20"/>
  <c r="H25" i="20"/>
  <c r="D25" i="20"/>
  <c r="J24" i="20"/>
  <c r="H24" i="20"/>
  <c r="D24" i="20"/>
  <c r="J23" i="20"/>
  <c r="H23" i="20"/>
  <c r="D23" i="20"/>
  <c r="J22" i="20"/>
  <c r="H22" i="20"/>
  <c r="D22" i="20"/>
  <c r="J21" i="20"/>
  <c r="H21" i="20"/>
  <c r="D21" i="20"/>
  <c r="J20" i="20"/>
  <c r="H20" i="20"/>
  <c r="D20" i="20"/>
  <c r="J19" i="20"/>
  <c r="H19" i="20"/>
  <c r="D19" i="20"/>
  <c r="I18" i="20"/>
  <c r="I25" i="20" s="1"/>
  <c r="C18" i="20"/>
  <c r="E18" i="20" s="1"/>
  <c r="J39" i="19"/>
  <c r="L39" i="19"/>
  <c r="F39" i="19"/>
  <c r="D39" i="19"/>
  <c r="L38" i="19"/>
  <c r="J38" i="19"/>
  <c r="F38" i="19"/>
  <c r="D38" i="19"/>
  <c r="L37" i="19"/>
  <c r="J37" i="19"/>
  <c r="F37" i="19"/>
  <c r="D37" i="19"/>
  <c r="L36" i="19"/>
  <c r="J36" i="19"/>
  <c r="F36" i="19"/>
  <c r="D36" i="19"/>
  <c r="L35" i="19"/>
  <c r="J35" i="19"/>
  <c r="F35" i="19"/>
  <c r="D35" i="19"/>
  <c r="L34" i="19"/>
  <c r="J34" i="19"/>
  <c r="F34" i="19"/>
  <c r="D34" i="19"/>
  <c r="L33" i="19"/>
  <c r="J33" i="19"/>
  <c r="F33" i="19"/>
  <c r="D33" i="19"/>
  <c r="L32" i="19"/>
  <c r="J32" i="19"/>
  <c r="F32" i="19"/>
  <c r="D32" i="19"/>
  <c r="L31" i="19"/>
  <c r="J31" i="19"/>
  <c r="F31" i="19"/>
  <c r="D31" i="19"/>
  <c r="K30" i="19"/>
  <c r="K36" i="19" s="1"/>
  <c r="F74" i="19" s="1"/>
  <c r="I30" i="19"/>
  <c r="I37" i="19" s="1"/>
  <c r="E30" i="19"/>
  <c r="E38" i="19" s="1"/>
  <c r="C30" i="19"/>
  <c r="C35" i="19" s="1"/>
  <c r="L27" i="19"/>
  <c r="J27" i="19"/>
  <c r="H27" i="19"/>
  <c r="F27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23" i="19"/>
  <c r="J23" i="19"/>
  <c r="H23" i="19"/>
  <c r="F23" i="19"/>
  <c r="L22" i="19"/>
  <c r="J22" i="19"/>
  <c r="H22" i="19"/>
  <c r="F22" i="19"/>
  <c r="L21" i="19"/>
  <c r="J21" i="19"/>
  <c r="H21" i="19"/>
  <c r="F21" i="19"/>
  <c r="L20" i="19"/>
  <c r="J20" i="19"/>
  <c r="H20" i="19"/>
  <c r="F20" i="19"/>
  <c r="L19" i="19"/>
  <c r="J19" i="19"/>
  <c r="H19" i="19"/>
  <c r="K18" i="19"/>
  <c r="K26" i="19" s="1"/>
  <c r="I18" i="19"/>
  <c r="I26" i="19" s="1"/>
  <c r="E18" i="19"/>
  <c r="E26" i="19" s="1"/>
  <c r="B52" i="19" s="1"/>
  <c r="B64" i="19" s="1"/>
  <c r="C18" i="19"/>
  <c r="C24" i="19" s="1"/>
  <c r="L39" i="13"/>
  <c r="L34" i="13"/>
  <c r="L31" i="13"/>
  <c r="J32" i="13"/>
  <c r="J33" i="13"/>
  <c r="J34" i="13"/>
  <c r="J35" i="13"/>
  <c r="J36" i="13"/>
  <c r="J37" i="13"/>
  <c r="J38" i="13"/>
  <c r="J31" i="13"/>
  <c r="L32" i="13"/>
  <c r="L33" i="13"/>
  <c r="L35" i="13"/>
  <c r="L36" i="13"/>
  <c r="L37" i="13"/>
  <c r="L38" i="13"/>
  <c r="K30" i="13"/>
  <c r="K37" i="13" s="1"/>
  <c r="I30" i="13"/>
  <c r="I33" i="13" s="1"/>
  <c r="F31" i="13"/>
  <c r="F33" i="13"/>
  <c r="F32" i="13"/>
  <c r="F34" i="13"/>
  <c r="F35" i="13"/>
  <c r="F36" i="13"/>
  <c r="F37" i="13"/>
  <c r="F38" i="13"/>
  <c r="F39" i="13"/>
  <c r="D32" i="13"/>
  <c r="D33" i="13"/>
  <c r="D34" i="13"/>
  <c r="D35" i="13"/>
  <c r="D36" i="13"/>
  <c r="D37" i="13"/>
  <c r="D38" i="13"/>
  <c r="D39" i="13"/>
  <c r="D31" i="13"/>
  <c r="E30" i="13"/>
  <c r="E31" i="13" s="1"/>
  <c r="C30" i="13"/>
  <c r="C35" i="13" s="1"/>
  <c r="J20" i="13"/>
  <c r="L20" i="13"/>
  <c r="J21" i="13"/>
  <c r="L21" i="13"/>
  <c r="J22" i="13"/>
  <c r="L22" i="13"/>
  <c r="J23" i="13"/>
  <c r="L23" i="13"/>
  <c r="J24" i="13"/>
  <c r="L24" i="13"/>
  <c r="J25" i="13"/>
  <c r="L25" i="13"/>
  <c r="J26" i="13"/>
  <c r="L26" i="13"/>
  <c r="J27" i="13"/>
  <c r="L27" i="13"/>
  <c r="J19" i="13"/>
  <c r="L19" i="13"/>
  <c r="K18" i="13"/>
  <c r="K21" i="13" s="1"/>
  <c r="I18" i="13"/>
  <c r="I22" i="13" s="1"/>
  <c r="H27" i="13"/>
  <c r="H26" i="13"/>
  <c r="H25" i="13"/>
  <c r="H24" i="13"/>
  <c r="H23" i="13"/>
  <c r="H22" i="13"/>
  <c r="H21" i="13"/>
  <c r="H20" i="13"/>
  <c r="H19" i="13"/>
  <c r="D20" i="13"/>
  <c r="F20" i="13"/>
  <c r="D21" i="13"/>
  <c r="F21" i="13"/>
  <c r="D22" i="13"/>
  <c r="F22" i="13"/>
  <c r="D23" i="13"/>
  <c r="F23" i="13"/>
  <c r="D24" i="13"/>
  <c r="F24" i="13"/>
  <c r="F25" i="13"/>
  <c r="F26" i="13"/>
  <c r="F27" i="13"/>
  <c r="F19" i="13"/>
  <c r="D19" i="13"/>
  <c r="E38" i="13" l="1"/>
  <c r="F64" i="13" s="1"/>
  <c r="C38" i="13"/>
  <c r="E36" i="13"/>
  <c r="E37" i="13"/>
  <c r="E33" i="13"/>
  <c r="F59" i="13" s="1"/>
  <c r="I32" i="19"/>
  <c r="G70" i="19" s="1"/>
  <c r="F64" i="19"/>
  <c r="F75" i="13"/>
  <c r="K25" i="13"/>
  <c r="F51" i="13" s="1"/>
  <c r="F62" i="13"/>
  <c r="F63" i="13"/>
  <c r="F57" i="13"/>
  <c r="I34" i="13"/>
  <c r="G72" i="13" s="1"/>
  <c r="H72" i="13" s="1"/>
  <c r="I37" i="13"/>
  <c r="E75" i="13" s="1"/>
  <c r="C32" i="13"/>
  <c r="E58" i="13" s="1"/>
  <c r="F47" i="13"/>
  <c r="I24" i="13"/>
  <c r="G50" i="13" s="1"/>
  <c r="I20" i="13"/>
  <c r="G46" i="13" s="1"/>
  <c r="E48" i="13"/>
  <c r="E33" i="19"/>
  <c r="F59" i="19" s="1"/>
  <c r="E31" i="19"/>
  <c r="F57" i="19" s="1"/>
  <c r="E34" i="19"/>
  <c r="F60" i="19" s="1"/>
  <c r="F52" i="19"/>
  <c r="E27" i="19"/>
  <c r="B53" i="19" s="1"/>
  <c r="B65" i="19" s="1"/>
  <c r="B77" i="19" s="1"/>
  <c r="E20" i="19"/>
  <c r="B46" i="19" s="1"/>
  <c r="B58" i="19" s="1"/>
  <c r="B70" i="19" s="1"/>
  <c r="E22" i="19"/>
  <c r="B48" i="19" s="1"/>
  <c r="B60" i="19" s="1"/>
  <c r="B72" i="19" s="1"/>
  <c r="K30" i="22"/>
  <c r="K37" i="22" s="1"/>
  <c r="L37" i="22" s="1"/>
  <c r="F75" i="22" s="1"/>
  <c r="I32" i="22"/>
  <c r="E70" i="22" s="1"/>
  <c r="C31" i="22"/>
  <c r="E57" i="22" s="1"/>
  <c r="I35" i="22"/>
  <c r="G73" i="22" s="1"/>
  <c r="H73" i="22" s="1"/>
  <c r="E30" i="22"/>
  <c r="E33" i="22" s="1"/>
  <c r="I36" i="19"/>
  <c r="G74" i="19" s="1"/>
  <c r="H74" i="19" s="1"/>
  <c r="I39" i="19"/>
  <c r="G77" i="19" s="1"/>
  <c r="H77" i="19" s="1"/>
  <c r="C20" i="19"/>
  <c r="K20" i="19"/>
  <c r="F46" i="19" s="1"/>
  <c r="K22" i="19"/>
  <c r="F48" i="19" s="1"/>
  <c r="K38" i="19"/>
  <c r="F76" i="19" s="1"/>
  <c r="K24" i="19"/>
  <c r="F50" i="19" s="1"/>
  <c r="K35" i="19"/>
  <c r="F73" i="19" s="1"/>
  <c r="K37" i="19"/>
  <c r="F75" i="19" s="1"/>
  <c r="C23" i="19"/>
  <c r="K31" i="19"/>
  <c r="F69" i="19" s="1"/>
  <c r="K32" i="19"/>
  <c r="F70" i="19" s="1"/>
  <c r="K34" i="19"/>
  <c r="F72" i="19" s="1"/>
  <c r="E24" i="19"/>
  <c r="B50" i="19" s="1"/>
  <c r="B62" i="19" s="1"/>
  <c r="B74" i="19" s="1"/>
  <c r="K27" i="19"/>
  <c r="F53" i="19" s="1"/>
  <c r="C31" i="19"/>
  <c r="G57" i="19" s="1"/>
  <c r="C34" i="19"/>
  <c r="G60" i="19" s="1"/>
  <c r="E39" i="19"/>
  <c r="F65" i="19" s="1"/>
  <c r="E36" i="19"/>
  <c r="F62" i="19" s="1"/>
  <c r="E37" i="19"/>
  <c r="F63" i="19" s="1"/>
  <c r="I22" i="21"/>
  <c r="E48" i="21" s="1"/>
  <c r="I24" i="21"/>
  <c r="G50" i="21" s="1"/>
  <c r="L39" i="20"/>
  <c r="F77" i="20" s="1"/>
  <c r="K18" i="20"/>
  <c r="K22" i="20" s="1"/>
  <c r="E24" i="20"/>
  <c r="E19" i="20"/>
  <c r="E20" i="20"/>
  <c r="E27" i="20"/>
  <c r="K33" i="20"/>
  <c r="K37" i="20"/>
  <c r="L37" i="20" s="1"/>
  <c r="K31" i="20"/>
  <c r="E30" i="20"/>
  <c r="E69" i="20"/>
  <c r="E71" i="13"/>
  <c r="G71" i="13"/>
  <c r="H71" i="13" s="1"/>
  <c r="E61" i="13"/>
  <c r="G61" i="13"/>
  <c r="C36" i="13"/>
  <c r="K32" i="13"/>
  <c r="F70" i="13" s="1"/>
  <c r="I27" i="13"/>
  <c r="E35" i="13"/>
  <c r="F61" i="13" s="1"/>
  <c r="C31" i="13"/>
  <c r="C34" i="13"/>
  <c r="I39" i="13"/>
  <c r="I32" i="13"/>
  <c r="E70" i="13" s="1"/>
  <c r="K36" i="13"/>
  <c r="F74" i="13" s="1"/>
  <c r="I31" i="13"/>
  <c r="G69" i="13" s="1"/>
  <c r="H69" i="13" s="1"/>
  <c r="K31" i="13"/>
  <c r="F69" i="13" s="1"/>
  <c r="I19" i="13"/>
  <c r="K22" i="13"/>
  <c r="F48" i="13" s="1"/>
  <c r="E34" i="13"/>
  <c r="F60" i="13" s="1"/>
  <c r="C39" i="13"/>
  <c r="C33" i="13"/>
  <c r="E39" i="13"/>
  <c r="F65" i="13" s="1"/>
  <c r="I38" i="13"/>
  <c r="I35" i="13"/>
  <c r="E73" i="13" s="1"/>
  <c r="K35" i="13"/>
  <c r="F73" i="13" s="1"/>
  <c r="K34" i="13"/>
  <c r="F72" i="13" s="1"/>
  <c r="G48" i="13"/>
  <c r="I26" i="13"/>
  <c r="E32" i="13"/>
  <c r="F58" i="13" s="1"/>
  <c r="C37" i="13"/>
  <c r="I36" i="13"/>
  <c r="E74" i="13" s="1"/>
  <c r="K39" i="13"/>
  <c r="F77" i="13" s="1"/>
  <c r="K33" i="13"/>
  <c r="F71" i="13" s="1"/>
  <c r="E72" i="13"/>
  <c r="K38" i="13"/>
  <c r="F76" i="13" s="1"/>
  <c r="I23" i="13"/>
  <c r="I21" i="13"/>
  <c r="I38" i="22"/>
  <c r="E76" i="22" s="1"/>
  <c r="E36" i="22"/>
  <c r="F36" i="22" s="1"/>
  <c r="C37" i="22"/>
  <c r="E63" i="22" s="1"/>
  <c r="C34" i="22"/>
  <c r="E73" i="22"/>
  <c r="I24" i="22"/>
  <c r="E50" i="22" s="1"/>
  <c r="G70" i="22"/>
  <c r="H70" i="22" s="1"/>
  <c r="G46" i="22"/>
  <c r="E46" i="22"/>
  <c r="I22" i="22"/>
  <c r="G50" i="22"/>
  <c r="G65" i="22"/>
  <c r="E65" i="22"/>
  <c r="G63" i="22"/>
  <c r="E38" i="22"/>
  <c r="E35" i="22"/>
  <c r="E37" i="22"/>
  <c r="E34" i="22"/>
  <c r="E39" i="22"/>
  <c r="G75" i="22"/>
  <c r="H75" i="22" s="1"/>
  <c r="C27" i="22"/>
  <c r="C25" i="22"/>
  <c r="C23" i="22"/>
  <c r="C21" i="22"/>
  <c r="C19" i="22"/>
  <c r="C26" i="22"/>
  <c r="C24" i="22"/>
  <c r="C22" i="22"/>
  <c r="C20" i="22"/>
  <c r="E18" i="22"/>
  <c r="E19" i="22" s="1"/>
  <c r="I27" i="22"/>
  <c r="I25" i="22"/>
  <c r="I23" i="22"/>
  <c r="I21" i="22"/>
  <c r="I19" i="22"/>
  <c r="I26" i="22"/>
  <c r="C32" i="22"/>
  <c r="I33" i="22"/>
  <c r="C35" i="22"/>
  <c r="I36" i="22"/>
  <c r="C38" i="22"/>
  <c r="I39" i="22"/>
  <c r="I31" i="22"/>
  <c r="C33" i="22"/>
  <c r="I34" i="22"/>
  <c r="C36" i="22"/>
  <c r="I32" i="21"/>
  <c r="G70" i="21" s="1"/>
  <c r="H70" i="21" s="1"/>
  <c r="K30" i="21"/>
  <c r="K35" i="21" s="1"/>
  <c r="E30" i="21"/>
  <c r="E36" i="21" s="1"/>
  <c r="C34" i="21"/>
  <c r="C31" i="21"/>
  <c r="E57" i="21" s="1"/>
  <c r="C37" i="21"/>
  <c r="E63" i="21" s="1"/>
  <c r="G46" i="21"/>
  <c r="E46" i="21"/>
  <c r="G65" i="21"/>
  <c r="E65" i="21"/>
  <c r="G57" i="21"/>
  <c r="G73" i="21"/>
  <c r="H73" i="21" s="1"/>
  <c r="G48" i="21"/>
  <c r="H48" i="21" s="1"/>
  <c r="C27" i="21"/>
  <c r="C25" i="21"/>
  <c r="C23" i="21"/>
  <c r="C21" i="21"/>
  <c r="C19" i="21"/>
  <c r="C26" i="21"/>
  <c r="C24" i="21"/>
  <c r="C22" i="21"/>
  <c r="C20" i="21"/>
  <c r="E18" i="21"/>
  <c r="G63" i="21"/>
  <c r="G75" i="21"/>
  <c r="H75" i="21" s="1"/>
  <c r="I27" i="21"/>
  <c r="I25" i="21"/>
  <c r="I23" i="21"/>
  <c r="I21" i="21"/>
  <c r="I19" i="21"/>
  <c r="I26" i="21"/>
  <c r="G76" i="21"/>
  <c r="H76" i="21" s="1"/>
  <c r="E76" i="21"/>
  <c r="C32" i="21"/>
  <c r="I33" i="21"/>
  <c r="C35" i="21"/>
  <c r="I36" i="21"/>
  <c r="C38" i="21"/>
  <c r="I39" i="21"/>
  <c r="I31" i="21"/>
  <c r="G69" i="21" s="1"/>
  <c r="C33" i="21"/>
  <c r="I34" i="21"/>
  <c r="C36" i="21"/>
  <c r="E39" i="20"/>
  <c r="E32" i="20"/>
  <c r="E35" i="20"/>
  <c r="K21" i="20"/>
  <c r="L21" i="20" s="1"/>
  <c r="E23" i="20"/>
  <c r="E26" i="20"/>
  <c r="F27" i="20"/>
  <c r="B53" i="20" s="1"/>
  <c r="B65" i="20" s="1"/>
  <c r="B77" i="20" s="1"/>
  <c r="E22" i="20"/>
  <c r="F22" i="20" s="1"/>
  <c r="E21" i="20"/>
  <c r="E25" i="20"/>
  <c r="F24" i="20"/>
  <c r="B50" i="20" s="1"/>
  <c r="B62" i="20" s="1"/>
  <c r="B74" i="20" s="1"/>
  <c r="I38" i="20"/>
  <c r="G76" i="20" s="1"/>
  <c r="H76" i="20" s="1"/>
  <c r="I35" i="20"/>
  <c r="G73" i="20" s="1"/>
  <c r="H73" i="20" s="1"/>
  <c r="C36" i="20"/>
  <c r="G62" i="20" s="1"/>
  <c r="C37" i="20"/>
  <c r="C31" i="20"/>
  <c r="E57" i="20" s="1"/>
  <c r="C33" i="20"/>
  <c r="C34" i="20"/>
  <c r="C39" i="20"/>
  <c r="G65" i="20" s="1"/>
  <c r="E51" i="20"/>
  <c r="G51" i="20"/>
  <c r="I19" i="20"/>
  <c r="G59" i="20"/>
  <c r="E59" i="20"/>
  <c r="I23" i="20"/>
  <c r="I26" i="20"/>
  <c r="G75" i="20"/>
  <c r="H75" i="20" s="1"/>
  <c r="C27" i="20"/>
  <c r="C25" i="20"/>
  <c r="C23" i="20"/>
  <c r="C21" i="20"/>
  <c r="C19" i="20"/>
  <c r="C26" i="20"/>
  <c r="C24" i="20"/>
  <c r="C22" i="20"/>
  <c r="C20" i="20"/>
  <c r="I21" i="20"/>
  <c r="K23" i="20"/>
  <c r="I24" i="20"/>
  <c r="I27" i="20"/>
  <c r="I39" i="20"/>
  <c r="I36" i="20"/>
  <c r="L36" i="20" s="1"/>
  <c r="F74" i="20" s="1"/>
  <c r="I33" i="20"/>
  <c r="I32" i="20"/>
  <c r="I22" i="20"/>
  <c r="I20" i="20"/>
  <c r="E37" i="20"/>
  <c r="E31" i="20"/>
  <c r="E33" i="20"/>
  <c r="E73" i="20"/>
  <c r="I34" i="20"/>
  <c r="L34" i="20" s="1"/>
  <c r="F72" i="20" s="1"/>
  <c r="E36" i="20"/>
  <c r="G57" i="20"/>
  <c r="E64" i="20"/>
  <c r="G69" i="20"/>
  <c r="H69" i="20" s="1"/>
  <c r="C32" i="20"/>
  <c r="K32" i="20"/>
  <c r="C35" i="20"/>
  <c r="K35" i="20"/>
  <c r="I33" i="19"/>
  <c r="I35" i="19"/>
  <c r="G73" i="19" s="1"/>
  <c r="H73" i="19" s="1"/>
  <c r="I38" i="19"/>
  <c r="E76" i="19" s="1"/>
  <c r="C37" i="19"/>
  <c r="G63" i="19" s="1"/>
  <c r="C25" i="19"/>
  <c r="C21" i="19"/>
  <c r="C22" i="19"/>
  <c r="C27" i="19"/>
  <c r="B76" i="19"/>
  <c r="E52" i="19"/>
  <c r="G52" i="19"/>
  <c r="H52" i="19" s="1"/>
  <c r="E75" i="19"/>
  <c r="G75" i="19"/>
  <c r="H75" i="19" s="1"/>
  <c r="E61" i="19"/>
  <c r="G61" i="19"/>
  <c r="C50" i="19"/>
  <c r="A50" i="19"/>
  <c r="A62" i="19" s="1"/>
  <c r="A74" i="19" s="1"/>
  <c r="I25" i="19"/>
  <c r="I21" i="19"/>
  <c r="I19" i="19"/>
  <c r="K25" i="19"/>
  <c r="F51" i="19" s="1"/>
  <c r="C32" i="19"/>
  <c r="K19" i="19"/>
  <c r="F45" i="19" s="1"/>
  <c r="K21" i="19"/>
  <c r="F47" i="19" s="1"/>
  <c r="K23" i="19"/>
  <c r="F49" i="19" s="1"/>
  <c r="E25" i="19"/>
  <c r="B51" i="19" s="1"/>
  <c r="B63" i="19" s="1"/>
  <c r="K39" i="19"/>
  <c r="F77" i="19" s="1"/>
  <c r="E60" i="19"/>
  <c r="C38" i="19"/>
  <c r="B45" i="19"/>
  <c r="B57" i="19" s="1"/>
  <c r="B69" i="19" s="1"/>
  <c r="I20" i="19"/>
  <c r="E21" i="19"/>
  <c r="B47" i="19" s="1"/>
  <c r="B59" i="19" s="1"/>
  <c r="B71" i="19" s="1"/>
  <c r="I22" i="19"/>
  <c r="E23" i="19"/>
  <c r="B49" i="19" s="1"/>
  <c r="B61" i="19" s="1"/>
  <c r="B73" i="19" s="1"/>
  <c r="I24" i="19"/>
  <c r="C26" i="19"/>
  <c r="I27" i="19"/>
  <c r="I31" i="19"/>
  <c r="E32" i="19"/>
  <c r="F58" i="19" s="1"/>
  <c r="C33" i="19"/>
  <c r="K33" i="19"/>
  <c r="F71" i="19" s="1"/>
  <c r="I34" i="19"/>
  <c r="E35" i="19"/>
  <c r="F61" i="19" s="1"/>
  <c r="C36" i="19"/>
  <c r="C39" i="19"/>
  <c r="I23" i="19"/>
  <c r="K19" i="13"/>
  <c r="F45" i="13" s="1"/>
  <c r="K26" i="13"/>
  <c r="F52" i="13" s="1"/>
  <c r="I25" i="13"/>
  <c r="K23" i="13"/>
  <c r="F49" i="13" s="1"/>
  <c r="K20" i="13"/>
  <c r="F46" i="13" s="1"/>
  <c r="K27" i="13"/>
  <c r="F53" i="13" s="1"/>
  <c r="K24" i="13"/>
  <c r="F50" i="13" s="1"/>
  <c r="K36" i="22" l="1"/>
  <c r="F19" i="22"/>
  <c r="K38" i="22"/>
  <c r="L38" i="22" s="1"/>
  <c r="F76" i="22" s="1"/>
  <c r="K32" i="22"/>
  <c r="G64" i="13"/>
  <c r="H64" i="13" s="1"/>
  <c r="E64" i="13"/>
  <c r="E77" i="13"/>
  <c r="G77" i="13"/>
  <c r="H77" i="13" s="1"/>
  <c r="G58" i="13"/>
  <c r="G73" i="13"/>
  <c r="H73" i="13" s="1"/>
  <c r="G65" i="13"/>
  <c r="E65" i="13"/>
  <c r="E70" i="19"/>
  <c r="A48" i="19"/>
  <c r="A60" i="19" s="1"/>
  <c r="A72" i="19" s="1"/>
  <c r="C47" i="19"/>
  <c r="C59" i="19" s="1"/>
  <c r="A49" i="19"/>
  <c r="A61" i="19" s="1"/>
  <c r="A73" i="19" s="1"/>
  <c r="C46" i="19"/>
  <c r="C58" i="19" s="1"/>
  <c r="K34" i="22"/>
  <c r="L34" i="22" s="1"/>
  <c r="F72" i="22" s="1"/>
  <c r="K33" i="22"/>
  <c r="G76" i="22"/>
  <c r="H76" i="22" s="1"/>
  <c r="K35" i="22"/>
  <c r="L35" i="22" s="1"/>
  <c r="F73" i="22" s="1"/>
  <c r="E57" i="19"/>
  <c r="H57" i="19"/>
  <c r="E69" i="13"/>
  <c r="G70" i="13"/>
  <c r="H70" i="13" s="1"/>
  <c r="G74" i="13"/>
  <c r="H74" i="13" s="1"/>
  <c r="G75" i="13"/>
  <c r="H75" i="13" s="1"/>
  <c r="E50" i="13"/>
  <c r="H50" i="13" s="1"/>
  <c r="H48" i="13"/>
  <c r="E46" i="13"/>
  <c r="H46" i="13" s="1"/>
  <c r="H60" i="19"/>
  <c r="E31" i="22"/>
  <c r="F31" i="22" s="1"/>
  <c r="F57" i="22" s="1"/>
  <c r="G57" i="22"/>
  <c r="E32" i="22"/>
  <c r="F32" i="22" s="1"/>
  <c r="F58" i="22" s="1"/>
  <c r="K39" i="22"/>
  <c r="K31" i="22"/>
  <c r="L31" i="22" s="1"/>
  <c r="F69" i="22" s="1"/>
  <c r="E77" i="19"/>
  <c r="G76" i="19"/>
  <c r="H76" i="19" s="1"/>
  <c r="E74" i="19"/>
  <c r="C51" i="19"/>
  <c r="A51" i="19"/>
  <c r="A63" i="19" s="1"/>
  <c r="A75" i="19" s="1"/>
  <c r="A53" i="19"/>
  <c r="A65" i="19" s="1"/>
  <c r="A77" i="19" s="1"/>
  <c r="C53" i="19"/>
  <c r="C52" i="19"/>
  <c r="A52" i="19"/>
  <c r="A64" i="19" s="1"/>
  <c r="A76" i="19" s="1"/>
  <c r="A47" i="19"/>
  <c r="A59" i="19" s="1"/>
  <c r="A71" i="19" s="1"/>
  <c r="H63" i="19"/>
  <c r="G64" i="19"/>
  <c r="H64" i="19" s="1"/>
  <c r="E64" i="19"/>
  <c r="G65" i="19"/>
  <c r="H65" i="19" s="1"/>
  <c r="E65" i="19"/>
  <c r="H61" i="19"/>
  <c r="A45" i="19"/>
  <c r="A57" i="19" s="1"/>
  <c r="A69" i="19" s="1"/>
  <c r="C45" i="19"/>
  <c r="H46" i="21"/>
  <c r="E50" i="21"/>
  <c r="K33" i="21"/>
  <c r="L22" i="20"/>
  <c r="F48" i="20"/>
  <c r="K24" i="20"/>
  <c r="L24" i="20" s="1"/>
  <c r="F50" i="20" s="1"/>
  <c r="L33" i="20"/>
  <c r="F71" i="20" s="1"/>
  <c r="F70" i="20"/>
  <c r="L32" i="20"/>
  <c r="F39" i="20"/>
  <c r="F65" i="20" s="1"/>
  <c r="H65" i="20" s="1"/>
  <c r="K26" i="20"/>
  <c r="K25" i="20"/>
  <c r="L25" i="20" s="1"/>
  <c r="F51" i="20" s="1"/>
  <c r="F59" i="20"/>
  <c r="F33" i="20"/>
  <c r="F47" i="20"/>
  <c r="K19" i="20"/>
  <c r="L19" i="20" s="1"/>
  <c r="F75" i="20"/>
  <c r="F31" i="20"/>
  <c r="F57" i="20" s="1"/>
  <c r="H57" i="20" s="1"/>
  <c r="K27" i="20"/>
  <c r="L27" i="20" s="1"/>
  <c r="F20" i="20"/>
  <c r="B46" i="20" s="1"/>
  <c r="B58" i="20" s="1"/>
  <c r="B70" i="20" s="1"/>
  <c r="E62" i="20"/>
  <c r="F35" i="20"/>
  <c r="F61" i="20" s="1"/>
  <c r="E38" i="20"/>
  <c r="E34" i="20"/>
  <c r="F19" i="20"/>
  <c r="B45" i="20" s="1"/>
  <c r="B57" i="20" s="1"/>
  <c r="B69" i="20" s="1"/>
  <c r="L35" i="20"/>
  <c r="F73" i="20" s="1"/>
  <c r="F36" i="20"/>
  <c r="F62" i="20" s="1"/>
  <c r="H62" i="20" s="1"/>
  <c r="F37" i="20"/>
  <c r="F63" i="20" s="1"/>
  <c r="H63" i="20" s="1"/>
  <c r="K20" i="20"/>
  <c r="B48" i="20"/>
  <c r="B60" i="20" s="1"/>
  <c r="B72" i="20" s="1"/>
  <c r="F21" i="20"/>
  <c r="B47" i="20" s="1"/>
  <c r="B59" i="20" s="1"/>
  <c r="B71" i="20" s="1"/>
  <c r="F32" i="20"/>
  <c r="F58" i="20" s="1"/>
  <c r="L31" i="20"/>
  <c r="F69" i="20" s="1"/>
  <c r="L38" i="20"/>
  <c r="F76" i="20" s="1"/>
  <c r="H58" i="13"/>
  <c r="E60" i="13"/>
  <c r="G60" i="13"/>
  <c r="H60" i="13" s="1"/>
  <c r="G51" i="13"/>
  <c r="E51" i="13"/>
  <c r="G47" i="13"/>
  <c r="E47" i="13"/>
  <c r="H65" i="13"/>
  <c r="G49" i="13"/>
  <c r="E49" i="13"/>
  <c r="G53" i="13"/>
  <c r="E53" i="13"/>
  <c r="H61" i="13"/>
  <c r="G63" i="13"/>
  <c r="H63" i="13" s="1"/>
  <c r="E63" i="13"/>
  <c r="E76" i="13"/>
  <c r="G76" i="13"/>
  <c r="H76" i="13" s="1"/>
  <c r="G45" i="13"/>
  <c r="E45" i="13"/>
  <c r="G52" i="13"/>
  <c r="E52" i="13"/>
  <c r="E62" i="13"/>
  <c r="G62" i="13"/>
  <c r="H62" i="13" s="1"/>
  <c r="E59" i="13"/>
  <c r="G59" i="13"/>
  <c r="H59" i="13" s="1"/>
  <c r="E57" i="13"/>
  <c r="G57" i="13"/>
  <c r="H57" i="13" s="1"/>
  <c r="E60" i="22"/>
  <c r="G60" i="22"/>
  <c r="H46" i="22"/>
  <c r="H50" i="22"/>
  <c r="F62" i="22"/>
  <c r="E72" i="22"/>
  <c r="G72" i="22"/>
  <c r="H72" i="22" s="1"/>
  <c r="G58" i="22"/>
  <c r="E58" i="22"/>
  <c r="C52" i="22"/>
  <c r="A52" i="22"/>
  <c r="A64" i="22" s="1"/>
  <c r="A76" i="22" s="1"/>
  <c r="F37" i="22"/>
  <c r="F63" i="22" s="1"/>
  <c r="H63" i="22" s="1"/>
  <c r="G74" i="22"/>
  <c r="H74" i="22" s="1"/>
  <c r="E74" i="22"/>
  <c r="C45" i="22"/>
  <c r="A45" i="22"/>
  <c r="A57" i="22" s="1"/>
  <c r="A69" i="22" s="1"/>
  <c r="G47" i="22"/>
  <c r="E47" i="22"/>
  <c r="F35" i="22"/>
  <c r="F61" i="22" s="1"/>
  <c r="E69" i="22"/>
  <c r="G69" i="22"/>
  <c r="H69" i="22" s="1"/>
  <c r="G61" i="22"/>
  <c r="E61" i="22"/>
  <c r="G49" i="22"/>
  <c r="E49" i="22"/>
  <c r="C46" i="22"/>
  <c r="A46" i="22"/>
  <c r="A58" i="22" s="1"/>
  <c r="A70" i="22" s="1"/>
  <c r="C49" i="22"/>
  <c r="A49" i="22"/>
  <c r="A61" i="22" s="1"/>
  <c r="A73" i="22" s="1"/>
  <c r="F38" i="22"/>
  <c r="F64" i="22" s="1"/>
  <c r="E48" i="22"/>
  <c r="G48" i="22"/>
  <c r="G64" i="22"/>
  <c r="E64" i="22"/>
  <c r="E26" i="22"/>
  <c r="E24" i="22"/>
  <c r="E22" i="22"/>
  <c r="E20" i="22"/>
  <c r="K18" i="22"/>
  <c r="E23" i="22"/>
  <c r="E27" i="22"/>
  <c r="E21" i="22"/>
  <c r="E25" i="22"/>
  <c r="L36" i="22"/>
  <c r="F74" i="22" s="1"/>
  <c r="G77" i="22"/>
  <c r="H77" i="22" s="1"/>
  <c r="E77" i="22"/>
  <c r="G71" i="22"/>
  <c r="H71" i="22" s="1"/>
  <c r="E71" i="22"/>
  <c r="E51" i="22"/>
  <c r="G51" i="22"/>
  <c r="C48" i="22"/>
  <c r="A48" i="22"/>
  <c r="A60" i="22" s="1"/>
  <c r="A72" i="22" s="1"/>
  <c r="C51" i="22"/>
  <c r="A51" i="22"/>
  <c r="A63" i="22" s="1"/>
  <c r="A75" i="22" s="1"/>
  <c r="G52" i="22"/>
  <c r="E52" i="22"/>
  <c r="L33" i="22"/>
  <c r="F71" i="22" s="1"/>
  <c r="E45" i="22"/>
  <c r="G45" i="22"/>
  <c r="F39" i="22"/>
  <c r="F65" i="22" s="1"/>
  <c r="H65" i="22" s="1"/>
  <c r="G59" i="22"/>
  <c r="E59" i="22"/>
  <c r="F33" i="22"/>
  <c r="F59" i="22" s="1"/>
  <c r="A47" i="22"/>
  <c r="A59" i="22" s="1"/>
  <c r="A71" i="22" s="1"/>
  <c r="C47" i="22"/>
  <c r="G62" i="22"/>
  <c r="E62" i="22"/>
  <c r="L32" i="22"/>
  <c r="F70" i="22" s="1"/>
  <c r="L39" i="22"/>
  <c r="F77" i="22" s="1"/>
  <c r="G53" i="22"/>
  <c r="E53" i="22"/>
  <c r="A50" i="22"/>
  <c r="A62" i="22" s="1"/>
  <c r="A74" i="22" s="1"/>
  <c r="C50" i="22"/>
  <c r="A53" i="22"/>
  <c r="A65" i="22" s="1"/>
  <c r="A77" i="22" s="1"/>
  <c r="C53" i="22"/>
  <c r="F34" i="22"/>
  <c r="F60" i="22" s="1"/>
  <c r="K39" i="21"/>
  <c r="L39" i="21" s="1"/>
  <c r="F77" i="21" s="1"/>
  <c r="K37" i="21"/>
  <c r="K34" i="21"/>
  <c r="L34" i="21" s="1"/>
  <c r="F72" i="21" s="1"/>
  <c r="K31" i="21"/>
  <c r="L31" i="21" s="1"/>
  <c r="F69" i="21" s="1"/>
  <c r="K36" i="21"/>
  <c r="L36" i="21" s="1"/>
  <c r="F74" i="21" s="1"/>
  <c r="K38" i="21"/>
  <c r="L38" i="21" s="1"/>
  <c r="F76" i="21" s="1"/>
  <c r="K32" i="21"/>
  <c r="L32" i="21" s="1"/>
  <c r="F70" i="21" s="1"/>
  <c r="E70" i="21"/>
  <c r="E33" i="21"/>
  <c r="F33" i="21" s="1"/>
  <c r="F59" i="21" s="1"/>
  <c r="E31" i="21"/>
  <c r="E34" i="21"/>
  <c r="E35" i="21"/>
  <c r="E38" i="21"/>
  <c r="F38" i="21" s="1"/>
  <c r="F64" i="21" s="1"/>
  <c r="E37" i="21"/>
  <c r="F37" i="21" s="1"/>
  <c r="F63" i="21" s="1"/>
  <c r="H63" i="21" s="1"/>
  <c r="E39" i="21"/>
  <c r="E32" i="21"/>
  <c r="E60" i="21"/>
  <c r="G60" i="21"/>
  <c r="G62" i="21"/>
  <c r="E62" i="21"/>
  <c r="A53" i="21"/>
  <c r="A65" i="21" s="1"/>
  <c r="A77" i="21" s="1"/>
  <c r="C53" i="21"/>
  <c r="E72" i="21"/>
  <c r="G72" i="21"/>
  <c r="H72" i="21" s="1"/>
  <c r="G64" i="21"/>
  <c r="E64" i="21"/>
  <c r="G58" i="21"/>
  <c r="E58" i="21"/>
  <c r="F34" i="21"/>
  <c r="F60" i="21" s="1"/>
  <c r="H60" i="21" s="1"/>
  <c r="G74" i="21"/>
  <c r="H74" i="21" s="1"/>
  <c r="E74" i="21"/>
  <c r="G47" i="21"/>
  <c r="E47" i="21"/>
  <c r="C45" i="21"/>
  <c r="A45" i="21"/>
  <c r="A57" i="21" s="1"/>
  <c r="A69" i="21" s="1"/>
  <c r="F36" i="21"/>
  <c r="F62" i="21" s="1"/>
  <c r="G59" i="21"/>
  <c r="E59" i="21"/>
  <c r="L35" i="21"/>
  <c r="F73" i="21" s="1"/>
  <c r="G49" i="21"/>
  <c r="E49" i="21"/>
  <c r="E26" i="21"/>
  <c r="E24" i="21"/>
  <c r="E22" i="21"/>
  <c r="E20" i="21"/>
  <c r="K18" i="21"/>
  <c r="E21" i="21"/>
  <c r="E23" i="21"/>
  <c r="E25" i="21"/>
  <c r="E19" i="21"/>
  <c r="E27" i="21"/>
  <c r="A47" i="21"/>
  <c r="A59" i="21" s="1"/>
  <c r="A71" i="21" s="1"/>
  <c r="C47" i="21"/>
  <c r="F32" i="21"/>
  <c r="F58" i="21" s="1"/>
  <c r="G52" i="21"/>
  <c r="H52" i="21" s="1"/>
  <c r="E52" i="21"/>
  <c r="A50" i="21"/>
  <c r="A62" i="21" s="1"/>
  <c r="A74" i="21" s="1"/>
  <c r="C50" i="21"/>
  <c r="E45" i="21"/>
  <c r="G45" i="21"/>
  <c r="H45" i="21" s="1"/>
  <c r="C52" i="21"/>
  <c r="A52" i="21"/>
  <c r="A64" i="21" s="1"/>
  <c r="A76" i="21" s="1"/>
  <c r="L33" i="21"/>
  <c r="F71" i="21" s="1"/>
  <c r="E69" i="21"/>
  <c r="H69" i="21"/>
  <c r="G61" i="21"/>
  <c r="E61" i="21"/>
  <c r="E51" i="21"/>
  <c r="G51" i="21"/>
  <c r="C46" i="21"/>
  <c r="A46" i="21"/>
  <c r="A58" i="21" s="1"/>
  <c r="A70" i="21" s="1"/>
  <c r="C49" i="21"/>
  <c r="A49" i="21"/>
  <c r="A61" i="21" s="1"/>
  <c r="A73" i="21" s="1"/>
  <c r="F35" i="21"/>
  <c r="F61" i="21" s="1"/>
  <c r="G77" i="21"/>
  <c r="H77" i="21" s="1"/>
  <c r="E77" i="21"/>
  <c r="G71" i="21"/>
  <c r="H71" i="21" s="1"/>
  <c r="E71" i="21"/>
  <c r="H50" i="21"/>
  <c r="G53" i="21"/>
  <c r="E53" i="21"/>
  <c r="C48" i="21"/>
  <c r="A48" i="21"/>
  <c r="A60" i="21" s="1"/>
  <c r="A72" i="21" s="1"/>
  <c r="C51" i="21"/>
  <c r="A51" i="21"/>
  <c r="A63" i="21" s="1"/>
  <c r="A75" i="21" s="1"/>
  <c r="F26" i="20"/>
  <c r="B52" i="20" s="1"/>
  <c r="B64" i="20" s="1"/>
  <c r="B76" i="20" s="1"/>
  <c r="L23" i="20"/>
  <c r="F49" i="20" s="1"/>
  <c r="L26" i="20"/>
  <c r="F52" i="20" s="1"/>
  <c r="F23" i="20"/>
  <c r="B49" i="20" s="1"/>
  <c r="B61" i="20" s="1"/>
  <c r="B73" i="20" s="1"/>
  <c r="F25" i="20"/>
  <c r="B51" i="20" s="1"/>
  <c r="B63" i="20" s="1"/>
  <c r="B75" i="20" s="1"/>
  <c r="L20" i="20"/>
  <c r="F46" i="20" s="1"/>
  <c r="E76" i="20"/>
  <c r="E65" i="20"/>
  <c r="E60" i="20"/>
  <c r="G60" i="20"/>
  <c r="E63" i="20"/>
  <c r="G63" i="20"/>
  <c r="C52" i="20"/>
  <c r="A52" i="20"/>
  <c r="A64" i="20" s="1"/>
  <c r="A76" i="20" s="1"/>
  <c r="C45" i="20"/>
  <c r="A45" i="20"/>
  <c r="A57" i="20" s="1"/>
  <c r="A69" i="20" s="1"/>
  <c r="A47" i="20"/>
  <c r="A59" i="20" s="1"/>
  <c r="A71" i="20" s="1"/>
  <c r="C47" i="20"/>
  <c r="G47" i="20"/>
  <c r="E47" i="20"/>
  <c r="G46" i="20"/>
  <c r="E46" i="20"/>
  <c r="G53" i="20"/>
  <c r="E53" i="20"/>
  <c r="C46" i="20"/>
  <c r="A46" i="20"/>
  <c r="A58" i="20" s="1"/>
  <c r="A70" i="20" s="1"/>
  <c r="C49" i="20"/>
  <c r="A49" i="20"/>
  <c r="A61" i="20" s="1"/>
  <c r="A73" i="20" s="1"/>
  <c r="G52" i="20"/>
  <c r="E52" i="20"/>
  <c r="H59" i="20"/>
  <c r="G71" i="20"/>
  <c r="H71" i="20" s="1"/>
  <c r="E71" i="20"/>
  <c r="G61" i="20"/>
  <c r="E61" i="20"/>
  <c r="E48" i="20"/>
  <c r="G48" i="20"/>
  <c r="H48" i="20" s="1"/>
  <c r="C48" i="20"/>
  <c r="A48" i="20"/>
  <c r="A60" i="20" s="1"/>
  <c r="A72" i="20" s="1"/>
  <c r="C51" i="20"/>
  <c r="A51" i="20"/>
  <c r="A63" i="20" s="1"/>
  <c r="A75" i="20" s="1"/>
  <c r="E45" i="20"/>
  <c r="G45" i="20"/>
  <c r="H45" i="20" s="1"/>
  <c r="G58" i="20"/>
  <c r="E58" i="20"/>
  <c r="E72" i="20"/>
  <c r="G72" i="20"/>
  <c r="H72" i="20" s="1"/>
  <c r="G74" i="20"/>
  <c r="H74" i="20" s="1"/>
  <c r="E74" i="20"/>
  <c r="G77" i="20"/>
  <c r="H77" i="20" s="1"/>
  <c r="E77" i="20"/>
  <c r="G70" i="20"/>
  <c r="H70" i="20" s="1"/>
  <c r="E70" i="20"/>
  <c r="G50" i="20"/>
  <c r="E50" i="20"/>
  <c r="A50" i="20"/>
  <c r="A62" i="20" s="1"/>
  <c r="A74" i="20" s="1"/>
  <c r="C50" i="20"/>
  <c r="A53" i="20"/>
  <c r="A65" i="20" s="1"/>
  <c r="A77" i="20" s="1"/>
  <c r="C53" i="20"/>
  <c r="G49" i="20"/>
  <c r="E49" i="20"/>
  <c r="H51" i="20"/>
  <c r="E71" i="19"/>
  <c r="G71" i="19"/>
  <c r="H71" i="19" s="1"/>
  <c r="E73" i="19"/>
  <c r="E63" i="19"/>
  <c r="E72" i="19"/>
  <c r="G72" i="19"/>
  <c r="H72" i="19" s="1"/>
  <c r="E47" i="19"/>
  <c r="G47" i="19"/>
  <c r="E58" i="19"/>
  <c r="G58" i="19"/>
  <c r="H58" i="19" s="1"/>
  <c r="E51" i="19"/>
  <c r="G51" i="19"/>
  <c r="B75" i="19"/>
  <c r="E49" i="19"/>
  <c r="G49" i="19"/>
  <c r="E59" i="19"/>
  <c r="G59" i="19"/>
  <c r="H59" i="19" s="1"/>
  <c r="E50" i="19"/>
  <c r="G50" i="19"/>
  <c r="G48" i="19"/>
  <c r="E48" i="19"/>
  <c r="E62" i="19"/>
  <c r="G62" i="19"/>
  <c r="H62" i="19" s="1"/>
  <c r="E69" i="19"/>
  <c r="G69" i="19"/>
  <c r="H69" i="19" s="1"/>
  <c r="E53" i="19"/>
  <c r="G53" i="19"/>
  <c r="E46" i="19"/>
  <c r="G46" i="19"/>
  <c r="G45" i="19"/>
  <c r="E45" i="19"/>
  <c r="C62" i="19"/>
  <c r="D50" i="19"/>
  <c r="E18" i="13"/>
  <c r="C18" i="13"/>
  <c r="H62" i="22" l="1"/>
  <c r="H60" i="22"/>
  <c r="D59" i="19"/>
  <c r="C71" i="19"/>
  <c r="D71" i="19" s="1"/>
  <c r="D58" i="19"/>
  <c r="C70" i="19"/>
  <c r="D70" i="19" s="1"/>
  <c r="C48" i="19"/>
  <c r="D48" i="19" s="1"/>
  <c r="A46" i="19"/>
  <c r="A58" i="19" s="1"/>
  <c r="A70" i="19" s="1"/>
  <c r="C49" i="19"/>
  <c r="C61" i="19" s="1"/>
  <c r="D49" i="19"/>
  <c r="H47" i="13"/>
  <c r="H49" i="13"/>
  <c r="H45" i="13"/>
  <c r="H52" i="13"/>
  <c r="H57" i="22"/>
  <c r="H46" i="19"/>
  <c r="D47" i="19"/>
  <c r="C64" i="19"/>
  <c r="D52" i="19"/>
  <c r="C65" i="19"/>
  <c r="D53" i="19"/>
  <c r="C57" i="19"/>
  <c r="D45" i="19"/>
  <c r="H50" i="19"/>
  <c r="H47" i="19"/>
  <c r="D51" i="19"/>
  <c r="C63" i="19"/>
  <c r="F65" i="21"/>
  <c r="H65" i="21" s="1"/>
  <c r="F31" i="21"/>
  <c r="F57" i="21" s="1"/>
  <c r="H57" i="21" s="1"/>
  <c r="H51" i="21"/>
  <c r="F39" i="21"/>
  <c r="F45" i="20"/>
  <c r="H61" i="20"/>
  <c r="H58" i="20"/>
  <c r="F53" i="20"/>
  <c r="F34" i="20"/>
  <c r="F60" i="20"/>
  <c r="H60" i="20" s="1"/>
  <c r="F38" i="20"/>
  <c r="F64" i="20" s="1"/>
  <c r="H64" i="20" s="1"/>
  <c r="H53" i="13"/>
  <c r="H51" i="13"/>
  <c r="H52" i="22"/>
  <c r="H51" i="22"/>
  <c r="F23" i="22"/>
  <c r="B49" i="22" s="1"/>
  <c r="B61" i="22" s="1"/>
  <c r="B73" i="22" s="1"/>
  <c r="D50" i="22"/>
  <c r="C62" i="22"/>
  <c r="C59" i="22"/>
  <c r="D47" i="22"/>
  <c r="K20" i="22"/>
  <c r="K19" i="22"/>
  <c r="K22" i="22"/>
  <c r="K21" i="22"/>
  <c r="K24" i="22"/>
  <c r="K23" i="22"/>
  <c r="K27" i="22"/>
  <c r="K26" i="22"/>
  <c r="K25" i="22"/>
  <c r="H49" i="22"/>
  <c r="D52" i="22"/>
  <c r="C64" i="22"/>
  <c r="B45" i="22"/>
  <c r="B57" i="22" s="1"/>
  <c r="B69" i="22" s="1"/>
  <c r="F20" i="22"/>
  <c r="B46" i="22" s="1"/>
  <c r="B58" i="22" s="1"/>
  <c r="B70" i="22" s="1"/>
  <c r="C57" i="22"/>
  <c r="D45" i="22"/>
  <c r="D51" i="22"/>
  <c r="C63" i="22"/>
  <c r="F25" i="22"/>
  <c r="B51" i="22" s="1"/>
  <c r="B63" i="22" s="1"/>
  <c r="B75" i="22" s="1"/>
  <c r="F22" i="22"/>
  <c r="B48" i="22" s="1"/>
  <c r="B60" i="22" s="1"/>
  <c r="B72" i="22" s="1"/>
  <c r="H64" i="22"/>
  <c r="D49" i="22"/>
  <c r="C61" i="22"/>
  <c r="H58" i="22"/>
  <c r="H53" i="22"/>
  <c r="H45" i="22"/>
  <c r="F21" i="22"/>
  <c r="B47" i="22" s="1"/>
  <c r="B59" i="22" s="1"/>
  <c r="B71" i="22" s="1"/>
  <c r="F24" i="22"/>
  <c r="B50" i="22" s="1"/>
  <c r="B62" i="22" s="1"/>
  <c r="B74" i="22" s="1"/>
  <c r="H48" i="22"/>
  <c r="H61" i="22"/>
  <c r="H47" i="22"/>
  <c r="D53" i="22"/>
  <c r="C65" i="22"/>
  <c r="H59" i="22"/>
  <c r="D48" i="22"/>
  <c r="C60" i="22"/>
  <c r="F27" i="22"/>
  <c r="B53" i="22" s="1"/>
  <c r="B65" i="22" s="1"/>
  <c r="B77" i="22" s="1"/>
  <c r="F26" i="22"/>
  <c r="B52" i="22" s="1"/>
  <c r="B64" i="22" s="1"/>
  <c r="B76" i="22" s="1"/>
  <c r="D46" i="22"/>
  <c r="C58" i="22"/>
  <c r="L37" i="21"/>
  <c r="F75" i="21" s="1"/>
  <c r="H62" i="21"/>
  <c r="H53" i="21"/>
  <c r="F23" i="21"/>
  <c r="B49" i="21"/>
  <c r="B61" i="21" s="1"/>
  <c r="B73" i="21" s="1"/>
  <c r="H59" i="21"/>
  <c r="H64" i="21"/>
  <c r="F21" i="21"/>
  <c r="B47" i="21" s="1"/>
  <c r="B59" i="21" s="1"/>
  <c r="B71" i="21" s="1"/>
  <c r="H47" i="21"/>
  <c r="K27" i="21"/>
  <c r="K20" i="21"/>
  <c r="K19" i="21"/>
  <c r="K24" i="21"/>
  <c r="K26" i="21"/>
  <c r="K25" i="21"/>
  <c r="K22" i="21"/>
  <c r="K21" i="21"/>
  <c r="K23" i="21"/>
  <c r="H49" i="21"/>
  <c r="D50" i="21"/>
  <c r="C62" i="21"/>
  <c r="F27" i="21"/>
  <c r="B53" i="21" s="1"/>
  <c r="B65" i="21" s="1"/>
  <c r="B77" i="21" s="1"/>
  <c r="F20" i="21"/>
  <c r="B46" i="21" s="1"/>
  <c r="B58" i="21" s="1"/>
  <c r="B70" i="21" s="1"/>
  <c r="C65" i="21"/>
  <c r="D53" i="21"/>
  <c r="C63" i="21"/>
  <c r="D51" i="21"/>
  <c r="F26" i="21"/>
  <c r="B52" i="21" s="1"/>
  <c r="B64" i="21" s="1"/>
  <c r="B76" i="21" s="1"/>
  <c r="D46" i="21"/>
  <c r="C58" i="21"/>
  <c r="C59" i="21"/>
  <c r="D47" i="21"/>
  <c r="C60" i="21"/>
  <c r="D48" i="21"/>
  <c r="F19" i="21"/>
  <c r="B45" i="21" s="1"/>
  <c r="B57" i="21" s="1"/>
  <c r="B69" i="21" s="1"/>
  <c r="F22" i="21"/>
  <c r="B48" i="21" s="1"/>
  <c r="B60" i="21" s="1"/>
  <c r="B72" i="21" s="1"/>
  <c r="H58" i="21"/>
  <c r="D49" i="21"/>
  <c r="C61" i="21"/>
  <c r="H61" i="21"/>
  <c r="D52" i="21"/>
  <c r="C64" i="21"/>
  <c r="F25" i="21"/>
  <c r="B51" i="21" s="1"/>
  <c r="B63" i="21" s="1"/>
  <c r="B75" i="21" s="1"/>
  <c r="F24" i="21"/>
  <c r="B50" i="21" s="1"/>
  <c r="B62" i="21" s="1"/>
  <c r="B74" i="21" s="1"/>
  <c r="C57" i="21"/>
  <c r="D45" i="21"/>
  <c r="H46" i="20"/>
  <c r="D53" i="20"/>
  <c r="C65" i="20"/>
  <c r="D52" i="20"/>
  <c r="C64" i="20"/>
  <c r="C63" i="20"/>
  <c r="D51" i="20"/>
  <c r="H52" i="20"/>
  <c r="H53" i="20"/>
  <c r="D47" i="20"/>
  <c r="C59" i="20"/>
  <c r="D50" i="20"/>
  <c r="C62" i="20"/>
  <c r="C60" i="20"/>
  <c r="D48" i="20"/>
  <c r="D49" i="20"/>
  <c r="C61" i="20"/>
  <c r="C57" i="20"/>
  <c r="D45" i="20"/>
  <c r="H49" i="20"/>
  <c r="H50" i="20"/>
  <c r="D46" i="20"/>
  <c r="C58" i="20"/>
  <c r="H47" i="20"/>
  <c r="H48" i="19"/>
  <c r="H45" i="19"/>
  <c r="H53" i="19"/>
  <c r="H49" i="19"/>
  <c r="H51" i="19"/>
  <c r="D62" i="19"/>
  <c r="C74" i="19"/>
  <c r="D74" i="19" s="1"/>
  <c r="E20" i="13"/>
  <c r="B46" i="13" s="1"/>
  <c r="B58" i="13" s="1"/>
  <c r="B70" i="13" s="1"/>
  <c r="E23" i="13"/>
  <c r="B49" i="13" s="1"/>
  <c r="B61" i="13" s="1"/>
  <c r="B73" i="13" s="1"/>
  <c r="E26" i="13"/>
  <c r="B52" i="13" s="1"/>
  <c r="B64" i="13" s="1"/>
  <c r="E27" i="13"/>
  <c r="B53" i="13" s="1"/>
  <c r="B65" i="13" s="1"/>
  <c r="E19" i="13"/>
  <c r="B45" i="13" s="1"/>
  <c r="B57" i="13" s="1"/>
  <c r="B69" i="13" s="1"/>
  <c r="E22" i="13"/>
  <c r="B48" i="13" s="1"/>
  <c r="B60" i="13" s="1"/>
  <c r="B72" i="13" s="1"/>
  <c r="E25" i="13"/>
  <c r="B51" i="13" s="1"/>
  <c r="B63" i="13" s="1"/>
  <c r="E21" i="13"/>
  <c r="B47" i="13" s="1"/>
  <c r="B59" i="13" s="1"/>
  <c r="B71" i="13" s="1"/>
  <c r="E24" i="13"/>
  <c r="B50" i="13" s="1"/>
  <c r="B62" i="13" s="1"/>
  <c r="B74" i="13" s="1"/>
  <c r="C19" i="13"/>
  <c r="A45" i="13" s="1"/>
  <c r="C26" i="13"/>
  <c r="C22" i="13"/>
  <c r="C25" i="13"/>
  <c r="C20" i="13"/>
  <c r="C23" i="13"/>
  <c r="C21" i="13"/>
  <c r="C24" i="13"/>
  <c r="C27" i="13"/>
  <c r="C51" i="13" l="1"/>
  <c r="A51" i="13"/>
  <c r="A63" i="13" s="1"/>
  <c r="A75" i="13" s="1"/>
  <c r="C53" i="13"/>
  <c r="A53" i="13"/>
  <c r="A65" i="13" s="1"/>
  <c r="A77" i="13" s="1"/>
  <c r="A52" i="13"/>
  <c r="A64" i="13" s="1"/>
  <c r="A76" i="13" s="1"/>
  <c r="C52" i="13"/>
  <c r="C60" i="19"/>
  <c r="C72" i="19" s="1"/>
  <c r="D72" i="19" s="1"/>
  <c r="D46" i="19"/>
  <c r="C73" i="19"/>
  <c r="D73" i="19" s="1"/>
  <c r="D61" i="19"/>
  <c r="C75" i="19"/>
  <c r="D75" i="19" s="1"/>
  <c r="D63" i="19"/>
  <c r="C69" i="19"/>
  <c r="D69" i="19" s="1"/>
  <c r="D57" i="19"/>
  <c r="C77" i="19"/>
  <c r="D77" i="19" s="1"/>
  <c r="D65" i="19"/>
  <c r="C76" i="19"/>
  <c r="D76" i="19" s="1"/>
  <c r="D64" i="19"/>
  <c r="A46" i="13"/>
  <c r="A58" i="13" s="1"/>
  <c r="A70" i="13" s="1"/>
  <c r="C46" i="13"/>
  <c r="C48" i="13"/>
  <c r="A48" i="13"/>
  <c r="A60" i="13" s="1"/>
  <c r="A72" i="13" s="1"/>
  <c r="B75" i="13"/>
  <c r="A50" i="13"/>
  <c r="A62" i="13" s="1"/>
  <c r="A74" i="13" s="1"/>
  <c r="C50" i="13"/>
  <c r="A47" i="13"/>
  <c r="A59" i="13" s="1"/>
  <c r="A71" i="13" s="1"/>
  <c r="C47" i="13"/>
  <c r="A57" i="13"/>
  <c r="A69" i="13" s="1"/>
  <c r="C45" i="13"/>
  <c r="B77" i="13"/>
  <c r="A49" i="13"/>
  <c r="A61" i="13" s="1"/>
  <c r="A73" i="13" s="1"/>
  <c r="C49" i="13"/>
  <c r="B76" i="13"/>
  <c r="L23" i="22"/>
  <c r="F49" i="22" s="1"/>
  <c r="L21" i="22"/>
  <c r="F47" i="22" s="1"/>
  <c r="D62" i="22"/>
  <c r="C74" i="22"/>
  <c r="D74" i="22" s="1"/>
  <c r="L20" i="22"/>
  <c r="F46" i="22" s="1"/>
  <c r="D58" i="22"/>
  <c r="C70" i="22"/>
  <c r="D70" i="22" s="1"/>
  <c r="D57" i="22"/>
  <c r="C69" i="22"/>
  <c r="D69" i="22" s="1"/>
  <c r="L24" i="22"/>
  <c r="F50" i="22" s="1"/>
  <c r="D65" i="22"/>
  <c r="C77" i="22"/>
  <c r="D77" i="22" s="1"/>
  <c r="D61" i="22"/>
  <c r="C73" i="22"/>
  <c r="D73" i="22" s="1"/>
  <c r="L25" i="22"/>
  <c r="F51" i="22" s="1"/>
  <c r="L22" i="22"/>
  <c r="F48" i="22" s="1"/>
  <c r="L27" i="22"/>
  <c r="F53" i="22" s="1"/>
  <c r="D60" i="22"/>
  <c r="C72" i="22"/>
  <c r="D72" i="22" s="1"/>
  <c r="D64" i="22"/>
  <c r="C76" i="22"/>
  <c r="D76" i="22" s="1"/>
  <c r="D59" i="22"/>
  <c r="C71" i="22"/>
  <c r="D71" i="22" s="1"/>
  <c r="D63" i="22"/>
  <c r="C75" i="22"/>
  <c r="D75" i="22" s="1"/>
  <c r="L26" i="22"/>
  <c r="F52" i="22" s="1"/>
  <c r="L19" i="22"/>
  <c r="F45" i="22" s="1"/>
  <c r="D57" i="21"/>
  <c r="C69" i="21"/>
  <c r="D69" i="21" s="1"/>
  <c r="D59" i="21"/>
  <c r="C71" i="21"/>
  <c r="D71" i="21" s="1"/>
  <c r="D63" i="21"/>
  <c r="C75" i="21"/>
  <c r="D75" i="21" s="1"/>
  <c r="L22" i="21"/>
  <c r="F48" i="21" s="1"/>
  <c r="L27" i="21"/>
  <c r="F53" i="21" s="1"/>
  <c r="D61" i="21"/>
  <c r="C73" i="21"/>
  <c r="D73" i="21" s="1"/>
  <c r="L23" i="21"/>
  <c r="F49" i="21" s="1"/>
  <c r="L19" i="21"/>
  <c r="F45" i="21" s="1"/>
  <c r="D58" i="21"/>
  <c r="C70" i="21"/>
  <c r="D70" i="21" s="1"/>
  <c r="D62" i="21"/>
  <c r="C74" i="21"/>
  <c r="D74" i="21" s="1"/>
  <c r="L25" i="21"/>
  <c r="F51" i="21" s="1"/>
  <c r="D65" i="21"/>
  <c r="C77" i="21"/>
  <c r="D77" i="21" s="1"/>
  <c r="L26" i="21"/>
  <c r="F52" i="21" s="1"/>
  <c r="L24" i="21"/>
  <c r="F50" i="21" s="1"/>
  <c r="D60" i="21"/>
  <c r="C72" i="21"/>
  <c r="D72" i="21" s="1"/>
  <c r="D64" i="21"/>
  <c r="C76" i="21"/>
  <c r="D76" i="21" s="1"/>
  <c r="L21" i="21"/>
  <c r="F47" i="21" s="1"/>
  <c r="L20" i="21"/>
  <c r="F46" i="21"/>
  <c r="D61" i="20"/>
  <c r="C73" i="20"/>
  <c r="D73" i="20" s="1"/>
  <c r="D64" i="20"/>
  <c r="C76" i="20"/>
  <c r="D76" i="20" s="1"/>
  <c r="D62" i="20"/>
  <c r="C74" i="20"/>
  <c r="D74" i="20" s="1"/>
  <c r="C69" i="20"/>
  <c r="D69" i="20" s="1"/>
  <c r="D57" i="20"/>
  <c r="C75" i="20"/>
  <c r="D75" i="20" s="1"/>
  <c r="D63" i="20"/>
  <c r="D58" i="20"/>
  <c r="C70" i="20"/>
  <c r="D70" i="20" s="1"/>
  <c r="D59" i="20"/>
  <c r="C71" i="20"/>
  <c r="D71" i="20" s="1"/>
  <c r="D65" i="20"/>
  <c r="C77" i="20"/>
  <c r="D77" i="20" s="1"/>
  <c r="C72" i="20"/>
  <c r="D72" i="20" s="1"/>
  <c r="D60" i="20"/>
  <c r="C64" i="13" l="1"/>
  <c r="D52" i="13"/>
  <c r="C65" i="13"/>
  <c r="D53" i="13"/>
  <c r="C63" i="13"/>
  <c r="D51" i="13"/>
  <c r="D60" i="19"/>
  <c r="D50" i="13"/>
  <c r="C62" i="13"/>
  <c r="D49" i="13"/>
  <c r="C61" i="13"/>
  <c r="D47" i="13"/>
  <c r="C59" i="13"/>
  <c r="C58" i="13"/>
  <c r="D46" i="13"/>
  <c r="C57" i="13"/>
  <c r="D45" i="13"/>
  <c r="D48" i="13"/>
  <c r="C60" i="13"/>
  <c r="C76" i="13" l="1"/>
  <c r="D76" i="13" s="1"/>
  <c r="D64" i="13"/>
  <c r="C75" i="13"/>
  <c r="D75" i="13" s="1"/>
  <c r="D63" i="13"/>
  <c r="C77" i="13"/>
  <c r="D77" i="13" s="1"/>
  <c r="D65" i="13"/>
  <c r="C72" i="13"/>
  <c r="D72" i="13" s="1"/>
  <c r="D60" i="13"/>
  <c r="D59" i="13"/>
  <c r="C71" i="13"/>
  <c r="D71" i="13" s="1"/>
  <c r="D61" i="13"/>
  <c r="C73" i="13"/>
  <c r="D73" i="13" s="1"/>
  <c r="C69" i="13"/>
  <c r="D69" i="13" s="1"/>
  <c r="D57" i="13"/>
  <c r="C74" i="13"/>
  <c r="D74" i="13" s="1"/>
  <c r="D62" i="13"/>
  <c r="D58" i="13"/>
  <c r="C70" i="13"/>
  <c r="D70" i="13" s="1"/>
</calcChain>
</file>

<file path=xl/sharedStrings.xml><?xml version="1.0" encoding="utf-8"?>
<sst xmlns="http://schemas.openxmlformats.org/spreadsheetml/2006/main" count="525" uniqueCount="34">
  <si>
    <t>IR Data Pyton Analysis</t>
  </si>
  <si>
    <t>Kinetic Profiles</t>
  </si>
  <si>
    <t>Standard Conditions</t>
  </si>
  <si>
    <t>DXS Enolate</t>
  </si>
  <si>
    <t>Standard</t>
  </si>
  <si>
    <t>Enolate</t>
  </si>
  <si>
    <t>Relative Time</t>
  </si>
  <si>
    <t>t0</t>
  </si>
  <si>
    <t>DXS Aldehyde</t>
  </si>
  <si>
    <t>DXS Catalyst</t>
  </si>
  <si>
    <t>Aldehyde</t>
  </si>
  <si>
    <t>Catalyst</t>
  </si>
  <si>
    <t>Rate</t>
  </si>
  <si>
    <t>Peak at 1753 cm-1</t>
  </si>
  <si>
    <t>RPKA</t>
  </si>
  <si>
    <t>t0 Aldehyde</t>
  </si>
  <si>
    <t>t0 Enolate</t>
  </si>
  <si>
    <t>IR Enolate</t>
  </si>
  <si>
    <t>Aldehyde Conversion</t>
  </si>
  <si>
    <t>Enolate Conversion</t>
  </si>
  <si>
    <t>dxs Aldehyde</t>
  </si>
  <si>
    <t>dxs Enolate</t>
  </si>
  <si>
    <t>dxs Catalyst</t>
  </si>
  <si>
    <t>Peak at 1704 cm-1</t>
  </si>
  <si>
    <t>IR Aldehyde</t>
  </si>
  <si>
    <t>-</t>
  </si>
  <si>
    <t>[A]</t>
  </si>
  <si>
    <t>[B]</t>
  </si>
  <si>
    <t>Rate/[A]</t>
  </si>
  <si>
    <t>Order in [A]</t>
  </si>
  <si>
    <t>Rate/[B]</t>
  </si>
  <si>
    <t>Order in [B]</t>
  </si>
  <si>
    <t>Rate/[cat]</t>
  </si>
  <si>
    <t>Order in [cat]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</si>
</sst>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SPKA_Area_Height!$F$45:$F$53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SPKA_Prominence!$A$57:$A$65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SPKA_Prominence!$D$57:$D$65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7BA-9453-DA684CBBB127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SPKA_Prominence!$H$57:$H$65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3-47BA-9453-DA684CBB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450A-8A2B-5FD8A701B3B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SPKA_Prominence!$B$45:$B$53</c:f>
              <c:numCache>
                <c:formatCode>General</c:formatCode>
                <c:ptCount val="9"/>
                <c:pt idx="0">
                  <c:v>1.0542336999999999</c:v>
                </c:pt>
                <c:pt idx="1">
                  <c:v>0.98639700249999995</c:v>
                </c:pt>
                <c:pt idx="2">
                  <c:v>0.91488915500000001</c:v>
                </c:pt>
                <c:pt idx="3">
                  <c:v>0.82094575749999987</c:v>
                </c:pt>
                <c:pt idx="4">
                  <c:v>0.78155466000000007</c:v>
                </c:pt>
                <c:pt idx="5">
                  <c:v>0.72937391250000005</c:v>
                </c:pt>
                <c:pt idx="6">
                  <c:v>0.720456765</c:v>
                </c:pt>
                <c:pt idx="7">
                  <c:v>0.6657211675000001</c:v>
                </c:pt>
                <c:pt idx="8">
                  <c:v>0.64350956999999998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450A-8A2B-5FD8A701B3B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450A-8A2B-5FD8A701B3B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SPKA_Prominence!$F$69:$F$77</c:f>
              <c:numCache>
                <c:formatCode>General</c:formatCode>
                <c:ptCount val="9"/>
                <c:pt idx="0">
                  <c:v>1.005096</c:v>
                </c:pt>
                <c:pt idx="1">
                  <c:v>0.88101422499999993</c:v>
                </c:pt>
                <c:pt idx="2">
                  <c:v>0.82652495000000004</c:v>
                </c:pt>
                <c:pt idx="3">
                  <c:v>0.85497817500000006</c:v>
                </c:pt>
                <c:pt idx="4">
                  <c:v>0.81725840000000005</c:v>
                </c:pt>
                <c:pt idx="5">
                  <c:v>0.73682962499999993</c:v>
                </c:pt>
                <c:pt idx="6">
                  <c:v>0.69867084999999995</c:v>
                </c:pt>
                <c:pt idx="7">
                  <c:v>0.62591557499999995</c:v>
                </c:pt>
                <c:pt idx="8">
                  <c:v>0.32211929999999994</c:v>
                </c:pt>
              </c:numCache>
            </c:numRef>
          </c:xVal>
          <c:yVal>
            <c:numRef>
              <c:f>SPKA_Prominence!$G$69:$G$77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3-450A-8A2B-5FD8A701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SPKA_Prominence!$A$69:$A$77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SPKA_Prominence!$D$69:$D$77</c:f>
              <c:numCache>
                <c:formatCode>General</c:formatCode>
                <c:ptCount val="9"/>
                <c:pt idx="0">
                  <c:v>7.838759901923261E-4</c:v>
                </c:pt>
                <c:pt idx="1">
                  <c:v>6.6446377373909971E-4</c:v>
                </c:pt>
                <c:pt idx="2">
                  <c:v>6.7670863105508713E-4</c:v>
                </c:pt>
                <c:pt idx="3">
                  <c:v>6.2438553480878296E-4</c:v>
                </c:pt>
                <c:pt idx="4">
                  <c:v>5.4745525582608609E-4</c:v>
                </c:pt>
                <c:pt idx="5">
                  <c:v>4.9518396182126093E-4</c:v>
                </c:pt>
                <c:pt idx="6">
                  <c:v>3.6550968406329535E-4</c:v>
                </c:pt>
                <c:pt idx="7">
                  <c:v>2.7958854842106826E-4</c:v>
                </c:pt>
                <c:pt idx="8">
                  <c:v>2.7354795985105092E-4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0AA-B268-6211B58FE7B4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SPKA_Prominence!$H$69:$H$77</c:f>
              <c:numCache>
                <c:formatCode>General</c:formatCode>
                <c:ptCount val="9"/>
                <c:pt idx="0">
                  <c:v>8.9178744027488134E-4</c:v>
                </c:pt>
                <c:pt idx="2">
                  <c:v>7.2026510997310364E-4</c:v>
                </c:pt>
                <c:pt idx="3">
                  <c:v>7.4490564601715158E-4</c:v>
                </c:pt>
                <c:pt idx="4">
                  <c:v>5.9903617062492061E-4</c:v>
                </c:pt>
                <c:pt idx="5">
                  <c:v>4.9686884544993979E-4</c:v>
                </c:pt>
                <c:pt idx="6">
                  <c:v>2.8362599041526805E-4</c:v>
                </c:pt>
                <c:pt idx="7">
                  <c:v>3.561826699114175E-5</c:v>
                </c:pt>
                <c:pt idx="8">
                  <c:v>-1.046771142741384E-4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1-40AA-B268-6211B58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SPKA_Prominence!$F$19:$F$27</c:f>
              <c:numCache>
                <c:formatCode>General</c:formatCode>
                <c:ptCount val="9"/>
                <c:pt idx="0">
                  <c:v>0.94555149999999999</c:v>
                </c:pt>
                <c:pt idx="1">
                  <c:v>0.86802389999999996</c:v>
                </c:pt>
                <c:pt idx="2">
                  <c:v>0.78315400000000002</c:v>
                </c:pt>
                <c:pt idx="3">
                  <c:v>0.65341299999999991</c:v>
                </c:pt>
                <c:pt idx="4">
                  <c:v>0.63277660000000002</c:v>
                </c:pt>
                <c:pt idx="5">
                  <c:v>0.58656089999999994</c:v>
                </c:pt>
                <c:pt idx="6">
                  <c:v>0.6268724</c:v>
                </c:pt>
                <c:pt idx="7">
                  <c:v>0.57554700000000003</c:v>
                </c:pt>
                <c:pt idx="8">
                  <c:v>0.58926959999999995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SPKA_Prominence!$L$19:$L$27</c:f>
              <c:numCache>
                <c:formatCode>General</c:formatCode>
                <c:ptCount val="9"/>
                <c:pt idx="0">
                  <c:v>0.61180800000000002</c:v>
                </c:pt>
                <c:pt idx="1">
                  <c:v>0.79804999999999993</c:v>
                </c:pt>
                <c:pt idx="2">
                  <c:v>0.7306511</c:v>
                </c:pt>
                <c:pt idx="3">
                  <c:v>0.65779100000000001</c:v>
                </c:pt>
                <c:pt idx="4">
                  <c:v>0.54979399999999989</c:v>
                </c:pt>
                <c:pt idx="5">
                  <c:v>0.59370400000000001</c:v>
                </c:pt>
                <c:pt idx="6">
                  <c:v>0.46126699999999998</c:v>
                </c:pt>
                <c:pt idx="7">
                  <c:v>0.47546100000000002</c:v>
                </c:pt>
                <c:pt idx="8">
                  <c:v>0.48558000000000001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SPKA_Prominence!$F$31:$F$39</c:f>
              <c:numCache>
                <c:formatCode>General</c:formatCode>
                <c:ptCount val="9"/>
                <c:pt idx="0">
                  <c:v>2.01925</c:v>
                </c:pt>
                <c:pt idx="1">
                  <c:v>1.5755619999999999</c:v>
                </c:pt>
                <c:pt idx="2">
                  <c:v>1.9378960000000001</c:v>
                </c:pt>
                <c:pt idx="3">
                  <c:v>2.0481539999999998</c:v>
                </c:pt>
                <c:pt idx="4">
                  <c:v>2.0252330000000001</c:v>
                </c:pt>
                <c:pt idx="5">
                  <c:v>1.4456009999999999</c:v>
                </c:pt>
                <c:pt idx="6">
                  <c:v>1.7776019999999999</c:v>
                </c:pt>
                <c:pt idx="7">
                  <c:v>1.8718570000000001</c:v>
                </c:pt>
                <c:pt idx="8">
                  <c:v>1.7684310000000001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SPKA_Prominence!$A$19:$A$27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SPKA_Prominence!$L$31:$L$39</c:f>
              <c:numCache>
                <c:formatCode>General</c:formatCode>
                <c:ptCount val="9"/>
                <c:pt idx="0">
                  <c:v>0.98328100000000007</c:v>
                </c:pt>
                <c:pt idx="1">
                  <c:v>0.78646300000000002</c:v>
                </c:pt>
                <c:pt idx="2">
                  <c:v>0.72882999999999998</c:v>
                </c:pt>
                <c:pt idx="3">
                  <c:v>0.8370820000000001</c:v>
                </c:pt>
                <c:pt idx="4">
                  <c:v>0.81298800000000004</c:v>
                </c:pt>
                <c:pt idx="5">
                  <c:v>0.70347599999999999</c:v>
                </c:pt>
                <c:pt idx="6">
                  <c:v>0.678504</c:v>
                </c:pt>
                <c:pt idx="7">
                  <c:v>0.58433899999999994</c:v>
                </c:pt>
                <c:pt idx="8">
                  <c:v>2.8092000000000009E-2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Aldehyde</a:t>
                </a:r>
                <a:r>
                  <a:rPr lang="en-GB" baseline="0"/>
                  <a:t> Peak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79-43EE-8832-DD107003473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SPKA_Prominence!$E$45:$E$53</c:f>
              <c:numCache>
                <c:formatCode>General</c:formatCode>
                <c:ptCount val="9"/>
                <c:pt idx="0">
                  <c:v>0.53183629999999993</c:v>
                </c:pt>
                <c:pt idx="1">
                  <c:v>0.55868828500000001</c:v>
                </c:pt>
                <c:pt idx="2">
                  <c:v>0.52978692000000005</c:v>
                </c:pt>
                <c:pt idx="3">
                  <c:v>0.480494955</c:v>
                </c:pt>
                <c:pt idx="4">
                  <c:v>0.43182423999999997</c:v>
                </c:pt>
                <c:pt idx="5">
                  <c:v>0.43944457499999995</c:v>
                </c:pt>
                <c:pt idx="6">
                  <c:v>0.37846390999999996</c:v>
                </c:pt>
                <c:pt idx="7">
                  <c:v>0.35527519499999999</c:v>
                </c:pt>
                <c:pt idx="8">
                  <c:v>0.32781222999999998</c:v>
                </c:pt>
              </c:numCache>
            </c:numRef>
          </c:xVal>
          <c:yVal>
            <c:numRef>
              <c:f>SPKA_Prominence!$G$45:$G$53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79-43EE-8832-DD107003473C}"/>
            </c:ext>
          </c:extLst>
        </c:ser>
        <c:ser>
          <c:idx val="2"/>
          <c:order val="2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9-43EE-8832-DD107003473C}"/>
            </c:ext>
          </c:extLst>
        </c:ser>
        <c:ser>
          <c:idx val="3"/>
          <c:order val="3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79-43EE-8832-DD10700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880"/>
        <c:axId val="1329795296"/>
      </c:scatterChart>
      <c:valAx>
        <c:axId val="13297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Aldehyde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296"/>
        <c:crosses val="autoZero"/>
        <c:crossBetween val="midCat"/>
      </c:valAx>
      <c:valAx>
        <c:axId val="1329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  <a:r>
                  <a:rPr lang="en-GB" baseline="0"/>
                  <a:t> (A.U/S)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8-425A-9B7A-CC69E66CCBD2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8-425A-9B7A-CC69E66CCBD2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SPKA_Prominence_ECA_XS!$E$45:$E$53</c:f>
              <c:numCache>
                <c:formatCode>General</c:formatCode>
                <c:ptCount val="9"/>
                <c:pt idx="0">
                  <c:v>0.53183629999999993</c:v>
                </c:pt>
                <c:pt idx="1">
                  <c:v>0.55868828500000001</c:v>
                </c:pt>
                <c:pt idx="2">
                  <c:v>0.52978692000000005</c:v>
                </c:pt>
                <c:pt idx="3">
                  <c:v>0.480494955</c:v>
                </c:pt>
                <c:pt idx="4">
                  <c:v>0.43182423999999997</c:v>
                </c:pt>
                <c:pt idx="5">
                  <c:v>0.43944457499999995</c:v>
                </c:pt>
                <c:pt idx="6">
                  <c:v>0.37846390999999996</c:v>
                </c:pt>
                <c:pt idx="7">
                  <c:v>0.35527519499999999</c:v>
                </c:pt>
                <c:pt idx="8">
                  <c:v>0.32781222999999998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8-425A-9B7A-CC69E66CCBD2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0.79462490000000008</c:v>
                </c:pt>
                <c:pt idx="1">
                  <c:v>0.82064667000000013</c:v>
                </c:pt>
                <c:pt idx="2">
                  <c:v>0.79091509000000015</c:v>
                </c:pt>
                <c:pt idx="3">
                  <c:v>0.74079290999999992</c:v>
                </c:pt>
                <c:pt idx="4">
                  <c:v>0.69129197999999992</c:v>
                </c:pt>
                <c:pt idx="5">
                  <c:v>0.69808209999999993</c:v>
                </c:pt>
                <c:pt idx="6">
                  <c:v>0.63627122000000003</c:v>
                </c:pt>
                <c:pt idx="7">
                  <c:v>0.61225229000000003</c:v>
                </c:pt>
                <c:pt idx="8">
                  <c:v>0.58395910999999989</c:v>
                </c:pt>
              </c:numCache>
            </c:numRef>
          </c:xVal>
          <c:yVal>
            <c:numRef>
              <c:f>SPKA_Prominence_ECA_XS!$G$45:$G$53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8-425A-9B7A-CC69E66C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SPKA_Prominence_ECA_XS!$D$45:$D$53</c:f>
              <c:numCache>
                <c:formatCode>General</c:formatCode>
                <c:ptCount val="9"/>
                <c:pt idx="0">
                  <c:v>7.4888226010750756E-4</c:v>
                </c:pt>
                <c:pt idx="1">
                  <c:v>6.8202271747894551E-4</c:v>
                </c:pt>
                <c:pt idx="2">
                  <c:v>7.8639792558938887E-4</c:v>
                </c:pt>
                <c:pt idx="3">
                  <c:v>8.1809675140980486E-4</c:v>
                </c:pt>
                <c:pt idx="4">
                  <c:v>8.1625255702050769E-4</c:v>
                </c:pt>
                <c:pt idx="5">
                  <c:v>8.7407669567267083E-4</c:v>
                </c:pt>
                <c:pt idx="6">
                  <c:v>7.540806656264658E-4</c:v>
                </c:pt>
                <c:pt idx="7">
                  <c:v>7.2994410566854363E-4</c:v>
                </c:pt>
                <c:pt idx="8">
                  <c:v>1.1347683577771889E-3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456-BA85-74124CD91CBC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SPKA_Prominence_ECA_XS!$F$45:$F$53</c:f>
              <c:numCache>
                <c:formatCode>General</c:formatCode>
                <c:ptCount val="9"/>
                <c:pt idx="0">
                  <c:v>0.79462490000000008</c:v>
                </c:pt>
                <c:pt idx="1">
                  <c:v>0.82064667000000013</c:v>
                </c:pt>
                <c:pt idx="2">
                  <c:v>0.79091509000000015</c:v>
                </c:pt>
                <c:pt idx="3">
                  <c:v>0.74079290999999992</c:v>
                </c:pt>
                <c:pt idx="4">
                  <c:v>0.69129197999999992</c:v>
                </c:pt>
                <c:pt idx="5">
                  <c:v>0.69808209999999993</c:v>
                </c:pt>
                <c:pt idx="6">
                  <c:v>0.63627122000000003</c:v>
                </c:pt>
                <c:pt idx="7">
                  <c:v>0.61225229000000003</c:v>
                </c:pt>
                <c:pt idx="8">
                  <c:v>0.58395910999999989</c:v>
                </c:pt>
              </c:numCache>
            </c:numRef>
          </c:xVal>
          <c:yVal>
            <c:numRef>
              <c:f>SPKA_Prominence_ECA_XS!$H$45:$H$53</c:f>
              <c:numCache>
                <c:formatCode>General</c:formatCode>
                <c:ptCount val="9"/>
                <c:pt idx="0">
                  <c:v>1.0501868603143016E-3</c:v>
                </c:pt>
                <c:pt idx="1">
                  <c:v>6.7531044314111379E-4</c:v>
                </c:pt>
                <c:pt idx="2">
                  <c:v>6.6475085856520079E-4</c:v>
                </c:pt>
                <c:pt idx="3">
                  <c:v>7.9782177491058057E-4</c:v>
                </c:pt>
                <c:pt idx="4">
                  <c:v>9.5103373810713889E-4</c:v>
                </c:pt>
                <c:pt idx="5">
                  <c:v>6.5648903298300078E-4</c:v>
                </c:pt>
                <c:pt idx="6">
                  <c:v>9.2028250581434779E-4</c:v>
                </c:pt>
                <c:pt idx="7">
                  <c:v>8.6955869995084542E-4</c:v>
                </c:pt>
                <c:pt idx="8">
                  <c:v>8.5712020076980839E-4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9-4456-BA85-74124CD9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8-45BD-B3FD-E79C85816CB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8-45BD-B3FD-E79C85816CB4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8-45BD-B3FD-E79C85816CB4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SPKA_Prominence_ECA_XS!$F$57:$F$65</c:f>
              <c:numCache>
                <c:formatCode>General</c:formatCode>
                <c:ptCount val="9"/>
                <c:pt idx="0">
                  <c:v>2.2068337500000004</c:v>
                </c:pt>
                <c:pt idx="1">
                  <c:v>2.1545960650000002</c:v>
                </c:pt>
                <c:pt idx="2">
                  <c:v>2.1347794300000005</c:v>
                </c:pt>
                <c:pt idx="3">
                  <c:v>2.0897644450000001</c:v>
                </c:pt>
                <c:pt idx="4">
                  <c:v>2.0537719100000005</c:v>
                </c:pt>
                <c:pt idx="5">
                  <c:v>2.0145366250000003</c:v>
                </c:pt>
                <c:pt idx="6">
                  <c:v>1.96958989</c:v>
                </c:pt>
                <c:pt idx="7">
                  <c:v>1.9272480550000002</c:v>
                </c:pt>
                <c:pt idx="8">
                  <c:v>1.9051621700000005</c:v>
                </c:pt>
              </c:numCache>
            </c:numRef>
          </c:xVal>
          <c:yVal>
            <c:numRef>
              <c:f>SPKA_Prominence_ECA_XS!$G$57:$G$65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8-45BD-B3FD-E79C8581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SPKA_Prominence_ECA_XS!$A$57:$A$65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SPKA_Prominence_ECA_XS!$D$57:$D$65</c:f>
              <c:numCache>
                <c:formatCode>General</c:formatCode>
                <c:ptCount val="9"/>
                <c:pt idx="0">
                  <c:v>3.6431860996920354E-4</c:v>
                </c:pt>
                <c:pt idx="1">
                  <c:v>3.1240704478441528E-4</c:v>
                </c:pt>
                <c:pt idx="2">
                  <c:v>3.2413729258303349E-4</c:v>
                </c:pt>
                <c:pt idx="3">
                  <c:v>3.0400796543387934E-4</c:v>
                </c:pt>
                <c:pt idx="4">
                  <c:v>2.7082700494288927E-4</c:v>
                </c:pt>
                <c:pt idx="5">
                  <c:v>2.4948710520099506E-4</c:v>
                </c:pt>
                <c:pt idx="6">
                  <c:v>1.8685441278089277E-4</c:v>
                </c:pt>
                <c:pt idx="7">
                  <c:v>1.4555678775418613E-4</c:v>
                </c:pt>
                <c:pt idx="8">
                  <c:v>1.460367486356301E-4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F-482C-A34A-C6B1CE2D813E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SPKA_Prominence_ECA_XS!$H$57:$H$65</c:f>
              <c:numCache>
                <c:formatCode>General</c:formatCode>
                <c:ptCount val="9"/>
                <c:pt idx="0">
                  <c:v>4.7086291458217936E-4</c:v>
                </c:pt>
                <c:pt idx="1">
                  <c:v>4.5463643059345473E-4</c:v>
                </c:pt>
                <c:pt idx="2">
                  <c:v>3.5014181303666143E-4</c:v>
                </c:pt>
                <c:pt idx="3">
                  <c:v>3.132847296784284E-4</c:v>
                </c:pt>
                <c:pt idx="4">
                  <c:v>2.5137987786405324E-4</c:v>
                </c:pt>
                <c:pt idx="5">
                  <c:v>1.9768874868917859E-4</c:v>
                </c:pt>
                <c:pt idx="6">
                  <c:v>1.590419345544409E-4</c:v>
                </c:pt>
                <c:pt idx="7">
                  <c:v>1.1269948732270732E-4</c:v>
                </c:pt>
                <c:pt idx="8">
                  <c:v>9.8947101993835794E-6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F-482C-A34A-C6B1CE2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0-42E3-8B1D-1A19156B6654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SPKA_Prominence_ECA_XS!$B$45:$B$53</c:f>
              <c:numCache>
                <c:formatCode>General</c:formatCode>
                <c:ptCount val="9"/>
                <c:pt idx="0">
                  <c:v>0.87956919999999994</c:v>
                </c:pt>
                <c:pt idx="1">
                  <c:v>0.84635316999999999</c:v>
                </c:pt>
                <c:pt idx="2">
                  <c:v>0.79547349000000001</c:v>
                </c:pt>
                <c:pt idx="3">
                  <c:v>0.75325650999999993</c:v>
                </c:pt>
                <c:pt idx="4">
                  <c:v>0.7143409300000001</c:v>
                </c:pt>
                <c:pt idx="5">
                  <c:v>0.67211699999999996</c:v>
                </c:pt>
                <c:pt idx="6">
                  <c:v>0.64027776999999997</c:v>
                </c:pt>
                <c:pt idx="7">
                  <c:v>0.60256843999999998</c:v>
                </c:pt>
                <c:pt idx="8">
                  <c:v>0.55414200999999985</c:v>
                </c:pt>
              </c:numCache>
            </c:numRef>
          </c:xVal>
          <c:yVal>
            <c:numRef>
              <c:f>SPKA_Prominence_ECA_XS!$C$45:$C$53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0-42E3-8B1D-1A19156B6654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0-42E3-8B1D-1A19156B6654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SPKA_Prominence_ECA_XS!$F$69:$F$77</c:f>
              <c:numCache>
                <c:formatCode>General</c:formatCode>
                <c:ptCount val="9"/>
                <c:pt idx="0">
                  <c:v>0.87908735500000001</c:v>
                </c:pt>
                <c:pt idx="1">
                  <c:v>0.85283326150000005</c:v>
                </c:pt>
                <c:pt idx="2">
                  <c:v>0.79899041800000004</c:v>
                </c:pt>
                <c:pt idx="3">
                  <c:v>0.74846832449999989</c:v>
                </c:pt>
                <c:pt idx="4">
                  <c:v>0.71412223099999994</c:v>
                </c:pt>
                <c:pt idx="5">
                  <c:v>0.67563018749999992</c:v>
                </c:pt>
                <c:pt idx="6">
                  <c:v>0.64767569399999991</c:v>
                </c:pt>
                <c:pt idx="7">
                  <c:v>0.62301928549999996</c:v>
                </c:pt>
                <c:pt idx="8">
                  <c:v>0.58814438700000005</c:v>
                </c:pt>
              </c:numCache>
            </c:numRef>
          </c:xVal>
          <c:yVal>
            <c:numRef>
              <c:f>SPKA_Prominence_ECA_XS!$G$69:$G$77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0-42E3-8B1D-1A19156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SPKA_Prominence_ECA_XS!$A$69:$A$77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SPKA_Prominence_ECA_XS!$D$69:$D$77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0-4D00-B31D-63ECF86A093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SPKA_Prominence_ECA_XS!$E$69:$E$77</c:f>
              <c:numCache>
                <c:formatCode>General</c:formatCode>
                <c:ptCount val="9"/>
                <c:pt idx="0">
                  <c:v>0.39724248499999998</c:v>
                </c:pt>
                <c:pt idx="1">
                  <c:v>0.37098839149999996</c:v>
                </c:pt>
                <c:pt idx="2">
                  <c:v>0.317145548</c:v>
                </c:pt>
                <c:pt idx="3">
                  <c:v>0.26662345450000002</c:v>
                </c:pt>
                <c:pt idx="4">
                  <c:v>0.23227736099999999</c:v>
                </c:pt>
                <c:pt idx="5">
                  <c:v>0.1937853175</c:v>
                </c:pt>
                <c:pt idx="6">
                  <c:v>0.16583082399999999</c:v>
                </c:pt>
                <c:pt idx="7">
                  <c:v>0.14117441550000001</c:v>
                </c:pt>
                <c:pt idx="8">
                  <c:v>0.10629951699999998</c:v>
                </c:pt>
              </c:numCache>
            </c:numRef>
          </c:xVal>
          <c:yVal>
            <c:numRef>
              <c:f>SPKA_Prominence_ECA_XS!$H$69:$H$77</c:f>
              <c:numCache>
                <c:formatCode>General</c:formatCode>
                <c:ptCount val="9"/>
                <c:pt idx="0">
                  <c:v>2.8200795000000002E-4</c:v>
                </c:pt>
                <c:pt idx="1">
                  <c:v>2.0890663833333332E-4</c:v>
                </c:pt>
                <c:pt idx="2">
                  <c:v>2.2776782666666666E-4</c:v>
                </c:pt>
                <c:pt idx="3">
                  <c:v>2.3555984833333331E-4</c:v>
                </c:pt>
                <c:pt idx="4">
                  <c:v>1.8943186999999999E-4</c:v>
                </c:pt>
                <c:pt idx="5">
                  <c:v>1.5712372499999998E-4</c:v>
                </c:pt>
                <c:pt idx="6">
                  <c:v>8.9690413333333303E-5</c:v>
                </c:pt>
                <c:pt idx="7">
                  <c:v>1.1263485000000036E-5</c:v>
                </c:pt>
                <c:pt idx="8">
                  <c:v>-3.3101810000000043E-5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0-4D00-B31D-63ECF86A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6-4A7B-A0B7-4E114AAECCF9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6-4A7B-A0B7-4E114AAECCF9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6-4A7B-A0B7-4E114AAECCF9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SPKA_Fitted_Area!$F$45:$F$53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6-4A7B-A0B7-4E114AAE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F-410D-B825-F8F6E7426FE3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F-410D-B825-F8F6E742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05-9A10-957EDFDBFD26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A-4D05-9A10-957EDFDBFD26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A-4D05-9A10-957EDFDBFD26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DA-4D05-9A10-957EDFDB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B-4AE8-9DDA-B58F25662CC3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B-4AE8-9DDA-B58F2566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1-4F95-A96B-5F44649707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1-4F95-A96B-5F446497074A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1-4F95-A96B-5F446497074A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SPKA_Fitted_Area!$F$69:$F$77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1-4F95-A96B-5F446497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SPKA_Fitted_Area!$A$69:$A$77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F42-A58F-BC140731D8C6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SPKA_Fitted_Area!$E$69:$E$77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SPKA_Fitted_Area!$H$69:$H$77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F42-A58F-BC140731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E-45F0-9CB6-F57CD4F53367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E-45F0-9CB6-F57CD4F53367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SPKA_Experimental_Area!$E$45:$E$53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E-45F0-9CB6-F57CD4F53367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SPKA_Experimental_Area!$F$45:$F$53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SPKA_Experimental_Area!$G$45:$G$53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E-45F0-9CB6-F57CD4F5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SPKA_Experimental_Area!$D$45:$D$53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C-43E2-8CEC-7B178FDA3BF2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SPKA_Experimental_Area!$F$45:$F$53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SPKA_Experimental_Area!$H$45:$H$53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C-43E2-8CEC-7B178FDA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8-4FA1-B7B2-D93814817A79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8-4FA1-B7B2-D93814817A79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8-4FA1-B7B2-D93814817A79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8-4FA1-B7B2-D938148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SPKA_Area_Height!$F$57:$F$65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SPKA_Area_Height!$G$57:$G$65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9-4E4D-AE04-923025C8C95C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9-4E4D-AE04-923025C8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6-472B-AA77-9389D7B145DD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6-472B-AA77-9389D7B145DD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6-472B-AA77-9389D7B145DD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SPKA_Experimental_Area!$F$69:$F$77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6-472B-AA77-9389D7B1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SPKA_Experimental_Area!$A$69:$A$77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0-4991-959C-9B193F191F6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SPKA_Experimental_Area!$E$69:$E$77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SPKA_Experimental_Area!$H$69:$H$77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0-4991-959C-9B193F19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SPKA_Area_Height!$A$57:$A$65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SPKA_Area_Height!$D$57:$D$65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tx>
            <c:v>Enolate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SPKA_Area_Height!$E$57:$E$65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SPKA_Area_Height!$H$57:$H$65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SPKA_Area_Height!$A$45:$A$53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50-47D7-A5E2-2680893BB94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SPKA_Area_Height!$B$45:$B$53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50-47D7-A5E2-2680893BB94A}"/>
            </c:ext>
          </c:extLst>
        </c:ser>
        <c:ser>
          <c:idx val="2"/>
          <c:order val="2"/>
          <c:tx>
            <c:v>Catalyst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50-47D7-A5E2-2680893BB94A}"/>
            </c:ext>
          </c:extLst>
        </c:ser>
        <c:ser>
          <c:idx val="3"/>
          <c:order val="3"/>
          <c:tx>
            <c:v>Catalyst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SPKA_Area_Height!$F$69:$F$77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SPKA_Area_Height!$G$69:$G$77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50-47D7-A5E2-2680893B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SPKA_Area_Height!$A$69:$A$77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SPKA_Area_Height!$D$69:$D$77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A-45DF-9730-4A922333AD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SPKA_Area_Height!$E$69:$E$77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SPKA_Area_Height!$H$69:$H$77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A-45DF-9730-4A922333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Rate/[cat]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0-4225-AE86-E494D64C2E3A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SPKA_Prominence!$B$45:$B$53</c:f>
              <c:numCache>
                <c:formatCode>General</c:formatCode>
                <c:ptCount val="9"/>
                <c:pt idx="0">
                  <c:v>1.0542336999999999</c:v>
                </c:pt>
                <c:pt idx="1">
                  <c:v>0.98639700249999995</c:v>
                </c:pt>
                <c:pt idx="2">
                  <c:v>0.91488915500000001</c:v>
                </c:pt>
                <c:pt idx="3">
                  <c:v>0.82094575749999987</c:v>
                </c:pt>
                <c:pt idx="4">
                  <c:v>0.78155466000000007</c:v>
                </c:pt>
                <c:pt idx="5">
                  <c:v>0.72937391250000005</c:v>
                </c:pt>
                <c:pt idx="6">
                  <c:v>0.720456765</c:v>
                </c:pt>
                <c:pt idx="7">
                  <c:v>0.6657211675000001</c:v>
                </c:pt>
                <c:pt idx="8">
                  <c:v>0.64350956999999998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0-4225-AE86-E494D64C2E3A}"/>
            </c:ext>
          </c:extLst>
        </c:ser>
        <c:ser>
          <c:idx val="2"/>
          <c:order val="2"/>
          <c:tx>
            <c:v>Aldehyde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SPKA_Prominence!$E$45:$E$53</c:f>
              <c:numCache>
                <c:formatCode>General</c:formatCode>
                <c:ptCount val="9"/>
                <c:pt idx="0">
                  <c:v>0.53183629999999993</c:v>
                </c:pt>
                <c:pt idx="1">
                  <c:v>0.55868828500000001</c:v>
                </c:pt>
                <c:pt idx="2">
                  <c:v>0.52978692000000005</c:v>
                </c:pt>
                <c:pt idx="3">
                  <c:v>0.480494955</c:v>
                </c:pt>
                <c:pt idx="4">
                  <c:v>0.43182423999999997</c:v>
                </c:pt>
                <c:pt idx="5">
                  <c:v>0.43944457499999995</c:v>
                </c:pt>
                <c:pt idx="6">
                  <c:v>0.37846390999999996</c:v>
                </c:pt>
                <c:pt idx="7">
                  <c:v>0.35527519499999999</c:v>
                </c:pt>
                <c:pt idx="8">
                  <c:v>0.32781222999999998</c:v>
                </c:pt>
              </c:numCache>
            </c:numRef>
          </c:xVal>
          <c:yVal>
            <c:numRef>
              <c:f>SPKA_Prominence!$G$45:$G$53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0-4225-AE86-E494D64C2E3A}"/>
            </c:ext>
          </c:extLst>
        </c:ser>
        <c:ser>
          <c:idx val="3"/>
          <c:order val="3"/>
          <c:tx>
            <c:v>Aldehyde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SPKA_Prominence!$F$45:$F$53</c:f>
              <c:numCache>
                <c:formatCode>General</c:formatCode>
                <c:ptCount val="9"/>
                <c:pt idx="0">
                  <c:v>0.82278809999999991</c:v>
                </c:pt>
                <c:pt idx="1">
                  <c:v>0.89652594624999993</c:v>
                </c:pt>
                <c:pt idx="2">
                  <c:v>0.84344334249999997</c:v>
                </c:pt>
                <c:pt idx="3">
                  <c:v>0.78763013874999999</c:v>
                </c:pt>
                <c:pt idx="4">
                  <c:v>0.71424848499999993</c:v>
                </c:pt>
                <c:pt idx="5">
                  <c:v>0.71682033125</c:v>
                </c:pt>
                <c:pt idx="6">
                  <c:v>0.63121867749999994</c:v>
                </c:pt>
                <c:pt idx="7">
                  <c:v>0.61893252375000007</c:v>
                </c:pt>
                <c:pt idx="8">
                  <c:v>0.60460886999999996</c:v>
                </c:pt>
              </c:numCache>
            </c:numRef>
          </c:xVal>
          <c:yVal>
            <c:numRef>
              <c:f>SPKA_Prominence!$G$45:$G$53</c:f>
              <c:numCache>
                <c:formatCode>General</c:formatCode>
                <c:ptCount val="9"/>
                <c:pt idx="0">
                  <c:v>6.3370766666666649E-4</c:v>
                </c:pt>
                <c:pt idx="1">
                  <c:v>4.2387628333333309E-4</c:v>
                </c:pt>
                <c:pt idx="2">
                  <c:v>3.9988939999999993E-4</c:v>
                </c:pt>
                <c:pt idx="3">
                  <c:v>4.4387118333333325E-4</c:v>
                </c:pt>
                <c:pt idx="4">
                  <c:v>4.8578213333333334E-4</c:v>
                </c:pt>
                <c:pt idx="5">
                  <c:v>3.4005624999999985E-4</c:v>
                </c:pt>
                <c:pt idx="6">
                  <c:v>4.2300036666666652E-4</c:v>
                </c:pt>
                <c:pt idx="7">
                  <c:v>3.7997131666666663E-4</c:v>
                </c:pt>
                <c:pt idx="8">
                  <c:v>3.5118976666666658E-4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0-4225-AE86-E494D64C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SPKA_Prominence!$B$45:$B$53</c:f>
              <c:numCache>
                <c:formatCode>General</c:formatCode>
                <c:ptCount val="9"/>
                <c:pt idx="0">
                  <c:v>1.0542336999999999</c:v>
                </c:pt>
                <c:pt idx="1">
                  <c:v>0.98639700249999995</c:v>
                </c:pt>
                <c:pt idx="2">
                  <c:v>0.91488915500000001</c:v>
                </c:pt>
                <c:pt idx="3">
                  <c:v>0.82094575749999987</c:v>
                </c:pt>
                <c:pt idx="4">
                  <c:v>0.78155466000000007</c:v>
                </c:pt>
                <c:pt idx="5">
                  <c:v>0.72937391250000005</c:v>
                </c:pt>
                <c:pt idx="6">
                  <c:v>0.720456765</c:v>
                </c:pt>
                <c:pt idx="7">
                  <c:v>0.6657211675000001</c:v>
                </c:pt>
                <c:pt idx="8">
                  <c:v>0.64350956999999998</c:v>
                </c:pt>
              </c:numCache>
            </c:numRef>
          </c:xVal>
          <c:yVal>
            <c:numRef>
              <c:f>SPKA_Prominence!$D$45:$D$53</c:f>
              <c:numCache>
                <c:formatCode>General</c:formatCode>
                <c:ptCount val="9"/>
                <c:pt idx="0">
                  <c:v>9.053704978762944E-4</c:v>
                </c:pt>
                <c:pt idx="1">
                  <c:v>8.3946380299382349E-4</c:v>
                </c:pt>
                <c:pt idx="2">
                  <c:v>9.984441359557083E-4</c:v>
                </c:pt>
                <c:pt idx="3">
                  <c:v>1.0703205832727164E-3</c:v>
                </c:pt>
                <c:pt idx="4">
                  <c:v>1.1029727594125504E-3</c:v>
                </c:pt>
                <c:pt idx="5">
                  <c:v>1.232016529771614E-3</c:v>
                </c:pt>
                <c:pt idx="6">
                  <c:v>1.10514378520277E-3</c:v>
                </c:pt>
                <c:pt idx="7">
                  <c:v>1.1346277816737303E-3</c:v>
                </c:pt>
                <c:pt idx="8">
                  <c:v>1.9803725691469303E-3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4-4FA1-966D-80F83BCFD574}"/>
            </c:ext>
          </c:extLst>
        </c:ser>
        <c:ser>
          <c:idx val="1"/>
          <c:order val="1"/>
          <c:tx>
            <c:v>Aldehyde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SPKA_Prominence!$F$45:$F$53</c:f>
              <c:numCache>
                <c:formatCode>General</c:formatCode>
                <c:ptCount val="9"/>
                <c:pt idx="0">
                  <c:v>0.82278809999999991</c:v>
                </c:pt>
                <c:pt idx="1">
                  <c:v>0.89652594624999993</c:v>
                </c:pt>
                <c:pt idx="2">
                  <c:v>0.84344334249999997</c:v>
                </c:pt>
                <c:pt idx="3">
                  <c:v>0.78763013874999999</c:v>
                </c:pt>
                <c:pt idx="4">
                  <c:v>0.71424848499999993</c:v>
                </c:pt>
                <c:pt idx="5">
                  <c:v>0.71682033125</c:v>
                </c:pt>
                <c:pt idx="6">
                  <c:v>0.63121867749999994</c:v>
                </c:pt>
                <c:pt idx="7">
                  <c:v>0.61893252375000007</c:v>
                </c:pt>
                <c:pt idx="8">
                  <c:v>0.60460886999999996</c:v>
                </c:pt>
              </c:numCache>
            </c:numRef>
          </c:xVal>
          <c:yVal>
            <c:numRef>
              <c:f>SPKA_Prominence!$H$45:$H$53</c:f>
              <c:numCache>
                <c:formatCode>General</c:formatCode>
                <c:ptCount val="9"/>
                <c:pt idx="0">
                  <c:v>1.1915464714737723E-3</c:v>
                </c:pt>
                <c:pt idx="1">
                  <c:v>7.5869907194014833E-4</c:v>
                </c:pt>
                <c:pt idx="2">
                  <c:v>7.5481176469966436E-4</c:v>
                </c:pt>
                <c:pt idx="3">
                  <c:v>9.2377907138137022E-4</c:v>
                </c:pt>
                <c:pt idx="4">
                  <c:v>1.1249533683735154E-3</c:v>
                </c:pt>
                <c:pt idx="5">
                  <c:v>7.7383194456320207E-4</c:v>
                </c:pt>
                <c:pt idx="6">
                  <c:v>1.1176768920097733E-3</c:v>
                </c:pt>
                <c:pt idx="7">
                  <c:v>1.0695126538926159E-3</c:v>
                </c:pt>
                <c:pt idx="8">
                  <c:v>1.071313802620075E-3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4-4FA1-966D-80F83BCF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77743"/>
        <c:axId val="1312181487"/>
      </c:scatterChart>
      <c:valAx>
        <c:axId val="13121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[Enolate]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81487"/>
        <c:crosses val="autoZero"/>
        <c:crossBetween val="midCat"/>
      </c:valAx>
      <c:valAx>
        <c:axId val="13121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Rate/[Aldehyde]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SPKA_Prominence!$A$45:$A$53</c:f>
              <c:numCache>
                <c:formatCode>General</c:formatCode>
                <c:ptCount val="9"/>
                <c:pt idx="0">
                  <c:v>0.38720060000000001</c:v>
                </c:pt>
                <c:pt idx="1">
                  <c:v>0.35398457</c:v>
                </c:pt>
                <c:pt idx="2">
                  <c:v>0.30310489000000002</c:v>
                </c:pt>
                <c:pt idx="3">
                  <c:v>0.26088791</c:v>
                </c:pt>
                <c:pt idx="4">
                  <c:v>0.22197233</c:v>
                </c:pt>
                <c:pt idx="5">
                  <c:v>0.1797484</c:v>
                </c:pt>
                <c:pt idx="6">
                  <c:v>0.14790917000000001</c:v>
                </c:pt>
                <c:pt idx="7">
                  <c:v>0.11019984000000001</c:v>
                </c:pt>
                <c:pt idx="8">
                  <c:v>6.177340999999998E-2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9F0-943B-B7C2FA672141}"/>
            </c:ext>
          </c:extLst>
        </c:ser>
        <c:ser>
          <c:idx val="1"/>
          <c:order val="1"/>
          <c:tx>
            <c:v>Standard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SPKA_Prominence!$B$45:$B$53</c:f>
              <c:numCache>
                <c:formatCode>General</c:formatCode>
                <c:ptCount val="9"/>
                <c:pt idx="0">
                  <c:v>1.0542336999999999</c:v>
                </c:pt>
                <c:pt idx="1">
                  <c:v>0.98639700249999995</c:v>
                </c:pt>
                <c:pt idx="2">
                  <c:v>0.91488915500000001</c:v>
                </c:pt>
                <c:pt idx="3">
                  <c:v>0.82094575749999987</c:v>
                </c:pt>
                <c:pt idx="4">
                  <c:v>0.78155466000000007</c:v>
                </c:pt>
                <c:pt idx="5">
                  <c:v>0.72937391250000005</c:v>
                </c:pt>
                <c:pt idx="6">
                  <c:v>0.720456765</c:v>
                </c:pt>
                <c:pt idx="7">
                  <c:v>0.6657211675000001</c:v>
                </c:pt>
                <c:pt idx="8">
                  <c:v>0.64350956999999998</c:v>
                </c:pt>
              </c:numCache>
            </c:numRef>
          </c:xVal>
          <c:yVal>
            <c:numRef>
              <c:f>SPKA_Prominence!$C$45:$C$53</c:f>
              <c:numCache>
                <c:formatCode>General</c:formatCode>
                <c:ptCount val="9"/>
                <c:pt idx="0">
                  <c:v>3.5055999999999992E-4</c:v>
                </c:pt>
                <c:pt idx="1">
                  <c:v>2.9715723333333333E-4</c:v>
                </c:pt>
                <c:pt idx="2">
                  <c:v>3.0263330000000001E-4</c:v>
                </c:pt>
                <c:pt idx="3">
                  <c:v>2.7923369999999996E-4</c:v>
                </c:pt>
                <c:pt idx="4">
                  <c:v>2.4482943333333326E-4</c:v>
                </c:pt>
                <c:pt idx="5">
                  <c:v>2.2145299999999998E-4</c:v>
                </c:pt>
                <c:pt idx="6">
                  <c:v>1.6346089999999999E-4</c:v>
                </c:pt>
                <c:pt idx="7">
                  <c:v>1.2503580000000001E-4</c:v>
                </c:pt>
                <c:pt idx="8">
                  <c:v>1.2233436666666663E-4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49F0-943B-B7C2FA672141}"/>
            </c:ext>
          </c:extLst>
        </c:ser>
        <c:ser>
          <c:idx val="2"/>
          <c:order val="2"/>
          <c:tx>
            <c:v>Enolate - [A]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SPKA_Prominence!$E$57:$E$65</c:f>
              <c:numCache>
                <c:formatCode>General</c:formatCode>
                <c:ptCount val="9"/>
                <c:pt idx="0">
                  <c:v>0.41736765000000003</c:v>
                </c:pt>
                <c:pt idx="1">
                  <c:v>0.36512996500000006</c:v>
                </c:pt>
                <c:pt idx="2">
                  <c:v>0.34531333000000008</c:v>
                </c:pt>
                <c:pt idx="3">
                  <c:v>0.30029834500000002</c:v>
                </c:pt>
                <c:pt idx="4">
                  <c:v>0.26430581000000003</c:v>
                </c:pt>
                <c:pt idx="5">
                  <c:v>0.22507052500000002</c:v>
                </c:pt>
                <c:pt idx="6">
                  <c:v>0.18012379000000003</c:v>
                </c:pt>
                <c:pt idx="7">
                  <c:v>0.13778195500000004</c:v>
                </c:pt>
                <c:pt idx="8">
                  <c:v>0.11569606999999998</c:v>
                </c:pt>
              </c:numCache>
            </c:numRef>
          </c:xVal>
          <c:yVal>
            <c:numRef>
              <c:f>SPKA_Prominence!$G$57:$G$65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3-49F0-943B-B7C2FA672141}"/>
            </c:ext>
          </c:extLst>
        </c:ser>
        <c:ser>
          <c:idx val="3"/>
          <c:order val="3"/>
          <c:tx>
            <c:v>Enolate - [B]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SPKA_Prominence!$F$57:$F$65</c:f>
              <c:numCache>
                <c:formatCode>General</c:formatCode>
                <c:ptCount val="9"/>
                <c:pt idx="0">
                  <c:v>2.2051664999999998</c:v>
                </c:pt>
                <c:pt idx="1">
                  <c:v>1.9534339625000001</c:v>
                </c:pt>
                <c:pt idx="2">
                  <c:v>2.1047124250000002</c:v>
                </c:pt>
                <c:pt idx="3">
                  <c:v>2.1299528875</c:v>
                </c:pt>
                <c:pt idx="4">
                  <c:v>2.0886038500000002</c:v>
                </c:pt>
                <c:pt idx="5">
                  <c:v>1.7688993124999999</c:v>
                </c:pt>
                <c:pt idx="6">
                  <c:v>1.9050112749999999</c:v>
                </c:pt>
                <c:pt idx="7">
                  <c:v>1.9222502375000001</c:v>
                </c:pt>
                <c:pt idx="8">
                  <c:v>1.8406487</c:v>
                </c:pt>
              </c:numCache>
            </c:numRef>
          </c:xVal>
          <c:yVal>
            <c:numRef>
              <c:f>SPKA_Prominence!$G$57:$G$65</c:f>
              <c:numCache>
                <c:formatCode>General</c:formatCode>
                <c:ptCount val="9"/>
                <c:pt idx="0">
                  <c:v>5.9707016666666691E-4</c:v>
                </c:pt>
                <c:pt idx="1">
                  <c:v>5.7236621666666686E-4</c:v>
                </c:pt>
                <c:pt idx="2">
                  <c:v>4.3959210000000019E-4</c:v>
                </c:pt>
                <c:pt idx="3">
                  <c:v>3.9081248333333336E-4</c:v>
                </c:pt>
                <c:pt idx="4">
                  <c:v>3.1195803333333347E-4</c:v>
                </c:pt>
                <c:pt idx="5">
                  <c:v>2.4391275000000008E-4</c:v>
                </c:pt>
                <c:pt idx="6">
                  <c:v>1.9490563333333341E-4</c:v>
                </c:pt>
                <c:pt idx="7">
                  <c:v>1.3721551666666675E-4</c:v>
                </c:pt>
                <c:pt idx="8">
                  <c:v>1.2005566666666647E-5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3-49F0-943B-B7C2FA67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807"/>
        <c:axId val="685079551"/>
      </c:scatterChart>
      <c:valAx>
        <c:axId val="6850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9551"/>
        <c:crosses val="autoZero"/>
        <c:crossBetween val="midCat"/>
      </c:valAx>
      <c:valAx>
        <c:axId val="6850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8B03A-1139-F7C9-F6CE-0B954B5E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3D266-1E28-4B4C-AFED-69D981317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10C542-51E7-3008-F418-3C532769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D2218A-2602-CDC9-0BC1-C264031E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AFD37-B062-7315-D096-020E074F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4E133-9057-E198-50E0-0FD76694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A7315-FBD7-4320-B15C-2295BAA4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8859B-5F1A-4D38-BB5A-5A5AFA1F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2326E-FA7E-46C8-A1D8-0343479B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F8E81-EBE4-4293-9728-5C54B6EC4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EB9D4-6656-45A4-882C-9369C9E5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E2516-22F4-4821-8FA1-6528C569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259774</xdr:colOff>
      <xdr:row>15</xdr:row>
      <xdr:rowOff>54428</xdr:rowOff>
    </xdr:from>
    <xdr:to>
      <xdr:col>18</xdr:col>
      <xdr:colOff>421822</xdr:colOff>
      <xdr:row>26</xdr:row>
      <xdr:rowOff>106134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DF19F-A78A-86E2-04EA-49DDDA34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259774</xdr:colOff>
      <xdr:row>27</xdr:row>
      <xdr:rowOff>95250</xdr:rowOff>
    </xdr:from>
    <xdr:to>
      <xdr:col>18</xdr:col>
      <xdr:colOff>421822</xdr:colOff>
      <xdr:row>38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A2F121-FE8C-B902-4EA9-7E181C3A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6AD2-8EA7-4F95-B120-460E91A0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650E8-A5F8-4372-BC71-278CB73F7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2F7C8-FE62-44E6-89AC-1D9BC269D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872DE-1EE0-401C-B23A-74011D542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7BA61-EB43-41D4-A297-0D70E188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9A6D0-861E-4EBA-88D7-685850A0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6A8D3-E878-434C-BFAA-45034079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73B9F-3225-427F-9DEF-3DD7F5A8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1EEED-3282-4B0F-BABF-F01A66FC1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6366A-951A-4CF0-818E-8F9F543AF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733B0-F9E4-4D71-A4A0-640060355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3E503-7DC9-4697-A5F8-BFADD510C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40</xdr:row>
      <xdr:rowOff>23812</xdr:rowOff>
    </xdr:from>
    <xdr:to>
      <xdr:col>14</xdr:col>
      <xdr:colOff>9525</xdr:colOff>
      <xdr:row>54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EE6-F763-4636-AEA9-6169E68B9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40</xdr:row>
      <xdr:rowOff>33337</xdr:rowOff>
    </xdr:from>
    <xdr:to>
      <xdr:col>21</xdr:col>
      <xdr:colOff>400050</xdr:colOff>
      <xdr:row>54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E1953-5943-4142-B08B-A48485794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55</xdr:row>
      <xdr:rowOff>57430</xdr:rowOff>
    </xdr:from>
    <xdr:to>
      <xdr:col>14</xdr:col>
      <xdr:colOff>9525</xdr:colOff>
      <xdr:row>69</xdr:row>
      <xdr:rowOff>133630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739C8-9FA5-4E08-A3E4-0BB8D84E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55</xdr:row>
      <xdr:rowOff>66955</xdr:rowOff>
    </xdr:from>
    <xdr:to>
      <xdr:col>21</xdr:col>
      <xdr:colOff>400050</xdr:colOff>
      <xdr:row>69</xdr:row>
      <xdr:rowOff>143155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9B1C6-2925-4507-ADC8-FBC5F2E15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70</xdr:row>
      <xdr:rowOff>91048</xdr:rowOff>
    </xdr:from>
    <xdr:to>
      <xdr:col>14</xdr:col>
      <xdr:colOff>9525</xdr:colOff>
      <xdr:row>84</xdr:row>
      <xdr:rowOff>167248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2C67E5-DA5D-438B-AE96-74B00F910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70</xdr:row>
      <xdr:rowOff>100573</xdr:rowOff>
    </xdr:from>
    <xdr:to>
      <xdr:col>21</xdr:col>
      <xdr:colOff>400050</xdr:colOff>
      <xdr:row>84</xdr:row>
      <xdr:rowOff>176773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35E8AB-9BFF-48E3-85E0-FC8598C2B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5BE2-BA70-445A-934D-8D15E9FCA017}">
  <dimension ref="A1:L77"/>
  <sheetViews>
    <sheetView zoomScale="55" zoomScaleNormal="55" workbookViewId="0">
      <selection activeCell="L13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B4" s="13"/>
      <c r="C4" s="14"/>
      <c r="D4" s="11"/>
      <c r="E4" s="13"/>
      <c r="F4" s="14"/>
      <c r="G4" s="11"/>
      <c r="H4" s="13"/>
      <c r="I4" s="14"/>
      <c r="J4" s="11"/>
      <c r="K4" s="13"/>
      <c r="L4" s="14"/>
    </row>
    <row r="5" spans="1:12" x14ac:dyDescent="0.25">
      <c r="A5" s="6"/>
      <c r="B5" s="24"/>
      <c r="C5" s="15"/>
      <c r="D5" s="6"/>
      <c r="E5" s="24"/>
      <c r="F5" s="15"/>
      <c r="G5" s="6"/>
      <c r="H5" s="24"/>
      <c r="I5" s="15"/>
      <c r="J5" s="6"/>
      <c r="K5" s="24"/>
      <c r="L5" s="15"/>
    </row>
    <row r="6" spans="1:12" x14ac:dyDescent="0.25">
      <c r="A6" s="6"/>
      <c r="B6" s="24"/>
      <c r="C6" s="15"/>
      <c r="D6" s="6"/>
      <c r="E6" s="24"/>
      <c r="F6" s="15"/>
      <c r="G6" s="6"/>
      <c r="H6" s="24"/>
      <c r="I6" s="15"/>
      <c r="J6" s="6"/>
      <c r="K6" s="24"/>
      <c r="L6" s="15"/>
    </row>
    <row r="7" spans="1:12" x14ac:dyDescent="0.25">
      <c r="A7" s="6"/>
      <c r="B7" s="24"/>
      <c r="C7" s="15"/>
      <c r="D7" s="6"/>
      <c r="E7" s="24"/>
      <c r="F7" s="15"/>
      <c r="G7" s="6"/>
      <c r="H7" s="24"/>
      <c r="I7" s="15"/>
      <c r="J7" s="6"/>
      <c r="K7" s="24"/>
      <c r="L7" s="15"/>
    </row>
    <row r="8" spans="1:12" x14ac:dyDescent="0.25">
      <c r="A8" s="6"/>
      <c r="B8" s="24"/>
      <c r="C8" s="15"/>
      <c r="D8" s="6"/>
      <c r="E8" s="24"/>
      <c r="F8" s="15"/>
      <c r="G8" s="6"/>
      <c r="H8" s="24"/>
      <c r="I8" s="15"/>
      <c r="J8" s="6"/>
      <c r="K8" s="24"/>
      <c r="L8" s="15"/>
    </row>
    <row r="9" spans="1:12" x14ac:dyDescent="0.25">
      <c r="A9" s="6"/>
      <c r="B9" s="24"/>
      <c r="C9" s="15"/>
      <c r="D9" s="6"/>
      <c r="E9" s="24"/>
      <c r="F9" s="15"/>
      <c r="G9" s="6"/>
      <c r="H9" s="24"/>
      <c r="I9" s="15"/>
      <c r="J9" s="6"/>
      <c r="K9" s="24"/>
      <c r="L9" s="15"/>
    </row>
    <row r="10" spans="1:12" x14ac:dyDescent="0.25">
      <c r="A10" s="6"/>
      <c r="B10" s="24"/>
      <c r="C10" s="15"/>
      <c r="D10" s="6"/>
      <c r="E10" s="24"/>
      <c r="F10" s="15"/>
      <c r="G10" s="6"/>
      <c r="H10" s="24"/>
      <c r="I10" s="15"/>
      <c r="J10" s="6"/>
      <c r="K10" s="24"/>
      <c r="L10" s="15"/>
    </row>
    <row r="11" spans="1:12" x14ac:dyDescent="0.25">
      <c r="A11" s="6"/>
      <c r="B11" s="24"/>
      <c r="C11" s="15"/>
      <c r="D11" s="6"/>
      <c r="E11" s="24"/>
      <c r="F11" s="15"/>
      <c r="G11" s="6"/>
      <c r="H11" s="24"/>
      <c r="I11" s="15"/>
      <c r="J11" s="6"/>
      <c r="K11" s="24"/>
      <c r="L11" s="15"/>
    </row>
    <row r="12" spans="1:12" x14ac:dyDescent="0.25">
      <c r="A12" s="6"/>
      <c r="B12" s="24"/>
      <c r="C12" s="15"/>
      <c r="D12" s="6"/>
      <c r="E12" s="24"/>
      <c r="F12" s="15"/>
      <c r="G12" s="6"/>
      <c r="H12" s="24"/>
      <c r="I12" s="15"/>
      <c r="J12" s="6"/>
      <c r="K12" s="24"/>
      <c r="L12" s="15"/>
    </row>
    <row r="13" spans="1:12" x14ac:dyDescent="0.25">
      <c r="A13" s="7"/>
      <c r="B13" s="10"/>
      <c r="C13" s="16"/>
      <c r="D13" s="7"/>
      <c r="E13" s="10"/>
      <c r="F13" s="16"/>
      <c r="G13" s="7"/>
      <c r="H13" s="10"/>
      <c r="I13" s="16"/>
      <c r="J13" s="7"/>
      <c r="K13" s="10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C4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F4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C5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F5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C6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F6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24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I4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L4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I5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L5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I6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8" si="14">K6</f>
        <v>0</v>
      </c>
      <c r="K32" s="24">
        <f t="shared" ref="K32:K39" si="15">$K$30*(1-$H32)</f>
        <v>0</v>
      </c>
      <c r="L32" s="15">
        <f t="shared" ref="L32:L38" si="16">L6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>I7</f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 t="shared" si="11"/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>L8</f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/>
      <c r="K39" s="10">
        <f t="shared" si="15"/>
        <v>0</v>
      </c>
      <c r="L39" s="16">
        <f>L13</f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0.7</v>
      </c>
    </row>
    <row r="46" spans="1:12" x14ac:dyDescent="0.25">
      <c r="A46" s="6">
        <f t="shared" ref="A46:A52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6">
        <f>(C27+D27)/2</f>
        <v>0</v>
      </c>
      <c r="B53" s="10">
        <f t="shared" si="23"/>
        <v>0</v>
      </c>
      <c r="C53" s="6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#DIV/0!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#DIV/0!</v>
      </c>
      <c r="I57" s="28">
        <v>0.4</v>
      </c>
    </row>
    <row r="58" spans="1:9" x14ac:dyDescent="0.25">
      <c r="A58" s="6">
        <f t="shared" ref="A58:C58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#DIV/0!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#DIV/0!</v>
      </c>
      <c r="I58" s="24"/>
    </row>
    <row r="59" spans="1:9" x14ac:dyDescent="0.25">
      <c r="A59" s="6">
        <f t="shared" ref="A59:C59" si="29">A47</f>
        <v>0</v>
      </c>
      <c r="B59" s="24">
        <f t="shared" si="29"/>
        <v>0</v>
      </c>
      <c r="C59" s="6">
        <f t="shared" si="29"/>
        <v>0</v>
      </c>
      <c r="D59" s="15" t="e">
        <f>C59/B59^$I$57</f>
        <v>#DIV/0!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#DIV/0!</v>
      </c>
      <c r="I59" s="24"/>
    </row>
    <row r="60" spans="1:9" x14ac:dyDescent="0.25">
      <c r="A60" s="6">
        <f t="shared" ref="A60:C60" si="30">A48</f>
        <v>0</v>
      </c>
      <c r="B60" s="24">
        <f t="shared" si="30"/>
        <v>0</v>
      </c>
      <c r="C60" s="6">
        <f t="shared" si="30"/>
        <v>0</v>
      </c>
      <c r="D60" s="15" t="e">
        <f t="shared" ref="D60:D65" si="31">C60/B60^$I$57</f>
        <v>#DIV/0!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2">G60/F60^$I$57</f>
        <v>#DIV/0!</v>
      </c>
      <c r="I60" s="24"/>
    </row>
    <row r="61" spans="1:9" x14ac:dyDescent="0.25">
      <c r="A61" s="6">
        <f t="shared" ref="A61:C61" si="33">A49</f>
        <v>0</v>
      </c>
      <c r="B61" s="24">
        <f t="shared" si="33"/>
        <v>0</v>
      </c>
      <c r="C61" s="6">
        <f t="shared" si="33"/>
        <v>0</v>
      </c>
      <c r="D61" s="15" t="e">
        <f>C61/B61^$I$57</f>
        <v>#DIV/0!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2"/>
        <v>#DIV/0!</v>
      </c>
      <c r="I61" s="24"/>
    </row>
    <row r="62" spans="1:9" x14ac:dyDescent="0.25">
      <c r="A62" s="6">
        <f t="shared" ref="A62:C62" si="34">A50</f>
        <v>0</v>
      </c>
      <c r="B62" s="24">
        <f t="shared" si="34"/>
        <v>0</v>
      </c>
      <c r="C62" s="6">
        <f t="shared" si="34"/>
        <v>0</v>
      </c>
      <c r="D62" s="15" t="e">
        <f>C62/B62^$I$57</f>
        <v>#DIV/0!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2"/>
        <v>#DIV/0!</v>
      </c>
      <c r="I62" s="24"/>
    </row>
    <row r="63" spans="1:9" x14ac:dyDescent="0.25">
      <c r="A63" s="6">
        <f t="shared" ref="A63" si="35">A51</f>
        <v>0</v>
      </c>
      <c r="B63" s="24">
        <f t="shared" ref="B63:C63" si="36">B51</f>
        <v>0</v>
      </c>
      <c r="C63" s="6">
        <f t="shared" si="36"/>
        <v>0</v>
      </c>
      <c r="D63" s="15" t="e">
        <f t="shared" si="31"/>
        <v>#DIV/0!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#DIV/0!</v>
      </c>
      <c r="I63" s="24"/>
    </row>
    <row r="64" spans="1:9" x14ac:dyDescent="0.25">
      <c r="A64" s="6">
        <f t="shared" ref="A64" si="37">A52</f>
        <v>0</v>
      </c>
      <c r="B64" s="24">
        <f t="shared" ref="B64:C64" si="38">B52</f>
        <v>0</v>
      </c>
      <c r="C64" s="6">
        <f t="shared" si="38"/>
        <v>0</v>
      </c>
      <c r="D64" s="15" t="e">
        <f t="shared" si="31"/>
        <v>#DIV/0!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#DIV/0!</v>
      </c>
      <c r="I64" s="24"/>
    </row>
    <row r="65" spans="1:9" x14ac:dyDescent="0.25">
      <c r="A65" s="6">
        <f t="shared" ref="A65" si="39">A53</f>
        <v>0</v>
      </c>
      <c r="B65" s="10">
        <f t="shared" ref="B65:C65" si="40">B53</f>
        <v>0</v>
      </c>
      <c r="C65" s="6">
        <f t="shared" si="40"/>
        <v>0</v>
      </c>
      <c r="D65" s="16" t="e">
        <f t="shared" si="31"/>
        <v>#DIV/0!</v>
      </c>
      <c r="E65" s="6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2"/>
        <v>#DIV/0!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4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4">
        <f>(K31+L31)/2</f>
        <v>0</v>
      </c>
      <c r="G69" s="11">
        <f>(I31-J31)/(10*60)</f>
        <v>0</v>
      </c>
      <c r="H69" s="14">
        <f>G69/0.1^$I$69</f>
        <v>0</v>
      </c>
      <c r="I69" s="28">
        <v>0.5</v>
      </c>
    </row>
    <row r="70" spans="1:9" x14ac:dyDescent="0.25">
      <c r="A70" s="6">
        <f t="shared" ref="A70:C70" si="41">A58</f>
        <v>0</v>
      </c>
      <c r="B70" s="15">
        <f t="shared" si="41"/>
        <v>0</v>
      </c>
      <c r="C70" s="6">
        <f t="shared" si="41"/>
        <v>0</v>
      </c>
      <c r="D70" s="15">
        <f t="shared" ref="D70:D77" si="42">C70/0.2^$I$69</f>
        <v>0</v>
      </c>
      <c r="E70" s="6">
        <f t="shared" ref="E70:E77" si="43">(I32+J32)/2</f>
        <v>0</v>
      </c>
      <c r="F70" s="15">
        <f t="shared" ref="F70:F77" si="44">(K32+L32)/2</f>
        <v>0</v>
      </c>
      <c r="G70" s="6">
        <f t="shared" ref="G70:G76" si="45">(I32-J32)/(10*60)</f>
        <v>0</v>
      </c>
      <c r="H70" s="15">
        <f t="shared" ref="H70:H76" si="46">G70/0.1^$I$69</f>
        <v>0</v>
      </c>
      <c r="I70" s="24"/>
    </row>
    <row r="71" spans="1:9" x14ac:dyDescent="0.25">
      <c r="A71" s="6">
        <f t="shared" ref="A71:C71" si="47">A59</f>
        <v>0</v>
      </c>
      <c r="B71" s="15">
        <f t="shared" si="47"/>
        <v>0</v>
      </c>
      <c r="C71" s="6">
        <f t="shared" si="47"/>
        <v>0</v>
      </c>
      <c r="D71" s="15">
        <f t="shared" si="42"/>
        <v>0</v>
      </c>
      <c r="E71" s="6">
        <f t="shared" si="43"/>
        <v>0</v>
      </c>
      <c r="F71" s="15">
        <f t="shared" si="44"/>
        <v>0</v>
      </c>
      <c r="G71" s="6">
        <f>(I33-J33)/(10*60)</f>
        <v>0</v>
      </c>
      <c r="H71" s="15">
        <f t="shared" si="46"/>
        <v>0</v>
      </c>
      <c r="I71" s="24"/>
    </row>
    <row r="72" spans="1:9" x14ac:dyDescent="0.25">
      <c r="A72" s="6">
        <f t="shared" ref="A72:C72" si="48">A60</f>
        <v>0</v>
      </c>
      <c r="B72" s="15">
        <f t="shared" si="48"/>
        <v>0</v>
      </c>
      <c r="C72" s="6">
        <f t="shared" si="48"/>
        <v>0</v>
      </c>
      <c r="D72" s="15">
        <f t="shared" si="42"/>
        <v>0</v>
      </c>
      <c r="E72" s="6">
        <f t="shared" si="43"/>
        <v>0</v>
      </c>
      <c r="F72" s="15">
        <f t="shared" si="44"/>
        <v>0</v>
      </c>
      <c r="G72" s="6">
        <f t="shared" si="45"/>
        <v>0</v>
      </c>
      <c r="H72" s="15">
        <f t="shared" si="46"/>
        <v>0</v>
      </c>
      <c r="I72" s="24"/>
    </row>
    <row r="73" spans="1:9" x14ac:dyDescent="0.25">
      <c r="A73" s="6">
        <f t="shared" ref="A73:C73" si="49">A61</f>
        <v>0</v>
      </c>
      <c r="B73" s="15">
        <f t="shared" si="49"/>
        <v>0</v>
      </c>
      <c r="C73" s="6">
        <f t="shared" si="49"/>
        <v>0</v>
      </c>
      <c r="D73" s="15">
        <f t="shared" si="42"/>
        <v>0</v>
      </c>
      <c r="E73" s="6">
        <f t="shared" si="43"/>
        <v>0</v>
      </c>
      <c r="F73" s="15">
        <f t="shared" si="44"/>
        <v>0</v>
      </c>
      <c r="G73" s="6">
        <f t="shared" si="45"/>
        <v>0</v>
      </c>
      <c r="H73" s="15">
        <f t="shared" si="46"/>
        <v>0</v>
      </c>
      <c r="I73" s="24"/>
    </row>
    <row r="74" spans="1:9" x14ac:dyDescent="0.25">
      <c r="A74" s="6">
        <f t="shared" ref="A74:C74" si="50">A62</f>
        <v>0</v>
      </c>
      <c r="B74" s="15">
        <f t="shared" si="50"/>
        <v>0</v>
      </c>
      <c r="C74" s="6">
        <f t="shared" si="50"/>
        <v>0</v>
      </c>
      <c r="D74" s="15">
        <f t="shared" si="42"/>
        <v>0</v>
      </c>
      <c r="E74" s="6">
        <f t="shared" si="43"/>
        <v>0</v>
      </c>
      <c r="F74" s="15">
        <f t="shared" si="44"/>
        <v>0</v>
      </c>
      <c r="G74" s="6">
        <f t="shared" si="45"/>
        <v>0</v>
      </c>
      <c r="H74" s="15">
        <f t="shared" si="46"/>
        <v>0</v>
      </c>
      <c r="I74" s="24"/>
    </row>
    <row r="75" spans="1:9" x14ac:dyDescent="0.25">
      <c r="A75" s="6">
        <f t="shared" ref="A75" si="51">A63</f>
        <v>0</v>
      </c>
      <c r="B75" s="15">
        <f t="shared" ref="B75:C75" si="52">B63</f>
        <v>0</v>
      </c>
      <c r="C75" s="6">
        <f t="shared" si="52"/>
        <v>0</v>
      </c>
      <c r="D75" s="15">
        <f t="shared" si="42"/>
        <v>0</v>
      </c>
      <c r="E75" s="6">
        <f t="shared" si="43"/>
        <v>0</v>
      </c>
      <c r="F75" s="15">
        <f t="shared" si="44"/>
        <v>0</v>
      </c>
      <c r="G75" s="6">
        <f t="shared" si="45"/>
        <v>0</v>
      </c>
      <c r="H75" s="15">
        <f t="shared" si="46"/>
        <v>0</v>
      </c>
      <c r="I75" s="24"/>
    </row>
    <row r="76" spans="1:9" x14ac:dyDescent="0.25">
      <c r="A76" s="6">
        <f t="shared" ref="A76" si="53">A64</f>
        <v>0</v>
      </c>
      <c r="B76" s="15">
        <f t="shared" ref="B76:C76" si="54">B64</f>
        <v>0</v>
      </c>
      <c r="C76" s="6">
        <f t="shared" si="54"/>
        <v>0</v>
      </c>
      <c r="D76" s="15">
        <f t="shared" si="42"/>
        <v>0</v>
      </c>
      <c r="E76" s="6">
        <f t="shared" si="43"/>
        <v>0</v>
      </c>
      <c r="F76" s="15">
        <f t="shared" si="44"/>
        <v>0</v>
      </c>
      <c r="G76" s="6">
        <f t="shared" si="45"/>
        <v>0</v>
      </c>
      <c r="H76" s="15">
        <f t="shared" si="46"/>
        <v>0</v>
      </c>
      <c r="I76" s="24"/>
    </row>
    <row r="77" spans="1:9" x14ac:dyDescent="0.25">
      <c r="A77" s="7">
        <f t="shared" ref="A77" si="55">A65</f>
        <v>0</v>
      </c>
      <c r="B77" s="16">
        <f t="shared" ref="B77:C77" si="56">B65</f>
        <v>0</v>
      </c>
      <c r="C77" s="7">
        <f t="shared" si="56"/>
        <v>0</v>
      </c>
      <c r="D77" s="16">
        <f t="shared" si="42"/>
        <v>0</v>
      </c>
      <c r="E77" s="7">
        <f t="shared" si="43"/>
        <v>0</v>
      </c>
      <c r="F77" s="16">
        <f t="shared" si="44"/>
        <v>0</v>
      </c>
      <c r="G77" s="7">
        <f t="shared" ref="G77" si="57">(I39-J39)/(10*60)</f>
        <v>0</v>
      </c>
      <c r="H77" s="16">
        <f t="shared" ref="H77" si="58">G77/0.1^$I$69</f>
        <v>0</v>
      </c>
      <c r="I77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4CB-FA79-4320-941E-CE95DAF4A9D1}">
  <dimension ref="A1:L77"/>
  <sheetViews>
    <sheetView zoomScale="70" zoomScaleNormal="70" workbookViewId="0">
      <selection activeCell="C13" activeCellId="3" sqref="J4:L13 G4:I13 D4:F13 A4:C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 s="3">
        <v>0.49236859999999999</v>
      </c>
      <c r="C4" s="4">
        <v>1.1629159</v>
      </c>
      <c r="D4" s="2"/>
      <c r="E4" s="3">
        <v>0.72194859999999994</v>
      </c>
      <c r="F4" s="4">
        <v>1.0337681999999999</v>
      </c>
      <c r="G4" s="2"/>
      <c r="H4" s="3">
        <v>0.59648870000000009</v>
      </c>
      <c r="I4" s="4">
        <v>2.3910830000000001</v>
      </c>
      <c r="J4" s="2"/>
      <c r="K4" s="3">
        <v>0.48184486999999998</v>
      </c>
      <c r="L4" s="4">
        <v>1.0269109999999999</v>
      </c>
    </row>
    <row r="5" spans="1:12" x14ac:dyDescent="0.25">
      <c r="A5" s="29"/>
      <c r="B5" s="33">
        <v>0.28203260000000002</v>
      </c>
      <c r="C5" s="30">
        <v>0.94555149999999999</v>
      </c>
      <c r="D5" s="29"/>
      <c r="E5" s="33">
        <v>0.34172400000000003</v>
      </c>
      <c r="F5" s="30">
        <v>0.61180800000000002</v>
      </c>
      <c r="G5" s="29"/>
      <c r="H5" s="33">
        <v>0.2382466</v>
      </c>
      <c r="I5" s="30">
        <v>2.01925</v>
      </c>
      <c r="J5" s="29"/>
      <c r="K5" s="33">
        <v>0.31264009999999998</v>
      </c>
      <c r="L5" s="30">
        <v>0.98328100000000007</v>
      </c>
    </row>
    <row r="6" spans="1:12" x14ac:dyDescent="0.25">
      <c r="A6" s="29"/>
      <c r="B6" s="33">
        <v>0.2648374</v>
      </c>
      <c r="C6" s="30">
        <v>0.86802389999999996</v>
      </c>
      <c r="D6" s="29"/>
      <c r="E6" s="33">
        <v>0.43152540000000011</v>
      </c>
      <c r="F6" s="30">
        <v>0.79804999999999993</v>
      </c>
      <c r="G6" s="29"/>
      <c r="H6" s="33">
        <v>0.19342010000000001</v>
      </c>
      <c r="I6" s="30">
        <v>1.5755619999999999</v>
      </c>
      <c r="J6" s="29"/>
      <c r="K6" s="33">
        <v>0.30831639999999999</v>
      </c>
      <c r="L6" s="30">
        <v>0.78646300000000002</v>
      </c>
    </row>
    <row r="7" spans="1:12" x14ac:dyDescent="0.25">
      <c r="A7" s="29"/>
      <c r="B7" s="33">
        <v>0.2123149</v>
      </c>
      <c r="C7" s="30">
        <v>0.78315400000000002</v>
      </c>
      <c r="D7" s="29"/>
      <c r="E7" s="33">
        <v>0.40982010000000002</v>
      </c>
      <c r="F7" s="30">
        <v>0.7306511</v>
      </c>
      <c r="G7" s="29"/>
      <c r="H7" s="33">
        <v>0.21343570000000001</v>
      </c>
      <c r="I7" s="30">
        <v>1.9378960000000001</v>
      </c>
      <c r="J7" s="29"/>
      <c r="K7" s="33">
        <v>0.24881519999999999</v>
      </c>
      <c r="L7" s="30">
        <v>0.72882999999999998</v>
      </c>
    </row>
    <row r="8" spans="1:12" x14ac:dyDescent="0.25">
      <c r="A8" s="29"/>
      <c r="B8" s="33">
        <v>0.17711779999999999</v>
      </c>
      <c r="C8" s="30">
        <v>0.65341299999999991</v>
      </c>
      <c r="D8" s="29"/>
      <c r="E8" s="33">
        <v>0.34733360000000002</v>
      </c>
      <c r="F8" s="30">
        <v>0.65779100000000001</v>
      </c>
      <c r="G8" s="29"/>
      <c r="H8" s="33">
        <v>0.18305460000000001</v>
      </c>
      <c r="I8" s="30">
        <v>2.0481539999999998</v>
      </c>
      <c r="J8" s="29"/>
      <c r="K8" s="33">
        <v>0.1959555</v>
      </c>
      <c r="L8" s="30">
        <v>0.8370820000000001</v>
      </c>
    </row>
    <row r="9" spans="1:12" x14ac:dyDescent="0.25">
      <c r="A9" s="29"/>
      <c r="B9" s="33">
        <v>0.1485235</v>
      </c>
      <c r="C9" s="30">
        <v>0.63277660000000002</v>
      </c>
      <c r="D9" s="29"/>
      <c r="E9" s="33">
        <v>0.2860896</v>
      </c>
      <c r="F9" s="30">
        <v>0.54979399999999989</v>
      </c>
      <c r="G9" s="29"/>
      <c r="H9" s="33">
        <v>0.17071839999999999</v>
      </c>
      <c r="I9" s="30">
        <v>2.0252330000000001</v>
      </c>
      <c r="J9" s="29"/>
      <c r="K9" s="33">
        <v>0.17544779999999999</v>
      </c>
      <c r="L9" s="30">
        <v>0.81298800000000004</v>
      </c>
    </row>
    <row r="10" spans="1:12" x14ac:dyDescent="0.25">
      <c r="A10" s="29"/>
      <c r="B10" s="33">
        <v>0.1133125</v>
      </c>
      <c r="C10" s="30">
        <v>0.58656089999999994</v>
      </c>
      <c r="D10" s="29"/>
      <c r="E10" s="33">
        <v>0.3374277</v>
      </c>
      <c r="F10" s="30">
        <v>0.59370400000000001</v>
      </c>
      <c r="G10" s="29"/>
      <c r="H10" s="33">
        <v>0.1518967</v>
      </c>
      <c r="I10" s="30">
        <v>1.4456009999999999</v>
      </c>
      <c r="J10" s="29"/>
      <c r="K10" s="33">
        <v>0.14664820000000001</v>
      </c>
      <c r="L10" s="30">
        <v>0.70347599999999999</v>
      </c>
    </row>
    <row r="11" spans="1:12" x14ac:dyDescent="0.25">
      <c r="A11" s="29"/>
      <c r="B11" s="33">
        <v>9.8870900000000012E-2</v>
      </c>
      <c r="C11" s="30">
        <v>0.6268724</v>
      </c>
      <c r="D11" s="29"/>
      <c r="E11" s="33">
        <v>0.2515638</v>
      </c>
      <c r="F11" s="30">
        <v>0.46126699999999998</v>
      </c>
      <c r="G11" s="29"/>
      <c r="H11" s="33">
        <v>0.1216521</v>
      </c>
      <c r="I11" s="30">
        <v>1.7776019999999999</v>
      </c>
      <c r="J11" s="29"/>
      <c r="K11" s="33">
        <v>0.13892370000000001</v>
      </c>
      <c r="L11" s="30">
        <v>0.678504</v>
      </c>
    </row>
    <row r="12" spans="1:12" x14ac:dyDescent="0.25">
      <c r="A12" s="29"/>
      <c r="B12" s="33">
        <v>7.2689100000000006E-2</v>
      </c>
      <c r="C12" s="30">
        <v>0.57554700000000003</v>
      </c>
      <c r="D12" s="29"/>
      <c r="E12" s="33">
        <v>0.24128379999999999</v>
      </c>
      <c r="F12" s="30">
        <v>0.47546100000000002</v>
      </c>
      <c r="G12" s="29"/>
      <c r="H12" s="33">
        <v>9.6617300000000017E-2</v>
      </c>
      <c r="I12" s="30">
        <v>1.8718570000000001</v>
      </c>
      <c r="J12" s="29"/>
      <c r="K12" s="33">
        <v>0.13779537</v>
      </c>
      <c r="L12" s="30">
        <v>0.58433899999999994</v>
      </c>
    </row>
    <row r="13" spans="1:12" x14ac:dyDescent="0.25">
      <c r="A13" s="31"/>
      <c r="B13" s="5">
        <v>2.5073099999999991E-2</v>
      </c>
      <c r="C13" s="32">
        <v>0.58926959999999995</v>
      </c>
      <c r="D13" s="31"/>
      <c r="E13" s="5">
        <v>0.22245529999999999</v>
      </c>
      <c r="F13" s="32">
        <v>0.48558000000000001</v>
      </c>
      <c r="G13" s="31"/>
      <c r="H13" s="5">
        <v>0.1120944</v>
      </c>
      <c r="I13" s="32">
        <v>1.7684310000000001</v>
      </c>
      <c r="J13" s="31"/>
      <c r="K13" s="5">
        <v>0.11623006</v>
      </c>
      <c r="L13" s="32">
        <v>2.8092000000000009E-2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0.49236859999999999</v>
      </c>
      <c r="D18" s="21" t="s">
        <v>25</v>
      </c>
      <c r="E18" s="21">
        <f>C4</f>
        <v>1.1629159</v>
      </c>
      <c r="F18" s="22" t="s">
        <v>25</v>
      </c>
      <c r="G18" s="20" t="s">
        <v>7</v>
      </c>
      <c r="H18" s="21" t="s">
        <v>7</v>
      </c>
      <c r="I18" s="21">
        <f>E4</f>
        <v>0.72194859999999994</v>
      </c>
      <c r="J18" s="21" t="s">
        <v>25</v>
      </c>
      <c r="K18" s="21">
        <f>F4</f>
        <v>1.0337681999999999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0.49236859999999999</v>
      </c>
      <c r="D19" s="14">
        <f>B5</f>
        <v>0.28203260000000002</v>
      </c>
      <c r="E19" s="13">
        <f>$E$18*(1-$B19)</f>
        <v>1.1629159</v>
      </c>
      <c r="F19" s="14">
        <f>C5</f>
        <v>0.94555149999999999</v>
      </c>
      <c r="G19" s="11">
        <v>0</v>
      </c>
      <c r="H19" s="13">
        <f>1-(2/2)</f>
        <v>0</v>
      </c>
      <c r="I19" s="13">
        <f>$I$18*(1-$G19)</f>
        <v>0.72194859999999994</v>
      </c>
      <c r="J19" s="13">
        <f>E5</f>
        <v>0.34172400000000003</v>
      </c>
      <c r="K19" s="13">
        <f>$K$18*(1-$H19)</f>
        <v>1.0337681999999999</v>
      </c>
      <c r="L19" s="14">
        <f>F5</f>
        <v>0.61180800000000002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0.44313174</v>
      </c>
      <c r="D20" s="24">
        <f t="shared" ref="D20:D27" si="1">B6</f>
        <v>0.2648374</v>
      </c>
      <c r="E20" s="24">
        <f t="shared" ref="E20:E27" si="2">$E$18*(1-$B20)</f>
        <v>1.1047701050000001</v>
      </c>
      <c r="F20" s="15">
        <f t="shared" ref="F20:F27" si="3">C6</f>
        <v>0.86802389999999996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0.68585116999999995</v>
      </c>
      <c r="J20" s="24">
        <f t="shared" ref="J20:J27" si="6">E6</f>
        <v>0.43152540000000011</v>
      </c>
      <c r="K20" s="24">
        <f t="shared" ref="K20:K27" si="7">$K$18*(1-$H20)</f>
        <v>0.99500189249999993</v>
      </c>
      <c r="L20" s="15">
        <f t="shared" ref="L20:L27" si="8">F6</f>
        <v>0.79804999999999993</v>
      </c>
    </row>
    <row r="21" spans="1:12" x14ac:dyDescent="0.25">
      <c r="A21" s="6">
        <v>0.2</v>
      </c>
      <c r="B21" s="24">
        <v>0.1</v>
      </c>
      <c r="C21" s="24">
        <f t="shared" si="0"/>
        <v>0.39389488</v>
      </c>
      <c r="D21" s="24">
        <f t="shared" si="1"/>
        <v>0.2123149</v>
      </c>
      <c r="E21" s="24">
        <f t="shared" si="2"/>
        <v>1.0466243100000001</v>
      </c>
      <c r="F21" s="15">
        <f t="shared" si="3"/>
        <v>0.78315400000000002</v>
      </c>
      <c r="G21" s="6">
        <v>0.1</v>
      </c>
      <c r="H21" s="24">
        <f>1-(1.85/2)</f>
        <v>7.4999999999999956E-2</v>
      </c>
      <c r="I21" s="24">
        <f t="shared" si="5"/>
        <v>0.64975373999999997</v>
      </c>
      <c r="J21" s="24">
        <f t="shared" si="6"/>
        <v>0.40982010000000002</v>
      </c>
      <c r="K21" s="24">
        <f t="shared" si="7"/>
        <v>0.95623558499999994</v>
      </c>
      <c r="L21" s="15">
        <f t="shared" si="8"/>
        <v>0.7306511</v>
      </c>
    </row>
    <row r="22" spans="1:12" x14ac:dyDescent="0.25">
      <c r="A22" s="6">
        <v>0.3</v>
      </c>
      <c r="B22" s="24">
        <v>0.15</v>
      </c>
      <c r="C22" s="24">
        <f t="shared" si="0"/>
        <v>0.34465801999999995</v>
      </c>
      <c r="D22" s="24">
        <f t="shared" si="1"/>
        <v>0.17711779999999999</v>
      </c>
      <c r="E22" s="24">
        <f t="shared" si="2"/>
        <v>0.98847851499999995</v>
      </c>
      <c r="F22" s="15">
        <f t="shared" si="3"/>
        <v>0.65341299999999991</v>
      </c>
      <c r="G22" s="6">
        <v>0.15</v>
      </c>
      <c r="H22" s="24">
        <f>1-(1.775/2)</f>
        <v>0.11250000000000004</v>
      </c>
      <c r="I22" s="24">
        <f t="shared" si="5"/>
        <v>0.61365630999999998</v>
      </c>
      <c r="J22" s="24">
        <f t="shared" si="6"/>
        <v>0.34733360000000002</v>
      </c>
      <c r="K22" s="24">
        <f t="shared" si="7"/>
        <v>0.91746927749999985</v>
      </c>
      <c r="L22" s="15">
        <f t="shared" si="8"/>
        <v>0.65779100000000001</v>
      </c>
    </row>
    <row r="23" spans="1:12" x14ac:dyDescent="0.25">
      <c r="A23" s="6">
        <v>0.4</v>
      </c>
      <c r="B23" s="24">
        <v>0.2</v>
      </c>
      <c r="C23" s="24">
        <f t="shared" si="0"/>
        <v>0.29542115999999996</v>
      </c>
      <c r="D23" s="24">
        <f t="shared" si="1"/>
        <v>0.1485235</v>
      </c>
      <c r="E23" s="24">
        <f t="shared" si="2"/>
        <v>0.93033272</v>
      </c>
      <c r="F23" s="15">
        <f t="shared" si="3"/>
        <v>0.63277660000000002</v>
      </c>
      <c r="G23" s="6">
        <v>0.2</v>
      </c>
      <c r="H23" s="24">
        <f>1-(1.7/2)</f>
        <v>0.15000000000000002</v>
      </c>
      <c r="I23" s="24">
        <f t="shared" si="5"/>
        <v>0.57755888</v>
      </c>
      <c r="J23" s="24">
        <f t="shared" si="6"/>
        <v>0.2860896</v>
      </c>
      <c r="K23" s="24">
        <f t="shared" si="7"/>
        <v>0.87870296999999986</v>
      </c>
      <c r="L23" s="15">
        <f t="shared" si="8"/>
        <v>0.54979399999999989</v>
      </c>
    </row>
    <row r="24" spans="1:12" x14ac:dyDescent="0.25">
      <c r="A24" s="6">
        <v>0.5</v>
      </c>
      <c r="B24" s="24">
        <v>0.25</v>
      </c>
      <c r="C24" s="24">
        <f t="shared" si="0"/>
        <v>0.24618429999999999</v>
      </c>
      <c r="D24" s="24">
        <f t="shared" si="1"/>
        <v>0.1133125</v>
      </c>
      <c r="E24" s="24">
        <f t="shared" si="2"/>
        <v>0.87218692500000006</v>
      </c>
      <c r="F24" s="15">
        <f t="shared" si="3"/>
        <v>0.58656089999999994</v>
      </c>
      <c r="G24" s="6">
        <v>0.25</v>
      </c>
      <c r="H24" s="24">
        <f>1-(1.625/2)</f>
        <v>0.1875</v>
      </c>
      <c r="I24" s="24">
        <f t="shared" si="5"/>
        <v>0.5414614499999999</v>
      </c>
      <c r="J24" s="24">
        <f t="shared" si="6"/>
        <v>0.3374277</v>
      </c>
      <c r="K24" s="24">
        <f t="shared" si="7"/>
        <v>0.83993666249999999</v>
      </c>
      <c r="L24" s="15">
        <f t="shared" si="8"/>
        <v>0.59370400000000001</v>
      </c>
    </row>
    <row r="25" spans="1:12" x14ac:dyDescent="0.25">
      <c r="A25" s="6">
        <v>0.6</v>
      </c>
      <c r="B25" s="24">
        <v>0.3</v>
      </c>
      <c r="C25" s="24">
        <f t="shared" si="0"/>
        <v>0.19694744</v>
      </c>
      <c r="D25" s="24">
        <f t="shared" si="1"/>
        <v>9.8870900000000012E-2</v>
      </c>
      <c r="E25" s="24">
        <f t="shared" si="2"/>
        <v>0.81404113</v>
      </c>
      <c r="F25" s="15">
        <f t="shared" si="3"/>
        <v>0.6268724</v>
      </c>
      <c r="G25" s="6">
        <v>0.3</v>
      </c>
      <c r="H25" s="24">
        <f>1-(1.55/2)</f>
        <v>0.22499999999999998</v>
      </c>
      <c r="I25" s="24">
        <f t="shared" si="5"/>
        <v>0.50536401999999991</v>
      </c>
      <c r="J25" s="24">
        <f t="shared" si="6"/>
        <v>0.2515638</v>
      </c>
      <c r="K25" s="24">
        <f t="shared" si="7"/>
        <v>0.801170355</v>
      </c>
      <c r="L25" s="15">
        <f t="shared" si="8"/>
        <v>0.46126699999999998</v>
      </c>
    </row>
    <row r="26" spans="1:12" x14ac:dyDescent="0.25">
      <c r="A26" s="6">
        <v>0.7</v>
      </c>
      <c r="B26" s="24">
        <v>0.35</v>
      </c>
      <c r="C26" s="24">
        <f t="shared" si="0"/>
        <v>0.14771058000000001</v>
      </c>
      <c r="D26" s="24">
        <f t="shared" si="1"/>
        <v>7.2689100000000006E-2</v>
      </c>
      <c r="E26" s="24">
        <f t="shared" si="2"/>
        <v>0.75589533500000006</v>
      </c>
      <c r="F26" s="15">
        <f t="shared" si="3"/>
        <v>0.57554700000000003</v>
      </c>
      <c r="G26" s="6">
        <v>0.35</v>
      </c>
      <c r="H26" s="24">
        <f>1-(1.475/2)</f>
        <v>0.26249999999999996</v>
      </c>
      <c r="I26" s="24">
        <f t="shared" si="5"/>
        <v>0.46926658999999998</v>
      </c>
      <c r="J26" s="24">
        <f t="shared" si="6"/>
        <v>0.24128379999999999</v>
      </c>
      <c r="K26" s="24">
        <f t="shared" si="7"/>
        <v>0.76240404750000001</v>
      </c>
      <c r="L26" s="15">
        <f t="shared" si="8"/>
        <v>0.47546100000000002</v>
      </c>
    </row>
    <row r="27" spans="1:12" x14ac:dyDescent="0.25">
      <c r="A27" s="7">
        <v>0.8</v>
      </c>
      <c r="B27" s="10">
        <v>0.4</v>
      </c>
      <c r="C27" s="10">
        <f t="shared" si="0"/>
        <v>9.8473719999999973E-2</v>
      </c>
      <c r="D27" s="10">
        <f t="shared" si="1"/>
        <v>2.5073099999999991E-2</v>
      </c>
      <c r="E27" s="10">
        <f t="shared" si="2"/>
        <v>0.69774954</v>
      </c>
      <c r="F27" s="16">
        <f t="shared" si="3"/>
        <v>0.58926959999999995</v>
      </c>
      <c r="G27" s="7">
        <v>0.4</v>
      </c>
      <c r="H27" s="10">
        <f>1-(1.4/2)</f>
        <v>0.30000000000000004</v>
      </c>
      <c r="I27" s="10">
        <f t="shared" si="5"/>
        <v>0.43316915999999994</v>
      </c>
      <c r="J27" s="10">
        <f t="shared" si="6"/>
        <v>0.22245529999999999</v>
      </c>
      <c r="K27" s="10">
        <f t="shared" si="7"/>
        <v>0.72363773999999992</v>
      </c>
      <c r="L27" s="16">
        <f t="shared" si="8"/>
        <v>0.48558000000000001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0.59648870000000009</v>
      </c>
      <c r="D30" s="21" t="s">
        <v>25</v>
      </c>
      <c r="E30" s="21">
        <f>I4</f>
        <v>2.3910830000000001</v>
      </c>
      <c r="F30" s="22" t="s">
        <v>25</v>
      </c>
      <c r="G30" s="20" t="s">
        <v>7</v>
      </c>
      <c r="H30" s="21" t="s">
        <v>7</v>
      </c>
      <c r="I30" s="21">
        <f>K4</f>
        <v>0.48184486999999998</v>
      </c>
      <c r="J30" s="21" t="s">
        <v>25</v>
      </c>
      <c r="K30" s="21">
        <f>L4</f>
        <v>1.0269109999999999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0.59648870000000009</v>
      </c>
      <c r="D31" s="13">
        <f>H5</f>
        <v>0.2382466</v>
      </c>
      <c r="E31" s="13">
        <f>$E$30*(1-$B31)</f>
        <v>2.3910830000000001</v>
      </c>
      <c r="F31" s="14">
        <f>I5</f>
        <v>2.01925</v>
      </c>
      <c r="G31" s="11">
        <v>0</v>
      </c>
      <c r="H31" s="13">
        <v>0</v>
      </c>
      <c r="I31" s="13">
        <f>$I$30*(1-$G31)</f>
        <v>0.48184486999999998</v>
      </c>
      <c r="J31" s="13">
        <f>K5</f>
        <v>0.31264009999999998</v>
      </c>
      <c r="K31" s="13">
        <f>$K$30*(1-$H31)</f>
        <v>1.0269109999999999</v>
      </c>
      <c r="L31" s="14">
        <f>L5</f>
        <v>0.98328100000000007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0.53683983000000013</v>
      </c>
      <c r="D32" s="24">
        <f t="shared" ref="D32:D39" si="10">H6</f>
        <v>0.19342010000000001</v>
      </c>
      <c r="E32" s="24">
        <f t="shared" ref="E32:E39" si="11">$E$30*(1-$B32)</f>
        <v>2.3313059250000001</v>
      </c>
      <c r="F32" s="15">
        <f t="shared" ref="F32:F39" si="12">I6</f>
        <v>1.5755619999999999</v>
      </c>
      <c r="G32" s="6">
        <v>0.1</v>
      </c>
      <c r="H32" s="24">
        <v>0.05</v>
      </c>
      <c r="I32" s="24">
        <f t="shared" ref="I32:I39" si="13">$I$30*(1-$G32)</f>
        <v>0.43366038299999998</v>
      </c>
      <c r="J32" s="24">
        <f t="shared" ref="J32:J39" si="14">K6</f>
        <v>0.30831639999999999</v>
      </c>
      <c r="K32" s="24">
        <f t="shared" ref="K32:K39" si="15">$K$30*(1-$H32)</f>
        <v>0.97556544999999983</v>
      </c>
      <c r="L32" s="15">
        <f t="shared" ref="L32:L38" si="16">L6</f>
        <v>0.78646300000000002</v>
      </c>
    </row>
    <row r="33" spans="1:12" x14ac:dyDescent="0.25">
      <c r="A33" s="6">
        <v>0.2</v>
      </c>
      <c r="B33" s="24">
        <v>0.05</v>
      </c>
      <c r="C33" s="24">
        <f t="shared" si="9"/>
        <v>0.47719096000000011</v>
      </c>
      <c r="D33" s="24">
        <f t="shared" si="10"/>
        <v>0.21343570000000001</v>
      </c>
      <c r="E33" s="24">
        <f t="shared" si="11"/>
        <v>2.2715288500000002</v>
      </c>
      <c r="F33" s="15">
        <f>I7</f>
        <v>1.9378960000000001</v>
      </c>
      <c r="G33" s="6">
        <v>0.2</v>
      </c>
      <c r="H33" s="24">
        <v>0.1</v>
      </c>
      <c r="I33" s="24">
        <f t="shared" si="13"/>
        <v>0.38547589599999998</v>
      </c>
      <c r="J33" s="24">
        <f t="shared" si="14"/>
        <v>0.24881519999999999</v>
      </c>
      <c r="K33" s="24">
        <f t="shared" si="15"/>
        <v>0.92421989999999998</v>
      </c>
      <c r="L33" s="15">
        <f t="shared" si="16"/>
        <v>0.72882999999999998</v>
      </c>
    </row>
    <row r="34" spans="1:12" x14ac:dyDescent="0.25">
      <c r="A34" s="6">
        <v>0.3</v>
      </c>
      <c r="B34" s="24">
        <v>7.4999999999999997E-2</v>
      </c>
      <c r="C34" s="24">
        <f t="shared" si="9"/>
        <v>0.41754209000000003</v>
      </c>
      <c r="D34" s="24">
        <f t="shared" si="10"/>
        <v>0.18305460000000001</v>
      </c>
      <c r="E34" s="24">
        <f t="shared" si="11"/>
        <v>2.2117517750000002</v>
      </c>
      <c r="F34" s="15">
        <f t="shared" si="12"/>
        <v>2.0481539999999998</v>
      </c>
      <c r="G34" s="6">
        <v>0.3</v>
      </c>
      <c r="H34" s="24">
        <v>0.15</v>
      </c>
      <c r="I34" s="24">
        <f t="shared" si="13"/>
        <v>0.33729140899999999</v>
      </c>
      <c r="J34" s="24">
        <f t="shared" si="14"/>
        <v>0.1959555</v>
      </c>
      <c r="K34" s="24">
        <f t="shared" si="15"/>
        <v>0.87287434999999991</v>
      </c>
      <c r="L34" s="15">
        <f>L8</f>
        <v>0.8370820000000001</v>
      </c>
    </row>
    <row r="35" spans="1:12" x14ac:dyDescent="0.25">
      <c r="A35" s="6">
        <v>0.4</v>
      </c>
      <c r="B35" s="24">
        <v>0.1</v>
      </c>
      <c r="C35" s="24">
        <f t="shared" si="9"/>
        <v>0.35789322000000007</v>
      </c>
      <c r="D35" s="24">
        <f t="shared" si="10"/>
        <v>0.17071839999999999</v>
      </c>
      <c r="E35" s="24">
        <f t="shared" si="11"/>
        <v>2.1519747000000002</v>
      </c>
      <c r="F35" s="15">
        <f t="shared" si="12"/>
        <v>2.0252330000000001</v>
      </c>
      <c r="G35" s="6">
        <v>0.4</v>
      </c>
      <c r="H35" s="24">
        <v>0.2</v>
      </c>
      <c r="I35" s="24">
        <f>$I$30*(1-$G35)</f>
        <v>0.28910692199999999</v>
      </c>
      <c r="J35" s="24">
        <f t="shared" si="14"/>
        <v>0.17544779999999999</v>
      </c>
      <c r="K35" s="24">
        <f t="shared" si="15"/>
        <v>0.82152879999999995</v>
      </c>
      <c r="L35" s="15">
        <f t="shared" si="16"/>
        <v>0.81298800000000004</v>
      </c>
    </row>
    <row r="36" spans="1:12" x14ac:dyDescent="0.25">
      <c r="A36" s="6">
        <v>0.5</v>
      </c>
      <c r="B36" s="24">
        <v>0.125</v>
      </c>
      <c r="C36" s="24">
        <f t="shared" si="9"/>
        <v>0.29824435000000005</v>
      </c>
      <c r="D36" s="24">
        <f t="shared" si="10"/>
        <v>0.1518967</v>
      </c>
      <c r="E36" s="24">
        <f t="shared" si="11"/>
        <v>2.0921976249999998</v>
      </c>
      <c r="F36" s="15">
        <f t="shared" si="12"/>
        <v>1.4456009999999999</v>
      </c>
      <c r="G36" s="6">
        <v>0.5</v>
      </c>
      <c r="H36" s="24">
        <v>0.25</v>
      </c>
      <c r="I36" s="24">
        <f t="shared" si="13"/>
        <v>0.24092243499999999</v>
      </c>
      <c r="J36" s="24">
        <f t="shared" si="14"/>
        <v>0.14664820000000001</v>
      </c>
      <c r="K36" s="24">
        <f t="shared" si="15"/>
        <v>0.77018324999999987</v>
      </c>
      <c r="L36" s="15">
        <f t="shared" si="16"/>
        <v>0.70347599999999999</v>
      </c>
    </row>
    <row r="37" spans="1:12" x14ac:dyDescent="0.25">
      <c r="A37" s="6">
        <v>0.6</v>
      </c>
      <c r="B37" s="24">
        <v>0.15</v>
      </c>
      <c r="C37" s="24">
        <f t="shared" si="9"/>
        <v>0.23859548000000005</v>
      </c>
      <c r="D37" s="24">
        <f t="shared" si="10"/>
        <v>0.1216521</v>
      </c>
      <c r="E37" s="24">
        <f t="shared" si="11"/>
        <v>2.0324205499999999</v>
      </c>
      <c r="F37" s="15">
        <f t="shared" si="12"/>
        <v>1.7776019999999999</v>
      </c>
      <c r="G37" s="6">
        <v>0.6</v>
      </c>
      <c r="H37" s="24">
        <v>0.3</v>
      </c>
      <c r="I37" s="24">
        <f t="shared" si="13"/>
        <v>0.19273794799999999</v>
      </c>
      <c r="J37" s="24">
        <f t="shared" si="14"/>
        <v>0.13892370000000001</v>
      </c>
      <c r="K37" s="24">
        <f t="shared" si="15"/>
        <v>0.71883769999999991</v>
      </c>
      <c r="L37" s="15">
        <f t="shared" si="16"/>
        <v>0.678504</v>
      </c>
    </row>
    <row r="38" spans="1:12" x14ac:dyDescent="0.25">
      <c r="A38" s="6">
        <v>0.7</v>
      </c>
      <c r="B38" s="24">
        <v>0.17499999999999999</v>
      </c>
      <c r="C38" s="24">
        <f t="shared" si="9"/>
        <v>0.17894661000000006</v>
      </c>
      <c r="D38" s="24">
        <f t="shared" si="10"/>
        <v>9.6617300000000017E-2</v>
      </c>
      <c r="E38" s="24">
        <f t="shared" si="11"/>
        <v>1.9726434749999999</v>
      </c>
      <c r="F38" s="15">
        <f t="shared" si="12"/>
        <v>1.8718570000000001</v>
      </c>
      <c r="G38" s="6">
        <v>0.7</v>
      </c>
      <c r="H38" s="24">
        <v>0.35</v>
      </c>
      <c r="I38" s="24">
        <f t="shared" si="13"/>
        <v>0.14455346100000002</v>
      </c>
      <c r="J38" s="24">
        <f t="shared" si="14"/>
        <v>0.13779537</v>
      </c>
      <c r="K38" s="24">
        <f t="shared" si="15"/>
        <v>0.66749214999999995</v>
      </c>
      <c r="L38" s="15">
        <f t="shared" si="16"/>
        <v>0.58433899999999994</v>
      </c>
    </row>
    <row r="39" spans="1:12" x14ac:dyDescent="0.25">
      <c r="A39" s="7">
        <v>0.8</v>
      </c>
      <c r="B39" s="10">
        <v>0.2</v>
      </c>
      <c r="C39" s="10">
        <f t="shared" si="9"/>
        <v>0.11929773999999999</v>
      </c>
      <c r="D39" s="10">
        <f t="shared" si="10"/>
        <v>0.1120944</v>
      </c>
      <c r="E39" s="10">
        <f t="shared" si="11"/>
        <v>1.9128664000000002</v>
      </c>
      <c r="F39" s="16">
        <f t="shared" si="12"/>
        <v>1.7684310000000001</v>
      </c>
      <c r="G39" s="7">
        <v>0.8</v>
      </c>
      <c r="H39" s="10">
        <v>0.4</v>
      </c>
      <c r="I39" s="10">
        <f t="shared" si="13"/>
        <v>9.6368973999999968E-2</v>
      </c>
      <c r="J39" s="10">
        <f t="shared" si="14"/>
        <v>0.11623006</v>
      </c>
      <c r="K39" s="10">
        <f t="shared" si="15"/>
        <v>0.61614659999999988</v>
      </c>
      <c r="L39" s="16">
        <f>L13</f>
        <v>2.8092000000000009E-2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0.38720060000000001</v>
      </c>
      <c r="B45" s="13">
        <f>(E19+F19)/2</f>
        <v>1.0542336999999999</v>
      </c>
      <c r="C45" s="11">
        <f>(C19-D19)/(10*60)</f>
        <v>3.5055999999999992E-4</v>
      </c>
      <c r="D45" s="14">
        <f t="shared" ref="D45:D53" si="17">C45/A45^$I$45</f>
        <v>9.053704978762944E-4</v>
      </c>
      <c r="E45" s="11">
        <f t="shared" ref="E45:E53" si="18">(I19+J19)/2</f>
        <v>0.53183629999999993</v>
      </c>
      <c r="F45" s="13">
        <f t="shared" ref="F45:F53" si="19">(K19+L19)/2</f>
        <v>0.82278809999999991</v>
      </c>
      <c r="G45" s="11">
        <f t="shared" ref="G45:G53" si="20">(I19-J19)/(10*60)</f>
        <v>6.3370766666666649E-4</v>
      </c>
      <c r="H45" s="14">
        <f t="shared" ref="H45:H53" si="21">G45/E45^$I$45</f>
        <v>1.1915464714737723E-3</v>
      </c>
      <c r="I45" s="28">
        <v>1</v>
      </c>
    </row>
    <row r="46" spans="1:12" x14ac:dyDescent="0.25">
      <c r="A46" s="6">
        <f t="shared" ref="A46:A53" si="22">(C20+D20)/2</f>
        <v>0.35398457</v>
      </c>
      <c r="B46" s="24">
        <f t="shared" ref="B46:B53" si="23">(E20+F20)/2</f>
        <v>0.98639700249999995</v>
      </c>
      <c r="C46" s="6">
        <f t="shared" ref="C46:C53" si="24">(C20-D20)/(10*60)</f>
        <v>2.9715723333333333E-4</v>
      </c>
      <c r="D46" s="15">
        <f t="shared" si="17"/>
        <v>8.3946380299382349E-4</v>
      </c>
      <c r="E46" s="6">
        <f t="shared" si="18"/>
        <v>0.55868828500000001</v>
      </c>
      <c r="F46" s="24">
        <f t="shared" si="19"/>
        <v>0.89652594624999993</v>
      </c>
      <c r="G46" s="6">
        <f t="shared" si="20"/>
        <v>4.2387628333333309E-4</v>
      </c>
      <c r="H46" s="15">
        <f t="shared" si="21"/>
        <v>7.5869907194014833E-4</v>
      </c>
      <c r="I46" s="24"/>
    </row>
    <row r="47" spans="1:12" x14ac:dyDescent="0.25">
      <c r="A47" s="6">
        <f t="shared" si="22"/>
        <v>0.30310489000000002</v>
      </c>
      <c r="B47" s="24">
        <f t="shared" si="23"/>
        <v>0.91488915500000001</v>
      </c>
      <c r="C47" s="6">
        <f t="shared" si="24"/>
        <v>3.0263330000000001E-4</v>
      </c>
      <c r="D47" s="15">
        <f t="shared" si="17"/>
        <v>9.984441359557083E-4</v>
      </c>
      <c r="E47" s="6">
        <f t="shared" si="18"/>
        <v>0.52978692000000005</v>
      </c>
      <c r="F47" s="24">
        <f t="shared" si="19"/>
        <v>0.84344334249999997</v>
      </c>
      <c r="G47" s="6">
        <f t="shared" si="20"/>
        <v>3.9988939999999993E-4</v>
      </c>
      <c r="H47" s="15">
        <f t="shared" si="21"/>
        <v>7.5481176469966436E-4</v>
      </c>
      <c r="I47" s="24"/>
    </row>
    <row r="48" spans="1:12" x14ac:dyDescent="0.25">
      <c r="A48" s="6">
        <f t="shared" si="22"/>
        <v>0.26088791</v>
      </c>
      <c r="B48" s="24">
        <f t="shared" si="23"/>
        <v>0.82094575749999987</v>
      </c>
      <c r="C48" s="6">
        <f t="shared" si="24"/>
        <v>2.7923369999999996E-4</v>
      </c>
      <c r="D48" s="15">
        <f t="shared" si="17"/>
        <v>1.0703205832727164E-3</v>
      </c>
      <c r="E48" s="6">
        <f t="shared" si="18"/>
        <v>0.480494955</v>
      </c>
      <c r="F48" s="24">
        <f t="shared" si="19"/>
        <v>0.78763013874999999</v>
      </c>
      <c r="G48" s="6">
        <f t="shared" si="20"/>
        <v>4.4387118333333325E-4</v>
      </c>
      <c r="H48" s="15">
        <f t="shared" si="21"/>
        <v>9.2377907138137022E-4</v>
      </c>
      <c r="I48" s="24"/>
    </row>
    <row r="49" spans="1:9" x14ac:dyDescent="0.25">
      <c r="A49" s="6">
        <f t="shared" si="22"/>
        <v>0.22197233</v>
      </c>
      <c r="B49" s="24">
        <f t="shared" si="23"/>
        <v>0.78155466000000007</v>
      </c>
      <c r="C49" s="6">
        <f t="shared" si="24"/>
        <v>2.4482943333333326E-4</v>
      </c>
      <c r="D49" s="15">
        <f t="shared" si="17"/>
        <v>1.1029727594125504E-3</v>
      </c>
      <c r="E49" s="6">
        <f t="shared" si="18"/>
        <v>0.43182423999999997</v>
      </c>
      <c r="F49" s="24">
        <f t="shared" si="19"/>
        <v>0.71424848499999993</v>
      </c>
      <c r="G49" s="6">
        <f t="shared" si="20"/>
        <v>4.8578213333333334E-4</v>
      </c>
      <c r="H49" s="15">
        <f t="shared" si="21"/>
        <v>1.1249533683735154E-3</v>
      </c>
      <c r="I49" s="24"/>
    </row>
    <row r="50" spans="1:9" x14ac:dyDescent="0.25">
      <c r="A50" s="6">
        <f t="shared" si="22"/>
        <v>0.1797484</v>
      </c>
      <c r="B50" s="24">
        <f t="shared" si="23"/>
        <v>0.72937391250000005</v>
      </c>
      <c r="C50" s="6">
        <f t="shared" si="24"/>
        <v>2.2145299999999998E-4</v>
      </c>
      <c r="D50" s="15">
        <f t="shared" si="17"/>
        <v>1.232016529771614E-3</v>
      </c>
      <c r="E50" s="6">
        <f t="shared" si="18"/>
        <v>0.43944457499999995</v>
      </c>
      <c r="F50" s="24">
        <f t="shared" si="19"/>
        <v>0.71682033125</v>
      </c>
      <c r="G50" s="6">
        <f t="shared" si="20"/>
        <v>3.4005624999999985E-4</v>
      </c>
      <c r="H50" s="15">
        <f t="shared" si="21"/>
        <v>7.7383194456320207E-4</v>
      </c>
      <c r="I50" s="24"/>
    </row>
    <row r="51" spans="1:9" x14ac:dyDescent="0.25">
      <c r="A51" s="6">
        <f t="shared" si="22"/>
        <v>0.14790917000000001</v>
      </c>
      <c r="B51" s="24">
        <f t="shared" si="23"/>
        <v>0.720456765</v>
      </c>
      <c r="C51" s="6">
        <f t="shared" si="24"/>
        <v>1.6346089999999999E-4</v>
      </c>
      <c r="D51" s="15">
        <f t="shared" si="17"/>
        <v>1.10514378520277E-3</v>
      </c>
      <c r="E51" s="6">
        <f t="shared" si="18"/>
        <v>0.37846390999999996</v>
      </c>
      <c r="F51" s="24">
        <f t="shared" si="19"/>
        <v>0.63121867749999994</v>
      </c>
      <c r="G51" s="6">
        <f t="shared" si="20"/>
        <v>4.2300036666666652E-4</v>
      </c>
      <c r="H51" s="15">
        <f t="shared" si="21"/>
        <v>1.1176768920097733E-3</v>
      </c>
      <c r="I51" s="24"/>
    </row>
    <row r="52" spans="1:9" x14ac:dyDescent="0.25">
      <c r="A52" s="6">
        <f t="shared" si="22"/>
        <v>0.11019984000000001</v>
      </c>
      <c r="B52" s="24">
        <f t="shared" si="23"/>
        <v>0.6657211675000001</v>
      </c>
      <c r="C52" s="6">
        <f t="shared" si="24"/>
        <v>1.2503580000000001E-4</v>
      </c>
      <c r="D52" s="15">
        <f t="shared" si="17"/>
        <v>1.1346277816737303E-3</v>
      </c>
      <c r="E52" s="6">
        <f t="shared" si="18"/>
        <v>0.35527519499999999</v>
      </c>
      <c r="F52" s="24">
        <f t="shared" si="19"/>
        <v>0.61893252375000007</v>
      </c>
      <c r="G52" s="6">
        <f t="shared" si="20"/>
        <v>3.7997131666666663E-4</v>
      </c>
      <c r="H52" s="15">
        <f t="shared" si="21"/>
        <v>1.0695126538926159E-3</v>
      </c>
      <c r="I52" s="24"/>
    </row>
    <row r="53" spans="1:9" x14ac:dyDescent="0.25">
      <c r="A53" s="7">
        <f t="shared" si="22"/>
        <v>6.177340999999998E-2</v>
      </c>
      <c r="B53" s="10">
        <f t="shared" si="23"/>
        <v>0.64350956999999998</v>
      </c>
      <c r="C53" s="7">
        <f t="shared" si="24"/>
        <v>1.2233436666666663E-4</v>
      </c>
      <c r="D53" s="16">
        <f t="shared" si="17"/>
        <v>1.9803725691469303E-3</v>
      </c>
      <c r="E53" s="7">
        <f t="shared" si="18"/>
        <v>0.32781222999999998</v>
      </c>
      <c r="F53" s="10">
        <f t="shared" si="19"/>
        <v>0.60460886999999996</v>
      </c>
      <c r="G53" s="7">
        <f t="shared" si="20"/>
        <v>3.5118976666666658E-4</v>
      </c>
      <c r="H53" s="16">
        <f t="shared" si="21"/>
        <v>1.071313802620075E-3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0.38720060000000001</v>
      </c>
      <c r="B57" s="13">
        <f>B45</f>
        <v>1.0542336999999999</v>
      </c>
      <c r="C57" s="11">
        <f>C45</f>
        <v>3.5055999999999992E-4</v>
      </c>
      <c r="D57" s="14">
        <f>C57/B57^$I$57</f>
        <v>3.5055999999999992E-4</v>
      </c>
      <c r="E57" s="11">
        <f>(C31+D31)/2</f>
        <v>0.41736765000000003</v>
      </c>
      <c r="F57" s="13">
        <f>(E31+F31)/2</f>
        <v>2.2051664999999998</v>
      </c>
      <c r="G57" s="11">
        <f>(C31-D31)/(10*60)</f>
        <v>5.9707016666666691E-4</v>
      </c>
      <c r="H57" s="14">
        <f>G57/F57^$I$57</f>
        <v>5.9707016666666691E-4</v>
      </c>
      <c r="I57" s="28"/>
    </row>
    <row r="58" spans="1:9" x14ac:dyDescent="0.25">
      <c r="A58" s="6">
        <f t="shared" ref="A58:C65" si="25">A46</f>
        <v>0.35398457</v>
      </c>
      <c r="B58" s="24">
        <f t="shared" si="25"/>
        <v>0.98639700249999995</v>
      </c>
      <c r="C58" s="6">
        <f t="shared" si="25"/>
        <v>2.9715723333333333E-4</v>
      </c>
      <c r="D58" s="15">
        <f>C58/B58^$I$57</f>
        <v>2.9715723333333333E-4</v>
      </c>
      <c r="E58" s="6">
        <f t="shared" ref="E58:E65" si="26">(C32+D32)/2</f>
        <v>0.36512996500000006</v>
      </c>
      <c r="F58" s="24">
        <f t="shared" ref="F58:F65" si="27">(E32+F32)/2</f>
        <v>1.9534339625000001</v>
      </c>
      <c r="G58" s="6">
        <f t="shared" ref="G58:G65" si="28">(C32-D32)/(10*60)</f>
        <v>5.7236621666666686E-4</v>
      </c>
      <c r="H58" s="15">
        <f>G58/F58^$I$57</f>
        <v>5.7236621666666686E-4</v>
      </c>
      <c r="I58" s="24"/>
    </row>
    <row r="59" spans="1:9" x14ac:dyDescent="0.25">
      <c r="A59" s="6">
        <f t="shared" si="25"/>
        <v>0.30310489000000002</v>
      </c>
      <c r="B59" s="24">
        <f t="shared" si="25"/>
        <v>0.91488915500000001</v>
      </c>
      <c r="C59" s="6">
        <f t="shared" si="25"/>
        <v>3.0263330000000001E-4</v>
      </c>
      <c r="D59" s="15">
        <f>C59/B59^$I$57</f>
        <v>3.0263330000000001E-4</v>
      </c>
      <c r="E59" s="6">
        <f t="shared" si="26"/>
        <v>0.34531333000000008</v>
      </c>
      <c r="F59" s="24">
        <f t="shared" si="27"/>
        <v>2.1047124250000002</v>
      </c>
      <c r="G59" s="6">
        <f t="shared" si="28"/>
        <v>4.3959210000000019E-4</v>
      </c>
      <c r="H59" s="15">
        <f>G59/F59^$I$57</f>
        <v>4.3959210000000019E-4</v>
      </c>
      <c r="I59" s="24"/>
    </row>
    <row r="60" spans="1:9" x14ac:dyDescent="0.25">
      <c r="A60" s="6">
        <f t="shared" si="25"/>
        <v>0.26088791</v>
      </c>
      <c r="B60" s="24">
        <f t="shared" si="25"/>
        <v>0.82094575749999987</v>
      </c>
      <c r="C60" s="6">
        <f t="shared" si="25"/>
        <v>2.7923369999999996E-4</v>
      </c>
      <c r="D60" s="15">
        <f t="shared" ref="D60:D65" si="29">C60/B60^$I$57</f>
        <v>2.7923369999999996E-4</v>
      </c>
      <c r="E60" s="6">
        <f t="shared" si="26"/>
        <v>0.30029834500000002</v>
      </c>
      <c r="F60" s="24">
        <f t="shared" si="27"/>
        <v>2.1299528875</v>
      </c>
      <c r="G60" s="6">
        <f t="shared" si="28"/>
        <v>3.9081248333333336E-4</v>
      </c>
      <c r="H60" s="15">
        <f t="shared" ref="H60:H65" si="30">G60/F60^$I$57</f>
        <v>3.9081248333333336E-4</v>
      </c>
      <c r="I60" s="24"/>
    </row>
    <row r="61" spans="1:9" x14ac:dyDescent="0.25">
      <c r="A61" s="6">
        <f t="shared" si="25"/>
        <v>0.22197233</v>
      </c>
      <c r="B61" s="24">
        <f t="shared" si="25"/>
        <v>0.78155466000000007</v>
      </c>
      <c r="C61" s="6">
        <f t="shared" si="25"/>
        <v>2.4482943333333326E-4</v>
      </c>
      <c r="D61" s="15">
        <f>C61/B61^$I$57</f>
        <v>2.4482943333333326E-4</v>
      </c>
      <c r="E61" s="6">
        <f t="shared" si="26"/>
        <v>0.26430581000000003</v>
      </c>
      <c r="F61" s="24">
        <f t="shared" si="27"/>
        <v>2.0886038500000002</v>
      </c>
      <c r="G61" s="6">
        <f t="shared" si="28"/>
        <v>3.1195803333333347E-4</v>
      </c>
      <c r="H61" s="15">
        <f t="shared" si="30"/>
        <v>3.1195803333333347E-4</v>
      </c>
      <c r="I61" s="24"/>
    </row>
    <row r="62" spans="1:9" x14ac:dyDescent="0.25">
      <c r="A62" s="6">
        <f t="shared" si="25"/>
        <v>0.1797484</v>
      </c>
      <c r="B62" s="24">
        <f t="shared" si="25"/>
        <v>0.72937391250000005</v>
      </c>
      <c r="C62" s="6">
        <f t="shared" si="25"/>
        <v>2.2145299999999998E-4</v>
      </c>
      <c r="D62" s="15">
        <f>C62/B62^$I$57</f>
        <v>2.2145299999999998E-4</v>
      </c>
      <c r="E62" s="6">
        <f t="shared" si="26"/>
        <v>0.22507052500000002</v>
      </c>
      <c r="F62" s="24">
        <f t="shared" si="27"/>
        <v>1.7688993124999999</v>
      </c>
      <c r="G62" s="6">
        <f t="shared" si="28"/>
        <v>2.4391275000000008E-4</v>
      </c>
      <c r="H62" s="15">
        <f t="shared" si="30"/>
        <v>2.4391275000000008E-4</v>
      </c>
      <c r="I62" s="24"/>
    </row>
    <row r="63" spans="1:9" x14ac:dyDescent="0.25">
      <c r="A63" s="6">
        <f t="shared" ref="A63" si="31">A51</f>
        <v>0.14790917000000001</v>
      </c>
      <c r="B63" s="24">
        <f t="shared" si="25"/>
        <v>0.720456765</v>
      </c>
      <c r="C63" s="6">
        <f t="shared" ref="C63" si="32">C51</f>
        <v>1.6346089999999999E-4</v>
      </c>
      <c r="D63" s="15">
        <f t="shared" si="29"/>
        <v>1.6346089999999999E-4</v>
      </c>
      <c r="E63" s="6">
        <f t="shared" si="26"/>
        <v>0.18012379000000003</v>
      </c>
      <c r="F63" s="24">
        <f t="shared" si="27"/>
        <v>1.9050112749999999</v>
      </c>
      <c r="G63" s="6">
        <f t="shared" si="28"/>
        <v>1.9490563333333341E-4</v>
      </c>
      <c r="H63" s="15">
        <f>G63/F63^$I$57</f>
        <v>1.9490563333333341E-4</v>
      </c>
      <c r="I63" s="24"/>
    </row>
    <row r="64" spans="1:9" x14ac:dyDescent="0.25">
      <c r="A64" s="6">
        <f t="shared" ref="A64" si="33">A52</f>
        <v>0.11019984000000001</v>
      </c>
      <c r="B64" s="24">
        <f t="shared" si="25"/>
        <v>0.6657211675000001</v>
      </c>
      <c r="C64" s="6">
        <f t="shared" ref="C64" si="34">C52</f>
        <v>1.2503580000000001E-4</v>
      </c>
      <c r="D64" s="15">
        <f t="shared" si="29"/>
        <v>1.2503580000000001E-4</v>
      </c>
      <c r="E64" s="6">
        <f t="shared" si="26"/>
        <v>0.13778195500000004</v>
      </c>
      <c r="F64" s="24">
        <f t="shared" si="27"/>
        <v>1.9222502375000001</v>
      </c>
      <c r="G64" s="6">
        <f t="shared" si="28"/>
        <v>1.3721551666666675E-4</v>
      </c>
      <c r="H64" s="15">
        <f>G64/F64^$I$57</f>
        <v>1.3721551666666675E-4</v>
      </c>
      <c r="I64" s="24"/>
    </row>
    <row r="65" spans="1:9" x14ac:dyDescent="0.25">
      <c r="A65" s="7">
        <f t="shared" ref="A65" si="35">A53</f>
        <v>6.177340999999998E-2</v>
      </c>
      <c r="B65" s="10">
        <f t="shared" si="25"/>
        <v>0.64350956999999998</v>
      </c>
      <c r="C65" s="7">
        <f t="shared" ref="C65" si="36">C53</f>
        <v>1.2233436666666663E-4</v>
      </c>
      <c r="D65" s="16">
        <f t="shared" si="29"/>
        <v>1.2233436666666663E-4</v>
      </c>
      <c r="E65" s="7">
        <f t="shared" si="26"/>
        <v>0.11569606999999998</v>
      </c>
      <c r="F65" s="10">
        <f t="shared" si="27"/>
        <v>1.8406487</v>
      </c>
      <c r="G65" s="7">
        <f t="shared" si="28"/>
        <v>1.2005566666666647E-5</v>
      </c>
      <c r="H65" s="16">
        <f t="shared" si="30"/>
        <v>1.2005566666666647E-5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0.38720060000000001</v>
      </c>
      <c r="B69" s="13">
        <f>B57</f>
        <v>1.0542336999999999</v>
      </c>
      <c r="C69" s="11">
        <f>C57</f>
        <v>3.5055999999999992E-4</v>
      </c>
      <c r="D69" s="14">
        <f>C69/0.2^$I$69</f>
        <v>7.838759901923261E-4</v>
      </c>
      <c r="E69" s="11">
        <f>(I31+J31)/2</f>
        <v>0.39724248499999998</v>
      </c>
      <c r="F69" s="13">
        <f>(K31+L31)/2</f>
        <v>1.005096</v>
      </c>
      <c r="G69" s="11">
        <f>(I31-J31)/(10*60)</f>
        <v>2.8200795000000002E-4</v>
      </c>
      <c r="H69" s="14">
        <f>G69/0.1^$I$69</f>
        <v>8.9178744027488134E-4</v>
      </c>
      <c r="I69" s="28">
        <v>0.5</v>
      </c>
    </row>
    <row r="70" spans="1:9" x14ac:dyDescent="0.25">
      <c r="A70" s="6">
        <f t="shared" ref="A70:C77" si="37">A58</f>
        <v>0.35398457</v>
      </c>
      <c r="B70" s="24">
        <f t="shared" si="37"/>
        <v>0.98639700249999995</v>
      </c>
      <c r="C70" s="6">
        <f t="shared" si="37"/>
        <v>2.9715723333333333E-4</v>
      </c>
      <c r="D70" s="15">
        <f t="shared" ref="D70:D77" si="38">C70/0.2^$I$69</f>
        <v>6.6446377373909971E-4</v>
      </c>
      <c r="E70" s="6">
        <f t="shared" ref="E70:E77" si="39">(I32+J32)/2</f>
        <v>0.37098839149999996</v>
      </c>
      <c r="F70" s="24">
        <f t="shared" ref="F70:F77" si="40">(K32+L32)/2</f>
        <v>0.88101422499999993</v>
      </c>
      <c r="G70" s="6">
        <f t="shared" ref="G70:G76" si="41">(I32-J32)/(10*60)</f>
        <v>2.0890663833333332E-4</v>
      </c>
      <c r="H70" s="15"/>
      <c r="I70" s="24"/>
    </row>
    <row r="71" spans="1:9" x14ac:dyDescent="0.25">
      <c r="A71" s="6">
        <f t="shared" si="37"/>
        <v>0.30310489000000002</v>
      </c>
      <c r="B71" s="24">
        <f t="shared" si="37"/>
        <v>0.91488915500000001</v>
      </c>
      <c r="C71" s="6">
        <f t="shared" si="37"/>
        <v>3.0263330000000001E-4</v>
      </c>
      <c r="D71" s="15">
        <f t="shared" si="38"/>
        <v>6.7670863105508713E-4</v>
      </c>
      <c r="E71" s="6">
        <f t="shared" si="39"/>
        <v>0.317145548</v>
      </c>
      <c r="F71" s="24">
        <f t="shared" si="40"/>
        <v>0.82652495000000004</v>
      </c>
      <c r="G71" s="6">
        <f>(I33-J33)/(10*60)</f>
        <v>2.2776782666666666E-4</v>
      </c>
      <c r="H71" s="15">
        <f t="shared" ref="H71:H76" si="42">G71/0.1^$I$69</f>
        <v>7.2026510997310364E-4</v>
      </c>
      <c r="I71" s="24"/>
    </row>
    <row r="72" spans="1:9" x14ac:dyDescent="0.25">
      <c r="A72" s="6">
        <f t="shared" si="37"/>
        <v>0.26088791</v>
      </c>
      <c r="B72" s="24">
        <f t="shared" si="37"/>
        <v>0.82094575749999987</v>
      </c>
      <c r="C72" s="6">
        <f t="shared" si="37"/>
        <v>2.7923369999999996E-4</v>
      </c>
      <c r="D72" s="15">
        <f t="shared" si="38"/>
        <v>6.2438553480878296E-4</v>
      </c>
      <c r="E72" s="6">
        <f t="shared" si="39"/>
        <v>0.26662345450000002</v>
      </c>
      <c r="F72" s="24">
        <f t="shared" si="40"/>
        <v>0.85497817500000006</v>
      </c>
      <c r="G72" s="6">
        <f t="shared" si="41"/>
        <v>2.3555984833333331E-4</v>
      </c>
      <c r="H72" s="15">
        <f t="shared" si="42"/>
        <v>7.4490564601715158E-4</v>
      </c>
      <c r="I72" s="24"/>
    </row>
    <row r="73" spans="1:9" x14ac:dyDescent="0.25">
      <c r="A73" s="6">
        <f t="shared" si="37"/>
        <v>0.22197233</v>
      </c>
      <c r="B73" s="24">
        <f t="shared" si="37"/>
        <v>0.78155466000000007</v>
      </c>
      <c r="C73" s="6">
        <f t="shared" si="37"/>
        <v>2.4482943333333326E-4</v>
      </c>
      <c r="D73" s="15">
        <f t="shared" si="38"/>
        <v>5.4745525582608609E-4</v>
      </c>
      <c r="E73" s="6">
        <f t="shared" si="39"/>
        <v>0.23227736099999999</v>
      </c>
      <c r="F73" s="24">
        <f t="shared" si="40"/>
        <v>0.81725840000000005</v>
      </c>
      <c r="G73" s="6">
        <f t="shared" si="41"/>
        <v>1.8943186999999999E-4</v>
      </c>
      <c r="H73" s="15">
        <f t="shared" si="42"/>
        <v>5.9903617062492061E-4</v>
      </c>
      <c r="I73" s="24"/>
    </row>
    <row r="74" spans="1:9" x14ac:dyDescent="0.25">
      <c r="A74" s="6">
        <f t="shared" si="37"/>
        <v>0.1797484</v>
      </c>
      <c r="B74" s="24">
        <f t="shared" si="37"/>
        <v>0.72937391250000005</v>
      </c>
      <c r="C74" s="6">
        <f t="shared" si="37"/>
        <v>2.2145299999999998E-4</v>
      </c>
      <c r="D74" s="15">
        <f t="shared" si="38"/>
        <v>4.9518396182126093E-4</v>
      </c>
      <c r="E74" s="6">
        <f t="shared" si="39"/>
        <v>0.1937853175</v>
      </c>
      <c r="F74" s="24">
        <f t="shared" si="40"/>
        <v>0.73682962499999993</v>
      </c>
      <c r="G74" s="6">
        <f t="shared" si="41"/>
        <v>1.5712372499999998E-4</v>
      </c>
      <c r="H74" s="15">
        <f t="shared" si="42"/>
        <v>4.9686884544993979E-4</v>
      </c>
      <c r="I74" s="24"/>
    </row>
    <row r="75" spans="1:9" x14ac:dyDescent="0.25">
      <c r="A75" s="6">
        <f t="shared" ref="A75" si="43">A63</f>
        <v>0.14790917000000001</v>
      </c>
      <c r="B75" s="24">
        <f t="shared" si="37"/>
        <v>0.720456765</v>
      </c>
      <c r="C75" s="6">
        <f t="shared" ref="C75" si="44">C63</f>
        <v>1.6346089999999999E-4</v>
      </c>
      <c r="D75" s="15">
        <f t="shared" si="38"/>
        <v>3.6550968406329535E-4</v>
      </c>
      <c r="E75" s="6">
        <f t="shared" si="39"/>
        <v>0.16583082399999999</v>
      </c>
      <c r="F75" s="24">
        <f t="shared" si="40"/>
        <v>0.69867084999999995</v>
      </c>
      <c r="G75" s="6">
        <f t="shared" si="41"/>
        <v>8.9690413333333303E-5</v>
      </c>
      <c r="H75" s="15">
        <f t="shared" si="42"/>
        <v>2.8362599041526805E-4</v>
      </c>
      <c r="I75" s="24"/>
    </row>
    <row r="76" spans="1:9" x14ac:dyDescent="0.25">
      <c r="A76" s="6">
        <f t="shared" ref="A76" si="45">A64</f>
        <v>0.11019984000000001</v>
      </c>
      <c r="B76" s="24">
        <f t="shared" si="37"/>
        <v>0.6657211675000001</v>
      </c>
      <c r="C76" s="6">
        <f t="shared" ref="C76" si="46">C64</f>
        <v>1.2503580000000001E-4</v>
      </c>
      <c r="D76" s="15">
        <f t="shared" si="38"/>
        <v>2.7958854842106826E-4</v>
      </c>
      <c r="E76" s="6">
        <f t="shared" si="39"/>
        <v>0.14117441550000001</v>
      </c>
      <c r="F76" s="24">
        <f t="shared" si="40"/>
        <v>0.62591557499999995</v>
      </c>
      <c r="G76" s="6">
        <f t="shared" si="41"/>
        <v>1.1263485000000036E-5</v>
      </c>
      <c r="H76" s="15">
        <f t="shared" si="42"/>
        <v>3.561826699114175E-5</v>
      </c>
      <c r="I76" s="24"/>
    </row>
    <row r="77" spans="1:9" x14ac:dyDescent="0.25">
      <c r="A77" s="7">
        <f t="shared" ref="A77" si="47">A65</f>
        <v>6.177340999999998E-2</v>
      </c>
      <c r="B77" s="10">
        <f t="shared" si="37"/>
        <v>0.64350956999999998</v>
      </c>
      <c r="C77" s="7">
        <f t="shared" ref="C77" si="48">C65</f>
        <v>1.2233436666666663E-4</v>
      </c>
      <c r="D77" s="16">
        <f t="shared" si="38"/>
        <v>2.7354795985105092E-4</v>
      </c>
      <c r="E77" s="7">
        <f t="shared" si="39"/>
        <v>0.10629951699999998</v>
      </c>
      <c r="F77" s="10">
        <f t="shared" si="40"/>
        <v>0.32211929999999994</v>
      </c>
      <c r="G77" s="7">
        <f t="shared" ref="G77" si="49">(I39-J39)/(10*60)</f>
        <v>-3.3101810000000043E-5</v>
      </c>
      <c r="H77" s="16">
        <f t="shared" ref="H77" si="50">G77/0.1^$I$69</f>
        <v>-1.046771142741384E-4</v>
      </c>
      <c r="I77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DCA5-8630-45EE-8CCC-3C40B6D931A2}">
  <dimension ref="A1:L77"/>
  <sheetViews>
    <sheetView tabSelected="1" topLeftCell="A34" zoomScale="70" zoomScaleNormal="70" workbookViewId="0">
      <selection activeCell="I58" sqref="I58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2"/>
      <c r="B4" s="3">
        <v>0.49236859999999999</v>
      </c>
      <c r="C4" s="4">
        <v>1.1629159</v>
      </c>
      <c r="D4" s="2"/>
      <c r="E4" s="3">
        <v>0.72194859999999994</v>
      </c>
      <c r="F4" s="4">
        <v>1.0337681999999999</v>
      </c>
      <c r="G4" s="2"/>
      <c r="H4" s="3">
        <v>0.59648870000000009</v>
      </c>
      <c r="I4" s="4">
        <v>2.3910830000000001</v>
      </c>
      <c r="J4" s="2"/>
      <c r="K4" s="3">
        <v>0.48184486999999998</v>
      </c>
      <c r="L4" s="4">
        <v>1.0269109999999999</v>
      </c>
    </row>
    <row r="5" spans="1:12" x14ac:dyDescent="0.25">
      <c r="A5" s="29"/>
      <c r="B5" s="33">
        <v>0.28203260000000002</v>
      </c>
      <c r="C5" s="30">
        <v>0.94555149999999999</v>
      </c>
      <c r="D5" s="29"/>
      <c r="E5" s="33">
        <v>0.34172400000000003</v>
      </c>
      <c r="F5" s="30">
        <v>0.61180800000000002</v>
      </c>
      <c r="G5" s="29"/>
      <c r="H5" s="33">
        <v>0.2382466</v>
      </c>
      <c r="I5" s="30">
        <v>2.01925</v>
      </c>
      <c r="J5" s="29"/>
      <c r="K5" s="33">
        <v>0.31264009999999998</v>
      </c>
      <c r="L5" s="30">
        <v>0.98328100000000007</v>
      </c>
    </row>
    <row r="6" spans="1:12" x14ac:dyDescent="0.25">
      <c r="A6" s="29"/>
      <c r="B6" s="33">
        <v>0.2648374</v>
      </c>
      <c r="C6" s="30">
        <v>0.86802389999999996</v>
      </c>
      <c r="D6" s="29"/>
      <c r="E6" s="33">
        <v>0.43152540000000011</v>
      </c>
      <c r="F6" s="30">
        <v>0.79804999999999993</v>
      </c>
      <c r="G6" s="29"/>
      <c r="H6" s="33">
        <v>0.19342010000000001</v>
      </c>
      <c r="I6" s="30">
        <v>1.5755619999999999</v>
      </c>
      <c r="J6" s="29"/>
      <c r="K6" s="33">
        <v>0.30831639999999999</v>
      </c>
      <c r="L6" s="30">
        <v>0.78646300000000002</v>
      </c>
    </row>
    <row r="7" spans="1:12" x14ac:dyDescent="0.25">
      <c r="A7" s="29"/>
      <c r="B7" s="33">
        <v>0.2123149</v>
      </c>
      <c r="C7" s="30">
        <v>0.78315400000000002</v>
      </c>
      <c r="D7" s="29"/>
      <c r="E7" s="33">
        <v>0.40982010000000002</v>
      </c>
      <c r="F7" s="30">
        <v>0.7306511</v>
      </c>
      <c r="G7" s="29"/>
      <c r="H7" s="33">
        <v>0.21343570000000001</v>
      </c>
      <c r="I7" s="30">
        <v>1.9378960000000001</v>
      </c>
      <c r="J7" s="29"/>
      <c r="K7" s="33">
        <v>0.24881519999999999</v>
      </c>
      <c r="L7" s="30">
        <v>0.72882999999999998</v>
      </c>
    </row>
    <row r="8" spans="1:12" x14ac:dyDescent="0.25">
      <c r="A8" s="29"/>
      <c r="B8" s="33">
        <v>0.17711779999999999</v>
      </c>
      <c r="C8" s="30">
        <v>0.65341299999999991</v>
      </c>
      <c r="D8" s="29"/>
      <c r="E8" s="33">
        <v>0.34733360000000002</v>
      </c>
      <c r="F8" s="30">
        <v>0.65779100000000001</v>
      </c>
      <c r="G8" s="29"/>
      <c r="H8" s="33">
        <v>0.18305460000000001</v>
      </c>
      <c r="I8" s="30">
        <v>2.0481539999999998</v>
      </c>
      <c r="J8" s="29"/>
      <c r="K8" s="33">
        <v>0.1959555</v>
      </c>
      <c r="L8" s="30">
        <v>0.8370820000000001</v>
      </c>
    </row>
    <row r="9" spans="1:12" x14ac:dyDescent="0.25">
      <c r="A9" s="29"/>
      <c r="B9" s="33">
        <v>0.1485235</v>
      </c>
      <c r="C9" s="30">
        <v>0.63277660000000002</v>
      </c>
      <c r="D9" s="29"/>
      <c r="E9" s="33">
        <v>0.2860896</v>
      </c>
      <c r="F9" s="30">
        <v>0.54979399999999989</v>
      </c>
      <c r="G9" s="29"/>
      <c r="H9" s="33">
        <v>0.17071839999999999</v>
      </c>
      <c r="I9" s="30">
        <v>2.0252330000000001</v>
      </c>
      <c r="J9" s="29"/>
      <c r="K9" s="33">
        <v>0.17544779999999999</v>
      </c>
      <c r="L9" s="30">
        <v>0.81298800000000004</v>
      </c>
    </row>
    <row r="10" spans="1:12" x14ac:dyDescent="0.25">
      <c r="A10" s="29"/>
      <c r="B10" s="33">
        <v>0.1133125</v>
      </c>
      <c r="C10" s="30">
        <v>0.58656089999999994</v>
      </c>
      <c r="D10" s="29"/>
      <c r="E10" s="33">
        <v>0.3374277</v>
      </c>
      <c r="F10" s="30">
        <v>0.59370400000000001</v>
      </c>
      <c r="G10" s="29"/>
      <c r="H10" s="33">
        <v>0.1518967</v>
      </c>
      <c r="I10" s="30">
        <v>1.4456009999999999</v>
      </c>
      <c r="J10" s="29"/>
      <c r="K10" s="33">
        <v>0.14664820000000001</v>
      </c>
      <c r="L10" s="30">
        <v>0.70347599999999999</v>
      </c>
    </row>
    <row r="11" spans="1:12" x14ac:dyDescent="0.25">
      <c r="A11" s="29"/>
      <c r="B11" s="33">
        <v>9.8870900000000012E-2</v>
      </c>
      <c r="C11" s="30">
        <v>0.6268724</v>
      </c>
      <c r="D11" s="29"/>
      <c r="E11" s="33">
        <v>0.2515638</v>
      </c>
      <c r="F11" s="30">
        <v>0.46126699999999998</v>
      </c>
      <c r="G11" s="29"/>
      <c r="H11" s="33">
        <v>0.1216521</v>
      </c>
      <c r="I11" s="30">
        <v>1.7776019999999999</v>
      </c>
      <c r="J11" s="29"/>
      <c r="K11" s="33">
        <v>0.13892370000000001</v>
      </c>
      <c r="L11" s="30">
        <v>0.678504</v>
      </c>
    </row>
    <row r="12" spans="1:12" x14ac:dyDescent="0.25">
      <c r="A12" s="29"/>
      <c r="B12" s="33">
        <v>7.2689100000000006E-2</v>
      </c>
      <c r="C12" s="30">
        <v>0.57554700000000003</v>
      </c>
      <c r="D12" s="29"/>
      <c r="E12" s="33">
        <v>0.24128379999999999</v>
      </c>
      <c r="F12" s="30">
        <v>0.47546100000000002</v>
      </c>
      <c r="G12" s="29"/>
      <c r="H12" s="33">
        <v>9.6617300000000017E-2</v>
      </c>
      <c r="I12" s="30">
        <v>1.8718570000000001</v>
      </c>
      <c r="J12" s="29"/>
      <c r="K12" s="33">
        <v>0.13779537</v>
      </c>
      <c r="L12" s="30">
        <v>0.58433899999999994</v>
      </c>
    </row>
    <row r="13" spans="1:12" x14ac:dyDescent="0.25">
      <c r="A13" s="31"/>
      <c r="B13" s="5">
        <v>2.5073099999999991E-2</v>
      </c>
      <c r="C13" s="32">
        <v>0.58926959999999995</v>
      </c>
      <c r="D13" s="31"/>
      <c r="E13" s="5">
        <v>0.22245529999999999</v>
      </c>
      <c r="F13" s="32">
        <v>0.48558000000000001</v>
      </c>
      <c r="G13" s="31"/>
      <c r="H13" s="5">
        <v>0.1120944</v>
      </c>
      <c r="I13" s="32">
        <v>1.7684310000000001</v>
      </c>
      <c r="J13" s="31"/>
      <c r="K13" s="5">
        <v>0.11623006</v>
      </c>
      <c r="L13" s="32">
        <v>2.8092000000000009E-2</v>
      </c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0.49236859999999999</v>
      </c>
      <c r="D18" s="21" t="s">
        <v>25</v>
      </c>
      <c r="E18" s="21">
        <f>C18*2</f>
        <v>0.98473719999999998</v>
      </c>
      <c r="F18" s="22" t="s">
        <v>25</v>
      </c>
      <c r="G18" s="20" t="s">
        <v>7</v>
      </c>
      <c r="H18" s="21" t="s">
        <v>7</v>
      </c>
      <c r="I18" s="21">
        <f>E4</f>
        <v>0.72194859999999994</v>
      </c>
      <c r="J18" s="21" t="s">
        <v>25</v>
      </c>
      <c r="K18" s="21">
        <f>E18</f>
        <v>0.98473719999999998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0.49236859999999999</v>
      </c>
      <c r="D19" s="13">
        <f>B5</f>
        <v>0.28203260000000002</v>
      </c>
      <c r="E19" s="13">
        <f>$E$18*(1-$B19)</f>
        <v>0.98473719999999998</v>
      </c>
      <c r="F19" s="14">
        <f>E19-(C19-D19)</f>
        <v>0.77440120000000001</v>
      </c>
      <c r="G19" s="11">
        <v>0</v>
      </c>
      <c r="H19" s="13">
        <f>1-(2/2)</f>
        <v>0</v>
      </c>
      <c r="I19" s="13">
        <f>$I$18*(1-$G19)</f>
        <v>0.72194859999999994</v>
      </c>
      <c r="J19" s="13">
        <f>E5</f>
        <v>0.34172400000000003</v>
      </c>
      <c r="K19" s="13">
        <f>$K$18*(1-$H19)</f>
        <v>0.98473719999999998</v>
      </c>
      <c r="L19" s="14">
        <f>K19-(I19-J19)</f>
        <v>0.60451260000000007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0.44313174</v>
      </c>
      <c r="D20" s="24">
        <f t="shared" ref="D20:D27" si="1">B6</f>
        <v>0.2648374</v>
      </c>
      <c r="E20" s="24">
        <f t="shared" ref="E20:E27" si="2">$E$18*(1-$B20)</f>
        <v>0.93550033999999993</v>
      </c>
      <c r="F20" s="15">
        <f t="shared" ref="F20:F27" si="3">E20-(C20-D20)</f>
        <v>0.75720599999999993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0.68585116999999995</v>
      </c>
      <c r="J20" s="24">
        <f t="shared" ref="J20:J27" si="6">E6</f>
        <v>0.43152540000000011</v>
      </c>
      <c r="K20" s="24">
        <f t="shared" ref="K20:K27" si="7">$K$18*(1-$H20)</f>
        <v>0.94780955499999997</v>
      </c>
      <c r="L20" s="15">
        <f t="shared" ref="L20:L27" si="8">K20-(I20-J20)</f>
        <v>0.69348378500000019</v>
      </c>
    </row>
    <row r="21" spans="1:12" x14ac:dyDescent="0.25">
      <c r="A21" s="6">
        <v>0.2</v>
      </c>
      <c r="B21" s="24">
        <v>0.1</v>
      </c>
      <c r="C21" s="24">
        <f t="shared" si="0"/>
        <v>0.39389488</v>
      </c>
      <c r="D21" s="24">
        <f t="shared" si="1"/>
        <v>0.2123149</v>
      </c>
      <c r="E21" s="24">
        <f t="shared" si="2"/>
        <v>0.88626347999999999</v>
      </c>
      <c r="F21" s="15">
        <f t="shared" si="3"/>
        <v>0.70468350000000002</v>
      </c>
      <c r="G21" s="6">
        <v>0.1</v>
      </c>
      <c r="H21" s="24">
        <f>1-(1.85/2)</f>
        <v>7.4999999999999956E-2</v>
      </c>
      <c r="I21" s="24">
        <f t="shared" si="5"/>
        <v>0.64975373999999997</v>
      </c>
      <c r="J21" s="24">
        <f t="shared" si="6"/>
        <v>0.40982010000000002</v>
      </c>
      <c r="K21" s="24">
        <f t="shared" si="7"/>
        <v>0.91088191000000007</v>
      </c>
      <c r="L21" s="15">
        <f t="shared" si="8"/>
        <v>0.67094827000000012</v>
      </c>
    </row>
    <row r="22" spans="1:12" x14ac:dyDescent="0.25">
      <c r="A22" s="6">
        <v>0.3</v>
      </c>
      <c r="B22" s="24">
        <v>0.15</v>
      </c>
      <c r="C22" s="24">
        <f t="shared" si="0"/>
        <v>0.34465801999999995</v>
      </c>
      <c r="D22" s="24">
        <f t="shared" si="1"/>
        <v>0.17711779999999999</v>
      </c>
      <c r="E22" s="24">
        <f t="shared" si="2"/>
        <v>0.83702661999999994</v>
      </c>
      <c r="F22" s="15">
        <f t="shared" si="3"/>
        <v>0.66948640000000004</v>
      </c>
      <c r="G22" s="6">
        <v>0.15</v>
      </c>
      <c r="H22" s="24">
        <f>1-(1.775/2)</f>
        <v>0.11250000000000004</v>
      </c>
      <c r="I22" s="24">
        <f t="shared" si="5"/>
        <v>0.61365630999999998</v>
      </c>
      <c r="J22" s="24">
        <f t="shared" si="6"/>
        <v>0.34733360000000002</v>
      </c>
      <c r="K22" s="24">
        <f t="shared" si="7"/>
        <v>0.87395426499999995</v>
      </c>
      <c r="L22" s="15">
        <f t="shared" si="8"/>
        <v>0.60763155499999999</v>
      </c>
    </row>
    <row r="23" spans="1:12" x14ac:dyDescent="0.25">
      <c r="A23" s="6">
        <v>0.4</v>
      </c>
      <c r="B23" s="24">
        <v>0.2</v>
      </c>
      <c r="C23" s="24">
        <f t="shared" si="0"/>
        <v>0.29542115999999996</v>
      </c>
      <c r="D23" s="24">
        <f t="shared" si="1"/>
        <v>0.1485235</v>
      </c>
      <c r="E23" s="24">
        <f t="shared" si="2"/>
        <v>0.78778976000000001</v>
      </c>
      <c r="F23" s="15">
        <f t="shared" si="3"/>
        <v>0.64089210000000008</v>
      </c>
      <c r="G23" s="6">
        <v>0.2</v>
      </c>
      <c r="H23" s="24">
        <f>1-(1.7/2)</f>
        <v>0.15000000000000002</v>
      </c>
      <c r="I23" s="24">
        <f t="shared" si="5"/>
        <v>0.57755888</v>
      </c>
      <c r="J23" s="24">
        <f t="shared" si="6"/>
        <v>0.2860896</v>
      </c>
      <c r="K23" s="24">
        <f t="shared" si="7"/>
        <v>0.83702661999999994</v>
      </c>
      <c r="L23" s="15">
        <f t="shared" si="8"/>
        <v>0.54555734</v>
      </c>
    </row>
    <row r="24" spans="1:12" x14ac:dyDescent="0.25">
      <c r="A24" s="6">
        <v>0.5</v>
      </c>
      <c r="B24" s="24">
        <v>0.25</v>
      </c>
      <c r="C24" s="24">
        <f t="shared" si="0"/>
        <v>0.24618429999999999</v>
      </c>
      <c r="D24" s="24">
        <f t="shared" si="1"/>
        <v>0.1133125</v>
      </c>
      <c r="E24" s="24">
        <f t="shared" si="2"/>
        <v>0.73855289999999996</v>
      </c>
      <c r="F24" s="15">
        <f t="shared" si="3"/>
        <v>0.60568109999999997</v>
      </c>
      <c r="G24" s="6">
        <v>0.25</v>
      </c>
      <c r="H24" s="24">
        <f>1-(1.625/2)</f>
        <v>0.1875</v>
      </c>
      <c r="I24" s="24">
        <f t="shared" si="5"/>
        <v>0.5414614499999999</v>
      </c>
      <c r="J24" s="24">
        <f t="shared" si="6"/>
        <v>0.3374277</v>
      </c>
      <c r="K24" s="24">
        <f t="shared" si="7"/>
        <v>0.80009897499999993</v>
      </c>
      <c r="L24" s="15">
        <f t="shared" si="8"/>
        <v>0.59606522500000003</v>
      </c>
    </row>
    <row r="25" spans="1:12" x14ac:dyDescent="0.25">
      <c r="A25" s="6">
        <v>0.6</v>
      </c>
      <c r="B25" s="24">
        <v>0.3</v>
      </c>
      <c r="C25" s="24">
        <f t="shared" si="0"/>
        <v>0.19694744</v>
      </c>
      <c r="D25" s="24">
        <f t="shared" si="1"/>
        <v>9.8870900000000012E-2</v>
      </c>
      <c r="E25" s="24">
        <f t="shared" si="2"/>
        <v>0.68931603999999991</v>
      </c>
      <c r="F25" s="15">
        <f t="shared" si="3"/>
        <v>0.59123949999999992</v>
      </c>
      <c r="G25" s="6">
        <v>0.3</v>
      </c>
      <c r="H25" s="24">
        <f>1-(1.55/2)</f>
        <v>0.22499999999999998</v>
      </c>
      <c r="I25" s="24">
        <f t="shared" si="5"/>
        <v>0.50536401999999991</v>
      </c>
      <c r="J25" s="24">
        <f t="shared" si="6"/>
        <v>0.2515638</v>
      </c>
      <c r="K25" s="24">
        <f t="shared" si="7"/>
        <v>0.76317133000000004</v>
      </c>
      <c r="L25" s="15">
        <f t="shared" si="8"/>
        <v>0.50937111000000013</v>
      </c>
    </row>
    <row r="26" spans="1:12" x14ac:dyDescent="0.25">
      <c r="A26" s="6">
        <v>0.7</v>
      </c>
      <c r="B26" s="24">
        <v>0.35</v>
      </c>
      <c r="C26" s="24">
        <f t="shared" si="0"/>
        <v>0.14771058000000001</v>
      </c>
      <c r="D26" s="24">
        <f t="shared" si="1"/>
        <v>7.2689100000000006E-2</v>
      </c>
      <c r="E26" s="24">
        <f t="shared" si="2"/>
        <v>0.64007917999999997</v>
      </c>
      <c r="F26" s="15">
        <f t="shared" si="3"/>
        <v>0.5650577</v>
      </c>
      <c r="G26" s="6">
        <v>0.35</v>
      </c>
      <c r="H26" s="24">
        <f>1-(1.475/2)</f>
        <v>0.26249999999999996</v>
      </c>
      <c r="I26" s="24">
        <f t="shared" si="5"/>
        <v>0.46926658999999998</v>
      </c>
      <c r="J26" s="24">
        <f t="shared" si="6"/>
        <v>0.24128379999999999</v>
      </c>
      <c r="K26" s="24">
        <f t="shared" si="7"/>
        <v>0.72624368500000003</v>
      </c>
      <c r="L26" s="15">
        <f t="shared" si="8"/>
        <v>0.49826089500000004</v>
      </c>
    </row>
    <row r="27" spans="1:12" x14ac:dyDescent="0.25">
      <c r="A27" s="7">
        <v>0.8</v>
      </c>
      <c r="B27" s="10">
        <v>0.4</v>
      </c>
      <c r="C27" s="10">
        <f t="shared" si="0"/>
        <v>9.8473719999999973E-2</v>
      </c>
      <c r="D27" s="10">
        <f t="shared" si="1"/>
        <v>2.5073099999999991E-2</v>
      </c>
      <c r="E27" s="10">
        <f t="shared" si="2"/>
        <v>0.59084231999999992</v>
      </c>
      <c r="F27" s="16">
        <f t="shared" si="3"/>
        <v>0.51744169999999989</v>
      </c>
      <c r="G27" s="7">
        <v>0.4</v>
      </c>
      <c r="H27" s="10">
        <f>1-(1.4/2)</f>
        <v>0.30000000000000004</v>
      </c>
      <c r="I27" s="10">
        <f t="shared" si="5"/>
        <v>0.43316915999999994</v>
      </c>
      <c r="J27" s="10">
        <f t="shared" si="6"/>
        <v>0.22245529999999999</v>
      </c>
      <c r="K27" s="10">
        <f t="shared" si="7"/>
        <v>0.68931603999999991</v>
      </c>
      <c r="L27" s="16">
        <f t="shared" si="8"/>
        <v>0.47860217999999999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0.59648870000000009</v>
      </c>
      <c r="D30" s="21" t="s">
        <v>25</v>
      </c>
      <c r="E30" s="21">
        <f>C30*4</f>
        <v>2.3859548000000004</v>
      </c>
      <c r="F30" s="22" t="s">
        <v>25</v>
      </c>
      <c r="G30" s="20" t="s">
        <v>7</v>
      </c>
      <c r="H30" s="21" t="s">
        <v>7</v>
      </c>
      <c r="I30" s="21">
        <f>K4</f>
        <v>0.48184486999999998</v>
      </c>
      <c r="J30" s="21" t="s">
        <v>25</v>
      </c>
      <c r="K30" s="21">
        <f>I30*2</f>
        <v>0.96368973999999996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0.59648870000000009</v>
      </c>
      <c r="D31" s="13">
        <f>H5</f>
        <v>0.2382466</v>
      </c>
      <c r="E31" s="13">
        <f>$E$30*(1-$B31)</f>
        <v>2.3859548000000004</v>
      </c>
      <c r="F31" s="14">
        <f>E31-(C31-D31)</f>
        <v>2.0277127000000004</v>
      </c>
      <c r="G31" s="11">
        <v>0</v>
      </c>
      <c r="H31" s="13">
        <v>0</v>
      </c>
      <c r="I31" s="13">
        <f>$I$30*(1-$G31)</f>
        <v>0.48184486999999998</v>
      </c>
      <c r="J31" s="13">
        <f>K5</f>
        <v>0.31264009999999998</v>
      </c>
      <c r="K31" s="13">
        <f>$K$30*(1-$H31)</f>
        <v>0.96368973999999996</v>
      </c>
      <c r="L31" s="14">
        <f>K31-(I31-J31)</f>
        <v>0.79448496999999996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0.53683983000000013</v>
      </c>
      <c r="D32" s="24">
        <f t="shared" ref="D32:D39" si="10">H6</f>
        <v>0.19342010000000001</v>
      </c>
      <c r="E32" s="24">
        <f t="shared" ref="E32:E39" si="11">$E$30*(1-$B32)</f>
        <v>2.3263059300000002</v>
      </c>
      <c r="F32" s="15">
        <f t="shared" ref="F32:F39" si="12">E32-(C32-D32)</f>
        <v>1.9828862</v>
      </c>
      <c r="G32" s="6">
        <v>0.1</v>
      </c>
      <c r="H32" s="24">
        <v>0.05</v>
      </c>
      <c r="I32" s="24">
        <f t="shared" ref="I32:I39" si="13">$I$30*(1-$G32)</f>
        <v>0.43366038299999998</v>
      </c>
      <c r="J32" s="24">
        <f t="shared" ref="J32:J39" si="14">K6</f>
        <v>0.30831639999999999</v>
      </c>
      <c r="K32" s="24">
        <f t="shared" ref="K32:K39" si="15">$K$30*(1-$H32)</f>
        <v>0.91550525299999996</v>
      </c>
      <c r="L32" s="15">
        <f t="shared" ref="L32:L39" si="16">K32-(I32-J32)</f>
        <v>0.79016127000000003</v>
      </c>
    </row>
    <row r="33" spans="1:12" x14ac:dyDescent="0.25">
      <c r="A33" s="6">
        <v>0.2</v>
      </c>
      <c r="B33" s="24">
        <v>0.05</v>
      </c>
      <c r="C33" s="24">
        <f t="shared" si="9"/>
        <v>0.47719096000000011</v>
      </c>
      <c r="D33" s="24">
        <f t="shared" si="10"/>
        <v>0.21343570000000001</v>
      </c>
      <c r="E33" s="24">
        <f t="shared" si="11"/>
        <v>2.2666570600000004</v>
      </c>
      <c r="F33" s="15">
        <f t="shared" si="12"/>
        <v>2.0029018000000005</v>
      </c>
      <c r="G33" s="6">
        <v>0.2</v>
      </c>
      <c r="H33" s="24">
        <v>0.1</v>
      </c>
      <c r="I33" s="24">
        <f t="shared" si="13"/>
        <v>0.38547589599999998</v>
      </c>
      <c r="J33" s="24">
        <f t="shared" si="14"/>
        <v>0.24881519999999999</v>
      </c>
      <c r="K33" s="24">
        <f t="shared" si="15"/>
        <v>0.86732076599999997</v>
      </c>
      <c r="L33" s="15">
        <f t="shared" si="16"/>
        <v>0.73066006999999999</v>
      </c>
    </row>
    <row r="34" spans="1:12" x14ac:dyDescent="0.25">
      <c r="A34" s="6">
        <v>0.3</v>
      </c>
      <c r="B34" s="24">
        <v>7.4999999999999997E-2</v>
      </c>
      <c r="C34" s="24">
        <f t="shared" si="9"/>
        <v>0.41754209000000003</v>
      </c>
      <c r="D34" s="24">
        <f t="shared" si="10"/>
        <v>0.18305460000000001</v>
      </c>
      <c r="E34" s="24">
        <f>$E$30*(1-$B34)</f>
        <v>2.2070081900000003</v>
      </c>
      <c r="F34" s="15">
        <f t="shared" si="12"/>
        <v>1.9725207000000002</v>
      </c>
      <c r="G34" s="6">
        <v>0.3</v>
      </c>
      <c r="H34" s="24">
        <v>0.15</v>
      </c>
      <c r="I34" s="24">
        <f t="shared" si="13"/>
        <v>0.33729140899999999</v>
      </c>
      <c r="J34" s="24">
        <f t="shared" si="14"/>
        <v>0.1959555</v>
      </c>
      <c r="K34" s="24">
        <f t="shared" si="15"/>
        <v>0.81913627899999997</v>
      </c>
      <c r="L34" s="15">
        <f t="shared" si="16"/>
        <v>0.67780036999999993</v>
      </c>
    </row>
    <row r="35" spans="1:12" x14ac:dyDescent="0.25">
      <c r="A35" s="6">
        <v>0.4</v>
      </c>
      <c r="B35" s="24">
        <v>0.1</v>
      </c>
      <c r="C35" s="24">
        <f t="shared" si="9"/>
        <v>0.35789322000000007</v>
      </c>
      <c r="D35" s="24">
        <f t="shared" si="10"/>
        <v>0.17071839999999999</v>
      </c>
      <c r="E35" s="24">
        <f t="shared" si="11"/>
        <v>2.1473593200000005</v>
      </c>
      <c r="F35" s="15">
        <f t="shared" si="12"/>
        <v>1.9601845000000004</v>
      </c>
      <c r="G35" s="6">
        <v>0.4</v>
      </c>
      <c r="H35" s="24">
        <v>0.2</v>
      </c>
      <c r="I35" s="24">
        <f>$I$30*(1-$G35)</f>
        <v>0.28910692199999999</v>
      </c>
      <c r="J35" s="24">
        <f t="shared" si="14"/>
        <v>0.17544779999999999</v>
      </c>
      <c r="K35" s="24">
        <f t="shared" si="15"/>
        <v>0.77095179199999997</v>
      </c>
      <c r="L35" s="15">
        <f t="shared" si="16"/>
        <v>0.65729266999999991</v>
      </c>
    </row>
    <row r="36" spans="1:12" x14ac:dyDescent="0.25">
      <c r="A36" s="6">
        <v>0.5</v>
      </c>
      <c r="B36" s="24">
        <v>0.125</v>
      </c>
      <c r="C36" s="24">
        <f t="shared" si="9"/>
        <v>0.29824435000000005</v>
      </c>
      <c r="D36" s="24">
        <f t="shared" si="10"/>
        <v>0.1518967</v>
      </c>
      <c r="E36" s="24">
        <f t="shared" si="11"/>
        <v>2.0877104500000003</v>
      </c>
      <c r="F36" s="15">
        <f t="shared" si="12"/>
        <v>1.9413628000000003</v>
      </c>
      <c r="G36" s="6">
        <v>0.5</v>
      </c>
      <c r="H36" s="24">
        <v>0.25</v>
      </c>
      <c r="I36" s="24">
        <f t="shared" si="13"/>
        <v>0.24092243499999999</v>
      </c>
      <c r="J36" s="24">
        <f t="shared" si="14"/>
        <v>0.14664820000000001</v>
      </c>
      <c r="K36" s="24">
        <f t="shared" si="15"/>
        <v>0.72276730499999997</v>
      </c>
      <c r="L36" s="15">
        <f t="shared" si="16"/>
        <v>0.62849306999999999</v>
      </c>
    </row>
    <row r="37" spans="1:12" x14ac:dyDescent="0.25">
      <c r="A37" s="6">
        <v>0.6</v>
      </c>
      <c r="B37" s="24">
        <v>0.15</v>
      </c>
      <c r="C37" s="24">
        <f t="shared" si="9"/>
        <v>0.23859548000000005</v>
      </c>
      <c r="D37" s="24">
        <f t="shared" si="10"/>
        <v>0.1216521</v>
      </c>
      <c r="E37" s="24">
        <f t="shared" si="11"/>
        <v>2.0280615800000001</v>
      </c>
      <c r="F37" s="15">
        <f t="shared" si="12"/>
        <v>1.9111182</v>
      </c>
      <c r="G37" s="6">
        <v>0.6</v>
      </c>
      <c r="H37" s="24">
        <v>0.3</v>
      </c>
      <c r="I37" s="24">
        <f t="shared" si="13"/>
        <v>0.19273794799999999</v>
      </c>
      <c r="J37" s="24">
        <f t="shared" si="14"/>
        <v>0.13892370000000001</v>
      </c>
      <c r="K37" s="24">
        <f t="shared" si="15"/>
        <v>0.67458281799999997</v>
      </c>
      <c r="L37" s="15">
        <f t="shared" si="16"/>
        <v>0.62076856999999996</v>
      </c>
    </row>
    <row r="38" spans="1:12" x14ac:dyDescent="0.25">
      <c r="A38" s="6">
        <v>0.7</v>
      </c>
      <c r="B38" s="24">
        <v>0.17499999999999999</v>
      </c>
      <c r="C38" s="24">
        <f t="shared" si="9"/>
        <v>0.17894661000000006</v>
      </c>
      <c r="D38" s="24">
        <f t="shared" si="10"/>
        <v>9.6617300000000017E-2</v>
      </c>
      <c r="E38" s="24">
        <f t="shared" si="11"/>
        <v>1.9684127100000002</v>
      </c>
      <c r="F38" s="15">
        <f t="shared" si="12"/>
        <v>1.8860834000000002</v>
      </c>
      <c r="G38" s="6">
        <v>0.7</v>
      </c>
      <c r="H38" s="24">
        <v>0.35</v>
      </c>
      <c r="I38" s="24">
        <f t="shared" si="13"/>
        <v>0.14455346100000002</v>
      </c>
      <c r="J38" s="24">
        <f t="shared" si="14"/>
        <v>0.13779537</v>
      </c>
      <c r="K38" s="24">
        <f t="shared" si="15"/>
        <v>0.62639833099999997</v>
      </c>
      <c r="L38" s="15">
        <f t="shared" si="16"/>
        <v>0.61964023999999995</v>
      </c>
    </row>
    <row r="39" spans="1:12" x14ac:dyDescent="0.25">
      <c r="A39" s="7">
        <v>0.8</v>
      </c>
      <c r="B39" s="10">
        <v>0.2</v>
      </c>
      <c r="C39" s="10">
        <f t="shared" si="9"/>
        <v>0.11929773999999999</v>
      </c>
      <c r="D39" s="10">
        <f t="shared" si="10"/>
        <v>0.1120944</v>
      </c>
      <c r="E39" s="10">
        <f t="shared" si="11"/>
        <v>1.9087638400000004</v>
      </c>
      <c r="F39" s="16">
        <f t="shared" si="12"/>
        <v>1.9015605000000004</v>
      </c>
      <c r="G39" s="7">
        <v>0.8</v>
      </c>
      <c r="H39" s="10">
        <v>0.4</v>
      </c>
      <c r="I39" s="10">
        <f t="shared" si="13"/>
        <v>9.6368973999999968E-2</v>
      </c>
      <c r="J39" s="10">
        <f t="shared" si="14"/>
        <v>0.11623006</v>
      </c>
      <c r="K39" s="10">
        <f t="shared" si="15"/>
        <v>0.57821384399999998</v>
      </c>
      <c r="L39" s="16">
        <f t="shared" si="16"/>
        <v>0.59807493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0.38720060000000001</v>
      </c>
      <c r="B45" s="13">
        <f>(E19+F19)/2</f>
        <v>0.87956919999999994</v>
      </c>
      <c r="C45" s="11">
        <f>(C19-D19)/(10*60)</f>
        <v>3.5055999999999992E-4</v>
      </c>
      <c r="D45" s="14">
        <f t="shared" ref="D45:D53" si="17">C45/A45^$I$45</f>
        <v>7.4888226010750756E-4</v>
      </c>
      <c r="E45" s="11">
        <f t="shared" ref="E45:E53" si="18">(I19+J19)/2</f>
        <v>0.53183629999999993</v>
      </c>
      <c r="F45" s="13">
        <f t="shared" ref="F45:F53" si="19">(K19+L19)/2</f>
        <v>0.79462490000000008</v>
      </c>
      <c r="G45" s="11">
        <f t="shared" ref="G45:G53" si="20">(I19-J19)/(10*60)</f>
        <v>6.3370766666666649E-4</v>
      </c>
      <c r="H45" s="14">
        <f t="shared" ref="H45:H53" si="21">G45/E45^$I$45</f>
        <v>1.0501868603143016E-3</v>
      </c>
      <c r="I45" s="28">
        <v>0.8</v>
      </c>
    </row>
    <row r="46" spans="1:12" x14ac:dyDescent="0.25">
      <c r="A46" s="6">
        <f t="shared" ref="A46:A53" si="22">(C20+D20)/2</f>
        <v>0.35398457</v>
      </c>
      <c r="B46" s="24">
        <f t="shared" ref="B46:B53" si="23">(E20+F20)/2</f>
        <v>0.84635316999999999</v>
      </c>
      <c r="C46" s="6">
        <f t="shared" ref="C46:C53" si="24">(C20-D20)/(10*60)</f>
        <v>2.9715723333333333E-4</v>
      </c>
      <c r="D46" s="15">
        <f t="shared" si="17"/>
        <v>6.8202271747894551E-4</v>
      </c>
      <c r="E46" s="6">
        <f t="shared" si="18"/>
        <v>0.55868828500000001</v>
      </c>
      <c r="F46" s="24">
        <f t="shared" si="19"/>
        <v>0.82064667000000013</v>
      </c>
      <c r="G46" s="6">
        <f t="shared" si="20"/>
        <v>4.2387628333333309E-4</v>
      </c>
      <c r="H46" s="15">
        <f t="shared" si="21"/>
        <v>6.7531044314111379E-4</v>
      </c>
      <c r="I46" s="24"/>
    </row>
    <row r="47" spans="1:12" x14ac:dyDescent="0.25">
      <c r="A47" s="6">
        <f t="shared" si="22"/>
        <v>0.30310489000000002</v>
      </c>
      <c r="B47" s="24">
        <f t="shared" si="23"/>
        <v>0.79547349000000001</v>
      </c>
      <c r="C47" s="6">
        <f t="shared" si="24"/>
        <v>3.0263330000000001E-4</v>
      </c>
      <c r="D47" s="15">
        <f t="shared" si="17"/>
        <v>7.8639792558938887E-4</v>
      </c>
      <c r="E47" s="6">
        <f t="shared" si="18"/>
        <v>0.52978692000000005</v>
      </c>
      <c r="F47" s="24">
        <f t="shared" si="19"/>
        <v>0.79091509000000015</v>
      </c>
      <c r="G47" s="6">
        <f t="shared" si="20"/>
        <v>3.9988939999999993E-4</v>
      </c>
      <c r="H47" s="15">
        <f t="shared" si="21"/>
        <v>6.6475085856520079E-4</v>
      </c>
      <c r="I47" s="24"/>
    </row>
    <row r="48" spans="1:12" x14ac:dyDescent="0.25">
      <c r="A48" s="6">
        <f t="shared" si="22"/>
        <v>0.26088791</v>
      </c>
      <c r="B48" s="24">
        <f t="shared" si="23"/>
        <v>0.75325650999999993</v>
      </c>
      <c r="C48" s="6">
        <f t="shared" si="24"/>
        <v>2.7923369999999996E-4</v>
      </c>
      <c r="D48" s="15">
        <f t="shared" si="17"/>
        <v>8.1809675140980486E-4</v>
      </c>
      <c r="E48" s="6">
        <f t="shared" si="18"/>
        <v>0.480494955</v>
      </c>
      <c r="F48" s="24">
        <f t="shared" si="19"/>
        <v>0.74079290999999992</v>
      </c>
      <c r="G48" s="6">
        <f t="shared" si="20"/>
        <v>4.4387118333333325E-4</v>
      </c>
      <c r="H48" s="15">
        <f t="shared" si="21"/>
        <v>7.9782177491058057E-4</v>
      </c>
      <c r="I48" s="24"/>
    </row>
    <row r="49" spans="1:9" x14ac:dyDescent="0.25">
      <c r="A49" s="6">
        <f t="shared" si="22"/>
        <v>0.22197233</v>
      </c>
      <c r="B49" s="24">
        <f t="shared" si="23"/>
        <v>0.7143409300000001</v>
      </c>
      <c r="C49" s="6">
        <f t="shared" si="24"/>
        <v>2.4482943333333326E-4</v>
      </c>
      <c r="D49" s="15">
        <f t="shared" si="17"/>
        <v>8.1625255702050769E-4</v>
      </c>
      <c r="E49" s="6">
        <f t="shared" si="18"/>
        <v>0.43182423999999997</v>
      </c>
      <c r="F49" s="24">
        <f t="shared" si="19"/>
        <v>0.69129197999999992</v>
      </c>
      <c r="G49" s="6">
        <f t="shared" si="20"/>
        <v>4.8578213333333334E-4</v>
      </c>
      <c r="H49" s="15">
        <f t="shared" si="21"/>
        <v>9.5103373810713889E-4</v>
      </c>
      <c r="I49" s="24"/>
    </row>
    <row r="50" spans="1:9" x14ac:dyDescent="0.25">
      <c r="A50" s="6">
        <f t="shared" si="22"/>
        <v>0.1797484</v>
      </c>
      <c r="B50" s="24">
        <f t="shared" si="23"/>
        <v>0.67211699999999996</v>
      </c>
      <c r="C50" s="6">
        <f t="shared" si="24"/>
        <v>2.2145299999999998E-4</v>
      </c>
      <c r="D50" s="15">
        <f t="shared" si="17"/>
        <v>8.7407669567267083E-4</v>
      </c>
      <c r="E50" s="6">
        <f t="shared" si="18"/>
        <v>0.43944457499999995</v>
      </c>
      <c r="F50" s="24">
        <f t="shared" si="19"/>
        <v>0.69808209999999993</v>
      </c>
      <c r="G50" s="6">
        <f t="shared" si="20"/>
        <v>3.4005624999999985E-4</v>
      </c>
      <c r="H50" s="15">
        <f t="shared" si="21"/>
        <v>6.5648903298300078E-4</v>
      </c>
      <c r="I50" s="24"/>
    </row>
    <row r="51" spans="1:9" x14ac:dyDescent="0.25">
      <c r="A51" s="6">
        <f t="shared" si="22"/>
        <v>0.14790917000000001</v>
      </c>
      <c r="B51" s="24">
        <f t="shared" si="23"/>
        <v>0.64027776999999997</v>
      </c>
      <c r="C51" s="6">
        <f t="shared" si="24"/>
        <v>1.6346089999999999E-4</v>
      </c>
      <c r="D51" s="15">
        <f t="shared" si="17"/>
        <v>7.540806656264658E-4</v>
      </c>
      <c r="E51" s="6">
        <f t="shared" si="18"/>
        <v>0.37846390999999996</v>
      </c>
      <c r="F51" s="24">
        <f t="shared" si="19"/>
        <v>0.63627122000000003</v>
      </c>
      <c r="G51" s="6">
        <f t="shared" si="20"/>
        <v>4.2300036666666652E-4</v>
      </c>
      <c r="H51" s="15">
        <f t="shared" si="21"/>
        <v>9.2028250581434779E-4</v>
      </c>
      <c r="I51" s="24"/>
    </row>
    <row r="52" spans="1:9" x14ac:dyDescent="0.25">
      <c r="A52" s="6">
        <f t="shared" si="22"/>
        <v>0.11019984000000001</v>
      </c>
      <c r="B52" s="24">
        <f t="shared" si="23"/>
        <v>0.60256843999999998</v>
      </c>
      <c r="C52" s="6">
        <f t="shared" si="24"/>
        <v>1.2503580000000001E-4</v>
      </c>
      <c r="D52" s="15">
        <f t="shared" si="17"/>
        <v>7.2994410566854363E-4</v>
      </c>
      <c r="E52" s="6">
        <f t="shared" si="18"/>
        <v>0.35527519499999999</v>
      </c>
      <c r="F52" s="24">
        <f t="shared" si="19"/>
        <v>0.61225229000000003</v>
      </c>
      <c r="G52" s="6">
        <f t="shared" si="20"/>
        <v>3.7997131666666663E-4</v>
      </c>
      <c r="H52" s="15">
        <f t="shared" si="21"/>
        <v>8.6955869995084542E-4</v>
      </c>
      <c r="I52" s="24"/>
    </row>
    <row r="53" spans="1:9" x14ac:dyDescent="0.25">
      <c r="A53" s="7">
        <f t="shared" si="22"/>
        <v>6.177340999999998E-2</v>
      </c>
      <c r="B53" s="10">
        <f t="shared" si="23"/>
        <v>0.55414200999999985</v>
      </c>
      <c r="C53" s="7">
        <f t="shared" si="24"/>
        <v>1.2233436666666663E-4</v>
      </c>
      <c r="D53" s="16">
        <f t="shared" si="17"/>
        <v>1.1347683577771889E-3</v>
      </c>
      <c r="E53" s="7">
        <f t="shared" si="18"/>
        <v>0.32781222999999998</v>
      </c>
      <c r="F53" s="10">
        <f t="shared" si="19"/>
        <v>0.58395910999999989</v>
      </c>
      <c r="G53" s="7">
        <f t="shared" si="20"/>
        <v>3.5118976666666658E-4</v>
      </c>
      <c r="H53" s="16">
        <f t="shared" si="21"/>
        <v>8.5712020076980839E-4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0.38720060000000001</v>
      </c>
      <c r="B57" s="13">
        <f>B45</f>
        <v>0.87956919999999994</v>
      </c>
      <c r="C57" s="11">
        <f>C45</f>
        <v>3.5055999999999992E-4</v>
      </c>
      <c r="D57" s="14">
        <f>C57/B57^$I$57</f>
        <v>3.6431860996920354E-4</v>
      </c>
      <c r="E57" s="11">
        <f>(C31+D31)/2</f>
        <v>0.41736765000000003</v>
      </c>
      <c r="F57" s="13">
        <f>(E31+F31)/2</f>
        <v>2.2068337500000004</v>
      </c>
      <c r="G57" s="11">
        <f>(C31-D31)/(10*60)</f>
        <v>5.9707016666666691E-4</v>
      </c>
      <c r="H57" s="14">
        <f>G57/F57^$I$57</f>
        <v>4.7086291458217936E-4</v>
      </c>
      <c r="I57" s="28">
        <v>0.3</v>
      </c>
    </row>
    <row r="58" spans="1:9" x14ac:dyDescent="0.25">
      <c r="A58" s="6">
        <f t="shared" ref="A58:C65" si="25">A46</f>
        <v>0.35398457</v>
      </c>
      <c r="B58" s="24">
        <f t="shared" si="25"/>
        <v>0.84635316999999999</v>
      </c>
      <c r="C58" s="6">
        <f t="shared" si="25"/>
        <v>2.9715723333333333E-4</v>
      </c>
      <c r="D58" s="15">
        <f>C58/B58^$I$57</f>
        <v>3.1240704478441528E-4</v>
      </c>
      <c r="E58" s="6">
        <f t="shared" ref="E58:E65" si="26">(C32+D32)/2</f>
        <v>0.36512996500000006</v>
      </c>
      <c r="F58" s="24">
        <f t="shared" ref="F58:F65" si="27">(E32+F32)/2</f>
        <v>2.1545960650000002</v>
      </c>
      <c r="G58" s="6">
        <f t="shared" ref="G58:G65" si="28">(C32-D32)/(10*60)</f>
        <v>5.7236621666666686E-4</v>
      </c>
      <c r="H58" s="15">
        <f>G58/F58^$I$57</f>
        <v>4.5463643059345473E-4</v>
      </c>
      <c r="I58" s="24"/>
    </row>
    <row r="59" spans="1:9" x14ac:dyDescent="0.25">
      <c r="A59" s="6">
        <f t="shared" si="25"/>
        <v>0.30310489000000002</v>
      </c>
      <c r="B59" s="24">
        <f t="shared" si="25"/>
        <v>0.79547349000000001</v>
      </c>
      <c r="C59" s="6">
        <f t="shared" si="25"/>
        <v>3.0263330000000001E-4</v>
      </c>
      <c r="D59" s="15">
        <f>C59/B59^$I$57</f>
        <v>3.2413729258303349E-4</v>
      </c>
      <c r="E59" s="6">
        <f t="shared" si="26"/>
        <v>0.34531333000000008</v>
      </c>
      <c r="F59" s="24">
        <f t="shared" si="27"/>
        <v>2.1347794300000005</v>
      </c>
      <c r="G59" s="6">
        <f t="shared" si="28"/>
        <v>4.3959210000000019E-4</v>
      </c>
      <c r="H59" s="15">
        <f>G59/F59^$I$57</f>
        <v>3.5014181303666143E-4</v>
      </c>
      <c r="I59" s="24"/>
    </row>
    <row r="60" spans="1:9" x14ac:dyDescent="0.25">
      <c r="A60" s="6">
        <f t="shared" si="25"/>
        <v>0.26088791</v>
      </c>
      <c r="B60" s="24">
        <f t="shared" si="25"/>
        <v>0.75325650999999993</v>
      </c>
      <c r="C60" s="6">
        <f t="shared" si="25"/>
        <v>2.7923369999999996E-4</v>
      </c>
      <c r="D60" s="15">
        <f t="shared" ref="D60:D65" si="29">C60/B60^$I$57</f>
        <v>3.0400796543387934E-4</v>
      </c>
      <c r="E60" s="6">
        <f t="shared" si="26"/>
        <v>0.30029834500000002</v>
      </c>
      <c r="F60" s="24">
        <f t="shared" si="27"/>
        <v>2.0897644450000001</v>
      </c>
      <c r="G60" s="6">
        <f t="shared" si="28"/>
        <v>3.9081248333333336E-4</v>
      </c>
      <c r="H60" s="15">
        <f t="shared" ref="H60:H65" si="30">G60/F60^$I$57</f>
        <v>3.132847296784284E-4</v>
      </c>
      <c r="I60" s="24"/>
    </row>
    <row r="61" spans="1:9" x14ac:dyDescent="0.25">
      <c r="A61" s="6">
        <f t="shared" si="25"/>
        <v>0.22197233</v>
      </c>
      <c r="B61" s="24">
        <f t="shared" si="25"/>
        <v>0.7143409300000001</v>
      </c>
      <c r="C61" s="6">
        <f t="shared" si="25"/>
        <v>2.4482943333333326E-4</v>
      </c>
      <c r="D61" s="15">
        <f>C61/B61^$I$57</f>
        <v>2.7082700494288927E-4</v>
      </c>
      <c r="E61" s="6">
        <f t="shared" si="26"/>
        <v>0.26430581000000003</v>
      </c>
      <c r="F61" s="24">
        <f t="shared" si="27"/>
        <v>2.0537719100000005</v>
      </c>
      <c r="G61" s="6">
        <f t="shared" si="28"/>
        <v>3.1195803333333347E-4</v>
      </c>
      <c r="H61" s="15">
        <f t="shared" si="30"/>
        <v>2.5137987786405324E-4</v>
      </c>
      <c r="I61" s="24"/>
    </row>
    <row r="62" spans="1:9" x14ac:dyDescent="0.25">
      <c r="A62" s="6">
        <f t="shared" si="25"/>
        <v>0.1797484</v>
      </c>
      <c r="B62" s="24">
        <f t="shared" si="25"/>
        <v>0.67211699999999996</v>
      </c>
      <c r="C62" s="6">
        <f t="shared" si="25"/>
        <v>2.2145299999999998E-4</v>
      </c>
      <c r="D62" s="15">
        <f>C62/B62^$I$57</f>
        <v>2.4948710520099506E-4</v>
      </c>
      <c r="E62" s="6">
        <f t="shared" si="26"/>
        <v>0.22507052500000002</v>
      </c>
      <c r="F62" s="24">
        <f t="shared" si="27"/>
        <v>2.0145366250000003</v>
      </c>
      <c r="G62" s="6">
        <f t="shared" si="28"/>
        <v>2.4391275000000008E-4</v>
      </c>
      <c r="H62" s="15">
        <f t="shared" si="30"/>
        <v>1.9768874868917859E-4</v>
      </c>
      <c r="I62" s="24"/>
    </row>
    <row r="63" spans="1:9" x14ac:dyDescent="0.25">
      <c r="A63" s="6">
        <f t="shared" si="25"/>
        <v>0.14790917000000001</v>
      </c>
      <c r="B63" s="24">
        <f t="shared" si="25"/>
        <v>0.64027776999999997</v>
      </c>
      <c r="C63" s="6">
        <f t="shared" si="25"/>
        <v>1.6346089999999999E-4</v>
      </c>
      <c r="D63" s="15">
        <f t="shared" si="29"/>
        <v>1.8685441278089277E-4</v>
      </c>
      <c r="E63" s="6">
        <f t="shared" si="26"/>
        <v>0.18012379000000003</v>
      </c>
      <c r="F63" s="24">
        <f t="shared" si="27"/>
        <v>1.96958989</v>
      </c>
      <c r="G63" s="6">
        <f t="shared" si="28"/>
        <v>1.9490563333333341E-4</v>
      </c>
      <c r="H63" s="15">
        <f>G63/F63^$I$57</f>
        <v>1.590419345544409E-4</v>
      </c>
      <c r="I63" s="24"/>
    </row>
    <row r="64" spans="1:9" x14ac:dyDescent="0.25">
      <c r="A64" s="6">
        <f t="shared" si="25"/>
        <v>0.11019984000000001</v>
      </c>
      <c r="B64" s="24">
        <f t="shared" si="25"/>
        <v>0.60256843999999998</v>
      </c>
      <c r="C64" s="6">
        <f t="shared" si="25"/>
        <v>1.2503580000000001E-4</v>
      </c>
      <c r="D64" s="15">
        <f t="shared" si="29"/>
        <v>1.4555678775418613E-4</v>
      </c>
      <c r="E64" s="6">
        <f t="shared" si="26"/>
        <v>0.13778195500000004</v>
      </c>
      <c r="F64" s="24">
        <f t="shared" si="27"/>
        <v>1.9272480550000002</v>
      </c>
      <c r="G64" s="6">
        <f t="shared" si="28"/>
        <v>1.3721551666666675E-4</v>
      </c>
      <c r="H64" s="15">
        <f>G64/F64^$I$57</f>
        <v>1.1269948732270732E-4</v>
      </c>
      <c r="I64" s="24"/>
    </row>
    <row r="65" spans="1:9" x14ac:dyDescent="0.25">
      <c r="A65" s="7">
        <f t="shared" si="25"/>
        <v>6.177340999999998E-2</v>
      </c>
      <c r="B65" s="10">
        <f t="shared" si="25"/>
        <v>0.55414200999999985</v>
      </c>
      <c r="C65" s="7">
        <f t="shared" si="25"/>
        <v>1.2233436666666663E-4</v>
      </c>
      <c r="D65" s="16">
        <f t="shared" si="29"/>
        <v>1.460367486356301E-4</v>
      </c>
      <c r="E65" s="7">
        <f t="shared" si="26"/>
        <v>0.11569606999999998</v>
      </c>
      <c r="F65" s="10">
        <f t="shared" si="27"/>
        <v>1.9051621700000005</v>
      </c>
      <c r="G65" s="7">
        <f t="shared" si="28"/>
        <v>1.2005566666666647E-5</v>
      </c>
      <c r="H65" s="16">
        <f t="shared" si="30"/>
        <v>9.8947101993835794E-6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0.38720060000000001</v>
      </c>
      <c r="B69" s="13">
        <f>B57</f>
        <v>0.87956919999999994</v>
      </c>
      <c r="C69" s="11">
        <f>C57</f>
        <v>3.5055999999999992E-4</v>
      </c>
      <c r="D69" s="14">
        <f>C69/0.2^$I$69</f>
        <v>3.5055999999999992E-4</v>
      </c>
      <c r="E69" s="11">
        <f>(I31+J31)/2</f>
        <v>0.39724248499999998</v>
      </c>
      <c r="F69" s="13">
        <f>(K31+L31)/2</f>
        <v>0.87908735500000001</v>
      </c>
      <c r="G69" s="11">
        <f>(I31-J31)/(10*60)</f>
        <v>2.8200795000000002E-4</v>
      </c>
      <c r="H69" s="14">
        <f>G69/0.1^$I$69</f>
        <v>2.8200795000000002E-4</v>
      </c>
      <c r="I69" s="28">
        <v>0</v>
      </c>
    </row>
    <row r="70" spans="1:9" x14ac:dyDescent="0.25">
      <c r="A70" s="6">
        <f t="shared" ref="A70:C77" si="31">A58</f>
        <v>0.35398457</v>
      </c>
      <c r="B70" s="24">
        <f t="shared" si="31"/>
        <v>0.84635316999999999</v>
      </c>
      <c r="C70" s="6">
        <f t="shared" si="31"/>
        <v>2.9715723333333333E-4</v>
      </c>
      <c r="D70" s="15">
        <f t="shared" ref="D70:D77" si="32">C70/0.2^$I$69</f>
        <v>2.9715723333333333E-4</v>
      </c>
      <c r="E70" s="6">
        <f t="shared" ref="E70:E77" si="33">(I32+J32)/2</f>
        <v>0.37098839149999996</v>
      </c>
      <c r="F70" s="24">
        <f t="shared" ref="F70:F77" si="34">(K32+L32)/2</f>
        <v>0.85283326150000005</v>
      </c>
      <c r="G70" s="6">
        <f t="shared" ref="G70:G77" si="35">(I32-J32)/(10*60)</f>
        <v>2.0890663833333332E-4</v>
      </c>
      <c r="H70" s="15">
        <f t="shared" ref="H70:H76" si="36">G70/0.1^$I$69</f>
        <v>2.0890663833333332E-4</v>
      </c>
      <c r="I70" s="24"/>
    </row>
    <row r="71" spans="1:9" x14ac:dyDescent="0.25">
      <c r="A71" s="6">
        <f t="shared" si="31"/>
        <v>0.30310489000000002</v>
      </c>
      <c r="B71" s="24">
        <f t="shared" si="31"/>
        <v>0.79547349000000001</v>
      </c>
      <c r="C71" s="6">
        <f t="shared" si="31"/>
        <v>3.0263330000000001E-4</v>
      </c>
      <c r="D71" s="15">
        <f t="shared" si="32"/>
        <v>3.0263330000000001E-4</v>
      </c>
      <c r="E71" s="6">
        <f t="shared" si="33"/>
        <v>0.317145548</v>
      </c>
      <c r="F71" s="24">
        <f t="shared" si="34"/>
        <v>0.79899041800000004</v>
      </c>
      <c r="G71" s="6">
        <f>(I33-J33)/(10*60)</f>
        <v>2.2776782666666666E-4</v>
      </c>
      <c r="H71" s="15">
        <f t="shared" si="36"/>
        <v>2.2776782666666666E-4</v>
      </c>
      <c r="I71" s="24"/>
    </row>
    <row r="72" spans="1:9" x14ac:dyDescent="0.25">
      <c r="A72" s="6">
        <f t="shared" si="31"/>
        <v>0.26088791</v>
      </c>
      <c r="B72" s="24">
        <f t="shared" si="31"/>
        <v>0.75325650999999993</v>
      </c>
      <c r="C72" s="6">
        <f t="shared" si="31"/>
        <v>2.7923369999999996E-4</v>
      </c>
      <c r="D72" s="15">
        <f t="shared" si="32"/>
        <v>2.7923369999999996E-4</v>
      </c>
      <c r="E72" s="6">
        <f t="shared" si="33"/>
        <v>0.26662345450000002</v>
      </c>
      <c r="F72" s="24">
        <f t="shared" si="34"/>
        <v>0.74846832449999989</v>
      </c>
      <c r="G72" s="6">
        <f t="shared" si="35"/>
        <v>2.3555984833333331E-4</v>
      </c>
      <c r="H72" s="15">
        <f t="shared" si="36"/>
        <v>2.3555984833333331E-4</v>
      </c>
      <c r="I72" s="24"/>
    </row>
    <row r="73" spans="1:9" x14ac:dyDescent="0.25">
      <c r="A73" s="6">
        <f t="shared" si="31"/>
        <v>0.22197233</v>
      </c>
      <c r="B73" s="24">
        <f t="shared" si="31"/>
        <v>0.7143409300000001</v>
      </c>
      <c r="C73" s="6">
        <f t="shared" si="31"/>
        <v>2.4482943333333326E-4</v>
      </c>
      <c r="D73" s="15">
        <f t="shared" si="32"/>
        <v>2.4482943333333326E-4</v>
      </c>
      <c r="E73" s="6">
        <f t="shared" si="33"/>
        <v>0.23227736099999999</v>
      </c>
      <c r="F73" s="24">
        <f t="shared" si="34"/>
        <v>0.71412223099999994</v>
      </c>
      <c r="G73" s="6">
        <f t="shared" si="35"/>
        <v>1.8943186999999999E-4</v>
      </c>
      <c r="H73" s="15">
        <f t="shared" si="36"/>
        <v>1.8943186999999999E-4</v>
      </c>
      <c r="I73" s="24"/>
    </row>
    <row r="74" spans="1:9" x14ac:dyDescent="0.25">
      <c r="A74" s="6">
        <f t="shared" si="31"/>
        <v>0.1797484</v>
      </c>
      <c r="B74" s="24">
        <f t="shared" si="31"/>
        <v>0.67211699999999996</v>
      </c>
      <c r="C74" s="6">
        <f t="shared" si="31"/>
        <v>2.2145299999999998E-4</v>
      </c>
      <c r="D74" s="15">
        <f t="shared" si="32"/>
        <v>2.2145299999999998E-4</v>
      </c>
      <c r="E74" s="6">
        <f t="shared" si="33"/>
        <v>0.1937853175</v>
      </c>
      <c r="F74" s="24">
        <f t="shared" si="34"/>
        <v>0.67563018749999992</v>
      </c>
      <c r="G74" s="6">
        <f t="shared" si="35"/>
        <v>1.5712372499999998E-4</v>
      </c>
      <c r="H74" s="15">
        <f t="shared" si="36"/>
        <v>1.5712372499999998E-4</v>
      </c>
      <c r="I74" s="24"/>
    </row>
    <row r="75" spans="1:9" x14ac:dyDescent="0.25">
      <c r="A75" s="6">
        <f t="shared" si="31"/>
        <v>0.14790917000000001</v>
      </c>
      <c r="B75" s="24">
        <f t="shared" si="31"/>
        <v>0.64027776999999997</v>
      </c>
      <c r="C75" s="6">
        <f t="shared" si="31"/>
        <v>1.6346089999999999E-4</v>
      </c>
      <c r="D75" s="15">
        <f t="shared" si="32"/>
        <v>1.6346089999999999E-4</v>
      </c>
      <c r="E75" s="6">
        <f t="shared" si="33"/>
        <v>0.16583082399999999</v>
      </c>
      <c r="F75" s="24">
        <f t="shared" si="34"/>
        <v>0.64767569399999991</v>
      </c>
      <c r="G75" s="6">
        <f t="shared" si="35"/>
        <v>8.9690413333333303E-5</v>
      </c>
      <c r="H75" s="15">
        <f t="shared" si="36"/>
        <v>8.9690413333333303E-5</v>
      </c>
      <c r="I75" s="24"/>
    </row>
    <row r="76" spans="1:9" x14ac:dyDescent="0.25">
      <c r="A76" s="6">
        <f t="shared" si="31"/>
        <v>0.11019984000000001</v>
      </c>
      <c r="B76" s="24">
        <f t="shared" si="31"/>
        <v>0.60256843999999998</v>
      </c>
      <c r="C76" s="6">
        <f t="shared" si="31"/>
        <v>1.2503580000000001E-4</v>
      </c>
      <c r="D76" s="15">
        <f t="shared" si="32"/>
        <v>1.2503580000000001E-4</v>
      </c>
      <c r="E76" s="6">
        <f t="shared" si="33"/>
        <v>0.14117441550000001</v>
      </c>
      <c r="F76" s="24">
        <f t="shared" si="34"/>
        <v>0.62301928549999996</v>
      </c>
      <c r="G76" s="6">
        <f t="shared" si="35"/>
        <v>1.1263485000000036E-5</v>
      </c>
      <c r="H76" s="15">
        <f t="shared" si="36"/>
        <v>1.1263485000000036E-5</v>
      </c>
      <c r="I76" s="24"/>
    </row>
    <row r="77" spans="1:9" x14ac:dyDescent="0.25">
      <c r="A77" s="7">
        <f t="shared" si="31"/>
        <v>6.177340999999998E-2</v>
      </c>
      <c r="B77" s="10">
        <f t="shared" si="31"/>
        <v>0.55414200999999985</v>
      </c>
      <c r="C77" s="7">
        <f t="shared" si="31"/>
        <v>1.2233436666666663E-4</v>
      </c>
      <c r="D77" s="16">
        <f t="shared" si="32"/>
        <v>1.2233436666666663E-4</v>
      </c>
      <c r="E77" s="7">
        <f t="shared" si="33"/>
        <v>0.10629951699999998</v>
      </c>
      <c r="F77" s="10">
        <f t="shared" si="34"/>
        <v>0.58814438700000005</v>
      </c>
      <c r="G77" s="7">
        <f t="shared" si="35"/>
        <v>-3.3101810000000043E-5</v>
      </c>
      <c r="H77" s="16">
        <f>G77/0.1^$I$69</f>
        <v>-3.3101810000000043E-5</v>
      </c>
      <c r="I77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B0BD-A12C-4ACB-94DB-1A0D3E962C91}">
  <dimension ref="A1:L77"/>
  <sheetViews>
    <sheetView zoomScale="70" zoomScaleNormal="70" workbookViewId="0">
      <selection activeCell="A4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C4" s="14"/>
      <c r="D4" s="11"/>
      <c r="F4" s="14"/>
      <c r="G4" s="11"/>
      <c r="I4" s="14"/>
      <c r="J4" s="11"/>
      <c r="L4" s="14"/>
    </row>
    <row r="5" spans="1:12" x14ac:dyDescent="0.25">
      <c r="A5" s="6"/>
      <c r="C5" s="15"/>
      <c r="D5" s="6"/>
      <c r="F5" s="15"/>
      <c r="G5" s="6"/>
      <c r="I5" s="15"/>
      <c r="J5" s="6"/>
      <c r="L5" s="15"/>
    </row>
    <row r="6" spans="1:12" x14ac:dyDescent="0.25">
      <c r="A6" s="6"/>
      <c r="C6" s="15"/>
      <c r="D6" s="6"/>
      <c r="F6" s="15"/>
      <c r="G6" s="6"/>
      <c r="I6" s="15"/>
      <c r="J6" s="6"/>
      <c r="L6" s="15"/>
    </row>
    <row r="7" spans="1:12" x14ac:dyDescent="0.25">
      <c r="A7" s="6"/>
      <c r="C7" s="15"/>
      <c r="D7" s="6"/>
      <c r="F7" s="15"/>
      <c r="G7" s="6"/>
      <c r="I7" s="15"/>
      <c r="J7" s="6"/>
      <c r="L7" s="15"/>
    </row>
    <row r="8" spans="1:12" x14ac:dyDescent="0.25">
      <c r="A8" s="6"/>
      <c r="C8" s="15"/>
      <c r="D8" s="6"/>
      <c r="F8" s="15"/>
      <c r="G8" s="6"/>
      <c r="I8" s="15"/>
      <c r="J8" s="6"/>
      <c r="L8" s="15"/>
    </row>
    <row r="9" spans="1:12" x14ac:dyDescent="0.25">
      <c r="A9" s="6"/>
      <c r="C9" s="15"/>
      <c r="D9" s="6"/>
      <c r="F9" s="15"/>
      <c r="G9" s="6"/>
      <c r="I9" s="15"/>
      <c r="J9" s="6"/>
      <c r="L9" s="15"/>
    </row>
    <row r="10" spans="1:12" x14ac:dyDescent="0.25">
      <c r="A10" s="6"/>
      <c r="C10" s="15"/>
      <c r="D10" s="6"/>
      <c r="F10" s="15"/>
      <c r="G10" s="6"/>
      <c r="I10" s="15"/>
      <c r="J10" s="6"/>
      <c r="L10" s="15"/>
    </row>
    <row r="11" spans="1:12" x14ac:dyDescent="0.25">
      <c r="A11" s="6"/>
      <c r="C11" s="15"/>
      <c r="D11" s="6"/>
      <c r="F11" s="15"/>
      <c r="G11" s="6"/>
      <c r="I11" s="15"/>
      <c r="J11" s="6"/>
      <c r="L11" s="15"/>
    </row>
    <row r="12" spans="1:12" x14ac:dyDescent="0.25">
      <c r="A12" s="6"/>
      <c r="C12" s="15"/>
      <c r="D12" s="6"/>
      <c r="F12" s="15"/>
      <c r="G12" s="6"/>
      <c r="I12" s="15"/>
      <c r="J12" s="6"/>
      <c r="L12" s="15"/>
    </row>
    <row r="13" spans="1:12" x14ac:dyDescent="0.25">
      <c r="A13" s="7"/>
      <c r="B13" s="5"/>
      <c r="C13" s="16"/>
      <c r="D13" s="7"/>
      <c r="E13" s="5"/>
      <c r="F13" s="16"/>
      <c r="G13" s="7"/>
      <c r="H13" s="5"/>
      <c r="I13" s="16"/>
      <c r="J13" s="7"/>
      <c r="K13" s="5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C18*2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E18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E19-(C19-D19)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K19-(I19-J19)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E20-(C20-D20)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K20-(I20-J20)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10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C30*4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I30*2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E31-(C31-D31)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K31-(I31-J31)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E32-(C32-D32)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9" si="14">K6</f>
        <v>0</v>
      </c>
      <c r="K32" s="24">
        <f t="shared" ref="K32:K39" si="15">$K$30*(1-$H32)</f>
        <v>0</v>
      </c>
      <c r="L32" s="15">
        <f t="shared" ref="L32:L39" si="16">K32-(I32-J32)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 t="shared" si="12"/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>$E$30*(1-$B34)</f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 t="shared" si="16"/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>
        <f t="shared" si="14"/>
        <v>0</v>
      </c>
      <c r="K39" s="10">
        <f t="shared" si="15"/>
        <v>0</v>
      </c>
      <c r="L39" s="16">
        <f t="shared" si="16"/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0.5</v>
      </c>
    </row>
    <row r="46" spans="1:12" x14ac:dyDescent="0.25">
      <c r="A46" s="6">
        <f t="shared" ref="A46:A53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7">
        <f t="shared" si="22"/>
        <v>0</v>
      </c>
      <c r="B53" s="10">
        <f t="shared" si="23"/>
        <v>0</v>
      </c>
      <c r="C53" s="7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#NUM!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#NUM!</v>
      </c>
      <c r="I57" s="28">
        <v>0</v>
      </c>
    </row>
    <row r="58" spans="1:9" x14ac:dyDescent="0.25">
      <c r="A58" s="6">
        <f t="shared" ref="A58:C65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#NUM!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#NUM!</v>
      </c>
      <c r="I58" s="24"/>
    </row>
    <row r="59" spans="1:9" x14ac:dyDescent="0.25">
      <c r="A59" s="6">
        <f t="shared" si="25"/>
        <v>0</v>
      </c>
      <c r="B59" s="24">
        <f t="shared" si="25"/>
        <v>0</v>
      </c>
      <c r="C59" s="6">
        <f t="shared" si="25"/>
        <v>0</v>
      </c>
      <c r="D59" s="15" t="e">
        <f>C59/B59^$I$57</f>
        <v>#NUM!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#NUM!</v>
      </c>
      <c r="I59" s="24"/>
    </row>
    <row r="60" spans="1:9" x14ac:dyDescent="0.25">
      <c r="A60" s="6">
        <f t="shared" si="25"/>
        <v>0</v>
      </c>
      <c r="B60" s="24">
        <f t="shared" si="25"/>
        <v>0</v>
      </c>
      <c r="C60" s="6">
        <f t="shared" si="25"/>
        <v>0</v>
      </c>
      <c r="D60" s="15" t="e">
        <f t="shared" ref="D60:D65" si="29">C60/B60^$I$57</f>
        <v>#NUM!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0">G60/F60^$I$57</f>
        <v>#NUM!</v>
      </c>
      <c r="I60" s="24"/>
    </row>
    <row r="61" spans="1:9" x14ac:dyDescent="0.25">
      <c r="A61" s="6">
        <f t="shared" si="25"/>
        <v>0</v>
      </c>
      <c r="B61" s="24">
        <f t="shared" si="25"/>
        <v>0</v>
      </c>
      <c r="C61" s="6">
        <f t="shared" si="25"/>
        <v>0</v>
      </c>
      <c r="D61" s="15" t="e">
        <f>C61/B61^$I$57</f>
        <v>#NUM!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0"/>
        <v>#NUM!</v>
      </c>
      <c r="I61" s="24"/>
    </row>
    <row r="62" spans="1:9" x14ac:dyDescent="0.25">
      <c r="A62" s="6">
        <f t="shared" si="25"/>
        <v>0</v>
      </c>
      <c r="B62" s="24">
        <f t="shared" si="25"/>
        <v>0</v>
      </c>
      <c r="C62" s="6">
        <f t="shared" si="25"/>
        <v>0</v>
      </c>
      <c r="D62" s="15" t="e">
        <f>C62/B62^$I$57</f>
        <v>#NUM!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0"/>
        <v>#NUM!</v>
      </c>
      <c r="I62" s="24"/>
    </row>
    <row r="63" spans="1:9" x14ac:dyDescent="0.25">
      <c r="A63" s="6">
        <f t="shared" si="25"/>
        <v>0</v>
      </c>
      <c r="B63" s="24">
        <f t="shared" si="25"/>
        <v>0</v>
      </c>
      <c r="C63" s="6">
        <f t="shared" si="25"/>
        <v>0</v>
      </c>
      <c r="D63" s="15" t="e">
        <f t="shared" si="29"/>
        <v>#NUM!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#NUM!</v>
      </c>
      <c r="I63" s="24"/>
    </row>
    <row r="64" spans="1:9" x14ac:dyDescent="0.25">
      <c r="A64" s="6">
        <f t="shared" si="25"/>
        <v>0</v>
      </c>
      <c r="B64" s="24">
        <f t="shared" si="25"/>
        <v>0</v>
      </c>
      <c r="C64" s="6">
        <f t="shared" si="25"/>
        <v>0</v>
      </c>
      <c r="D64" s="15" t="e">
        <f t="shared" si="29"/>
        <v>#NUM!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#NUM!</v>
      </c>
      <c r="I64" s="24"/>
    </row>
    <row r="65" spans="1:9" x14ac:dyDescent="0.25">
      <c r="A65" s="7">
        <f t="shared" si="25"/>
        <v>0</v>
      </c>
      <c r="B65" s="10">
        <f t="shared" si="25"/>
        <v>0</v>
      </c>
      <c r="C65" s="7">
        <f t="shared" si="25"/>
        <v>0</v>
      </c>
      <c r="D65" s="16" t="e">
        <f t="shared" si="29"/>
        <v>#NUM!</v>
      </c>
      <c r="E65" s="7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0"/>
        <v>#NUM!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3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3">
        <f>(K31+L31)/2</f>
        <v>0</v>
      </c>
      <c r="G69" s="11">
        <f>(I31-J31)/(10*60)</f>
        <v>0</v>
      </c>
      <c r="H69" s="14">
        <f>G69/0.1^$I$69</f>
        <v>0</v>
      </c>
      <c r="I69" s="28">
        <v>0.8</v>
      </c>
    </row>
    <row r="70" spans="1:9" x14ac:dyDescent="0.25">
      <c r="A70" s="6">
        <f t="shared" ref="A70:C77" si="31">A58</f>
        <v>0</v>
      </c>
      <c r="B70" s="24">
        <f t="shared" si="31"/>
        <v>0</v>
      </c>
      <c r="C70" s="6">
        <f t="shared" si="31"/>
        <v>0</v>
      </c>
      <c r="D70" s="15">
        <f t="shared" ref="D70:D77" si="32">C70/0.2^$I$69</f>
        <v>0</v>
      </c>
      <c r="E70" s="6">
        <f t="shared" ref="E70:E77" si="33">(I32+J32)/2</f>
        <v>0</v>
      </c>
      <c r="F70" s="24">
        <f t="shared" ref="F70:F77" si="34">(K32+L32)/2</f>
        <v>0</v>
      </c>
      <c r="G70" s="6">
        <f t="shared" ref="G70:G77" si="35">(I32-J32)/(10*60)</f>
        <v>0</v>
      </c>
      <c r="H70" s="15">
        <f t="shared" ref="H70:H76" si="36">G70/0.1^$I$69</f>
        <v>0</v>
      </c>
      <c r="I70" s="24"/>
    </row>
    <row r="71" spans="1:9" x14ac:dyDescent="0.25">
      <c r="A71" s="6">
        <f t="shared" si="31"/>
        <v>0</v>
      </c>
      <c r="B71" s="24">
        <f t="shared" si="31"/>
        <v>0</v>
      </c>
      <c r="C71" s="6">
        <f t="shared" si="31"/>
        <v>0</v>
      </c>
      <c r="D71" s="15">
        <f t="shared" si="32"/>
        <v>0</v>
      </c>
      <c r="E71" s="6">
        <f t="shared" si="33"/>
        <v>0</v>
      </c>
      <c r="F71" s="24">
        <f t="shared" si="34"/>
        <v>0</v>
      </c>
      <c r="G71" s="6">
        <f>(I33-J33)/(10*60)</f>
        <v>0</v>
      </c>
      <c r="H71" s="15">
        <f t="shared" si="36"/>
        <v>0</v>
      </c>
      <c r="I71" s="24"/>
    </row>
    <row r="72" spans="1:9" x14ac:dyDescent="0.25">
      <c r="A72" s="6">
        <f t="shared" si="31"/>
        <v>0</v>
      </c>
      <c r="B72" s="24">
        <f t="shared" si="31"/>
        <v>0</v>
      </c>
      <c r="C72" s="6">
        <f t="shared" si="31"/>
        <v>0</v>
      </c>
      <c r="D72" s="15">
        <f t="shared" si="32"/>
        <v>0</v>
      </c>
      <c r="E72" s="6">
        <f t="shared" si="33"/>
        <v>0</v>
      </c>
      <c r="F72" s="24">
        <f t="shared" si="34"/>
        <v>0</v>
      </c>
      <c r="G72" s="6">
        <f t="shared" si="35"/>
        <v>0</v>
      </c>
      <c r="H72" s="15">
        <f t="shared" si="36"/>
        <v>0</v>
      </c>
      <c r="I72" s="24"/>
    </row>
    <row r="73" spans="1:9" x14ac:dyDescent="0.25">
      <c r="A73" s="6">
        <f t="shared" si="31"/>
        <v>0</v>
      </c>
      <c r="B73" s="24">
        <f t="shared" si="31"/>
        <v>0</v>
      </c>
      <c r="C73" s="6">
        <f t="shared" si="31"/>
        <v>0</v>
      </c>
      <c r="D73" s="15">
        <f t="shared" si="32"/>
        <v>0</v>
      </c>
      <c r="E73" s="6">
        <f t="shared" si="33"/>
        <v>0</v>
      </c>
      <c r="F73" s="24">
        <f t="shared" si="34"/>
        <v>0</v>
      </c>
      <c r="G73" s="6">
        <f t="shared" si="35"/>
        <v>0</v>
      </c>
      <c r="H73" s="15">
        <f t="shared" si="36"/>
        <v>0</v>
      </c>
      <c r="I73" s="24"/>
    </row>
    <row r="74" spans="1:9" x14ac:dyDescent="0.25">
      <c r="A74" s="6">
        <f t="shared" si="31"/>
        <v>0</v>
      </c>
      <c r="B74" s="24">
        <f t="shared" si="31"/>
        <v>0</v>
      </c>
      <c r="C74" s="6">
        <f t="shared" si="31"/>
        <v>0</v>
      </c>
      <c r="D74" s="15">
        <f t="shared" si="32"/>
        <v>0</v>
      </c>
      <c r="E74" s="6">
        <f t="shared" si="33"/>
        <v>0</v>
      </c>
      <c r="F74" s="24">
        <f t="shared" si="34"/>
        <v>0</v>
      </c>
      <c r="G74" s="6">
        <f t="shared" si="35"/>
        <v>0</v>
      </c>
      <c r="H74" s="15">
        <f t="shared" si="36"/>
        <v>0</v>
      </c>
      <c r="I74" s="24"/>
    </row>
    <row r="75" spans="1:9" x14ac:dyDescent="0.25">
      <c r="A75" s="6">
        <f t="shared" si="31"/>
        <v>0</v>
      </c>
      <c r="B75" s="24">
        <f t="shared" si="31"/>
        <v>0</v>
      </c>
      <c r="C75" s="6">
        <f t="shared" si="31"/>
        <v>0</v>
      </c>
      <c r="D75" s="15">
        <f t="shared" si="32"/>
        <v>0</v>
      </c>
      <c r="E75" s="6">
        <f t="shared" si="33"/>
        <v>0</v>
      </c>
      <c r="F75" s="24">
        <f t="shared" si="34"/>
        <v>0</v>
      </c>
      <c r="G75" s="6">
        <f t="shared" si="35"/>
        <v>0</v>
      </c>
      <c r="H75" s="15">
        <f t="shared" si="36"/>
        <v>0</v>
      </c>
      <c r="I75" s="24"/>
    </row>
    <row r="76" spans="1:9" x14ac:dyDescent="0.25">
      <c r="A76" s="6">
        <f t="shared" si="31"/>
        <v>0</v>
      </c>
      <c r="B76" s="24">
        <f t="shared" si="31"/>
        <v>0</v>
      </c>
      <c r="C76" s="6">
        <f t="shared" si="31"/>
        <v>0</v>
      </c>
      <c r="D76" s="15">
        <f t="shared" si="32"/>
        <v>0</v>
      </c>
      <c r="E76" s="6">
        <f t="shared" si="33"/>
        <v>0</v>
      </c>
      <c r="F76" s="24">
        <f t="shared" si="34"/>
        <v>0</v>
      </c>
      <c r="G76" s="6">
        <f t="shared" si="35"/>
        <v>0</v>
      </c>
      <c r="H76" s="15">
        <f t="shared" si="36"/>
        <v>0</v>
      </c>
      <c r="I76" s="24"/>
    </row>
    <row r="77" spans="1:9" x14ac:dyDescent="0.25">
      <c r="A77" s="7">
        <f t="shared" si="31"/>
        <v>0</v>
      </c>
      <c r="B77" s="10">
        <f t="shared" si="31"/>
        <v>0</v>
      </c>
      <c r="C77" s="7">
        <f t="shared" si="31"/>
        <v>0</v>
      </c>
      <c r="D77" s="16">
        <f t="shared" si="32"/>
        <v>0</v>
      </c>
      <c r="E77" s="7">
        <f t="shared" si="33"/>
        <v>0</v>
      </c>
      <c r="F77" s="10">
        <f t="shared" si="34"/>
        <v>0</v>
      </c>
      <c r="G77" s="7">
        <f t="shared" si="35"/>
        <v>0</v>
      </c>
      <c r="H77" s="16">
        <f>G77/0.1^$I$69</f>
        <v>0</v>
      </c>
      <c r="I77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63DB-1E90-4887-BB0C-14FAD075F213}">
  <dimension ref="A1:L77"/>
  <sheetViews>
    <sheetView zoomScale="55" zoomScaleNormal="55" workbookViewId="0">
      <selection activeCell="A4" sqref="A4:L13"/>
    </sheetView>
  </sheetViews>
  <sheetFormatPr defaultRowHeight="15" x14ac:dyDescent="0.25"/>
  <cols>
    <col min="1" max="1" width="16.140625" customWidth="1"/>
    <col min="2" max="3" width="18.42578125" bestFit="1" customWidth="1"/>
    <col min="4" max="4" width="13.5703125" bestFit="1" customWidth="1"/>
    <col min="5" max="6" width="16.7109375" bestFit="1" customWidth="1"/>
    <col min="7" max="7" width="13.28515625" bestFit="1" customWidth="1"/>
    <col min="8" max="8" width="18.42578125" bestFit="1" customWidth="1"/>
    <col min="9" max="9" width="16.7109375" bestFit="1" customWidth="1"/>
    <col min="10" max="10" width="12.85546875" customWidth="1"/>
    <col min="11" max="12" width="16.7109375" bestFit="1" customWidth="1"/>
    <col min="13" max="14" width="11.42578125" bestFit="1" customWidth="1"/>
  </cols>
  <sheetData>
    <row r="1" spans="1:12" x14ac:dyDescent="0.25">
      <c r="A1" s="2" t="s">
        <v>0</v>
      </c>
      <c r="B1" s="25"/>
      <c r="C1" s="3"/>
      <c r="D1" s="4"/>
    </row>
    <row r="2" spans="1:12" x14ac:dyDescent="0.25">
      <c r="A2" s="12" t="s">
        <v>2</v>
      </c>
      <c r="B2" s="8"/>
      <c r="C2" s="9"/>
      <c r="D2" s="12" t="s">
        <v>8</v>
      </c>
      <c r="E2" s="8"/>
      <c r="F2" s="9"/>
      <c r="G2" s="12" t="s">
        <v>3</v>
      </c>
      <c r="H2" s="8"/>
      <c r="I2" s="8"/>
      <c r="J2" s="12" t="s">
        <v>9</v>
      </c>
      <c r="K2" s="8"/>
      <c r="L2" s="9"/>
    </row>
    <row r="3" spans="1:12" x14ac:dyDescent="0.25">
      <c r="A3" s="1" t="s">
        <v>6</v>
      </c>
      <c r="B3" s="1" t="s">
        <v>23</v>
      </c>
      <c r="C3" s="1" t="s">
        <v>13</v>
      </c>
      <c r="D3" s="1" t="s">
        <v>6</v>
      </c>
      <c r="E3" s="1" t="s">
        <v>23</v>
      </c>
      <c r="F3" s="1" t="s">
        <v>13</v>
      </c>
      <c r="G3" s="1" t="s">
        <v>6</v>
      </c>
      <c r="H3" s="1" t="s">
        <v>23</v>
      </c>
      <c r="I3" s="1" t="s">
        <v>13</v>
      </c>
      <c r="J3" s="19" t="s">
        <v>6</v>
      </c>
      <c r="K3" s="19" t="s">
        <v>23</v>
      </c>
      <c r="L3" s="19" t="s">
        <v>13</v>
      </c>
    </row>
    <row r="4" spans="1:12" x14ac:dyDescent="0.25">
      <c r="A4" s="11"/>
      <c r="C4" s="14"/>
      <c r="D4" s="11"/>
      <c r="F4" s="14"/>
      <c r="G4" s="11"/>
      <c r="I4" s="14"/>
      <c r="J4" s="11"/>
      <c r="L4" s="14"/>
    </row>
    <row r="5" spans="1:12" x14ac:dyDescent="0.25">
      <c r="A5" s="6"/>
      <c r="C5" s="15"/>
      <c r="D5" s="6"/>
      <c r="F5" s="15"/>
      <c r="G5" s="6"/>
      <c r="I5" s="15"/>
      <c r="J5" s="6"/>
      <c r="L5" s="15"/>
    </row>
    <row r="6" spans="1:12" x14ac:dyDescent="0.25">
      <c r="A6" s="6"/>
      <c r="C6" s="15"/>
      <c r="D6" s="6"/>
      <c r="F6" s="15"/>
      <c r="G6" s="6"/>
      <c r="I6" s="15"/>
      <c r="J6" s="6"/>
      <c r="L6" s="15"/>
    </row>
    <row r="7" spans="1:12" x14ac:dyDescent="0.25">
      <c r="A7" s="6"/>
      <c r="C7" s="15"/>
      <c r="D7" s="6"/>
      <c r="F7" s="15"/>
      <c r="G7" s="6"/>
      <c r="I7" s="15"/>
      <c r="J7" s="6"/>
      <c r="L7" s="15"/>
    </row>
    <row r="8" spans="1:12" x14ac:dyDescent="0.25">
      <c r="A8" s="6"/>
      <c r="C8" s="15"/>
      <c r="D8" s="6"/>
      <c r="F8" s="15"/>
      <c r="G8" s="6"/>
      <c r="I8" s="15"/>
      <c r="J8" s="6"/>
      <c r="L8" s="15"/>
    </row>
    <row r="9" spans="1:12" x14ac:dyDescent="0.25">
      <c r="A9" s="6"/>
      <c r="C9" s="15"/>
      <c r="D9" s="6"/>
      <c r="F9" s="15"/>
      <c r="G9" s="6"/>
      <c r="I9" s="15"/>
      <c r="J9" s="6"/>
      <c r="L9" s="15"/>
    </row>
    <row r="10" spans="1:12" x14ac:dyDescent="0.25">
      <c r="A10" s="6"/>
      <c r="C10" s="15"/>
      <c r="D10" s="6"/>
      <c r="F10" s="15"/>
      <c r="G10" s="6"/>
      <c r="I10" s="15"/>
      <c r="J10" s="6"/>
      <c r="L10" s="15"/>
    </row>
    <row r="11" spans="1:12" x14ac:dyDescent="0.25">
      <c r="A11" s="6"/>
      <c r="C11" s="15"/>
      <c r="D11" s="6"/>
      <c r="F11" s="15"/>
      <c r="G11" s="6"/>
      <c r="I11" s="15"/>
      <c r="J11" s="6"/>
      <c r="L11" s="15"/>
    </row>
    <row r="12" spans="1:12" x14ac:dyDescent="0.25">
      <c r="A12" s="6"/>
      <c r="C12" s="15"/>
      <c r="D12" s="6"/>
      <c r="F12" s="15"/>
      <c r="G12" s="6"/>
      <c r="I12" s="15"/>
      <c r="J12" s="6"/>
      <c r="L12" s="15"/>
    </row>
    <row r="13" spans="1:12" x14ac:dyDescent="0.25">
      <c r="A13" s="7"/>
      <c r="B13" s="5"/>
      <c r="C13" s="16"/>
      <c r="D13" s="7"/>
      <c r="E13" s="5"/>
      <c r="F13" s="16"/>
      <c r="G13" s="7"/>
      <c r="H13" s="5"/>
      <c r="I13" s="16"/>
      <c r="J13" s="7"/>
      <c r="K13" s="5"/>
      <c r="L13" s="16"/>
    </row>
    <row r="15" spans="1:12" x14ac:dyDescent="0.25">
      <c r="A15" s="23" t="s">
        <v>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0" t="s">
        <v>4</v>
      </c>
      <c r="B16" s="17"/>
      <c r="C16" s="17"/>
      <c r="D16" s="17"/>
      <c r="E16" s="17"/>
      <c r="F16" s="18"/>
      <c r="G16" s="20" t="s">
        <v>10</v>
      </c>
      <c r="H16" s="17"/>
      <c r="I16" s="17"/>
      <c r="J16" s="17"/>
      <c r="K16" s="17"/>
      <c r="L16" s="18"/>
    </row>
    <row r="17" spans="1:12" x14ac:dyDescent="0.25">
      <c r="A17" s="23" t="s">
        <v>18</v>
      </c>
      <c r="B17" s="1" t="s">
        <v>19</v>
      </c>
      <c r="C17" s="23" t="s">
        <v>15</v>
      </c>
      <c r="D17" s="23" t="s">
        <v>24</v>
      </c>
      <c r="E17" s="1" t="s">
        <v>16</v>
      </c>
      <c r="F17" s="1" t="s">
        <v>17</v>
      </c>
      <c r="G17" s="23" t="s">
        <v>18</v>
      </c>
      <c r="H17" s="1" t="s">
        <v>19</v>
      </c>
      <c r="I17" s="23" t="s">
        <v>15</v>
      </c>
      <c r="J17" s="23" t="s">
        <v>24</v>
      </c>
      <c r="K17" s="1" t="s">
        <v>16</v>
      </c>
      <c r="L17" s="1" t="s">
        <v>17</v>
      </c>
    </row>
    <row r="18" spans="1:12" x14ac:dyDescent="0.25">
      <c r="A18" s="20" t="s">
        <v>7</v>
      </c>
      <c r="B18" s="21" t="s">
        <v>7</v>
      </c>
      <c r="C18" s="21">
        <f>B4</f>
        <v>0</v>
      </c>
      <c r="D18" s="21" t="s">
        <v>25</v>
      </c>
      <c r="E18" s="21">
        <f>C18*2</f>
        <v>0</v>
      </c>
      <c r="F18" s="22" t="s">
        <v>25</v>
      </c>
      <c r="G18" s="20" t="s">
        <v>7</v>
      </c>
      <c r="H18" s="21" t="s">
        <v>7</v>
      </c>
      <c r="I18" s="21">
        <f>E4</f>
        <v>0</v>
      </c>
      <c r="J18" s="21" t="s">
        <v>25</v>
      </c>
      <c r="K18" s="21">
        <f>E18</f>
        <v>0</v>
      </c>
      <c r="L18" s="22" t="s">
        <v>25</v>
      </c>
    </row>
    <row r="19" spans="1:12" x14ac:dyDescent="0.25">
      <c r="A19" s="11">
        <v>0</v>
      </c>
      <c r="B19" s="13">
        <v>0</v>
      </c>
      <c r="C19" s="13">
        <f>$C$18*(1-$A19)</f>
        <v>0</v>
      </c>
      <c r="D19" s="13">
        <f>B5</f>
        <v>0</v>
      </c>
      <c r="E19" s="13">
        <f>$E$18*(1-$B19)</f>
        <v>0</v>
      </c>
      <c r="F19" s="14">
        <f>E19-(C19-D19)</f>
        <v>0</v>
      </c>
      <c r="G19" s="11">
        <v>0</v>
      </c>
      <c r="H19" s="13">
        <f>1-(2/2)</f>
        <v>0</v>
      </c>
      <c r="I19" s="13">
        <f>$I$18*(1-$G19)</f>
        <v>0</v>
      </c>
      <c r="J19" s="13">
        <f>E5</f>
        <v>0</v>
      </c>
      <c r="K19" s="13">
        <f>$K$18*(1-$H19)</f>
        <v>0</v>
      </c>
      <c r="L19" s="14">
        <f>K19-(I19-J19)</f>
        <v>0</v>
      </c>
    </row>
    <row r="20" spans="1:12" x14ac:dyDescent="0.25">
      <c r="A20" s="6">
        <v>0.1</v>
      </c>
      <c r="B20" s="24">
        <v>0.05</v>
      </c>
      <c r="C20" s="24">
        <f t="shared" ref="C20:C27" si="0">$C$18*(1-$A20)</f>
        <v>0</v>
      </c>
      <c r="D20" s="24">
        <f t="shared" ref="D20:D27" si="1">B6</f>
        <v>0</v>
      </c>
      <c r="E20" s="24">
        <f t="shared" ref="E20:E27" si="2">$E$18*(1-$B20)</f>
        <v>0</v>
      </c>
      <c r="F20" s="15">
        <f t="shared" ref="F20:F27" si="3">E20-(C20-D20)</f>
        <v>0</v>
      </c>
      <c r="G20" s="6">
        <v>0.05</v>
      </c>
      <c r="H20" s="24">
        <f t="shared" ref="H20" si="4">1-(1.925/2)</f>
        <v>3.7499999999999978E-2</v>
      </c>
      <c r="I20" s="24">
        <f t="shared" ref="I20:I27" si="5">$I$18*(1-$G20)</f>
        <v>0</v>
      </c>
      <c r="J20" s="24">
        <f t="shared" ref="J20:J27" si="6">E6</f>
        <v>0</v>
      </c>
      <c r="K20" s="24">
        <f t="shared" ref="K20:K27" si="7">$K$18*(1-$H20)</f>
        <v>0</v>
      </c>
      <c r="L20" s="15">
        <f t="shared" ref="L20:L27" si="8">K20-(I20-J20)</f>
        <v>0</v>
      </c>
    </row>
    <row r="21" spans="1:12" x14ac:dyDescent="0.25">
      <c r="A21" s="6">
        <v>0.2</v>
      </c>
      <c r="B21" s="24">
        <v>0.1</v>
      </c>
      <c r="C21" s="24">
        <f t="shared" si="0"/>
        <v>0</v>
      </c>
      <c r="D21" s="24">
        <f t="shared" si="1"/>
        <v>0</v>
      </c>
      <c r="E21" s="24">
        <f t="shared" si="2"/>
        <v>0</v>
      </c>
      <c r="F21" s="15">
        <f t="shared" si="3"/>
        <v>0</v>
      </c>
      <c r="G21" s="6">
        <v>0.1</v>
      </c>
      <c r="H21" s="24">
        <f>1-(1.85/2)</f>
        <v>7.4999999999999956E-2</v>
      </c>
      <c r="I21" s="24">
        <f t="shared" si="5"/>
        <v>0</v>
      </c>
      <c r="J21" s="24">
        <f t="shared" si="6"/>
        <v>0</v>
      </c>
      <c r="K21" s="24">
        <f t="shared" si="7"/>
        <v>0</v>
      </c>
      <c r="L21" s="15">
        <f t="shared" si="8"/>
        <v>0</v>
      </c>
    </row>
    <row r="22" spans="1:12" x14ac:dyDescent="0.25">
      <c r="A22" s="6">
        <v>0.3</v>
      </c>
      <c r="B22" s="24">
        <v>0.15</v>
      </c>
      <c r="C22" s="24">
        <f t="shared" si="0"/>
        <v>0</v>
      </c>
      <c r="D22" s="24">
        <f t="shared" si="1"/>
        <v>0</v>
      </c>
      <c r="E22" s="24">
        <f t="shared" si="2"/>
        <v>0</v>
      </c>
      <c r="F22" s="15">
        <f t="shared" si="3"/>
        <v>0</v>
      </c>
      <c r="G22" s="6">
        <v>0.15</v>
      </c>
      <c r="H22" s="24">
        <f>1-(1.775/2)</f>
        <v>0.11250000000000004</v>
      </c>
      <c r="I22" s="24">
        <f t="shared" si="5"/>
        <v>0</v>
      </c>
      <c r="J22" s="24">
        <f t="shared" si="6"/>
        <v>0</v>
      </c>
      <c r="K22" s="24">
        <f t="shared" si="7"/>
        <v>0</v>
      </c>
      <c r="L22" s="15">
        <f t="shared" si="8"/>
        <v>0</v>
      </c>
    </row>
    <row r="23" spans="1:12" x14ac:dyDescent="0.25">
      <c r="A23" s="6">
        <v>0.4</v>
      </c>
      <c r="B23" s="24">
        <v>0.2</v>
      </c>
      <c r="C23" s="24">
        <f t="shared" si="0"/>
        <v>0</v>
      </c>
      <c r="D23" s="24">
        <f t="shared" si="1"/>
        <v>0</v>
      </c>
      <c r="E23" s="24">
        <f t="shared" si="2"/>
        <v>0</v>
      </c>
      <c r="F23" s="15">
        <f t="shared" si="3"/>
        <v>0</v>
      </c>
      <c r="G23" s="6">
        <v>0.2</v>
      </c>
      <c r="H23" s="24">
        <f>1-(1.7/2)</f>
        <v>0.15000000000000002</v>
      </c>
      <c r="I23" s="24">
        <f t="shared" si="5"/>
        <v>0</v>
      </c>
      <c r="J23" s="24">
        <f t="shared" si="6"/>
        <v>0</v>
      </c>
      <c r="K23" s="24">
        <f t="shared" si="7"/>
        <v>0</v>
      </c>
      <c r="L23" s="15">
        <f t="shared" si="8"/>
        <v>0</v>
      </c>
    </row>
    <row r="24" spans="1:12" x14ac:dyDescent="0.25">
      <c r="A24" s="6">
        <v>0.5</v>
      </c>
      <c r="B24" s="24">
        <v>0.25</v>
      </c>
      <c r="C24" s="24">
        <f t="shared" si="0"/>
        <v>0</v>
      </c>
      <c r="D24" s="24">
        <f t="shared" si="1"/>
        <v>0</v>
      </c>
      <c r="E24" s="24">
        <f t="shared" si="2"/>
        <v>0</v>
      </c>
      <c r="F24" s="15">
        <f t="shared" si="3"/>
        <v>0</v>
      </c>
      <c r="G24" s="6">
        <v>0.25</v>
      </c>
      <c r="H24" s="24">
        <f>1-(1.625/2)</f>
        <v>0.1875</v>
      </c>
      <c r="I24" s="24">
        <f t="shared" si="5"/>
        <v>0</v>
      </c>
      <c r="J24" s="24">
        <f t="shared" si="6"/>
        <v>0</v>
      </c>
      <c r="K24" s="24">
        <f t="shared" si="7"/>
        <v>0</v>
      </c>
      <c r="L24" s="15">
        <f t="shared" si="8"/>
        <v>0</v>
      </c>
    </row>
    <row r="25" spans="1:12" x14ac:dyDescent="0.25">
      <c r="A25" s="6">
        <v>0.6</v>
      </c>
      <c r="B25" s="24">
        <v>0.3</v>
      </c>
      <c r="C25" s="24">
        <f t="shared" si="0"/>
        <v>0</v>
      </c>
      <c r="D25" s="24">
        <f t="shared" si="1"/>
        <v>0</v>
      </c>
      <c r="E25" s="24">
        <f t="shared" si="2"/>
        <v>0</v>
      </c>
      <c r="F25" s="15">
        <f t="shared" si="3"/>
        <v>0</v>
      </c>
      <c r="G25" s="6">
        <v>0.3</v>
      </c>
      <c r="H25" s="24">
        <f>1-(1.55/2)</f>
        <v>0.22499999999999998</v>
      </c>
      <c r="I25" s="24">
        <f t="shared" si="5"/>
        <v>0</v>
      </c>
      <c r="J25" s="24">
        <f t="shared" si="6"/>
        <v>0</v>
      </c>
      <c r="K25" s="24">
        <f t="shared" si="7"/>
        <v>0</v>
      </c>
      <c r="L25" s="15">
        <f t="shared" si="8"/>
        <v>0</v>
      </c>
    </row>
    <row r="26" spans="1:12" x14ac:dyDescent="0.25">
      <c r="A26" s="6">
        <v>0.7</v>
      </c>
      <c r="B26" s="24">
        <v>0.35</v>
      </c>
      <c r="C26" s="24">
        <f t="shared" si="0"/>
        <v>0</v>
      </c>
      <c r="D26" s="24">
        <f t="shared" si="1"/>
        <v>0</v>
      </c>
      <c r="E26" s="24">
        <f t="shared" si="2"/>
        <v>0</v>
      </c>
      <c r="F26" s="15">
        <f t="shared" si="3"/>
        <v>0</v>
      </c>
      <c r="G26" s="6">
        <v>0.35</v>
      </c>
      <c r="H26" s="24">
        <f>1-(1.475/2)</f>
        <v>0.26249999999999996</v>
      </c>
      <c r="I26" s="24">
        <f t="shared" si="5"/>
        <v>0</v>
      </c>
      <c r="J26" s="24">
        <f t="shared" si="6"/>
        <v>0</v>
      </c>
      <c r="K26" s="24">
        <f t="shared" si="7"/>
        <v>0</v>
      </c>
      <c r="L26" s="15">
        <f t="shared" si="8"/>
        <v>0</v>
      </c>
    </row>
    <row r="27" spans="1:12" x14ac:dyDescent="0.25">
      <c r="A27" s="7">
        <v>0.8</v>
      </c>
      <c r="B27" s="10">
        <v>0.4</v>
      </c>
      <c r="C27" s="10">
        <f t="shared" si="0"/>
        <v>0</v>
      </c>
      <c r="D27" s="10">
        <f t="shared" si="1"/>
        <v>0</v>
      </c>
      <c r="E27" s="10">
        <f t="shared" si="2"/>
        <v>0</v>
      </c>
      <c r="F27" s="16">
        <f t="shared" si="3"/>
        <v>0</v>
      </c>
      <c r="G27" s="7">
        <v>0.4</v>
      </c>
      <c r="H27" s="10">
        <f>1-(1.4/2)</f>
        <v>0.30000000000000004</v>
      </c>
      <c r="I27" s="10">
        <f t="shared" si="5"/>
        <v>0</v>
      </c>
      <c r="J27" s="10">
        <f t="shared" si="6"/>
        <v>0</v>
      </c>
      <c r="K27" s="10">
        <f t="shared" si="7"/>
        <v>0</v>
      </c>
      <c r="L27" s="16">
        <f t="shared" si="8"/>
        <v>0</v>
      </c>
    </row>
    <row r="28" spans="1:12" x14ac:dyDescent="0.25">
      <c r="A28" s="20" t="s">
        <v>5</v>
      </c>
      <c r="B28" s="17"/>
      <c r="C28" s="17"/>
      <c r="D28" s="17"/>
      <c r="E28" s="17"/>
      <c r="F28" s="18"/>
      <c r="G28" s="20" t="s">
        <v>11</v>
      </c>
      <c r="H28" s="17"/>
      <c r="I28" s="17"/>
      <c r="J28" s="17"/>
      <c r="K28" s="17"/>
      <c r="L28" s="18"/>
    </row>
    <row r="29" spans="1:12" x14ac:dyDescent="0.25">
      <c r="A29" s="23" t="s">
        <v>18</v>
      </c>
      <c r="B29" s="1" t="s">
        <v>19</v>
      </c>
      <c r="C29" s="23" t="s">
        <v>15</v>
      </c>
      <c r="D29" s="23" t="s">
        <v>24</v>
      </c>
      <c r="E29" s="1" t="s">
        <v>16</v>
      </c>
      <c r="F29" s="1" t="s">
        <v>17</v>
      </c>
      <c r="G29" s="23" t="s">
        <v>18</v>
      </c>
      <c r="H29" s="1" t="s">
        <v>19</v>
      </c>
      <c r="I29" s="23" t="s">
        <v>15</v>
      </c>
      <c r="J29" s="23" t="s">
        <v>24</v>
      </c>
      <c r="K29" s="1" t="s">
        <v>16</v>
      </c>
      <c r="L29" s="1" t="s">
        <v>17</v>
      </c>
    </row>
    <row r="30" spans="1:12" x14ac:dyDescent="0.25">
      <c r="A30" s="20" t="s">
        <v>7</v>
      </c>
      <c r="B30" s="21" t="s">
        <v>7</v>
      </c>
      <c r="C30" s="21">
        <f>H4</f>
        <v>0</v>
      </c>
      <c r="D30" s="21" t="s">
        <v>25</v>
      </c>
      <c r="E30" s="21">
        <f>C30*4</f>
        <v>0</v>
      </c>
      <c r="F30" s="22" t="s">
        <v>25</v>
      </c>
      <c r="G30" s="20" t="s">
        <v>7</v>
      </c>
      <c r="H30" s="21" t="s">
        <v>7</v>
      </c>
      <c r="I30" s="21">
        <f>K4</f>
        <v>0</v>
      </c>
      <c r="J30" s="21" t="s">
        <v>25</v>
      </c>
      <c r="K30" s="21">
        <f>I30*2</f>
        <v>0</v>
      </c>
      <c r="L30" s="22" t="s">
        <v>25</v>
      </c>
    </row>
    <row r="31" spans="1:12" x14ac:dyDescent="0.25">
      <c r="A31" s="11">
        <v>0</v>
      </c>
      <c r="B31" s="13">
        <v>0</v>
      </c>
      <c r="C31" s="13">
        <f>$C$30*(1-$A31)</f>
        <v>0</v>
      </c>
      <c r="D31" s="13">
        <f>H5</f>
        <v>0</v>
      </c>
      <c r="E31" s="13">
        <f>$E$30*(1-$B31)</f>
        <v>0</v>
      </c>
      <c r="F31" s="14">
        <f>E31-(C31-D31)</f>
        <v>0</v>
      </c>
      <c r="G31" s="11">
        <v>0</v>
      </c>
      <c r="H31" s="13">
        <v>0</v>
      </c>
      <c r="I31" s="13">
        <f>$I$30*(1-$G31)</f>
        <v>0</v>
      </c>
      <c r="J31" s="13">
        <f>K5</f>
        <v>0</v>
      </c>
      <c r="K31" s="13">
        <f>$K$30*(1-$H31)</f>
        <v>0</v>
      </c>
      <c r="L31" s="14">
        <f>K31-(I31-J31)</f>
        <v>0</v>
      </c>
    </row>
    <row r="32" spans="1:12" x14ac:dyDescent="0.25">
      <c r="A32" s="6">
        <v>0.1</v>
      </c>
      <c r="B32" s="24">
        <v>2.5000000000000001E-2</v>
      </c>
      <c r="C32" s="24">
        <f t="shared" ref="C32:C39" si="9">$C$30*(1-$A32)</f>
        <v>0</v>
      </c>
      <c r="D32" s="24">
        <f t="shared" ref="D32:D39" si="10">H6</f>
        <v>0</v>
      </c>
      <c r="E32" s="24">
        <f t="shared" ref="E32:E39" si="11">$E$30*(1-$B32)</f>
        <v>0</v>
      </c>
      <c r="F32" s="15">
        <f t="shared" ref="F32:F39" si="12">E32-(C32-D32)</f>
        <v>0</v>
      </c>
      <c r="G32" s="6">
        <v>0.1</v>
      </c>
      <c r="H32" s="24">
        <v>0.05</v>
      </c>
      <c r="I32" s="24">
        <f t="shared" ref="I32:I39" si="13">$I$30*(1-$G32)</f>
        <v>0</v>
      </c>
      <c r="J32" s="24">
        <f t="shared" ref="J32:J39" si="14">K6</f>
        <v>0</v>
      </c>
      <c r="K32" s="24">
        <f t="shared" ref="K32:K39" si="15">$K$30*(1-$H32)</f>
        <v>0</v>
      </c>
      <c r="L32" s="15">
        <f t="shared" ref="L32:L39" si="16">K32-(I32-J32)</f>
        <v>0</v>
      </c>
    </row>
    <row r="33" spans="1:12" x14ac:dyDescent="0.25">
      <c r="A33" s="6">
        <v>0.2</v>
      </c>
      <c r="B33" s="24">
        <v>0.05</v>
      </c>
      <c r="C33" s="24">
        <f t="shared" si="9"/>
        <v>0</v>
      </c>
      <c r="D33" s="24">
        <f t="shared" si="10"/>
        <v>0</v>
      </c>
      <c r="E33" s="24">
        <f t="shared" si="11"/>
        <v>0</v>
      </c>
      <c r="F33" s="15">
        <f t="shared" si="12"/>
        <v>0</v>
      </c>
      <c r="G33" s="6">
        <v>0.2</v>
      </c>
      <c r="H33" s="24">
        <v>0.1</v>
      </c>
      <c r="I33" s="24">
        <f t="shared" si="13"/>
        <v>0</v>
      </c>
      <c r="J33" s="24">
        <f t="shared" si="14"/>
        <v>0</v>
      </c>
      <c r="K33" s="24">
        <f t="shared" si="15"/>
        <v>0</v>
      </c>
      <c r="L33" s="15">
        <f t="shared" si="16"/>
        <v>0</v>
      </c>
    </row>
    <row r="34" spans="1:12" x14ac:dyDescent="0.25">
      <c r="A34" s="6">
        <v>0.3</v>
      </c>
      <c r="B34" s="24">
        <v>7.4999999999999997E-2</v>
      </c>
      <c r="C34" s="24">
        <f t="shared" si="9"/>
        <v>0</v>
      </c>
      <c r="D34" s="24">
        <f t="shared" si="10"/>
        <v>0</v>
      </c>
      <c r="E34" s="24">
        <f>$E$30*(1-$B34)</f>
        <v>0</v>
      </c>
      <c r="F34" s="15">
        <f t="shared" si="12"/>
        <v>0</v>
      </c>
      <c r="G34" s="6">
        <v>0.3</v>
      </c>
      <c r="H34" s="24">
        <v>0.15</v>
      </c>
      <c r="I34" s="24">
        <f t="shared" si="13"/>
        <v>0</v>
      </c>
      <c r="J34" s="24">
        <f t="shared" si="14"/>
        <v>0</v>
      </c>
      <c r="K34" s="24">
        <f t="shared" si="15"/>
        <v>0</v>
      </c>
      <c r="L34" s="15">
        <f t="shared" si="16"/>
        <v>0</v>
      </c>
    </row>
    <row r="35" spans="1:12" x14ac:dyDescent="0.25">
      <c r="A35" s="6">
        <v>0.4</v>
      </c>
      <c r="B35" s="24">
        <v>0.1</v>
      </c>
      <c r="C35" s="24">
        <f t="shared" si="9"/>
        <v>0</v>
      </c>
      <c r="D35" s="24">
        <f t="shared" si="10"/>
        <v>0</v>
      </c>
      <c r="E35" s="24">
        <f t="shared" si="11"/>
        <v>0</v>
      </c>
      <c r="F35" s="15">
        <f t="shared" si="12"/>
        <v>0</v>
      </c>
      <c r="G35" s="6">
        <v>0.4</v>
      </c>
      <c r="H35" s="24">
        <v>0.2</v>
      </c>
      <c r="I35" s="24">
        <f>$I$30*(1-$G35)</f>
        <v>0</v>
      </c>
      <c r="J35" s="24">
        <f t="shared" si="14"/>
        <v>0</v>
      </c>
      <c r="K35" s="24">
        <f t="shared" si="15"/>
        <v>0</v>
      </c>
      <c r="L35" s="15">
        <f t="shared" si="16"/>
        <v>0</v>
      </c>
    </row>
    <row r="36" spans="1:12" x14ac:dyDescent="0.25">
      <c r="A36" s="6">
        <v>0.5</v>
      </c>
      <c r="B36" s="24">
        <v>0.125</v>
      </c>
      <c r="C36" s="24">
        <f t="shared" si="9"/>
        <v>0</v>
      </c>
      <c r="D36" s="24">
        <f t="shared" si="10"/>
        <v>0</v>
      </c>
      <c r="E36" s="24">
        <f t="shared" si="11"/>
        <v>0</v>
      </c>
      <c r="F36" s="15">
        <f t="shared" si="12"/>
        <v>0</v>
      </c>
      <c r="G36" s="6">
        <v>0.5</v>
      </c>
      <c r="H36" s="24">
        <v>0.25</v>
      </c>
      <c r="I36" s="24">
        <f t="shared" si="13"/>
        <v>0</v>
      </c>
      <c r="J36" s="24">
        <f t="shared" si="14"/>
        <v>0</v>
      </c>
      <c r="K36" s="24">
        <f t="shared" si="15"/>
        <v>0</v>
      </c>
      <c r="L36" s="15">
        <f t="shared" si="16"/>
        <v>0</v>
      </c>
    </row>
    <row r="37" spans="1:12" x14ac:dyDescent="0.25">
      <c r="A37" s="6">
        <v>0.6</v>
      </c>
      <c r="B37" s="24">
        <v>0.15</v>
      </c>
      <c r="C37" s="24">
        <f t="shared" si="9"/>
        <v>0</v>
      </c>
      <c r="D37" s="24">
        <f t="shared" si="10"/>
        <v>0</v>
      </c>
      <c r="E37" s="24">
        <f t="shared" si="11"/>
        <v>0</v>
      </c>
      <c r="F37" s="15">
        <f t="shared" si="12"/>
        <v>0</v>
      </c>
      <c r="G37" s="6">
        <v>0.6</v>
      </c>
      <c r="H37" s="24">
        <v>0.3</v>
      </c>
      <c r="I37" s="24">
        <f t="shared" si="13"/>
        <v>0</v>
      </c>
      <c r="J37" s="24">
        <f t="shared" si="14"/>
        <v>0</v>
      </c>
      <c r="K37" s="24">
        <f t="shared" si="15"/>
        <v>0</v>
      </c>
      <c r="L37" s="15">
        <f t="shared" si="16"/>
        <v>0</v>
      </c>
    </row>
    <row r="38" spans="1:12" x14ac:dyDescent="0.25">
      <c r="A38" s="6">
        <v>0.7</v>
      </c>
      <c r="B38" s="24">
        <v>0.17499999999999999</v>
      </c>
      <c r="C38" s="24">
        <f t="shared" si="9"/>
        <v>0</v>
      </c>
      <c r="D38" s="24">
        <f t="shared" si="10"/>
        <v>0</v>
      </c>
      <c r="E38" s="24">
        <f t="shared" si="11"/>
        <v>0</v>
      </c>
      <c r="F38" s="15">
        <f t="shared" si="12"/>
        <v>0</v>
      </c>
      <c r="G38" s="6">
        <v>0.7</v>
      </c>
      <c r="H38" s="24">
        <v>0.35</v>
      </c>
      <c r="I38" s="24">
        <f t="shared" si="13"/>
        <v>0</v>
      </c>
      <c r="J38" s="24">
        <f t="shared" si="14"/>
        <v>0</v>
      </c>
      <c r="K38" s="24">
        <f t="shared" si="15"/>
        <v>0</v>
      </c>
      <c r="L38" s="15">
        <f t="shared" si="16"/>
        <v>0</v>
      </c>
    </row>
    <row r="39" spans="1:12" x14ac:dyDescent="0.25">
      <c r="A39" s="7">
        <v>0.8</v>
      </c>
      <c r="B39" s="10">
        <v>0.2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6">
        <f t="shared" si="12"/>
        <v>0</v>
      </c>
      <c r="G39" s="7">
        <v>0.8</v>
      </c>
      <c r="H39" s="10">
        <v>0.4</v>
      </c>
      <c r="I39" s="10">
        <f t="shared" si="13"/>
        <v>0</v>
      </c>
      <c r="J39" s="10">
        <f t="shared" si="14"/>
        <v>0</v>
      </c>
      <c r="K39" s="10">
        <f t="shared" si="15"/>
        <v>0</v>
      </c>
      <c r="L39" s="16">
        <f t="shared" si="16"/>
        <v>0</v>
      </c>
    </row>
    <row r="41" spans="1:12" x14ac:dyDescent="0.25">
      <c r="A41" s="23" t="s">
        <v>14</v>
      </c>
      <c r="B41" s="24"/>
      <c r="C41" s="24"/>
      <c r="D41" s="24"/>
      <c r="E41" s="24"/>
      <c r="F41" s="24"/>
      <c r="G41" s="24"/>
      <c r="H41" s="24"/>
      <c r="I41" s="24"/>
    </row>
    <row r="42" spans="1:12" x14ac:dyDescent="0.25">
      <c r="A42" s="20" t="s">
        <v>4</v>
      </c>
      <c r="B42" s="17"/>
      <c r="C42" s="17"/>
      <c r="D42" s="17"/>
      <c r="E42" s="20" t="s">
        <v>20</v>
      </c>
      <c r="F42" s="17"/>
      <c r="G42" s="17"/>
      <c r="H42" s="17"/>
      <c r="I42" s="18"/>
    </row>
    <row r="43" spans="1:12" x14ac:dyDescent="0.25">
      <c r="A43" s="27"/>
      <c r="B43" s="27"/>
      <c r="C43" s="20" t="s">
        <v>10</v>
      </c>
      <c r="D43" s="22"/>
      <c r="E43" s="27"/>
      <c r="F43" s="27"/>
      <c r="G43" s="20" t="s">
        <v>10</v>
      </c>
      <c r="H43" s="22"/>
      <c r="I43" s="23" t="s">
        <v>10</v>
      </c>
      <c r="J43" s="26"/>
    </row>
    <row r="44" spans="1:12" x14ac:dyDescent="0.25">
      <c r="A44" s="20" t="s">
        <v>26</v>
      </c>
      <c r="B44" s="21" t="s">
        <v>27</v>
      </c>
      <c r="C44" s="20" t="s">
        <v>12</v>
      </c>
      <c r="D44" s="22" t="s">
        <v>28</v>
      </c>
      <c r="E44" s="20" t="s">
        <v>26</v>
      </c>
      <c r="F44" s="21" t="s">
        <v>27</v>
      </c>
      <c r="G44" s="20" t="s">
        <v>12</v>
      </c>
      <c r="H44" s="22" t="s">
        <v>28</v>
      </c>
      <c r="I44" s="23" t="s">
        <v>29</v>
      </c>
      <c r="J44" s="26"/>
    </row>
    <row r="45" spans="1:12" x14ac:dyDescent="0.25">
      <c r="A45" s="11">
        <f>(C19+D19)/2</f>
        <v>0</v>
      </c>
      <c r="B45" s="13">
        <f>(E19+F19)/2</f>
        <v>0</v>
      </c>
      <c r="C45" s="11">
        <f>(C19-D19)/(10*60)</f>
        <v>0</v>
      </c>
      <c r="D45" s="14" t="e">
        <f t="shared" ref="D45:D53" si="17">C45/A45^$I$45</f>
        <v>#DIV/0!</v>
      </c>
      <c r="E45" s="11">
        <f t="shared" ref="E45:E53" si="18">(I19+J19)/2</f>
        <v>0</v>
      </c>
      <c r="F45" s="13">
        <f t="shared" ref="F45:F53" si="19">(K19+L19)/2</f>
        <v>0</v>
      </c>
      <c r="G45" s="11">
        <f t="shared" ref="G45:G53" si="20">(I19-J19)/(10*60)</f>
        <v>0</v>
      </c>
      <c r="H45" s="14" t="e">
        <f t="shared" ref="H45:H53" si="21">G45/E45^$I$45</f>
        <v>#DIV/0!</v>
      </c>
      <c r="I45" s="28">
        <v>0.5</v>
      </c>
    </row>
    <row r="46" spans="1:12" x14ac:dyDescent="0.25">
      <c r="A46" s="6">
        <f t="shared" ref="A46:A53" si="22">(C20+D20)/2</f>
        <v>0</v>
      </c>
      <c r="B46" s="24">
        <f t="shared" ref="B46:B53" si="23">(E20+F20)/2</f>
        <v>0</v>
      </c>
      <c r="C46" s="6">
        <f t="shared" ref="C46:C53" si="24">(C20-D20)/(10*60)</f>
        <v>0</v>
      </c>
      <c r="D46" s="15" t="e">
        <f t="shared" si="17"/>
        <v>#DIV/0!</v>
      </c>
      <c r="E46" s="6">
        <f t="shared" si="18"/>
        <v>0</v>
      </c>
      <c r="F46" s="24">
        <f t="shared" si="19"/>
        <v>0</v>
      </c>
      <c r="G46" s="6">
        <f t="shared" si="20"/>
        <v>0</v>
      </c>
      <c r="H46" s="15" t="e">
        <f t="shared" si="21"/>
        <v>#DIV/0!</v>
      </c>
      <c r="I46" s="24"/>
    </row>
    <row r="47" spans="1:12" x14ac:dyDescent="0.25">
      <c r="A47" s="6">
        <f t="shared" si="22"/>
        <v>0</v>
      </c>
      <c r="B47" s="24">
        <f t="shared" si="23"/>
        <v>0</v>
      </c>
      <c r="C47" s="6">
        <f t="shared" si="24"/>
        <v>0</v>
      </c>
      <c r="D47" s="15" t="e">
        <f t="shared" si="17"/>
        <v>#DIV/0!</v>
      </c>
      <c r="E47" s="6">
        <f t="shared" si="18"/>
        <v>0</v>
      </c>
      <c r="F47" s="24">
        <f t="shared" si="19"/>
        <v>0</v>
      </c>
      <c r="G47" s="6">
        <f t="shared" si="20"/>
        <v>0</v>
      </c>
      <c r="H47" s="15" t="e">
        <f t="shared" si="21"/>
        <v>#DIV/0!</v>
      </c>
      <c r="I47" s="24"/>
    </row>
    <row r="48" spans="1:12" x14ac:dyDescent="0.25">
      <c r="A48" s="6">
        <f t="shared" si="22"/>
        <v>0</v>
      </c>
      <c r="B48" s="24">
        <f t="shared" si="23"/>
        <v>0</v>
      </c>
      <c r="C48" s="6">
        <f t="shared" si="24"/>
        <v>0</v>
      </c>
      <c r="D48" s="15" t="e">
        <f t="shared" si="17"/>
        <v>#DIV/0!</v>
      </c>
      <c r="E48" s="6">
        <f t="shared" si="18"/>
        <v>0</v>
      </c>
      <c r="F48" s="24">
        <f t="shared" si="19"/>
        <v>0</v>
      </c>
      <c r="G48" s="6">
        <f t="shared" si="20"/>
        <v>0</v>
      </c>
      <c r="H48" s="15" t="e">
        <f t="shared" si="21"/>
        <v>#DIV/0!</v>
      </c>
      <c r="I48" s="24"/>
    </row>
    <row r="49" spans="1:9" x14ac:dyDescent="0.25">
      <c r="A49" s="6">
        <f t="shared" si="22"/>
        <v>0</v>
      </c>
      <c r="B49" s="24">
        <f t="shared" si="23"/>
        <v>0</v>
      </c>
      <c r="C49" s="6">
        <f t="shared" si="24"/>
        <v>0</v>
      </c>
      <c r="D49" s="15" t="e">
        <f t="shared" si="17"/>
        <v>#DIV/0!</v>
      </c>
      <c r="E49" s="6">
        <f t="shared" si="18"/>
        <v>0</v>
      </c>
      <c r="F49" s="24">
        <f t="shared" si="19"/>
        <v>0</v>
      </c>
      <c r="G49" s="6">
        <f t="shared" si="20"/>
        <v>0</v>
      </c>
      <c r="H49" s="15" t="e">
        <f t="shared" si="21"/>
        <v>#DIV/0!</v>
      </c>
      <c r="I49" s="24"/>
    </row>
    <row r="50" spans="1:9" x14ac:dyDescent="0.25">
      <c r="A50" s="6">
        <f t="shared" si="22"/>
        <v>0</v>
      </c>
      <c r="B50" s="24">
        <f t="shared" si="23"/>
        <v>0</v>
      </c>
      <c r="C50" s="6">
        <f t="shared" si="24"/>
        <v>0</v>
      </c>
      <c r="D50" s="15" t="e">
        <f t="shared" si="17"/>
        <v>#DIV/0!</v>
      </c>
      <c r="E50" s="6">
        <f t="shared" si="18"/>
        <v>0</v>
      </c>
      <c r="F50" s="24">
        <f t="shared" si="19"/>
        <v>0</v>
      </c>
      <c r="G50" s="6">
        <f t="shared" si="20"/>
        <v>0</v>
      </c>
      <c r="H50" s="15" t="e">
        <f t="shared" si="21"/>
        <v>#DIV/0!</v>
      </c>
      <c r="I50" s="24"/>
    </row>
    <row r="51" spans="1:9" x14ac:dyDescent="0.25">
      <c r="A51" s="6">
        <f t="shared" si="22"/>
        <v>0</v>
      </c>
      <c r="B51" s="24">
        <f t="shared" si="23"/>
        <v>0</v>
      </c>
      <c r="C51" s="6">
        <f t="shared" si="24"/>
        <v>0</v>
      </c>
      <c r="D51" s="15" t="e">
        <f t="shared" si="17"/>
        <v>#DIV/0!</v>
      </c>
      <c r="E51" s="6">
        <f t="shared" si="18"/>
        <v>0</v>
      </c>
      <c r="F51" s="24">
        <f t="shared" si="19"/>
        <v>0</v>
      </c>
      <c r="G51" s="6">
        <f t="shared" si="20"/>
        <v>0</v>
      </c>
      <c r="H51" s="15" t="e">
        <f t="shared" si="21"/>
        <v>#DIV/0!</v>
      </c>
      <c r="I51" s="24"/>
    </row>
    <row r="52" spans="1:9" x14ac:dyDescent="0.25">
      <c r="A52" s="6">
        <f t="shared" si="22"/>
        <v>0</v>
      </c>
      <c r="B52" s="24">
        <f t="shared" si="23"/>
        <v>0</v>
      </c>
      <c r="C52" s="6">
        <f t="shared" si="24"/>
        <v>0</v>
      </c>
      <c r="D52" s="15" t="e">
        <f t="shared" si="17"/>
        <v>#DIV/0!</v>
      </c>
      <c r="E52" s="6">
        <f t="shared" si="18"/>
        <v>0</v>
      </c>
      <c r="F52" s="24">
        <f t="shared" si="19"/>
        <v>0</v>
      </c>
      <c r="G52" s="6">
        <f t="shared" si="20"/>
        <v>0</v>
      </c>
      <c r="H52" s="15" t="e">
        <f t="shared" si="21"/>
        <v>#DIV/0!</v>
      </c>
      <c r="I52" s="24"/>
    </row>
    <row r="53" spans="1:9" x14ac:dyDescent="0.25">
      <c r="A53" s="7">
        <f t="shared" si="22"/>
        <v>0</v>
      </c>
      <c r="B53" s="10">
        <f t="shared" si="23"/>
        <v>0</v>
      </c>
      <c r="C53" s="7">
        <f t="shared" si="24"/>
        <v>0</v>
      </c>
      <c r="D53" s="16" t="e">
        <f t="shared" si="17"/>
        <v>#DIV/0!</v>
      </c>
      <c r="E53" s="7">
        <f t="shared" si="18"/>
        <v>0</v>
      </c>
      <c r="F53" s="10">
        <f t="shared" si="19"/>
        <v>0</v>
      </c>
      <c r="G53" s="7">
        <f t="shared" si="20"/>
        <v>0</v>
      </c>
      <c r="H53" s="16" t="e">
        <f t="shared" si="21"/>
        <v>#DIV/0!</v>
      </c>
      <c r="I53" s="24"/>
    </row>
    <row r="54" spans="1:9" x14ac:dyDescent="0.25">
      <c r="A54" s="20" t="s">
        <v>4</v>
      </c>
      <c r="B54" s="17"/>
      <c r="C54" s="17"/>
      <c r="D54" s="17"/>
      <c r="E54" s="20" t="s">
        <v>21</v>
      </c>
      <c r="F54" s="17"/>
      <c r="G54" s="17"/>
      <c r="H54" s="17"/>
      <c r="I54" s="18"/>
    </row>
    <row r="55" spans="1:9" x14ac:dyDescent="0.25">
      <c r="A55" s="27"/>
      <c r="B55" s="27"/>
      <c r="C55" s="20" t="s">
        <v>10</v>
      </c>
      <c r="D55" s="22"/>
      <c r="E55" s="27"/>
      <c r="F55" s="27"/>
      <c r="G55" s="20" t="s">
        <v>10</v>
      </c>
      <c r="H55" s="22"/>
      <c r="I55" s="23" t="s">
        <v>10</v>
      </c>
    </row>
    <row r="56" spans="1:9" x14ac:dyDescent="0.25">
      <c r="A56" s="20" t="s">
        <v>26</v>
      </c>
      <c r="B56" s="21" t="s">
        <v>27</v>
      </c>
      <c r="C56" s="20" t="s">
        <v>12</v>
      </c>
      <c r="D56" s="22" t="s">
        <v>30</v>
      </c>
      <c r="E56" s="20" t="s">
        <v>26</v>
      </c>
      <c r="F56" s="21" t="s">
        <v>27</v>
      </c>
      <c r="G56" s="20" t="s">
        <v>12</v>
      </c>
      <c r="H56" s="22" t="s">
        <v>30</v>
      </c>
      <c r="I56" s="23" t="s">
        <v>31</v>
      </c>
    </row>
    <row r="57" spans="1:9" x14ac:dyDescent="0.25">
      <c r="A57" s="11">
        <f>A45</f>
        <v>0</v>
      </c>
      <c r="B57" s="13">
        <f>B45</f>
        <v>0</v>
      </c>
      <c r="C57" s="11">
        <f>C45</f>
        <v>0</v>
      </c>
      <c r="D57" s="14" t="e">
        <f>C57/B57^$I$57</f>
        <v>#NUM!</v>
      </c>
      <c r="E57" s="11">
        <f>(C31+D31)/2</f>
        <v>0</v>
      </c>
      <c r="F57" s="13">
        <f>(E31+F31)/2</f>
        <v>0</v>
      </c>
      <c r="G57" s="11">
        <f>(C31-D31)/(10*60)</f>
        <v>0</v>
      </c>
      <c r="H57" s="14" t="e">
        <f>G57/F57^$I$57</f>
        <v>#NUM!</v>
      </c>
      <c r="I57" s="28">
        <v>0</v>
      </c>
    </row>
    <row r="58" spans="1:9" x14ac:dyDescent="0.25">
      <c r="A58" s="6">
        <f t="shared" ref="A58:C65" si="25">A46</f>
        <v>0</v>
      </c>
      <c r="B58" s="24">
        <f t="shared" si="25"/>
        <v>0</v>
      </c>
      <c r="C58" s="6">
        <f t="shared" si="25"/>
        <v>0</v>
      </c>
      <c r="D58" s="15" t="e">
        <f>C58/B58^$I$57</f>
        <v>#NUM!</v>
      </c>
      <c r="E58" s="6">
        <f t="shared" ref="E58:E65" si="26">(C32+D32)/2</f>
        <v>0</v>
      </c>
      <c r="F58" s="24">
        <f t="shared" ref="F58:F65" si="27">(E32+F32)/2</f>
        <v>0</v>
      </c>
      <c r="G58" s="6">
        <f t="shared" ref="G58:G65" si="28">(C32-D32)/(10*60)</f>
        <v>0</v>
      </c>
      <c r="H58" s="15" t="e">
        <f>G58/F58^$I$57</f>
        <v>#NUM!</v>
      </c>
      <c r="I58" s="24"/>
    </row>
    <row r="59" spans="1:9" x14ac:dyDescent="0.25">
      <c r="A59" s="6">
        <f t="shared" si="25"/>
        <v>0</v>
      </c>
      <c r="B59" s="24">
        <f t="shared" si="25"/>
        <v>0</v>
      </c>
      <c r="C59" s="6">
        <f t="shared" si="25"/>
        <v>0</v>
      </c>
      <c r="D59" s="15" t="e">
        <f>C59/B59^$I$57</f>
        <v>#NUM!</v>
      </c>
      <c r="E59" s="6">
        <f t="shared" si="26"/>
        <v>0</v>
      </c>
      <c r="F59" s="24">
        <f t="shared" si="27"/>
        <v>0</v>
      </c>
      <c r="G59" s="6">
        <f t="shared" si="28"/>
        <v>0</v>
      </c>
      <c r="H59" s="15" t="e">
        <f>G59/F59^$I$57</f>
        <v>#NUM!</v>
      </c>
      <c r="I59" s="24"/>
    </row>
    <row r="60" spans="1:9" x14ac:dyDescent="0.25">
      <c r="A60" s="6">
        <f t="shared" si="25"/>
        <v>0</v>
      </c>
      <c r="B60" s="24">
        <f t="shared" si="25"/>
        <v>0</v>
      </c>
      <c r="C60" s="6">
        <f t="shared" si="25"/>
        <v>0</v>
      </c>
      <c r="D60" s="15" t="e">
        <f t="shared" ref="D60:D65" si="29">C60/B60^$I$57</f>
        <v>#NUM!</v>
      </c>
      <c r="E60" s="6">
        <f t="shared" si="26"/>
        <v>0</v>
      </c>
      <c r="F60" s="24">
        <f t="shared" si="27"/>
        <v>0</v>
      </c>
      <c r="G60" s="6">
        <f t="shared" si="28"/>
        <v>0</v>
      </c>
      <c r="H60" s="15" t="e">
        <f t="shared" ref="H60:H65" si="30">G60/F60^$I$57</f>
        <v>#NUM!</v>
      </c>
      <c r="I60" s="24"/>
    </row>
    <row r="61" spans="1:9" x14ac:dyDescent="0.25">
      <c r="A61" s="6">
        <f t="shared" si="25"/>
        <v>0</v>
      </c>
      <c r="B61" s="24">
        <f t="shared" si="25"/>
        <v>0</v>
      </c>
      <c r="C61" s="6">
        <f t="shared" si="25"/>
        <v>0</v>
      </c>
      <c r="D61" s="15" t="e">
        <f>C61/B61^$I$57</f>
        <v>#NUM!</v>
      </c>
      <c r="E61" s="6">
        <f t="shared" si="26"/>
        <v>0</v>
      </c>
      <c r="F61" s="24">
        <f t="shared" si="27"/>
        <v>0</v>
      </c>
      <c r="G61" s="6">
        <f t="shared" si="28"/>
        <v>0</v>
      </c>
      <c r="H61" s="15" t="e">
        <f t="shared" si="30"/>
        <v>#NUM!</v>
      </c>
      <c r="I61" s="24"/>
    </row>
    <row r="62" spans="1:9" x14ac:dyDescent="0.25">
      <c r="A62" s="6">
        <f t="shared" si="25"/>
        <v>0</v>
      </c>
      <c r="B62" s="24">
        <f t="shared" si="25"/>
        <v>0</v>
      </c>
      <c r="C62" s="6">
        <f t="shared" si="25"/>
        <v>0</v>
      </c>
      <c r="D62" s="15" t="e">
        <f>C62/B62^$I$57</f>
        <v>#NUM!</v>
      </c>
      <c r="E62" s="6">
        <f t="shared" si="26"/>
        <v>0</v>
      </c>
      <c r="F62" s="24">
        <f t="shared" si="27"/>
        <v>0</v>
      </c>
      <c r="G62" s="6">
        <f t="shared" si="28"/>
        <v>0</v>
      </c>
      <c r="H62" s="15" t="e">
        <f t="shared" si="30"/>
        <v>#NUM!</v>
      </c>
      <c r="I62" s="24"/>
    </row>
    <row r="63" spans="1:9" x14ac:dyDescent="0.25">
      <c r="A63" s="6">
        <f t="shared" si="25"/>
        <v>0</v>
      </c>
      <c r="B63" s="24">
        <f t="shared" si="25"/>
        <v>0</v>
      </c>
      <c r="C63" s="6">
        <f t="shared" si="25"/>
        <v>0</v>
      </c>
      <c r="D63" s="15" t="e">
        <f t="shared" si="29"/>
        <v>#NUM!</v>
      </c>
      <c r="E63" s="6">
        <f t="shared" si="26"/>
        <v>0</v>
      </c>
      <c r="F63" s="24">
        <f t="shared" si="27"/>
        <v>0</v>
      </c>
      <c r="G63" s="6">
        <f t="shared" si="28"/>
        <v>0</v>
      </c>
      <c r="H63" s="15" t="e">
        <f>G63/F63^$I$57</f>
        <v>#NUM!</v>
      </c>
      <c r="I63" s="24"/>
    </row>
    <row r="64" spans="1:9" x14ac:dyDescent="0.25">
      <c r="A64" s="6">
        <f t="shared" si="25"/>
        <v>0</v>
      </c>
      <c r="B64" s="24">
        <f t="shared" si="25"/>
        <v>0</v>
      </c>
      <c r="C64" s="6">
        <f t="shared" si="25"/>
        <v>0</v>
      </c>
      <c r="D64" s="15" t="e">
        <f t="shared" si="29"/>
        <v>#NUM!</v>
      </c>
      <c r="E64" s="6">
        <f t="shared" si="26"/>
        <v>0</v>
      </c>
      <c r="F64" s="24">
        <f t="shared" si="27"/>
        <v>0</v>
      </c>
      <c r="G64" s="6">
        <f t="shared" si="28"/>
        <v>0</v>
      </c>
      <c r="H64" s="15" t="e">
        <f>G64/F64^$I$57</f>
        <v>#NUM!</v>
      </c>
      <c r="I64" s="24"/>
    </row>
    <row r="65" spans="1:9" x14ac:dyDescent="0.25">
      <c r="A65" s="7">
        <f t="shared" si="25"/>
        <v>0</v>
      </c>
      <c r="B65" s="10">
        <f t="shared" si="25"/>
        <v>0</v>
      </c>
      <c r="C65" s="7">
        <f t="shared" si="25"/>
        <v>0</v>
      </c>
      <c r="D65" s="16" t="e">
        <f t="shared" si="29"/>
        <v>#NUM!</v>
      </c>
      <c r="E65" s="7">
        <f t="shared" si="26"/>
        <v>0</v>
      </c>
      <c r="F65" s="10">
        <f t="shared" si="27"/>
        <v>0</v>
      </c>
      <c r="G65" s="7">
        <f t="shared" si="28"/>
        <v>0</v>
      </c>
      <c r="H65" s="16" t="e">
        <f t="shared" si="30"/>
        <v>#NUM!</v>
      </c>
      <c r="I65" s="24"/>
    </row>
    <row r="66" spans="1:9" x14ac:dyDescent="0.25">
      <c r="A66" s="20" t="s">
        <v>4</v>
      </c>
      <c r="B66" s="17"/>
      <c r="C66" s="17"/>
      <c r="D66" s="17"/>
      <c r="E66" s="20" t="s">
        <v>22</v>
      </c>
      <c r="F66" s="17"/>
      <c r="G66" s="17"/>
      <c r="H66" s="17"/>
      <c r="I66" s="18"/>
    </row>
    <row r="67" spans="1:9" x14ac:dyDescent="0.25">
      <c r="A67" s="27"/>
      <c r="B67" s="27"/>
      <c r="C67" s="20" t="s">
        <v>10</v>
      </c>
      <c r="D67" s="22"/>
      <c r="E67" s="27"/>
      <c r="F67" s="27"/>
      <c r="G67" s="20" t="s">
        <v>10</v>
      </c>
      <c r="H67" s="22"/>
      <c r="I67" s="23" t="s">
        <v>10</v>
      </c>
    </row>
    <row r="68" spans="1:9" x14ac:dyDescent="0.25">
      <c r="A68" s="20" t="s">
        <v>26</v>
      </c>
      <c r="B68" s="21" t="s">
        <v>27</v>
      </c>
      <c r="C68" s="20" t="s">
        <v>12</v>
      </c>
      <c r="D68" s="22" t="s">
        <v>32</v>
      </c>
      <c r="E68" s="20" t="s">
        <v>26</v>
      </c>
      <c r="F68" s="21" t="s">
        <v>27</v>
      </c>
      <c r="G68" s="20" t="s">
        <v>12</v>
      </c>
      <c r="H68" s="22" t="s">
        <v>32</v>
      </c>
      <c r="I68" s="23" t="s">
        <v>33</v>
      </c>
    </row>
    <row r="69" spans="1:9" x14ac:dyDescent="0.25">
      <c r="A69" s="11">
        <f>A57</f>
        <v>0</v>
      </c>
      <c r="B69" s="13">
        <f>B57</f>
        <v>0</v>
      </c>
      <c r="C69" s="11">
        <f>C57</f>
        <v>0</v>
      </c>
      <c r="D69" s="14">
        <f>C69/0.2^$I$69</f>
        <v>0</v>
      </c>
      <c r="E69" s="11">
        <f>(I31+J31)/2</f>
        <v>0</v>
      </c>
      <c r="F69" s="13">
        <f>(K31+L31)/2</f>
        <v>0</v>
      </c>
      <c r="G69" s="11">
        <f>(I31-J31)/(10*60)</f>
        <v>0</v>
      </c>
      <c r="H69" s="14">
        <f>G69/0.1^$I$69</f>
        <v>0</v>
      </c>
      <c r="I69" s="28">
        <v>0.8</v>
      </c>
    </row>
    <row r="70" spans="1:9" x14ac:dyDescent="0.25">
      <c r="A70" s="6">
        <f t="shared" ref="A70:C77" si="31">A58</f>
        <v>0</v>
      </c>
      <c r="B70" s="24">
        <f t="shared" si="31"/>
        <v>0</v>
      </c>
      <c r="C70" s="6">
        <f t="shared" si="31"/>
        <v>0</v>
      </c>
      <c r="D70" s="15">
        <f t="shared" ref="D70:D77" si="32">C70/0.2^$I$69</f>
        <v>0</v>
      </c>
      <c r="E70" s="6">
        <f t="shared" ref="E70:E77" si="33">(I32+J32)/2</f>
        <v>0</v>
      </c>
      <c r="F70" s="24">
        <f t="shared" ref="F70:F77" si="34">(K32+L32)/2</f>
        <v>0</v>
      </c>
      <c r="G70" s="6">
        <f t="shared" ref="G70:G77" si="35">(I32-J32)/(10*60)</f>
        <v>0</v>
      </c>
      <c r="H70" s="15">
        <f t="shared" ref="H70:H77" si="36">G70/0.1^$I$69</f>
        <v>0</v>
      </c>
      <c r="I70" s="24"/>
    </row>
    <row r="71" spans="1:9" x14ac:dyDescent="0.25">
      <c r="A71" s="6">
        <f t="shared" si="31"/>
        <v>0</v>
      </c>
      <c r="B71" s="24">
        <f t="shared" si="31"/>
        <v>0</v>
      </c>
      <c r="C71" s="6">
        <f t="shared" si="31"/>
        <v>0</v>
      </c>
      <c r="D71" s="15">
        <f t="shared" si="32"/>
        <v>0</v>
      </c>
      <c r="E71" s="6">
        <f t="shared" si="33"/>
        <v>0</v>
      </c>
      <c r="F71" s="24">
        <f t="shared" si="34"/>
        <v>0</v>
      </c>
      <c r="G71" s="6">
        <f>(I33-J33)/(10*60)</f>
        <v>0</v>
      </c>
      <c r="H71" s="15">
        <f t="shared" si="36"/>
        <v>0</v>
      </c>
      <c r="I71" s="24"/>
    </row>
    <row r="72" spans="1:9" x14ac:dyDescent="0.25">
      <c r="A72" s="6">
        <f t="shared" si="31"/>
        <v>0</v>
      </c>
      <c r="B72" s="24">
        <f t="shared" si="31"/>
        <v>0</v>
      </c>
      <c r="C72" s="6">
        <f t="shared" si="31"/>
        <v>0</v>
      </c>
      <c r="D72" s="15">
        <f t="shared" si="32"/>
        <v>0</v>
      </c>
      <c r="E72" s="6">
        <f t="shared" si="33"/>
        <v>0</v>
      </c>
      <c r="F72" s="24">
        <f t="shared" si="34"/>
        <v>0</v>
      </c>
      <c r="G72" s="6">
        <f t="shared" si="35"/>
        <v>0</v>
      </c>
      <c r="H72" s="15">
        <f t="shared" si="36"/>
        <v>0</v>
      </c>
      <c r="I72" s="24"/>
    </row>
    <row r="73" spans="1:9" x14ac:dyDescent="0.25">
      <c r="A73" s="6">
        <f t="shared" si="31"/>
        <v>0</v>
      </c>
      <c r="B73" s="24">
        <f t="shared" si="31"/>
        <v>0</v>
      </c>
      <c r="C73" s="6">
        <f t="shared" si="31"/>
        <v>0</v>
      </c>
      <c r="D73" s="15">
        <f t="shared" si="32"/>
        <v>0</v>
      </c>
      <c r="E73" s="6">
        <f t="shared" si="33"/>
        <v>0</v>
      </c>
      <c r="F73" s="24">
        <f t="shared" si="34"/>
        <v>0</v>
      </c>
      <c r="G73" s="6">
        <f t="shared" si="35"/>
        <v>0</v>
      </c>
      <c r="H73" s="15">
        <f t="shared" si="36"/>
        <v>0</v>
      </c>
      <c r="I73" s="24"/>
    </row>
    <row r="74" spans="1:9" x14ac:dyDescent="0.25">
      <c r="A74" s="6">
        <f t="shared" si="31"/>
        <v>0</v>
      </c>
      <c r="B74" s="24">
        <f t="shared" si="31"/>
        <v>0</v>
      </c>
      <c r="C74" s="6">
        <f t="shared" si="31"/>
        <v>0</v>
      </c>
      <c r="D74" s="15">
        <f t="shared" si="32"/>
        <v>0</v>
      </c>
      <c r="E74" s="6">
        <f t="shared" si="33"/>
        <v>0</v>
      </c>
      <c r="F74" s="24">
        <f t="shared" si="34"/>
        <v>0</v>
      </c>
      <c r="G74" s="6">
        <f t="shared" si="35"/>
        <v>0</v>
      </c>
      <c r="H74" s="15">
        <f t="shared" si="36"/>
        <v>0</v>
      </c>
      <c r="I74" s="24"/>
    </row>
    <row r="75" spans="1:9" x14ac:dyDescent="0.25">
      <c r="A75" s="6">
        <f t="shared" si="31"/>
        <v>0</v>
      </c>
      <c r="B75" s="24">
        <f t="shared" si="31"/>
        <v>0</v>
      </c>
      <c r="C75" s="6">
        <f t="shared" si="31"/>
        <v>0</v>
      </c>
      <c r="D75" s="15">
        <f t="shared" si="32"/>
        <v>0</v>
      </c>
      <c r="E75" s="6">
        <f t="shared" si="33"/>
        <v>0</v>
      </c>
      <c r="F75" s="24">
        <f t="shared" si="34"/>
        <v>0</v>
      </c>
      <c r="G75" s="6">
        <f t="shared" si="35"/>
        <v>0</v>
      </c>
      <c r="H75" s="15">
        <f t="shared" si="36"/>
        <v>0</v>
      </c>
      <c r="I75" s="24"/>
    </row>
    <row r="76" spans="1:9" x14ac:dyDescent="0.25">
      <c r="A76" s="6">
        <f t="shared" si="31"/>
        <v>0</v>
      </c>
      <c r="B76" s="24">
        <f t="shared" si="31"/>
        <v>0</v>
      </c>
      <c r="C76" s="6">
        <f t="shared" si="31"/>
        <v>0</v>
      </c>
      <c r="D76" s="15">
        <f t="shared" si="32"/>
        <v>0</v>
      </c>
      <c r="E76" s="6">
        <f t="shared" si="33"/>
        <v>0</v>
      </c>
      <c r="F76" s="24">
        <f t="shared" si="34"/>
        <v>0</v>
      </c>
      <c r="G76" s="6">
        <f t="shared" si="35"/>
        <v>0</v>
      </c>
      <c r="H76" s="15">
        <f t="shared" si="36"/>
        <v>0</v>
      </c>
      <c r="I76" s="24"/>
    </row>
    <row r="77" spans="1:9" x14ac:dyDescent="0.25">
      <c r="A77" s="7">
        <f t="shared" si="31"/>
        <v>0</v>
      </c>
      <c r="B77" s="10">
        <f t="shared" si="31"/>
        <v>0</v>
      </c>
      <c r="C77" s="7">
        <f t="shared" si="31"/>
        <v>0</v>
      </c>
      <c r="D77" s="16">
        <f t="shared" si="32"/>
        <v>0</v>
      </c>
      <c r="E77" s="7">
        <f t="shared" si="33"/>
        <v>0</v>
      </c>
      <c r="F77" s="10">
        <f t="shared" si="34"/>
        <v>0</v>
      </c>
      <c r="G77" s="7">
        <f t="shared" si="35"/>
        <v>0</v>
      </c>
      <c r="H77" s="16">
        <f t="shared" si="36"/>
        <v>0</v>
      </c>
      <c r="I77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SPKA_Area_Height</vt:lpstr>
      <vt:lpstr>SPKA_Prominence</vt:lpstr>
      <vt:lpstr>SPKA_Prominence_ECA_XS</vt:lpstr>
      <vt:lpstr>SPKA_Fitted_Area</vt:lpstr>
      <vt:lpstr>SPKA_Experimental_Area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Paul Dingwall</cp:lastModifiedBy>
  <cp:revision/>
  <dcterms:created xsi:type="dcterms:W3CDTF">2022-05-28T12:03:24Z</dcterms:created>
  <dcterms:modified xsi:type="dcterms:W3CDTF">2022-08-22T12:38:43Z</dcterms:modified>
  <cp:category/>
  <cp:contentStatus/>
</cp:coreProperties>
</file>