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gw\OneDrive - Queen's University Belfast\HTKE\TIKA FlowIR\GL-06-09\"/>
    </mc:Choice>
  </mc:AlternateContent>
  <xr:revisionPtr revIDLastSave="0" documentId="8_{444EA775-B462-4EC9-972E-3E3E99EBC381}" xr6:coauthVersionLast="47" xr6:coauthVersionMax="47" xr10:uidLastSave="{00000000-0000-0000-0000-000000000000}"/>
  <bookViews>
    <workbookView xWindow="-25320" yWindow="240" windowWidth="25440" windowHeight="15390" xr2:uid="{1365FB88-706B-46A5-B038-3BE2467EA8B2}"/>
  </bookViews>
  <sheets>
    <sheet name="SPKA_Prominence-Standard-Comp" sheetId="24" r:id="rId1"/>
    <sheet name="SPKA_Prominence-Aldehyde_Rate" sheetId="19" r:id="rId2"/>
    <sheet name="SPKA_Prominence-Enolate_Rate" sheetId="23" r:id="rId3"/>
    <sheet name="SPKA_Prominence_ECA_XS" sheetId="2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4" l="1"/>
  <c r="E33" i="24"/>
  <c r="J19" i="24"/>
  <c r="D19" i="24"/>
  <c r="F19" i="24"/>
  <c r="L19" i="24"/>
  <c r="K20" i="24"/>
  <c r="K21" i="24"/>
  <c r="K22" i="24"/>
  <c r="K23" i="24"/>
  <c r="K24" i="24"/>
  <c r="K25" i="24"/>
  <c r="K26" i="24"/>
  <c r="K27" i="24"/>
  <c r="K19" i="24"/>
  <c r="I20" i="24"/>
  <c r="I21" i="24"/>
  <c r="I22" i="24"/>
  <c r="I23" i="24"/>
  <c r="I24" i="24"/>
  <c r="I25" i="24"/>
  <c r="I26" i="24"/>
  <c r="I27" i="24"/>
  <c r="I19" i="24"/>
  <c r="C19" i="24"/>
  <c r="C21" i="24"/>
  <c r="J20" i="24"/>
  <c r="L20" i="24"/>
  <c r="L21" i="24"/>
  <c r="L22" i="24"/>
  <c r="L23" i="24"/>
  <c r="L24" i="24"/>
  <c r="L25" i="24"/>
  <c r="L26" i="24"/>
  <c r="L27" i="24"/>
  <c r="J21" i="24"/>
  <c r="J22" i="24"/>
  <c r="J23" i="24"/>
  <c r="J24" i="24"/>
  <c r="J25" i="24"/>
  <c r="J26" i="24"/>
  <c r="J27" i="24"/>
  <c r="K18" i="24"/>
  <c r="I18" i="24"/>
  <c r="C18" i="24"/>
  <c r="C38" i="24"/>
  <c r="A36" i="24"/>
  <c r="F27" i="24"/>
  <c r="D27" i="24"/>
  <c r="F26" i="24"/>
  <c r="D26" i="24"/>
  <c r="C26" i="24"/>
  <c r="C40" i="24" s="1"/>
  <c r="F25" i="24"/>
  <c r="D25" i="24"/>
  <c r="F24" i="24"/>
  <c r="D24" i="24"/>
  <c r="C24" i="24"/>
  <c r="A38" i="24" s="1"/>
  <c r="F23" i="24"/>
  <c r="D23" i="24"/>
  <c r="F22" i="24"/>
  <c r="D22" i="24"/>
  <c r="C22" i="24"/>
  <c r="C36" i="24" s="1"/>
  <c r="F21" i="24"/>
  <c r="D21" i="24"/>
  <c r="F20" i="24"/>
  <c r="D20" i="24"/>
  <c r="C20" i="24"/>
  <c r="C34" i="24" s="1"/>
  <c r="A33" i="24"/>
  <c r="E18" i="24"/>
  <c r="E26" i="24" s="1"/>
  <c r="B40" i="24" s="1"/>
  <c r="C27" i="24"/>
  <c r="G76" i="19"/>
  <c r="H76" i="19" s="1"/>
  <c r="G77" i="19"/>
  <c r="H77" i="19" s="1"/>
  <c r="D75" i="19"/>
  <c r="D76" i="19"/>
  <c r="D77" i="19"/>
  <c r="C75" i="19"/>
  <c r="C76" i="19"/>
  <c r="C77" i="19"/>
  <c r="J19" i="22"/>
  <c r="J26" i="22"/>
  <c r="D25" i="22"/>
  <c r="D31" i="22"/>
  <c r="D35" i="22"/>
  <c r="J32" i="22"/>
  <c r="J38" i="22"/>
  <c r="H19" i="22"/>
  <c r="C18" i="22"/>
  <c r="C19" i="22" s="1"/>
  <c r="L39" i="23"/>
  <c r="J39" i="23"/>
  <c r="F39" i="23"/>
  <c r="D39" i="23"/>
  <c r="L38" i="23"/>
  <c r="J38" i="23"/>
  <c r="F38" i="23"/>
  <c r="D38" i="23"/>
  <c r="L37" i="23"/>
  <c r="J37" i="23"/>
  <c r="F37" i="23"/>
  <c r="D37" i="23"/>
  <c r="L36" i="23"/>
  <c r="J36" i="23"/>
  <c r="F36" i="23"/>
  <c r="D36" i="23"/>
  <c r="L35" i="23"/>
  <c r="J35" i="23"/>
  <c r="F35" i="23"/>
  <c r="D35" i="23"/>
  <c r="L34" i="23"/>
  <c r="J34" i="23"/>
  <c r="F34" i="23"/>
  <c r="D34" i="23"/>
  <c r="L33" i="23"/>
  <c r="J33" i="23"/>
  <c r="F33" i="23"/>
  <c r="D33" i="23"/>
  <c r="L32" i="23"/>
  <c r="J32" i="23"/>
  <c r="F32" i="23"/>
  <c r="D32" i="23"/>
  <c r="L31" i="23"/>
  <c r="J31" i="23"/>
  <c r="F31" i="23"/>
  <c r="D31" i="23"/>
  <c r="K30" i="23"/>
  <c r="I30" i="23"/>
  <c r="I34" i="23" s="1"/>
  <c r="E30" i="23"/>
  <c r="E37" i="23" s="1"/>
  <c r="C30" i="23"/>
  <c r="C36" i="23" s="1"/>
  <c r="L27" i="23"/>
  <c r="J27" i="23"/>
  <c r="H27" i="23"/>
  <c r="F27" i="23"/>
  <c r="D27" i="23"/>
  <c r="L26" i="23"/>
  <c r="J26" i="23"/>
  <c r="H26" i="23"/>
  <c r="F26" i="23"/>
  <c r="D26" i="23"/>
  <c r="L25" i="23"/>
  <c r="J25" i="23"/>
  <c r="H25" i="23"/>
  <c r="F25" i="23"/>
  <c r="D25" i="23"/>
  <c r="L24" i="23"/>
  <c r="J24" i="23"/>
  <c r="H24" i="23"/>
  <c r="F24" i="23"/>
  <c r="D24" i="23"/>
  <c r="L23" i="23"/>
  <c r="J23" i="23"/>
  <c r="H23" i="23"/>
  <c r="F23" i="23"/>
  <c r="D23" i="23"/>
  <c r="L22" i="23"/>
  <c r="J22" i="23"/>
  <c r="H22" i="23"/>
  <c r="F22" i="23"/>
  <c r="D22" i="23"/>
  <c r="L21" i="23"/>
  <c r="J21" i="23"/>
  <c r="H21" i="23"/>
  <c r="F21" i="23"/>
  <c r="D21" i="23"/>
  <c r="L20" i="23"/>
  <c r="J20" i="23"/>
  <c r="H20" i="23"/>
  <c r="F20" i="23"/>
  <c r="E20" i="23"/>
  <c r="B46" i="23" s="1"/>
  <c r="B58" i="23" s="1"/>
  <c r="B70" i="23" s="1"/>
  <c r="D20" i="23"/>
  <c r="L19" i="23"/>
  <c r="J19" i="23"/>
  <c r="H19" i="23"/>
  <c r="F19" i="23"/>
  <c r="D19" i="23"/>
  <c r="K18" i="23"/>
  <c r="K21" i="23" s="1"/>
  <c r="F47" i="23" s="1"/>
  <c r="I18" i="23"/>
  <c r="I27" i="23" s="1"/>
  <c r="E18" i="23"/>
  <c r="E21" i="23" s="1"/>
  <c r="C18" i="23"/>
  <c r="C24" i="23" s="1"/>
  <c r="D31" i="19"/>
  <c r="F40" i="24" l="1"/>
  <c r="F34" i="24"/>
  <c r="F39" i="24"/>
  <c r="F38" i="24"/>
  <c r="F36" i="24"/>
  <c r="F41" i="24"/>
  <c r="F37" i="24"/>
  <c r="F35" i="24"/>
  <c r="A41" i="24"/>
  <c r="C41" i="24"/>
  <c r="G41" i="24"/>
  <c r="E41" i="24"/>
  <c r="D36" i="24"/>
  <c r="E19" i="24"/>
  <c r="B33" i="24" s="1"/>
  <c r="E21" i="24"/>
  <c r="B35" i="24" s="1"/>
  <c r="E23" i="24"/>
  <c r="B37" i="24" s="1"/>
  <c r="E25" i="24"/>
  <c r="B39" i="24" s="1"/>
  <c r="E27" i="24"/>
  <c r="B41" i="24" s="1"/>
  <c r="D38" i="24"/>
  <c r="C33" i="24"/>
  <c r="A34" i="24"/>
  <c r="A40" i="24"/>
  <c r="E20" i="24"/>
  <c r="B34" i="24" s="1"/>
  <c r="E22" i="24"/>
  <c r="B36" i="24" s="1"/>
  <c r="E24" i="24"/>
  <c r="B38" i="24" s="1"/>
  <c r="C23" i="24"/>
  <c r="C25" i="24"/>
  <c r="K19" i="23"/>
  <c r="G45" i="23" s="1"/>
  <c r="B47" i="23"/>
  <c r="B59" i="23" s="1"/>
  <c r="B71" i="23" s="1"/>
  <c r="I35" i="23"/>
  <c r="K20" i="23"/>
  <c r="G46" i="23" s="1"/>
  <c r="I32" i="23"/>
  <c r="I38" i="23"/>
  <c r="I19" i="23"/>
  <c r="E45" i="23" s="1"/>
  <c r="E26" i="23"/>
  <c r="I20" i="23"/>
  <c r="E46" i="23" s="1"/>
  <c r="H46" i="23" s="1"/>
  <c r="I21" i="23"/>
  <c r="E47" i="23" s="1"/>
  <c r="I22" i="23"/>
  <c r="I23" i="23"/>
  <c r="I24" i="23"/>
  <c r="I25" i="23"/>
  <c r="E51" i="23" s="1"/>
  <c r="C47" i="23"/>
  <c r="E19" i="23"/>
  <c r="I26" i="23"/>
  <c r="C46" i="23"/>
  <c r="E25" i="23"/>
  <c r="F63" i="23"/>
  <c r="G63" i="23"/>
  <c r="E31" i="23"/>
  <c r="E33" i="23"/>
  <c r="G59" i="23" s="1"/>
  <c r="E38" i="23"/>
  <c r="E39" i="23"/>
  <c r="E32" i="23"/>
  <c r="E35" i="23"/>
  <c r="E36" i="23"/>
  <c r="G62" i="23" s="1"/>
  <c r="E34" i="23"/>
  <c r="G47" i="23"/>
  <c r="E62" i="23"/>
  <c r="E72" i="23"/>
  <c r="A50" i="23"/>
  <c r="A62" i="23" s="1"/>
  <c r="A74" i="23" s="1"/>
  <c r="C22" i="23"/>
  <c r="K39" i="23"/>
  <c r="K38" i="23"/>
  <c r="K35" i="23"/>
  <c r="K32" i="23"/>
  <c r="C20" i="23"/>
  <c r="E24" i="23"/>
  <c r="C25" i="23"/>
  <c r="K27" i="23"/>
  <c r="C31" i="23"/>
  <c r="K31" i="23"/>
  <c r="C37" i="23"/>
  <c r="K37" i="23"/>
  <c r="E73" i="23"/>
  <c r="E76" i="23"/>
  <c r="C27" i="23"/>
  <c r="E22" i="23"/>
  <c r="C23" i="23"/>
  <c r="K25" i="23"/>
  <c r="E27" i="23"/>
  <c r="K33" i="23"/>
  <c r="E49" i="23"/>
  <c r="E52" i="23"/>
  <c r="E70" i="23"/>
  <c r="C21" i="23"/>
  <c r="K23" i="23"/>
  <c r="C39" i="23"/>
  <c r="C38" i="23"/>
  <c r="C35" i="23"/>
  <c r="C32" i="23"/>
  <c r="C33" i="23"/>
  <c r="C19" i="23"/>
  <c r="E23" i="23"/>
  <c r="E50" i="23"/>
  <c r="C26" i="23"/>
  <c r="C34" i="23"/>
  <c r="K34" i="23"/>
  <c r="K26" i="23"/>
  <c r="K24" i="23"/>
  <c r="K22" i="23"/>
  <c r="F46" i="23"/>
  <c r="E48" i="23"/>
  <c r="E53" i="23"/>
  <c r="I39" i="23"/>
  <c r="I36" i="23"/>
  <c r="I33" i="23"/>
  <c r="I31" i="23"/>
  <c r="F59" i="23"/>
  <c r="K36" i="23"/>
  <c r="I37" i="23"/>
  <c r="H45" i="23"/>
  <c r="F19" i="19"/>
  <c r="E18" i="19"/>
  <c r="E19" i="19" s="1"/>
  <c r="C18" i="19"/>
  <c r="C24" i="19" s="1"/>
  <c r="C50" i="19" s="1"/>
  <c r="D20" i="19"/>
  <c r="D21" i="19"/>
  <c r="D22" i="19"/>
  <c r="D23" i="19"/>
  <c r="D24" i="19"/>
  <c r="D25" i="19"/>
  <c r="D26" i="19"/>
  <c r="D27" i="19"/>
  <c r="D19" i="19"/>
  <c r="J39" i="22"/>
  <c r="D39" i="22"/>
  <c r="D38" i="22"/>
  <c r="J37" i="22"/>
  <c r="D37" i="22"/>
  <c r="J36" i="22"/>
  <c r="D36" i="22"/>
  <c r="J35" i="22"/>
  <c r="J34" i="22"/>
  <c r="D34" i="22"/>
  <c r="J33" i="22"/>
  <c r="D33" i="22"/>
  <c r="D32" i="22"/>
  <c r="J31" i="22"/>
  <c r="I30" i="22"/>
  <c r="I37" i="22" s="1"/>
  <c r="C30" i="22"/>
  <c r="C39" i="22" s="1"/>
  <c r="G65" i="22" s="1"/>
  <c r="J27" i="22"/>
  <c r="H27" i="22"/>
  <c r="D27" i="22"/>
  <c r="H26" i="22"/>
  <c r="D26" i="22"/>
  <c r="J25" i="22"/>
  <c r="H25" i="22"/>
  <c r="J24" i="22"/>
  <c r="H24" i="22"/>
  <c r="D24" i="22"/>
  <c r="J23" i="22"/>
  <c r="H23" i="22"/>
  <c r="D23" i="22"/>
  <c r="J22" i="22"/>
  <c r="H22" i="22"/>
  <c r="D22" i="22"/>
  <c r="J21" i="22"/>
  <c r="H21" i="22"/>
  <c r="D21" i="22"/>
  <c r="J20" i="22"/>
  <c r="H20" i="22"/>
  <c r="D20" i="22"/>
  <c r="D19" i="22"/>
  <c r="I18" i="22"/>
  <c r="I20" i="22" s="1"/>
  <c r="J39" i="19"/>
  <c r="L39" i="19"/>
  <c r="F39" i="19"/>
  <c r="D39" i="19"/>
  <c r="L38" i="19"/>
  <c r="J38" i="19"/>
  <c r="F38" i="19"/>
  <c r="D38" i="19"/>
  <c r="L37" i="19"/>
  <c r="J37" i="19"/>
  <c r="F37" i="19"/>
  <c r="D37" i="19"/>
  <c r="L36" i="19"/>
  <c r="J36" i="19"/>
  <c r="F36" i="19"/>
  <c r="D36" i="19"/>
  <c r="L35" i="19"/>
  <c r="J35" i="19"/>
  <c r="F35" i="19"/>
  <c r="D35" i="19"/>
  <c r="L34" i="19"/>
  <c r="J34" i="19"/>
  <c r="F34" i="19"/>
  <c r="D34" i="19"/>
  <c r="L33" i="19"/>
  <c r="J33" i="19"/>
  <c r="F33" i="19"/>
  <c r="D33" i="19"/>
  <c r="L32" i="19"/>
  <c r="J32" i="19"/>
  <c r="F32" i="19"/>
  <c r="D32" i="19"/>
  <c r="L31" i="19"/>
  <c r="J31" i="19"/>
  <c r="F31" i="19"/>
  <c r="K30" i="19"/>
  <c r="K36" i="19" s="1"/>
  <c r="I30" i="19"/>
  <c r="I37" i="19" s="1"/>
  <c r="E30" i="19"/>
  <c r="E38" i="19" s="1"/>
  <c r="C30" i="19"/>
  <c r="C35" i="19" s="1"/>
  <c r="G61" i="19" s="1"/>
  <c r="L27" i="19"/>
  <c r="J27" i="19"/>
  <c r="H27" i="19"/>
  <c r="F27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23" i="19"/>
  <c r="J23" i="19"/>
  <c r="H23" i="19"/>
  <c r="F23" i="19"/>
  <c r="L22" i="19"/>
  <c r="J22" i="19"/>
  <c r="H22" i="19"/>
  <c r="F22" i="19"/>
  <c r="L21" i="19"/>
  <c r="J21" i="19"/>
  <c r="H21" i="19"/>
  <c r="F21" i="19"/>
  <c r="L20" i="19"/>
  <c r="J20" i="19"/>
  <c r="H20" i="19"/>
  <c r="F20" i="19"/>
  <c r="L19" i="19"/>
  <c r="J19" i="19"/>
  <c r="H19" i="19"/>
  <c r="K18" i="19"/>
  <c r="K26" i="19" s="1"/>
  <c r="I18" i="19"/>
  <c r="I26" i="19" s="1"/>
  <c r="E26" i="19"/>
  <c r="B52" i="19" s="1"/>
  <c r="B64" i="19" s="1"/>
  <c r="H41" i="24" l="1"/>
  <c r="C39" i="24"/>
  <c r="A39" i="24"/>
  <c r="G40" i="24"/>
  <c r="E40" i="24"/>
  <c r="E34" i="24"/>
  <c r="G34" i="24"/>
  <c r="C37" i="24"/>
  <c r="A37" i="24"/>
  <c r="E37" i="24"/>
  <c r="G37" i="24"/>
  <c r="D33" i="24"/>
  <c r="A35" i="24"/>
  <c r="C35" i="24"/>
  <c r="G35" i="24"/>
  <c r="E35" i="24"/>
  <c r="D34" i="24"/>
  <c r="G38" i="24"/>
  <c r="E38" i="24"/>
  <c r="E36" i="24"/>
  <c r="G36" i="24"/>
  <c r="D41" i="24"/>
  <c r="E39" i="24"/>
  <c r="G39" i="24"/>
  <c r="G33" i="24"/>
  <c r="D40" i="24"/>
  <c r="F45" i="23"/>
  <c r="G52" i="19"/>
  <c r="B50" i="23"/>
  <c r="B62" i="23" s="1"/>
  <c r="B74" i="23" s="1"/>
  <c r="C50" i="23"/>
  <c r="C62" i="23" s="1"/>
  <c r="B45" i="23"/>
  <c r="B57" i="23" s="1"/>
  <c r="B69" i="23" s="1"/>
  <c r="C45" i="23"/>
  <c r="C57" i="23" s="1"/>
  <c r="B53" i="23"/>
  <c r="B65" i="23" s="1"/>
  <c r="B77" i="23" s="1"/>
  <c r="C53" i="23"/>
  <c r="B48" i="23"/>
  <c r="B60" i="23" s="1"/>
  <c r="B72" i="23" s="1"/>
  <c r="C48" i="23"/>
  <c r="B49" i="23"/>
  <c r="B61" i="23" s="1"/>
  <c r="B73" i="23" s="1"/>
  <c r="C49" i="23"/>
  <c r="B52" i="23"/>
  <c r="B64" i="23" s="1"/>
  <c r="B76" i="23" s="1"/>
  <c r="C52" i="23"/>
  <c r="B51" i="23"/>
  <c r="B63" i="23" s="1"/>
  <c r="B75" i="23" s="1"/>
  <c r="C51" i="23"/>
  <c r="F76" i="23"/>
  <c r="G76" i="23"/>
  <c r="H76" i="23" s="1"/>
  <c r="F77" i="23"/>
  <c r="G77" i="23"/>
  <c r="H77" i="23" s="1"/>
  <c r="F74" i="23"/>
  <c r="G74" i="23"/>
  <c r="H74" i="23" s="1"/>
  <c r="F71" i="23"/>
  <c r="G71" i="23"/>
  <c r="H71" i="23" s="1"/>
  <c r="F73" i="23"/>
  <c r="G73" i="23"/>
  <c r="H73" i="23" s="1"/>
  <c r="F72" i="23"/>
  <c r="G72" i="23"/>
  <c r="H72" i="23" s="1"/>
  <c r="F75" i="23"/>
  <c r="G75" i="23"/>
  <c r="H75" i="23" s="1"/>
  <c r="F74" i="19"/>
  <c r="F69" i="23"/>
  <c r="G69" i="23"/>
  <c r="H69" i="23" s="1"/>
  <c r="F70" i="23"/>
  <c r="G70" i="23"/>
  <c r="H70" i="23" s="1"/>
  <c r="F65" i="23"/>
  <c r="H65" i="23" s="1"/>
  <c r="G65" i="23"/>
  <c r="G57" i="23"/>
  <c r="F57" i="23"/>
  <c r="G60" i="23"/>
  <c r="F60" i="23"/>
  <c r="G61" i="23"/>
  <c r="H61" i="23" s="1"/>
  <c r="F61" i="23"/>
  <c r="F64" i="23"/>
  <c r="G64" i="23"/>
  <c r="F62" i="23"/>
  <c r="H62" i="23" s="1"/>
  <c r="F58" i="23"/>
  <c r="G58" i="23"/>
  <c r="H58" i="23" s="1"/>
  <c r="F51" i="23"/>
  <c r="G51" i="23"/>
  <c r="H51" i="23" s="1"/>
  <c r="F48" i="23"/>
  <c r="G48" i="23"/>
  <c r="H48" i="23" s="1"/>
  <c r="F50" i="23"/>
  <c r="G50" i="23"/>
  <c r="H50" i="23" s="1"/>
  <c r="F52" i="23"/>
  <c r="G52" i="23"/>
  <c r="H52" i="23" s="1"/>
  <c r="F49" i="23"/>
  <c r="G49" i="23"/>
  <c r="H49" i="23" s="1"/>
  <c r="F53" i="23"/>
  <c r="G53" i="23"/>
  <c r="G75" i="19"/>
  <c r="H75" i="19" s="1"/>
  <c r="B45" i="19"/>
  <c r="E75" i="22"/>
  <c r="C19" i="19"/>
  <c r="E65" i="23"/>
  <c r="A45" i="23"/>
  <c r="A57" i="23" s="1"/>
  <c r="A69" i="23" s="1"/>
  <c r="E75" i="23"/>
  <c r="E77" i="23"/>
  <c r="A52" i="23"/>
  <c r="A64" i="23" s="1"/>
  <c r="A76" i="23" s="1"/>
  <c r="E58" i="23"/>
  <c r="A53" i="23"/>
  <c r="A65" i="23" s="1"/>
  <c r="A77" i="23" s="1"/>
  <c r="A46" i="23"/>
  <c r="A58" i="23" s="1"/>
  <c r="A70" i="23" s="1"/>
  <c r="E61" i="23"/>
  <c r="E57" i="23"/>
  <c r="E69" i="23"/>
  <c r="A51" i="23"/>
  <c r="A63" i="23" s="1"/>
  <c r="A75" i="23" s="1"/>
  <c r="E71" i="23"/>
  <c r="H53" i="23"/>
  <c r="H64" i="23"/>
  <c r="E64" i="23"/>
  <c r="A49" i="23"/>
  <c r="A61" i="23" s="1"/>
  <c r="A73" i="23" s="1"/>
  <c r="E74" i="23"/>
  <c r="E60" i="23"/>
  <c r="H59" i="23"/>
  <c r="E59" i="23"/>
  <c r="A47" i="23"/>
  <c r="A59" i="23" s="1"/>
  <c r="A71" i="23" s="1"/>
  <c r="H47" i="23"/>
  <c r="E63" i="23"/>
  <c r="H63" i="23"/>
  <c r="A48" i="23"/>
  <c r="A60" i="23" s="1"/>
  <c r="A72" i="23" s="1"/>
  <c r="I32" i="19"/>
  <c r="G70" i="19" s="1"/>
  <c r="H70" i="19" s="1"/>
  <c r="F64" i="19"/>
  <c r="E33" i="19"/>
  <c r="F59" i="19" s="1"/>
  <c r="E31" i="19"/>
  <c r="F57" i="19" s="1"/>
  <c r="H57" i="19" s="1"/>
  <c r="E34" i="19"/>
  <c r="F60" i="19" s="1"/>
  <c r="F52" i="19"/>
  <c r="E27" i="19"/>
  <c r="B53" i="19" s="1"/>
  <c r="B65" i="19" s="1"/>
  <c r="B77" i="19" s="1"/>
  <c r="E20" i="19"/>
  <c r="B46" i="19" s="1"/>
  <c r="B58" i="19" s="1"/>
  <c r="B70" i="19" s="1"/>
  <c r="E22" i="19"/>
  <c r="B48" i="19" s="1"/>
  <c r="B60" i="19" s="1"/>
  <c r="B72" i="19" s="1"/>
  <c r="K30" i="22"/>
  <c r="K37" i="22" s="1"/>
  <c r="L37" i="22" s="1"/>
  <c r="F75" i="22" s="1"/>
  <c r="I32" i="22"/>
  <c r="E70" i="22" s="1"/>
  <c r="C31" i="22"/>
  <c r="E57" i="22" s="1"/>
  <c r="I35" i="22"/>
  <c r="G73" i="22" s="1"/>
  <c r="H73" i="22" s="1"/>
  <c r="E30" i="22"/>
  <c r="E33" i="22" s="1"/>
  <c r="I36" i="19"/>
  <c r="G74" i="19" s="1"/>
  <c r="H74" i="19" s="1"/>
  <c r="I39" i="19"/>
  <c r="C20" i="19"/>
  <c r="C46" i="19" s="1"/>
  <c r="K20" i="19"/>
  <c r="F46" i="19" s="1"/>
  <c r="K22" i="19"/>
  <c r="F48" i="19" s="1"/>
  <c r="K38" i="19"/>
  <c r="F76" i="19" s="1"/>
  <c r="K24" i="19"/>
  <c r="F50" i="19" s="1"/>
  <c r="K35" i="19"/>
  <c r="F73" i="19" s="1"/>
  <c r="K37" i="19"/>
  <c r="F75" i="19" s="1"/>
  <c r="C23" i="19"/>
  <c r="C49" i="19" s="1"/>
  <c r="K31" i="19"/>
  <c r="F69" i="19" s="1"/>
  <c r="K32" i="19"/>
  <c r="F70" i="19" s="1"/>
  <c r="K34" i="19"/>
  <c r="F72" i="19" s="1"/>
  <c r="E24" i="19"/>
  <c r="B50" i="19" s="1"/>
  <c r="B62" i="19" s="1"/>
  <c r="B74" i="19" s="1"/>
  <c r="K27" i="19"/>
  <c r="F53" i="19" s="1"/>
  <c r="C31" i="19"/>
  <c r="G57" i="19" s="1"/>
  <c r="C34" i="19"/>
  <c r="G60" i="19" s="1"/>
  <c r="E39" i="19"/>
  <c r="F65" i="19" s="1"/>
  <c r="E36" i="19"/>
  <c r="F62" i="19" s="1"/>
  <c r="E37" i="19"/>
  <c r="F63" i="19" s="1"/>
  <c r="I38" i="22"/>
  <c r="C37" i="22"/>
  <c r="E63" i="22" s="1"/>
  <c r="C34" i="22"/>
  <c r="I24" i="22"/>
  <c r="E50" i="22" s="1"/>
  <c r="G46" i="22"/>
  <c r="E46" i="22"/>
  <c r="I22" i="22"/>
  <c r="E65" i="22"/>
  <c r="G75" i="22"/>
  <c r="H75" i="22" s="1"/>
  <c r="C27" i="22"/>
  <c r="C53" i="22" s="1"/>
  <c r="C25" i="22"/>
  <c r="C51" i="22" s="1"/>
  <c r="C23" i="22"/>
  <c r="C21" i="22"/>
  <c r="C26" i="22"/>
  <c r="C24" i="22"/>
  <c r="C22" i="22"/>
  <c r="C20" i="22"/>
  <c r="E18" i="22"/>
  <c r="E19" i="22" s="1"/>
  <c r="I27" i="22"/>
  <c r="I25" i="22"/>
  <c r="I23" i="22"/>
  <c r="I21" i="22"/>
  <c r="I19" i="22"/>
  <c r="I26" i="22"/>
  <c r="C32" i="22"/>
  <c r="I33" i="22"/>
  <c r="C35" i="22"/>
  <c r="I36" i="22"/>
  <c r="C38" i="22"/>
  <c r="I39" i="22"/>
  <c r="G77" i="22" s="1"/>
  <c r="H77" i="22" s="1"/>
  <c r="I31" i="22"/>
  <c r="C33" i="22"/>
  <c r="I34" i="22"/>
  <c r="C36" i="22"/>
  <c r="I33" i="19"/>
  <c r="G71" i="19" s="1"/>
  <c r="H71" i="19" s="1"/>
  <c r="I35" i="19"/>
  <c r="G73" i="19" s="1"/>
  <c r="H73" i="19" s="1"/>
  <c r="I38" i="19"/>
  <c r="C37" i="19"/>
  <c r="G63" i="19" s="1"/>
  <c r="C25" i="19"/>
  <c r="C51" i="19" s="1"/>
  <c r="C21" i="19"/>
  <c r="C47" i="19" s="1"/>
  <c r="C22" i="19"/>
  <c r="C48" i="19" s="1"/>
  <c r="C27" i="19"/>
  <c r="C53" i="19" s="1"/>
  <c r="B76" i="19"/>
  <c r="E52" i="19"/>
  <c r="E75" i="19"/>
  <c r="E61" i="19"/>
  <c r="A50" i="19"/>
  <c r="A62" i="19" s="1"/>
  <c r="A74" i="19" s="1"/>
  <c r="I25" i="19"/>
  <c r="G51" i="19" s="1"/>
  <c r="I21" i="19"/>
  <c r="G47" i="19" s="1"/>
  <c r="I19" i="19"/>
  <c r="G45" i="19" s="1"/>
  <c r="K25" i="19"/>
  <c r="F51" i="19" s="1"/>
  <c r="C32" i="19"/>
  <c r="G58" i="19" s="1"/>
  <c r="K19" i="19"/>
  <c r="F45" i="19" s="1"/>
  <c r="K21" i="19"/>
  <c r="F47" i="19" s="1"/>
  <c r="K23" i="19"/>
  <c r="F49" i="19" s="1"/>
  <c r="E25" i="19"/>
  <c r="B51" i="19" s="1"/>
  <c r="B63" i="19" s="1"/>
  <c r="K39" i="19"/>
  <c r="F77" i="19" s="1"/>
  <c r="C38" i="19"/>
  <c r="G64" i="19" s="1"/>
  <c r="B57" i="19"/>
  <c r="B69" i="19" s="1"/>
  <c r="I20" i="19"/>
  <c r="G46" i="19" s="1"/>
  <c r="E21" i="19"/>
  <c r="B47" i="19" s="1"/>
  <c r="B59" i="19" s="1"/>
  <c r="B71" i="19" s="1"/>
  <c r="I22" i="19"/>
  <c r="G48" i="19" s="1"/>
  <c r="E23" i="19"/>
  <c r="B49" i="19" s="1"/>
  <c r="B61" i="19" s="1"/>
  <c r="B73" i="19" s="1"/>
  <c r="I24" i="19"/>
  <c r="G50" i="19" s="1"/>
  <c r="C26" i="19"/>
  <c r="C52" i="19" s="1"/>
  <c r="I27" i="19"/>
  <c r="G53" i="19" s="1"/>
  <c r="I31" i="19"/>
  <c r="G69" i="19" s="1"/>
  <c r="E32" i="19"/>
  <c r="F58" i="19" s="1"/>
  <c r="C33" i="19"/>
  <c r="G59" i="19" s="1"/>
  <c r="K33" i="19"/>
  <c r="F71" i="19" s="1"/>
  <c r="I34" i="19"/>
  <c r="G72" i="19" s="1"/>
  <c r="H72" i="19" s="1"/>
  <c r="E35" i="19"/>
  <c r="F61" i="19" s="1"/>
  <c r="C36" i="19"/>
  <c r="G62" i="19" s="1"/>
  <c r="C39" i="19"/>
  <c r="G65" i="19" s="1"/>
  <c r="I23" i="19"/>
  <c r="G49" i="19" s="1"/>
  <c r="H37" i="24" l="1"/>
  <c r="H33" i="24"/>
  <c r="H40" i="24"/>
  <c r="H38" i="24"/>
  <c r="H35" i="24"/>
  <c r="D37" i="24"/>
  <c r="H39" i="24"/>
  <c r="H36" i="24"/>
  <c r="H34" i="24"/>
  <c r="D35" i="24"/>
  <c r="D39" i="24"/>
  <c r="D50" i="23"/>
  <c r="C65" i="22"/>
  <c r="E38" i="22"/>
  <c r="E76" i="22"/>
  <c r="G76" i="22"/>
  <c r="H76" i="22" s="1"/>
  <c r="C63" i="22"/>
  <c r="H60" i="23"/>
  <c r="H57" i="23"/>
  <c r="E60" i="19"/>
  <c r="E76" i="19"/>
  <c r="C45" i="19"/>
  <c r="C57" i="19" s="1"/>
  <c r="C69" i="19" s="1"/>
  <c r="E37" i="22"/>
  <c r="F37" i="22" s="1"/>
  <c r="F63" i="22" s="1"/>
  <c r="E35" i="22"/>
  <c r="F35" i="22" s="1"/>
  <c r="F61" i="22" s="1"/>
  <c r="G70" i="22"/>
  <c r="H70" i="22" s="1"/>
  <c r="G50" i="22"/>
  <c r="H50" i="22" s="1"/>
  <c r="E73" i="22"/>
  <c r="G63" i="22"/>
  <c r="E36" i="22"/>
  <c r="F36" i="22" s="1"/>
  <c r="E39" i="22"/>
  <c r="F39" i="22" s="1"/>
  <c r="F65" i="22" s="1"/>
  <c r="H65" i="22" s="1"/>
  <c r="E34" i="22"/>
  <c r="F34" i="22" s="1"/>
  <c r="F60" i="22" s="1"/>
  <c r="D45" i="23"/>
  <c r="D48" i="23"/>
  <c r="C60" i="23"/>
  <c r="C74" i="23"/>
  <c r="D74" i="23" s="1"/>
  <c r="D62" i="23"/>
  <c r="C58" i="23"/>
  <c r="D46" i="23"/>
  <c r="C61" i="23"/>
  <c r="D49" i="23"/>
  <c r="C64" i="23"/>
  <c r="D52" i="23"/>
  <c r="C65" i="23"/>
  <c r="D53" i="23"/>
  <c r="C59" i="23"/>
  <c r="D47" i="23"/>
  <c r="D51" i="23"/>
  <c r="C63" i="23"/>
  <c r="H52" i="19"/>
  <c r="K36" i="22"/>
  <c r="L36" i="22" s="1"/>
  <c r="F74" i="22" s="1"/>
  <c r="F19" i="22"/>
  <c r="K38" i="22"/>
  <c r="L38" i="22" s="1"/>
  <c r="F76" i="22" s="1"/>
  <c r="K32" i="22"/>
  <c r="E70" i="19"/>
  <c r="A48" i="19"/>
  <c r="A60" i="19" s="1"/>
  <c r="A72" i="19" s="1"/>
  <c r="C59" i="19"/>
  <c r="A49" i="19"/>
  <c r="A61" i="19" s="1"/>
  <c r="A73" i="19" s="1"/>
  <c r="C58" i="19"/>
  <c r="K34" i="22"/>
  <c r="L34" i="22" s="1"/>
  <c r="F72" i="22" s="1"/>
  <c r="K33" i="22"/>
  <c r="L33" i="22" s="1"/>
  <c r="F71" i="22" s="1"/>
  <c r="K35" i="22"/>
  <c r="L35" i="22" s="1"/>
  <c r="F73" i="22" s="1"/>
  <c r="E57" i="19"/>
  <c r="H60" i="19"/>
  <c r="E31" i="22"/>
  <c r="F31" i="22" s="1"/>
  <c r="F57" i="22" s="1"/>
  <c r="G57" i="22"/>
  <c r="E32" i="22"/>
  <c r="F32" i="22" s="1"/>
  <c r="F58" i="22" s="1"/>
  <c r="K39" i="22"/>
  <c r="L39" i="22" s="1"/>
  <c r="F77" i="22" s="1"/>
  <c r="K31" i="22"/>
  <c r="L31" i="22" s="1"/>
  <c r="F69" i="22" s="1"/>
  <c r="E77" i="19"/>
  <c r="E74" i="19"/>
  <c r="A51" i="19"/>
  <c r="A63" i="19" s="1"/>
  <c r="A75" i="19" s="1"/>
  <c r="A53" i="19"/>
  <c r="A65" i="19" s="1"/>
  <c r="A77" i="19" s="1"/>
  <c r="A52" i="19"/>
  <c r="A64" i="19" s="1"/>
  <c r="A76" i="19" s="1"/>
  <c r="A47" i="19"/>
  <c r="A59" i="19" s="1"/>
  <c r="A71" i="19" s="1"/>
  <c r="H63" i="19"/>
  <c r="H64" i="19"/>
  <c r="E64" i="19"/>
  <c r="H65" i="19"/>
  <c r="E65" i="19"/>
  <c r="H61" i="19"/>
  <c r="A45" i="19"/>
  <c r="A57" i="19" s="1"/>
  <c r="A69" i="19" s="1"/>
  <c r="E60" i="22"/>
  <c r="G60" i="22"/>
  <c r="H46" i="22"/>
  <c r="E72" i="22"/>
  <c r="G72" i="22"/>
  <c r="H72" i="22" s="1"/>
  <c r="G58" i="22"/>
  <c r="E58" i="22"/>
  <c r="C52" i="22"/>
  <c r="A52" i="22"/>
  <c r="A64" i="22" s="1"/>
  <c r="A76" i="22" s="1"/>
  <c r="G74" i="22"/>
  <c r="H74" i="22" s="1"/>
  <c r="E74" i="22"/>
  <c r="C45" i="22"/>
  <c r="A45" i="22"/>
  <c r="A57" i="22" s="1"/>
  <c r="A69" i="22" s="1"/>
  <c r="G47" i="22"/>
  <c r="E47" i="22"/>
  <c r="E69" i="22"/>
  <c r="G69" i="22"/>
  <c r="H69" i="22" s="1"/>
  <c r="G61" i="22"/>
  <c r="E61" i="22"/>
  <c r="G49" i="22"/>
  <c r="E49" i="22"/>
  <c r="C46" i="22"/>
  <c r="A46" i="22"/>
  <c r="A58" i="22" s="1"/>
  <c r="A70" i="22" s="1"/>
  <c r="C49" i="22"/>
  <c r="A49" i="22"/>
  <c r="A61" i="22" s="1"/>
  <c r="A73" i="22" s="1"/>
  <c r="F38" i="22"/>
  <c r="F64" i="22" s="1"/>
  <c r="E48" i="22"/>
  <c r="G48" i="22"/>
  <c r="G64" i="22"/>
  <c r="E64" i="22"/>
  <c r="E26" i="22"/>
  <c r="E24" i="22"/>
  <c r="E22" i="22"/>
  <c r="E20" i="22"/>
  <c r="K18" i="22"/>
  <c r="E23" i="22"/>
  <c r="E27" i="22"/>
  <c r="E21" i="22"/>
  <c r="E25" i="22"/>
  <c r="E77" i="22"/>
  <c r="G71" i="22"/>
  <c r="H71" i="22" s="1"/>
  <c r="E71" i="22"/>
  <c r="E51" i="22"/>
  <c r="G51" i="22"/>
  <c r="C48" i="22"/>
  <c r="A48" i="22"/>
  <c r="A60" i="22" s="1"/>
  <c r="A72" i="22" s="1"/>
  <c r="A51" i="22"/>
  <c r="A63" i="22" s="1"/>
  <c r="A75" i="22" s="1"/>
  <c r="G52" i="22"/>
  <c r="E52" i="22"/>
  <c r="E45" i="22"/>
  <c r="G45" i="22"/>
  <c r="G59" i="22"/>
  <c r="E59" i="22"/>
  <c r="F33" i="22"/>
  <c r="F59" i="22" s="1"/>
  <c r="A47" i="22"/>
  <c r="A59" i="22" s="1"/>
  <c r="A71" i="22" s="1"/>
  <c r="C47" i="22"/>
  <c r="G62" i="22"/>
  <c r="E62" i="22"/>
  <c r="L32" i="22"/>
  <c r="F70" i="22" s="1"/>
  <c r="G53" i="22"/>
  <c r="E53" i="22"/>
  <c r="A50" i="22"/>
  <c r="A62" i="22" s="1"/>
  <c r="A74" i="22" s="1"/>
  <c r="C50" i="22"/>
  <c r="A53" i="22"/>
  <c r="A65" i="22" s="1"/>
  <c r="A77" i="22" s="1"/>
  <c r="E71" i="19"/>
  <c r="E73" i="19"/>
  <c r="E63" i="19"/>
  <c r="E72" i="19"/>
  <c r="E47" i="19"/>
  <c r="E58" i="19"/>
  <c r="H58" i="19"/>
  <c r="E51" i="19"/>
  <c r="B75" i="19"/>
  <c r="E49" i="19"/>
  <c r="E59" i="19"/>
  <c r="H59" i="19"/>
  <c r="E50" i="19"/>
  <c r="E48" i="19"/>
  <c r="E62" i="19"/>
  <c r="H62" i="19"/>
  <c r="E69" i="19"/>
  <c r="H69" i="19"/>
  <c r="E53" i="19"/>
  <c r="E46" i="19"/>
  <c r="E45" i="19"/>
  <c r="C62" i="19"/>
  <c r="D50" i="19"/>
  <c r="C77" i="22" l="1"/>
  <c r="D77" i="22" s="1"/>
  <c r="D53" i="22"/>
  <c r="C75" i="22"/>
  <c r="D75" i="22" s="1"/>
  <c r="D51" i="22"/>
  <c r="F62" i="22"/>
  <c r="H63" i="22"/>
  <c r="D63" i="23"/>
  <c r="C75" i="23"/>
  <c r="D75" i="23" s="1"/>
  <c r="C76" i="23"/>
  <c r="D76" i="23" s="1"/>
  <c r="D64" i="23"/>
  <c r="C73" i="23"/>
  <c r="D73" i="23" s="1"/>
  <c r="D61" i="23"/>
  <c r="D60" i="23"/>
  <c r="C72" i="23"/>
  <c r="D72" i="23" s="1"/>
  <c r="C71" i="23"/>
  <c r="D71" i="23" s="1"/>
  <c r="D59" i="23"/>
  <c r="D57" i="23"/>
  <c r="C69" i="23"/>
  <c r="D69" i="23" s="1"/>
  <c r="C77" i="23"/>
  <c r="D77" i="23" s="1"/>
  <c r="D65" i="23"/>
  <c r="C70" i="23"/>
  <c r="D70" i="23" s="1"/>
  <c r="D58" i="23"/>
  <c r="H62" i="22"/>
  <c r="H60" i="22"/>
  <c r="D59" i="19"/>
  <c r="C71" i="19"/>
  <c r="D71" i="19" s="1"/>
  <c r="D58" i="19"/>
  <c r="C70" i="19"/>
  <c r="D70" i="19" s="1"/>
  <c r="D48" i="19"/>
  <c r="A46" i="19"/>
  <c r="A58" i="19" s="1"/>
  <c r="A70" i="19" s="1"/>
  <c r="C61" i="19"/>
  <c r="H57" i="22"/>
  <c r="H46" i="19"/>
  <c r="D47" i="19"/>
  <c r="C64" i="19"/>
  <c r="D52" i="19"/>
  <c r="C65" i="19"/>
  <c r="D53" i="19"/>
  <c r="D45" i="19"/>
  <c r="H50" i="19"/>
  <c r="H47" i="19"/>
  <c r="D51" i="19"/>
  <c r="C63" i="19"/>
  <c r="H52" i="22"/>
  <c r="H51" i="22"/>
  <c r="F23" i="22"/>
  <c r="B49" i="22" s="1"/>
  <c r="B61" i="22" s="1"/>
  <c r="B73" i="22" s="1"/>
  <c r="D50" i="22"/>
  <c r="C62" i="22"/>
  <c r="C59" i="22"/>
  <c r="D47" i="22"/>
  <c r="K20" i="22"/>
  <c r="K19" i="22"/>
  <c r="K22" i="22"/>
  <c r="K21" i="22"/>
  <c r="K24" i="22"/>
  <c r="K23" i="22"/>
  <c r="K27" i="22"/>
  <c r="K26" i="22"/>
  <c r="K25" i="22"/>
  <c r="H49" i="22"/>
  <c r="D52" i="22"/>
  <c r="C64" i="22"/>
  <c r="B45" i="22"/>
  <c r="B57" i="22" s="1"/>
  <c r="B69" i="22" s="1"/>
  <c r="F20" i="22"/>
  <c r="B46" i="22" s="1"/>
  <c r="B58" i="22" s="1"/>
  <c r="B70" i="22" s="1"/>
  <c r="C57" i="22"/>
  <c r="D45" i="22"/>
  <c r="F25" i="22"/>
  <c r="B51" i="22" s="1"/>
  <c r="B63" i="22" s="1"/>
  <c r="B75" i="22" s="1"/>
  <c r="F22" i="22"/>
  <c r="B48" i="22" s="1"/>
  <c r="B60" i="22" s="1"/>
  <c r="B72" i="22" s="1"/>
  <c r="H64" i="22"/>
  <c r="D49" i="22"/>
  <c r="C61" i="22"/>
  <c r="H58" i="22"/>
  <c r="H53" i="22"/>
  <c r="H45" i="22"/>
  <c r="F21" i="22"/>
  <c r="B47" i="22" s="1"/>
  <c r="B59" i="22" s="1"/>
  <c r="B71" i="22" s="1"/>
  <c r="F24" i="22"/>
  <c r="B50" i="22" s="1"/>
  <c r="B62" i="22" s="1"/>
  <c r="B74" i="22" s="1"/>
  <c r="H48" i="22"/>
  <c r="H61" i="22"/>
  <c r="H47" i="22"/>
  <c r="H59" i="22"/>
  <c r="D48" i="22"/>
  <c r="C60" i="22"/>
  <c r="F27" i="22"/>
  <c r="B53" i="22" s="1"/>
  <c r="B65" i="22" s="1"/>
  <c r="B77" i="22" s="1"/>
  <c r="F26" i="22"/>
  <c r="B52" i="22" s="1"/>
  <c r="B64" i="22" s="1"/>
  <c r="B76" i="22" s="1"/>
  <c r="D46" i="22"/>
  <c r="C58" i="22"/>
  <c r="H48" i="19"/>
  <c r="H45" i="19"/>
  <c r="H53" i="19"/>
  <c r="H49" i="19"/>
  <c r="H51" i="19"/>
  <c r="D62" i="19"/>
  <c r="C74" i="19"/>
  <c r="D74" i="19" s="1"/>
  <c r="D65" i="22" l="1"/>
  <c r="D63" i="22"/>
  <c r="D49" i="19"/>
  <c r="C60" i="19"/>
  <c r="C72" i="19" s="1"/>
  <c r="D72" i="19" s="1"/>
  <c r="D46" i="19"/>
  <c r="C73" i="19"/>
  <c r="D73" i="19" s="1"/>
  <c r="D61" i="19"/>
  <c r="D63" i="19"/>
  <c r="D69" i="19"/>
  <c r="D57" i="19"/>
  <c r="D65" i="19"/>
  <c r="D64" i="19"/>
  <c r="L23" i="22"/>
  <c r="F49" i="22" s="1"/>
  <c r="L21" i="22"/>
  <c r="F47" i="22" s="1"/>
  <c r="D62" i="22"/>
  <c r="C74" i="22"/>
  <c r="D74" i="22" s="1"/>
  <c r="L20" i="22"/>
  <c r="F46" i="22" s="1"/>
  <c r="D58" i="22"/>
  <c r="C70" i="22"/>
  <c r="D70" i="22" s="1"/>
  <c r="D57" i="22"/>
  <c r="C69" i="22"/>
  <c r="D69" i="22" s="1"/>
  <c r="L24" i="22"/>
  <c r="F50" i="22" s="1"/>
  <c r="D61" i="22"/>
  <c r="C73" i="22"/>
  <c r="D73" i="22" s="1"/>
  <c r="L25" i="22"/>
  <c r="F51" i="22" s="1"/>
  <c r="L22" i="22"/>
  <c r="F48" i="22" s="1"/>
  <c r="L27" i="22"/>
  <c r="F53" i="22" s="1"/>
  <c r="D60" i="22"/>
  <c r="C72" i="22"/>
  <c r="D72" i="22" s="1"/>
  <c r="D64" i="22"/>
  <c r="C76" i="22"/>
  <c r="D76" i="22" s="1"/>
  <c r="D59" i="22"/>
  <c r="C71" i="22"/>
  <c r="D71" i="22" s="1"/>
  <c r="L26" i="22"/>
  <c r="F52" i="22" s="1"/>
  <c r="L19" i="22"/>
  <c r="F45" i="22" s="1"/>
  <c r="D60" i="19" l="1"/>
</calcChain>
</file>

<file path=xl/sharedStrings.xml><?xml version="1.0" encoding="utf-8"?>
<sst xmlns="http://schemas.openxmlformats.org/spreadsheetml/2006/main" count="362" uniqueCount="38">
  <si>
    <t>IR Data Pyton Analysis</t>
  </si>
  <si>
    <t>Kinetic Profiles</t>
  </si>
  <si>
    <t>Standard Conditions</t>
  </si>
  <si>
    <t>DXS Enolate</t>
  </si>
  <si>
    <t>Standard</t>
  </si>
  <si>
    <t>Enolate</t>
  </si>
  <si>
    <t>Relative Time</t>
  </si>
  <si>
    <t>t0</t>
  </si>
  <si>
    <t>DXS Aldehyde</t>
  </si>
  <si>
    <t>DXS Catalyst</t>
  </si>
  <si>
    <t>Aldehyde</t>
  </si>
  <si>
    <t>Catalyst</t>
  </si>
  <si>
    <t>Rate</t>
  </si>
  <si>
    <t>Peak at 1753 cm-1</t>
  </si>
  <si>
    <t>RPKA</t>
  </si>
  <si>
    <t>t0 Aldehyde</t>
  </si>
  <si>
    <t>t0 Enolate</t>
  </si>
  <si>
    <t>IR Enolate</t>
  </si>
  <si>
    <t>Aldehyde Conversion</t>
  </si>
  <si>
    <t>Enolate Conversion</t>
  </si>
  <si>
    <t>dxs Aldehyde</t>
  </si>
  <si>
    <t>dxs Enolate</t>
  </si>
  <si>
    <t>dxs Catalyst</t>
  </si>
  <si>
    <t>Peak at 1704 cm-1</t>
  </si>
  <si>
    <t>IR Aldehyde</t>
  </si>
  <si>
    <t>-</t>
  </si>
  <si>
    <t>[A]</t>
  </si>
  <si>
    <t>[B]</t>
  </si>
  <si>
    <t>Rate/[A]</t>
  </si>
  <si>
    <t>Order in [A]</t>
  </si>
  <si>
    <t>Rate/[B]</t>
  </si>
  <si>
    <t>Order in [B]</t>
  </si>
  <si>
    <t>Rate/[cat]</t>
  </si>
  <si>
    <t>Order in [cat]</t>
  </si>
  <si>
    <t>Standard Conditions w/out Product</t>
  </si>
  <si>
    <t>Standard Conditions w/ Product</t>
  </si>
  <si>
    <t>Standard - Product</t>
  </si>
  <si>
    <t>Standard - No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</si>
</sst>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Aldehyde w/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'SPKA_Prominence-Standard-Comp'!$A$33:$A$41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'SPKA_Prominence-Standard-Comp'!$C$33:$C$41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A84-BFF0-28BF584ECC04}"/>
            </c:ext>
          </c:extLst>
        </c:ser>
        <c:ser>
          <c:idx val="1"/>
          <c:order val="1"/>
          <c:tx>
            <c:v>Enolate w/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'SPKA_Prominence-Standard-Comp'!$B$33:$B$41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'SPKA_Prominence-Standard-Comp'!$C$33:$C$41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4-4A84-BFF0-28BF584ECC04}"/>
            </c:ext>
          </c:extLst>
        </c:ser>
        <c:ser>
          <c:idx val="2"/>
          <c:order val="2"/>
          <c:tx>
            <c:v>Aldehyde w/out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'SPKA_Prominence-Standard-Comp'!$E$33:$E$41</c:f>
              <c:numCache>
                <c:formatCode>General</c:formatCode>
                <c:ptCount val="9"/>
                <c:pt idx="0">
                  <c:v>0.25445045500000002</c:v>
                </c:pt>
                <c:pt idx="1">
                  <c:v>0.22419894950000002</c:v>
                </c:pt>
                <c:pt idx="2">
                  <c:v>0.20532754400000003</c:v>
                </c:pt>
                <c:pt idx="3">
                  <c:v>0.1770914435</c:v>
                </c:pt>
                <c:pt idx="4">
                  <c:v>0.150172733</c:v>
                </c:pt>
                <c:pt idx="5">
                  <c:v>0.12063484700000002</c:v>
                </c:pt>
                <c:pt idx="6">
                  <c:v>9.4912992000000015E-2</c:v>
                </c:pt>
                <c:pt idx="7">
                  <c:v>7.607949650000001E-2</c:v>
                </c:pt>
                <c:pt idx="8">
                  <c:v>4.8488290999999989E-2</c:v>
                </c:pt>
              </c:numCache>
            </c:numRef>
          </c:xVal>
          <c:yVal>
            <c:numRef>
              <c:f>'SPKA_Prominence-Standard-Comp'!$G$33:$G$41</c:f>
              <c:numCache>
                <c:formatCode>General</c:formatCode>
                <c:ptCount val="9"/>
                <c:pt idx="0">
                  <c:v>4.5418141666666673E-4</c:v>
                </c:pt>
                <c:pt idx="1">
                  <c:v>4.354658305555556E-4</c:v>
                </c:pt>
                <c:pt idx="2">
                  <c:v>3.5352746666666681E-4</c:v>
                </c:pt>
                <c:pt idx="3">
                  <c:v>3.2361518611111114E-4</c:v>
                </c:pt>
                <c:pt idx="4">
                  <c:v>2.8638407222222222E-4</c:v>
                </c:pt>
                <c:pt idx="5">
                  <c:v>2.6370393333333337E-4</c:v>
                </c:pt>
                <c:pt idx="6">
                  <c:v>2.198236222222223E-4</c:v>
                </c:pt>
                <c:pt idx="7">
                  <c:v>1.3767464722222231E-4</c:v>
                </c:pt>
                <c:pt idx="8">
                  <c:v>1.0417961666666663E-4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4-4A84-BFF0-28BF584ECC04}"/>
            </c:ext>
          </c:extLst>
        </c:ser>
        <c:ser>
          <c:idx val="3"/>
          <c:order val="3"/>
          <c:tx>
            <c:v>Enolate w/out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'SPKA_Prominence-Standard-Comp'!$F$33:$F$41</c:f>
              <c:numCache>
                <c:formatCode>General</c:formatCode>
                <c:ptCount val="9"/>
                <c:pt idx="0">
                  <c:v>0.72533249999999994</c:v>
                </c:pt>
                <c:pt idx="1">
                  <c:v>0.62121984999999991</c:v>
                </c:pt>
                <c:pt idx="2">
                  <c:v>0.61611419999999995</c:v>
                </c:pt>
                <c:pt idx="3">
                  <c:v>0.58204354999999997</c:v>
                </c:pt>
                <c:pt idx="4">
                  <c:v>0.52116740000000006</c:v>
                </c:pt>
                <c:pt idx="5">
                  <c:v>0.41133074999999997</c:v>
                </c:pt>
                <c:pt idx="6">
                  <c:v>0.36055709999999996</c:v>
                </c:pt>
                <c:pt idx="7">
                  <c:v>0.30447745000000004</c:v>
                </c:pt>
                <c:pt idx="8">
                  <c:v>0.25387929999999997</c:v>
                </c:pt>
              </c:numCache>
            </c:numRef>
          </c:xVal>
          <c:yVal>
            <c:numRef>
              <c:f>'SPKA_Prominence-Standard-Comp'!$G$33:$G$41</c:f>
              <c:numCache>
                <c:formatCode>General</c:formatCode>
                <c:ptCount val="9"/>
                <c:pt idx="0">
                  <c:v>4.5418141666666673E-4</c:v>
                </c:pt>
                <c:pt idx="1">
                  <c:v>4.354658305555556E-4</c:v>
                </c:pt>
                <c:pt idx="2">
                  <c:v>3.5352746666666681E-4</c:v>
                </c:pt>
                <c:pt idx="3">
                  <c:v>3.2361518611111114E-4</c:v>
                </c:pt>
                <c:pt idx="4">
                  <c:v>2.8638407222222222E-4</c:v>
                </c:pt>
                <c:pt idx="5">
                  <c:v>2.6370393333333337E-4</c:v>
                </c:pt>
                <c:pt idx="6">
                  <c:v>2.198236222222223E-4</c:v>
                </c:pt>
                <c:pt idx="7">
                  <c:v>1.3767464722222231E-4</c:v>
                </c:pt>
                <c:pt idx="8">
                  <c:v>1.0417961666666663E-4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4-4A84-BFF0-28BF584E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'SPKA_Prominence-Aldehyde_Rate'!$E$45:$E$53</c:f>
              <c:numCache>
                <c:formatCode>General</c:formatCode>
                <c:ptCount val="9"/>
                <c:pt idx="0">
                  <c:v>0.31447744999999999</c:v>
                </c:pt>
                <c:pt idx="1">
                  <c:v>0.31869565750000001</c:v>
                </c:pt>
                <c:pt idx="2">
                  <c:v>0.31650726500000004</c:v>
                </c:pt>
                <c:pt idx="3">
                  <c:v>0.29662902250000001</c:v>
                </c:pt>
                <c:pt idx="4">
                  <c:v>0.27953678000000004</c:v>
                </c:pt>
                <c:pt idx="5">
                  <c:v>0.2737977875</c:v>
                </c:pt>
                <c:pt idx="6">
                  <c:v>0.26179839500000002</c:v>
                </c:pt>
                <c:pt idx="7">
                  <c:v>0.26638450250000001</c:v>
                </c:pt>
                <c:pt idx="8">
                  <c:v>0.22777876000000002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5.7535694444444448E-4</c:v>
                </c:pt>
                <c:pt idx="1">
                  <c:v>4.3579976388888884E-4</c:v>
                </c:pt>
                <c:pt idx="2">
                  <c:v>3.3183480555555573E-4</c:v>
                </c:pt>
                <c:pt idx="3">
                  <c:v>3.2614679166666672E-4</c:v>
                </c:pt>
                <c:pt idx="4">
                  <c:v>3.0498100000000001E-4</c:v>
                </c:pt>
                <c:pt idx="5">
                  <c:v>2.2074159722222222E-4</c:v>
                </c:pt>
                <c:pt idx="6">
                  <c:v>1.7128219444444441E-4</c:v>
                </c:pt>
                <c:pt idx="7">
                  <c:v>2.9681125000000086E-5</c:v>
                </c:pt>
                <c:pt idx="8">
                  <c:v>1.2803477777777777E-4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5.5411119444444441E-4</c:v>
                </c:pt>
                <c:pt idx="1">
                  <c:v>4.3463565833333349E-4</c:v>
                </c:pt>
                <c:pt idx="2">
                  <c:v>3.5328012222222228E-4</c:v>
                </c:pt>
                <c:pt idx="3">
                  <c:v>2.8162153055555556E-4</c:v>
                </c:pt>
                <c:pt idx="4">
                  <c:v>1.7859738333333329E-4</c:v>
                </c:pt>
                <c:pt idx="5">
                  <c:v>1.2398795833333339E-4</c:v>
                </c:pt>
                <c:pt idx="6">
                  <c:v>7.9765477777777796E-5</c:v>
                </c:pt>
                <c:pt idx="7">
                  <c:v>1.8231886111111142E-5</c:v>
                </c:pt>
                <c:pt idx="8">
                  <c:v>-4.8966983333333371E-5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3.1799833333333338E-4</c:v>
                </c:pt>
                <c:pt idx="1">
                  <c:v>3.5045130555555563E-4</c:v>
                </c:pt>
                <c:pt idx="2">
                  <c:v>1.6303733333333328E-4</c:v>
                </c:pt>
                <c:pt idx="3">
                  <c:v>1.2602363888888882E-4</c:v>
                </c:pt>
                <c:pt idx="4">
                  <c:v>1.1687358333333331E-4</c:v>
                </c:pt>
                <c:pt idx="5">
                  <c:v>8.0395277777777795E-5</c:v>
                </c:pt>
                <c:pt idx="6">
                  <c:v>3.4552305555555552E-5</c:v>
                </c:pt>
                <c:pt idx="7">
                  <c:v>-9.2891416666666599E-5</c:v>
                </c:pt>
                <c:pt idx="8">
                  <c:v>-5.8469055555555604E-5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Aldehyde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  <a:r>
                  <a:rPr lang="en-GB" baseline="0"/>
                  <a:t> (A.U/S)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827-9B45-B8ABB44033B3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8-4827-9B45-B8ABB44033B3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'SPKA_Prominence-Enolate_Rate'!$E$45:$E$53</c:f>
              <c:numCache>
                <c:formatCode>General</c:formatCode>
                <c:ptCount val="9"/>
                <c:pt idx="0">
                  <c:v>0.31447744999999999</c:v>
                </c:pt>
                <c:pt idx="1">
                  <c:v>0.31869565750000001</c:v>
                </c:pt>
                <c:pt idx="2">
                  <c:v>0.31650726500000004</c:v>
                </c:pt>
                <c:pt idx="3">
                  <c:v>0.29662902250000001</c:v>
                </c:pt>
                <c:pt idx="4">
                  <c:v>0.27953678000000004</c:v>
                </c:pt>
                <c:pt idx="5">
                  <c:v>0.2737977875</c:v>
                </c:pt>
                <c:pt idx="6">
                  <c:v>0.26179839500000002</c:v>
                </c:pt>
                <c:pt idx="7">
                  <c:v>0.26638450250000001</c:v>
                </c:pt>
                <c:pt idx="8">
                  <c:v>0.22777876000000002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1.0545496000000003E-3</c:v>
                </c:pt>
                <c:pt idx="1">
                  <c:v>1.1403543108333334E-3</c:v>
                </c:pt>
                <c:pt idx="2">
                  <c:v>1.0375706883333337E-3</c:v>
                </c:pt>
                <c:pt idx="3">
                  <c:v>1.0019600658333332E-3</c:v>
                </c:pt>
                <c:pt idx="4">
                  <c:v>9.5417944333333357E-4</c:v>
                </c:pt>
                <c:pt idx="5">
                  <c:v>8.1786365416666696E-4</c:v>
                </c:pt>
                <c:pt idx="6">
                  <c:v>7.3091628166666684E-4</c:v>
                </c:pt>
                <c:pt idx="7">
                  <c:v>6.216464925000002E-4</c:v>
                </c:pt>
                <c:pt idx="8">
                  <c:v>6.5316795333333324E-4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8-4827-9B45-B8ABB44033B3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'SPKA_Prominence-Enolate_Rate'!$F$45:$F$53</c:f>
              <c:numCache>
                <c:formatCode>General</c:formatCode>
                <c:ptCount val="9"/>
                <c:pt idx="0">
                  <c:v>1.01514108</c:v>
                </c:pt>
                <c:pt idx="1">
                  <c:v>0.93946819324999997</c:v>
                </c:pt>
                <c:pt idx="2">
                  <c:v>0.92037180650000017</c:v>
                </c:pt>
                <c:pt idx="3">
                  <c:v>0.88112351975000003</c:v>
                </c:pt>
                <c:pt idx="4">
                  <c:v>0.84552623300000007</c:v>
                </c:pt>
                <c:pt idx="5">
                  <c:v>0.83648949625000002</c:v>
                </c:pt>
                <c:pt idx="6">
                  <c:v>0.81264223449999995</c:v>
                </c:pt>
                <c:pt idx="7">
                  <c:v>0.79549169775000006</c:v>
                </c:pt>
                <c:pt idx="8">
                  <c:v>0.73610378599999993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1.0545496000000003E-3</c:v>
                </c:pt>
                <c:pt idx="1">
                  <c:v>1.1403543108333334E-3</c:v>
                </c:pt>
                <c:pt idx="2">
                  <c:v>1.0375706883333337E-3</c:v>
                </c:pt>
                <c:pt idx="3">
                  <c:v>1.0019600658333332E-3</c:v>
                </c:pt>
                <c:pt idx="4">
                  <c:v>9.5417944333333357E-4</c:v>
                </c:pt>
                <c:pt idx="5">
                  <c:v>8.1786365416666696E-4</c:v>
                </c:pt>
                <c:pt idx="6">
                  <c:v>7.3091628166666684E-4</c:v>
                </c:pt>
                <c:pt idx="7">
                  <c:v>6.216464925000002E-4</c:v>
                </c:pt>
                <c:pt idx="8">
                  <c:v>6.5316795333333324E-4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8-4827-9B45-B8ABB440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'SPKA_Prominence-Enolate_Rate'!$D$45:$D$53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8-4033-A72E-0EB6F8C4CD5D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'SPKA_Prominence-Enolate_Rate'!$F$45:$F$53</c:f>
              <c:numCache>
                <c:formatCode>General</c:formatCode>
                <c:ptCount val="9"/>
                <c:pt idx="0">
                  <c:v>1.01514108</c:v>
                </c:pt>
                <c:pt idx="1">
                  <c:v>0.93946819324999997</c:v>
                </c:pt>
                <c:pt idx="2">
                  <c:v>0.92037180650000017</c:v>
                </c:pt>
                <c:pt idx="3">
                  <c:v>0.88112351975000003</c:v>
                </c:pt>
                <c:pt idx="4">
                  <c:v>0.84552623300000007</c:v>
                </c:pt>
                <c:pt idx="5">
                  <c:v>0.83648949625000002</c:v>
                </c:pt>
                <c:pt idx="6">
                  <c:v>0.81264223449999995</c:v>
                </c:pt>
                <c:pt idx="7">
                  <c:v>0.79549169775000006</c:v>
                </c:pt>
                <c:pt idx="8">
                  <c:v>0.73610378599999993</c:v>
                </c:pt>
              </c:numCache>
            </c:numRef>
          </c:xVal>
          <c:yVal>
            <c:numRef>
              <c:f>'SPKA_Prominence-Enolate_Rate'!$H$45:$H$53</c:f>
              <c:numCache>
                <c:formatCode>General</c:formatCode>
                <c:ptCount val="9"/>
                <c:pt idx="0">
                  <c:v>1.0545496000000003E-3</c:v>
                </c:pt>
                <c:pt idx="1">
                  <c:v>1.1403543108333334E-3</c:v>
                </c:pt>
                <c:pt idx="2">
                  <c:v>1.0375706883333337E-3</c:v>
                </c:pt>
                <c:pt idx="3">
                  <c:v>1.0019600658333332E-3</c:v>
                </c:pt>
                <c:pt idx="4">
                  <c:v>9.5417944333333357E-4</c:v>
                </c:pt>
                <c:pt idx="5">
                  <c:v>8.1786365416666696E-4</c:v>
                </c:pt>
                <c:pt idx="6">
                  <c:v>7.3091628166666684E-4</c:v>
                </c:pt>
                <c:pt idx="7">
                  <c:v>6.216464925000002E-4</c:v>
                </c:pt>
                <c:pt idx="8">
                  <c:v>6.5316795333333324E-4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8-4033-A72E-0EB6F8C4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4248-B6EC-F2D6676417C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0-4248-B6EC-F2D6676417CA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8.7837999999999344E-6</c:v>
                </c:pt>
                <c:pt idx="1">
                  <c:v>-6.5736908333335899E-6</c:v>
                </c:pt>
                <c:pt idx="2">
                  <c:v>-3.8249151500000005E-4</c:v>
                </c:pt>
                <c:pt idx="3">
                  <c:v>-3.1829017249999979E-4</c:v>
                </c:pt>
                <c:pt idx="4">
                  <c:v>1.6758669999999977E-5</c:v>
                </c:pt>
                <c:pt idx="5">
                  <c:v>-2.2895148749999984E-4</c:v>
                </c:pt>
                <c:pt idx="6">
                  <c:v>6.606883333333998E-7</c:v>
                </c:pt>
                <c:pt idx="7">
                  <c:v>-7.1929969166666756E-5</c:v>
                </c:pt>
                <c:pt idx="8">
                  <c:v>-7.6477959999999843E-5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0-4248-B6EC-F2D6676417CA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'SPKA_Prominence-Enolate_Rate'!$F$57:$F$65</c:f>
              <c:numCache>
                <c:formatCode>General</c:formatCode>
                <c:ptCount val="9"/>
                <c:pt idx="0">
                  <c:v>1.3396806400000001</c:v>
                </c:pt>
                <c:pt idx="1">
                  <c:v>1.31072999275</c:v>
                </c:pt>
                <c:pt idx="2">
                  <c:v>1.3899474455</c:v>
                </c:pt>
                <c:pt idx="3">
                  <c:v>1.3371291482500001</c:v>
                </c:pt>
                <c:pt idx="4">
                  <c:v>1.2030566010000001</c:v>
                </c:pt>
                <c:pt idx="5">
                  <c:v>1.24321175375</c:v>
                </c:pt>
                <c:pt idx="6">
                  <c:v>1.1407702065000001</c:v>
                </c:pt>
                <c:pt idx="7">
                  <c:v>1.1289895092500002</c:v>
                </c:pt>
                <c:pt idx="8">
                  <c:v>1.096796012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8.7837999999999344E-6</c:v>
                </c:pt>
                <c:pt idx="1">
                  <c:v>-6.5736908333335899E-6</c:v>
                </c:pt>
                <c:pt idx="2">
                  <c:v>-3.8249151500000005E-4</c:v>
                </c:pt>
                <c:pt idx="3">
                  <c:v>-3.1829017249999979E-4</c:v>
                </c:pt>
                <c:pt idx="4">
                  <c:v>1.6758669999999977E-5</c:v>
                </c:pt>
                <c:pt idx="5">
                  <c:v>-2.2895148749999984E-4</c:v>
                </c:pt>
                <c:pt idx="6">
                  <c:v>6.606883333333998E-7</c:v>
                </c:pt>
                <c:pt idx="7">
                  <c:v>-7.1929969166666756E-5</c:v>
                </c:pt>
                <c:pt idx="8">
                  <c:v>-7.6477959999999843E-5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0-4248-B6EC-F2D66764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'SPKA_Prominence-Enolate_Rate'!$A$57:$A$65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'SPKA_Prominence-Enolate_Rate'!$D$57:$D$65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8-4E50-A3C2-A797052C26B2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'SPKA_Prominence-Enolate_Rate'!$H$57:$H$65</c:f>
              <c:numCache>
                <c:formatCode>General</c:formatCode>
                <c:ptCount val="9"/>
                <c:pt idx="0">
                  <c:v>8.7837999999999344E-6</c:v>
                </c:pt>
                <c:pt idx="1">
                  <c:v>-6.5736908333335899E-6</c:v>
                </c:pt>
                <c:pt idx="2">
                  <c:v>-3.8249151500000005E-4</c:v>
                </c:pt>
                <c:pt idx="3">
                  <c:v>-3.1829017249999979E-4</c:v>
                </c:pt>
                <c:pt idx="4">
                  <c:v>1.6758669999999977E-5</c:v>
                </c:pt>
                <c:pt idx="5">
                  <c:v>-2.2895148749999984E-4</c:v>
                </c:pt>
                <c:pt idx="6">
                  <c:v>6.606883333333998E-7</c:v>
                </c:pt>
                <c:pt idx="7">
                  <c:v>-7.1929969166666756E-5</c:v>
                </c:pt>
                <c:pt idx="8">
                  <c:v>-7.6477959999999843E-5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8-4E50-A3C2-A797052C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A93-AE9E-9B23CDB29C11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F-4A93-AE9E-9B23CDB29C11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1.5466083333333342E-4</c:v>
                </c:pt>
                <c:pt idx="1">
                  <c:v>1.8662854166666651E-4</c:v>
                </c:pt>
                <c:pt idx="2">
                  <c:v>-9.2797249999999976E-5</c:v>
                </c:pt>
                <c:pt idx="3">
                  <c:v>-9.1362375000000138E-5</c:v>
                </c:pt>
                <c:pt idx="4">
                  <c:v>7.4257499999999904E-5</c:v>
                </c:pt>
                <c:pt idx="5">
                  <c:v>1.1383041666666593E-5</c:v>
                </c:pt>
                <c:pt idx="6">
                  <c:v>2.0920916666666658E-5</c:v>
                </c:pt>
                <c:pt idx="7">
                  <c:v>-2.7773154166666668E-4</c:v>
                </c:pt>
                <c:pt idx="8">
                  <c:v>-5.6935833333333257E-5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F-4A93-AE9E-9B23CDB29C11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'SPKA_Prominence-Enolate_Rate'!$F$69:$F$77</c:f>
              <c:numCache>
                <c:formatCode>General</c:formatCode>
                <c:ptCount val="9"/>
                <c:pt idx="0">
                  <c:v>0.73104924999999987</c:v>
                </c:pt>
                <c:pt idx="1">
                  <c:v>0.68258656249999994</c:v>
                </c:pt>
                <c:pt idx="2">
                  <c:v>0.72754192499999992</c:v>
                </c:pt>
                <c:pt idx="3">
                  <c:v>0.68823908749999996</c:v>
                </c:pt>
                <c:pt idx="4">
                  <c:v>0.5996807500000001</c:v>
                </c:pt>
                <c:pt idx="5">
                  <c:v>0.57967071250000002</c:v>
                </c:pt>
                <c:pt idx="6">
                  <c:v>0.53793697500000004</c:v>
                </c:pt>
                <c:pt idx="7">
                  <c:v>0.58866033750000002</c:v>
                </c:pt>
                <c:pt idx="8">
                  <c:v>0.48354924999999993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1.5466083333333342E-4</c:v>
                </c:pt>
                <c:pt idx="1">
                  <c:v>1.8662854166666651E-4</c:v>
                </c:pt>
                <c:pt idx="2">
                  <c:v>-9.2797249999999976E-5</c:v>
                </c:pt>
                <c:pt idx="3">
                  <c:v>-9.1362375000000138E-5</c:v>
                </c:pt>
                <c:pt idx="4">
                  <c:v>7.4257499999999904E-5</c:v>
                </c:pt>
                <c:pt idx="5">
                  <c:v>1.1383041666666593E-5</c:v>
                </c:pt>
                <c:pt idx="6">
                  <c:v>2.0920916666666658E-5</c:v>
                </c:pt>
                <c:pt idx="7">
                  <c:v>-2.7773154166666668E-4</c:v>
                </c:pt>
                <c:pt idx="8">
                  <c:v>-5.6935833333333257E-5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F-4A93-AE9E-9B23CDB2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'SPKA_Prominence-Enolate_Rate'!$A$69:$A$77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'SPKA_Prominence-Enolate_Rate'!$D$69:$D$77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4-4DB7-8403-15972B39E3DD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'SPKA_Prominence-Enolate_Rate'!$H$69:$H$77</c:f>
              <c:numCache>
                <c:formatCode>General</c:formatCode>
                <c:ptCount val="9"/>
                <c:pt idx="0">
                  <c:v>1.5466083333333342E-4</c:v>
                </c:pt>
                <c:pt idx="1">
                  <c:v>1.8662854166666651E-4</c:v>
                </c:pt>
                <c:pt idx="2">
                  <c:v>-9.2797249999999976E-5</c:v>
                </c:pt>
                <c:pt idx="3">
                  <c:v>-9.1362375000000138E-5</c:v>
                </c:pt>
                <c:pt idx="4">
                  <c:v>7.4257499999999904E-5</c:v>
                </c:pt>
                <c:pt idx="5">
                  <c:v>1.1383041666666593E-5</c:v>
                </c:pt>
                <c:pt idx="6">
                  <c:v>2.0920916666666658E-5</c:v>
                </c:pt>
                <c:pt idx="7">
                  <c:v>-2.7773154166666668E-4</c:v>
                </c:pt>
                <c:pt idx="8">
                  <c:v>-5.6935833333333257E-5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DB7-8403-15972B39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'SPKA_Prominence-Enolate_Rate'!$F$19:$F$27</c:f>
              <c:numCache>
                <c:formatCode>General</c:formatCode>
                <c:ptCount val="9"/>
                <c:pt idx="0">
                  <c:v>0.75996049999999993</c:v>
                </c:pt>
                <c:pt idx="1">
                  <c:v>0.63732319999999998</c:v>
                </c:pt>
                <c:pt idx="2">
                  <c:v>0.62372930000000004</c:v>
                </c:pt>
                <c:pt idx="3">
                  <c:v>0.60041619999999996</c:v>
                </c:pt>
                <c:pt idx="4">
                  <c:v>0.64153970000000005</c:v>
                </c:pt>
                <c:pt idx="5">
                  <c:v>0.6160253</c:v>
                </c:pt>
                <c:pt idx="6">
                  <c:v>0.6189287</c:v>
                </c:pt>
                <c:pt idx="7">
                  <c:v>0.54736910000000005</c:v>
                </c:pt>
                <c:pt idx="8">
                  <c:v>0.51942770000000005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A67-867F-0A10B680B1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'SPKA_Prominence-Enolate_Rate'!$L$19:$L$27</c:f>
              <c:numCache>
                <c:formatCode>General</c:formatCode>
                <c:ptCount val="9"/>
                <c:pt idx="0">
                  <c:v>0.69877619999999996</c:v>
                </c:pt>
                <c:pt idx="1">
                  <c:v>0.5973619</c:v>
                </c:pt>
                <c:pt idx="2">
                  <c:v>0.60910059999999999</c:v>
                </c:pt>
                <c:pt idx="3">
                  <c:v>0.58053549999999998</c:v>
                </c:pt>
                <c:pt idx="4">
                  <c:v>0.5592724</c:v>
                </c:pt>
                <c:pt idx="5">
                  <c:v>0.59113039999999994</c:v>
                </c:pt>
                <c:pt idx="6">
                  <c:v>0.59336734999999996</c:v>
                </c:pt>
                <c:pt idx="7">
                  <c:v>0.60899775</c:v>
                </c:pt>
                <c:pt idx="8">
                  <c:v>0.54015340000000001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6-4A67-867F-0A10B680B1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'SPKA_Prominence-Enolate_Rate'!$F$31:$F$39</c:f>
              <c:numCache>
                <c:formatCode>General</c:formatCode>
                <c:ptCount val="9"/>
                <c:pt idx="0">
                  <c:v>1.3370455000000001</c:v>
                </c:pt>
                <c:pt idx="1">
                  <c:v>1.3127021000000001</c:v>
                </c:pt>
                <c:pt idx="2">
                  <c:v>1.5046949000000001</c:v>
                </c:pt>
                <c:pt idx="3">
                  <c:v>1.4326162</c:v>
                </c:pt>
                <c:pt idx="4">
                  <c:v>1.198029</c:v>
                </c:pt>
                <c:pt idx="5">
                  <c:v>1.3118972</c:v>
                </c:pt>
                <c:pt idx="6">
                  <c:v>1.1405719999999999</c:v>
                </c:pt>
                <c:pt idx="7">
                  <c:v>1.1505685000000001</c:v>
                </c:pt>
                <c:pt idx="8">
                  <c:v>1.1197394000000001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6-4A67-867F-0A10B680B11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'SPKA_Prominence-Enolate_Rate'!$L$31:$L$39</c:f>
              <c:numCache>
                <c:formatCode>General</c:formatCode>
                <c:ptCount val="9"/>
                <c:pt idx="0">
                  <c:v>0.6846509999999999</c:v>
                </c:pt>
                <c:pt idx="1">
                  <c:v>0.62659799999999999</c:v>
                </c:pt>
                <c:pt idx="2">
                  <c:v>0.75538109999999992</c:v>
                </c:pt>
                <c:pt idx="3">
                  <c:v>0.71564780000000006</c:v>
                </c:pt>
                <c:pt idx="4">
                  <c:v>0.57740350000000007</c:v>
                </c:pt>
                <c:pt idx="5">
                  <c:v>0.57625579999999998</c:v>
                </c:pt>
                <c:pt idx="6">
                  <c:v>0.53166069999999999</c:v>
                </c:pt>
                <c:pt idx="7">
                  <c:v>0.67197980000000002</c:v>
                </c:pt>
                <c:pt idx="8">
                  <c:v>0.50062999999999991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6-4A67-867F-0A10B680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Enolate Peak Area (IR)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'SPKA_Prominence-Enolate_Rate'!$C$45:$C$53</c:f>
              <c:numCache>
                <c:formatCode>General</c:formatCode>
                <c:ptCount val="9"/>
                <c:pt idx="0">
                  <c:v>9.5257576666666699E-4</c:v>
                </c:pt>
                <c:pt idx="1">
                  <c:v>1.0460124366666668E-3</c:v>
                </c:pt>
                <c:pt idx="2">
                  <c:v>9.5771010666666689E-4</c:v>
                </c:pt>
                <c:pt idx="3">
                  <c:v>8.8560644333333363E-4</c:v>
                </c:pt>
                <c:pt idx="4">
                  <c:v>7.0610844666666676E-4</c:v>
                </c:pt>
                <c:pt idx="5">
                  <c:v>6.3767361666666668E-4</c:v>
                </c:pt>
                <c:pt idx="6">
                  <c:v>5.2187578666666658E-4</c:v>
                </c:pt>
                <c:pt idx="7">
                  <c:v>5.3018295666666681E-4</c:v>
                </c:pt>
                <c:pt idx="8">
                  <c:v>4.6579312666666668E-4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4B2E-B82C-AE6730B70E25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'SPKA_Prominence-Enolate_Rate'!$E$45:$E$53</c:f>
              <c:numCache>
                <c:formatCode>General</c:formatCode>
                <c:ptCount val="9"/>
                <c:pt idx="0">
                  <c:v>0.31447744999999999</c:v>
                </c:pt>
                <c:pt idx="1">
                  <c:v>0.31869565750000001</c:v>
                </c:pt>
                <c:pt idx="2">
                  <c:v>0.31650726500000004</c:v>
                </c:pt>
                <c:pt idx="3">
                  <c:v>0.29662902250000001</c:v>
                </c:pt>
                <c:pt idx="4">
                  <c:v>0.27953678000000004</c:v>
                </c:pt>
                <c:pt idx="5">
                  <c:v>0.2737977875</c:v>
                </c:pt>
                <c:pt idx="6">
                  <c:v>0.26179839500000002</c:v>
                </c:pt>
                <c:pt idx="7">
                  <c:v>0.26638450250000001</c:v>
                </c:pt>
                <c:pt idx="8">
                  <c:v>0.22777876000000002</c:v>
                </c:pt>
              </c:numCache>
            </c:numRef>
          </c:xVal>
          <c:yVal>
            <c:numRef>
              <c:f>'SPKA_Prominence-Enolate_Rate'!$G$45:$G$53</c:f>
              <c:numCache>
                <c:formatCode>General</c:formatCode>
                <c:ptCount val="9"/>
                <c:pt idx="0">
                  <c:v>1.0545496000000003E-3</c:v>
                </c:pt>
                <c:pt idx="1">
                  <c:v>1.1403543108333334E-3</c:v>
                </c:pt>
                <c:pt idx="2">
                  <c:v>1.0375706883333337E-3</c:v>
                </c:pt>
                <c:pt idx="3">
                  <c:v>1.0019600658333332E-3</c:v>
                </c:pt>
                <c:pt idx="4">
                  <c:v>9.5417944333333357E-4</c:v>
                </c:pt>
                <c:pt idx="5">
                  <c:v>8.1786365416666696E-4</c:v>
                </c:pt>
                <c:pt idx="6">
                  <c:v>7.3091628166666684E-4</c:v>
                </c:pt>
                <c:pt idx="7">
                  <c:v>6.216464925000002E-4</c:v>
                </c:pt>
                <c:pt idx="8">
                  <c:v>6.5316795333333324E-4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6-4B2E-B82C-AE6730B70E25}"/>
            </c:ext>
          </c:extLst>
        </c:ser>
        <c:ser>
          <c:idx val="2"/>
          <c:order val="2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'SPKA_Prominence-Enolate_Rate'!$G$57:$G$65</c:f>
              <c:numCache>
                <c:formatCode>General</c:formatCode>
                <c:ptCount val="9"/>
                <c:pt idx="0">
                  <c:v>8.7837999999999344E-6</c:v>
                </c:pt>
                <c:pt idx="1">
                  <c:v>-6.5736908333335899E-6</c:v>
                </c:pt>
                <c:pt idx="2">
                  <c:v>-3.8249151500000005E-4</c:v>
                </c:pt>
                <c:pt idx="3">
                  <c:v>-3.1829017249999979E-4</c:v>
                </c:pt>
                <c:pt idx="4">
                  <c:v>1.6758669999999977E-5</c:v>
                </c:pt>
                <c:pt idx="5">
                  <c:v>-2.2895148749999984E-4</c:v>
                </c:pt>
                <c:pt idx="6">
                  <c:v>6.606883333333998E-7</c:v>
                </c:pt>
                <c:pt idx="7">
                  <c:v>-7.1929969166666756E-5</c:v>
                </c:pt>
                <c:pt idx="8">
                  <c:v>-7.6477959999999843E-5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6-4B2E-B82C-AE6730B70E25}"/>
            </c:ext>
          </c:extLst>
        </c:ser>
        <c:ser>
          <c:idx val="3"/>
          <c:order val="3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'SPKA_Prominence-Enolate_Rate'!$G$69:$G$77</c:f>
              <c:numCache>
                <c:formatCode>General</c:formatCode>
                <c:ptCount val="9"/>
                <c:pt idx="0">
                  <c:v>1.5466083333333342E-4</c:v>
                </c:pt>
                <c:pt idx="1">
                  <c:v>1.8662854166666651E-4</c:v>
                </c:pt>
                <c:pt idx="2">
                  <c:v>-9.2797249999999976E-5</c:v>
                </c:pt>
                <c:pt idx="3">
                  <c:v>-9.1362375000000138E-5</c:v>
                </c:pt>
                <c:pt idx="4">
                  <c:v>7.4257499999999904E-5</c:v>
                </c:pt>
                <c:pt idx="5">
                  <c:v>1.1383041666666593E-5</c:v>
                </c:pt>
                <c:pt idx="6">
                  <c:v>2.0920916666666658E-5</c:v>
                </c:pt>
                <c:pt idx="7">
                  <c:v>-2.7773154166666668E-4</c:v>
                </c:pt>
                <c:pt idx="8">
                  <c:v>-5.6935833333333257E-5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6-4B2E-B82C-AE6730B7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Aldehyde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  <a:r>
                  <a:rPr lang="en-GB" baseline="0"/>
                  <a:t> (A.U/S)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'SPKA_Prominence-Enolate_Rate'!$E$18:$E$27</c:f>
              <c:numCache>
                <c:formatCode>General</c:formatCode>
                <c:ptCount val="10"/>
                <c:pt idx="0">
                  <c:v>1.3315059600000001</c:v>
                </c:pt>
                <c:pt idx="1">
                  <c:v>1.3315059600000001</c:v>
                </c:pt>
                <c:pt idx="2">
                  <c:v>1.264930662</c:v>
                </c:pt>
                <c:pt idx="3">
                  <c:v>1.1983553640000002</c:v>
                </c:pt>
                <c:pt idx="4">
                  <c:v>1.1317800660000001</c:v>
                </c:pt>
                <c:pt idx="5">
                  <c:v>1.0652047680000001</c:v>
                </c:pt>
                <c:pt idx="6">
                  <c:v>0.99862947000000002</c:v>
                </c:pt>
                <c:pt idx="7">
                  <c:v>0.93205417199999996</c:v>
                </c:pt>
                <c:pt idx="8">
                  <c:v>0.86547887400000012</c:v>
                </c:pt>
                <c:pt idx="9">
                  <c:v>0.79890357600000006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A67-867F-0A10B680B1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'SPKA_Prominence-Enolate_Rate'!$K$18:$K$27</c:f>
              <c:numCache>
                <c:formatCode>General</c:formatCode>
                <c:ptCount val="10"/>
                <c:pt idx="0">
                  <c:v>1.3315059600000001</c:v>
                </c:pt>
                <c:pt idx="1">
                  <c:v>1.3315059600000001</c:v>
                </c:pt>
                <c:pt idx="2">
                  <c:v>1.2815744865000001</c:v>
                </c:pt>
                <c:pt idx="3">
                  <c:v>1.2316430130000002</c:v>
                </c:pt>
                <c:pt idx="4">
                  <c:v>1.1817115395</c:v>
                </c:pt>
                <c:pt idx="5">
                  <c:v>1.1317800660000001</c:v>
                </c:pt>
                <c:pt idx="6">
                  <c:v>1.0818485925000001</c:v>
                </c:pt>
                <c:pt idx="7">
                  <c:v>1.031917119</c:v>
                </c:pt>
                <c:pt idx="8">
                  <c:v>0.98198564550000011</c:v>
                </c:pt>
                <c:pt idx="9">
                  <c:v>0.93205417199999996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6-4A67-867F-0A10B680B1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'SPKA_Prominence-Enolate_Rate'!$E$30:$E$39</c:f>
              <c:numCache>
                <c:formatCode>General</c:formatCode>
                <c:ptCount val="10"/>
                <c:pt idx="0">
                  <c:v>1.3423157800000001</c:v>
                </c:pt>
                <c:pt idx="1">
                  <c:v>1.3423157800000001</c:v>
                </c:pt>
                <c:pt idx="2">
                  <c:v>1.3087578854999999</c:v>
                </c:pt>
                <c:pt idx="3">
                  <c:v>1.275199991</c:v>
                </c:pt>
                <c:pt idx="4">
                  <c:v>1.2416420965000001</c:v>
                </c:pt>
                <c:pt idx="5">
                  <c:v>1.208084202</c:v>
                </c:pt>
                <c:pt idx="6">
                  <c:v>1.1745263075000001</c:v>
                </c:pt>
                <c:pt idx="7">
                  <c:v>1.140968413</c:v>
                </c:pt>
                <c:pt idx="8">
                  <c:v>1.1074105185000001</c:v>
                </c:pt>
                <c:pt idx="9">
                  <c:v>1.0738526240000001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6-4A67-867F-0A10B680B11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'SPKA_Prominence-Enolate_Rate'!$A$19:$A$27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'SPKA_Prominence-Enolate_Rate'!$K$30:$K$39</c:f>
              <c:numCache>
                <c:formatCode>General</c:formatCode>
                <c:ptCount val="10"/>
                <c:pt idx="0">
                  <c:v>0.77744749999999996</c:v>
                </c:pt>
                <c:pt idx="1">
                  <c:v>0.77744749999999996</c:v>
                </c:pt>
                <c:pt idx="2">
                  <c:v>0.73857512499999989</c:v>
                </c:pt>
                <c:pt idx="3">
                  <c:v>0.69970274999999993</c:v>
                </c:pt>
                <c:pt idx="4">
                  <c:v>0.66083037499999997</c:v>
                </c:pt>
                <c:pt idx="5">
                  <c:v>0.62195800000000001</c:v>
                </c:pt>
                <c:pt idx="6">
                  <c:v>0.58308562499999994</c:v>
                </c:pt>
                <c:pt idx="7">
                  <c:v>0.54421324999999998</c:v>
                </c:pt>
                <c:pt idx="8">
                  <c:v>0.50534087500000002</c:v>
                </c:pt>
                <c:pt idx="9">
                  <c:v>0.46646849999999995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6-4A67-867F-0A10B680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Enolate Peak Area (IR)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Aldehyde w/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'SPKA_Prominence-Standard-Comp'!$A$19:$A$27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'SPKA_Prominence-Standard-Comp'!$D$19:$D$27</c:f>
              <c:numCache>
                <c:formatCode>General</c:formatCode>
                <c:ptCount val="9"/>
                <c:pt idx="0">
                  <c:v>0.1741828</c:v>
                </c:pt>
                <c:pt idx="1">
                  <c:v>0.1614255</c:v>
                </c:pt>
                <c:pt idx="2">
                  <c:v>0.1614157</c:v>
                </c:pt>
                <c:pt idx="3">
                  <c:v>0.14527029999999999</c:v>
                </c:pt>
                <c:pt idx="4">
                  <c:v>0.13548850000000001</c:v>
                </c:pt>
                <c:pt idx="5">
                  <c:v>0.1321909</c:v>
                </c:pt>
                <c:pt idx="6">
                  <c:v>0.13681370000000001</c:v>
                </c:pt>
                <c:pt idx="7">
                  <c:v>9.1003499999999987E-2</c:v>
                </c:pt>
                <c:pt idx="8">
                  <c:v>7.1160299999999996E-2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9-4FFE-A9AE-B8F4A9B80A02}"/>
            </c:ext>
          </c:extLst>
        </c:ser>
        <c:ser>
          <c:idx val="1"/>
          <c:order val="1"/>
          <c:tx>
            <c:v>Enolate w/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'SPKA_Prominence-Standard-Comp'!$A$19:$A$27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'SPKA_Prominence-Standard-Comp'!$F$19:$F$27</c:f>
              <c:numCache>
                <c:formatCode>General</c:formatCode>
                <c:ptCount val="9"/>
                <c:pt idx="0">
                  <c:v>0.75996049999999993</c:v>
                </c:pt>
                <c:pt idx="1">
                  <c:v>0.63732319999999998</c:v>
                </c:pt>
                <c:pt idx="2">
                  <c:v>0.62372930000000004</c:v>
                </c:pt>
                <c:pt idx="3">
                  <c:v>0.60041619999999996</c:v>
                </c:pt>
                <c:pt idx="4">
                  <c:v>0.64153970000000005</c:v>
                </c:pt>
                <c:pt idx="5">
                  <c:v>0.6160253</c:v>
                </c:pt>
                <c:pt idx="6">
                  <c:v>0.6189287</c:v>
                </c:pt>
                <c:pt idx="7">
                  <c:v>0.54736910000000005</c:v>
                </c:pt>
                <c:pt idx="8">
                  <c:v>0.51942770000000005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9-4FFE-A9AE-B8F4A9B80A02}"/>
            </c:ext>
          </c:extLst>
        </c:ser>
        <c:ser>
          <c:idx val="2"/>
          <c:order val="2"/>
          <c:tx>
            <c:v>Aldehyde w/out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'SPKA_Prominence-Standard-Comp'!$A$19:$A$27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'SPKA_Prominence-Standard-Comp'!$J$19:$J$27</c:f>
              <c:numCache>
                <c:formatCode>General</c:formatCode>
                <c:ptCount val="9"/>
                <c:pt idx="0">
                  <c:v>0.17269780000000001</c:v>
                </c:pt>
                <c:pt idx="1">
                  <c:v>0.1458151</c:v>
                </c:pt>
                <c:pt idx="2">
                  <c:v>0.1416926</c:v>
                </c:pt>
                <c:pt idx="3">
                  <c:v>0.11884071</c:v>
                </c:pt>
                <c:pt idx="4">
                  <c:v>9.8623600000000006E-2</c:v>
                </c:pt>
                <c:pt idx="5">
                  <c:v>7.3168139000000007E-2</c:v>
                </c:pt>
                <c:pt idx="6">
                  <c:v>5.5344740000000003E-2</c:v>
                </c:pt>
                <c:pt idx="7">
                  <c:v>5.1298059999999999E-2</c:v>
                </c:pt>
                <c:pt idx="8">
                  <c:v>2.9735959999999999E-2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9-4FFE-A9AE-B8F4A9B80A02}"/>
            </c:ext>
          </c:extLst>
        </c:ser>
        <c:ser>
          <c:idx val="3"/>
          <c:order val="3"/>
          <c:tx>
            <c:v>Enolate w/out Product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'SPKA_Prominence-Standard-Comp'!$A$19:$A$27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'SPKA_Prominence-Standard-Comp'!$L$19:$L$27</c:f>
              <c:numCache>
                <c:formatCode>General</c:formatCode>
                <c:ptCount val="9"/>
                <c:pt idx="0">
                  <c:v>0.67600199999999999</c:v>
                </c:pt>
                <c:pt idx="1">
                  <c:v>0.54524299999999992</c:v>
                </c:pt>
                <c:pt idx="2">
                  <c:v>0.61249799999999999</c:v>
                </c:pt>
                <c:pt idx="3">
                  <c:v>0.62182300000000001</c:v>
                </c:pt>
                <c:pt idx="4">
                  <c:v>0.57753700000000008</c:v>
                </c:pt>
                <c:pt idx="5">
                  <c:v>0.43532999999999999</c:v>
                </c:pt>
                <c:pt idx="6">
                  <c:v>0.41124899999999998</c:v>
                </c:pt>
                <c:pt idx="7">
                  <c:v>0.376556</c:v>
                </c:pt>
                <c:pt idx="8">
                  <c:v>0.35282599999999997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9-4FFE-A9AE-B8F4A9B8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8-425A-9B7A-CC69E66CCBD2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0.57239974999999998</c:v>
                </c:pt>
                <c:pt idx="1">
                  <c:v>0.54984415500000006</c:v>
                </c:pt>
                <c:pt idx="2">
                  <c:v>0.53366230999999997</c:v>
                </c:pt>
                <c:pt idx="3">
                  <c:v>0.50941266500000004</c:v>
                </c:pt>
                <c:pt idx="4">
                  <c:v>0.48834482000000007</c:v>
                </c:pt>
                <c:pt idx="5">
                  <c:v>0.47051907500000006</c:v>
                </c:pt>
                <c:pt idx="6">
                  <c:v>0.45665352999999997</c:v>
                </c:pt>
                <c:pt idx="7">
                  <c:v>0.41757148500000008</c:v>
                </c:pt>
                <c:pt idx="8">
                  <c:v>0.39147293999999999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8-425A-9B7A-CC69E66CCBD2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SPKA_Prominence_ECA_XS!$E$45:$E$53</c:f>
              <c:numCache>
                <c:formatCode>General</c:formatCode>
                <c:ptCount val="9"/>
                <c:pt idx="0">
                  <c:v>0.31447744999999999</c:v>
                </c:pt>
                <c:pt idx="1">
                  <c:v>0.31869565750000001</c:v>
                </c:pt>
                <c:pt idx="2">
                  <c:v>0.31650726500000004</c:v>
                </c:pt>
                <c:pt idx="3">
                  <c:v>0.29662902250000001</c:v>
                </c:pt>
                <c:pt idx="4">
                  <c:v>0.27953678000000004</c:v>
                </c:pt>
                <c:pt idx="5">
                  <c:v>0.2737977875</c:v>
                </c:pt>
                <c:pt idx="6">
                  <c:v>0.26179839500000002</c:v>
                </c:pt>
                <c:pt idx="7">
                  <c:v>0.26638450250000001</c:v>
                </c:pt>
                <c:pt idx="8">
                  <c:v>0.22777876000000002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3.4521416666666668E-4</c:v>
                </c:pt>
                <c:pt idx="1">
                  <c:v>2.6147985833333329E-4</c:v>
                </c:pt>
                <c:pt idx="2">
                  <c:v>1.9910088333333344E-4</c:v>
                </c:pt>
                <c:pt idx="3">
                  <c:v>1.9568807500000001E-4</c:v>
                </c:pt>
                <c:pt idx="4">
                  <c:v>1.8298859999999999E-4</c:v>
                </c:pt>
                <c:pt idx="5">
                  <c:v>1.3244495833333332E-4</c:v>
                </c:pt>
                <c:pt idx="6">
                  <c:v>1.0276931666666665E-4</c:v>
                </c:pt>
                <c:pt idx="7">
                  <c:v>1.780867500000005E-5</c:v>
                </c:pt>
                <c:pt idx="8">
                  <c:v>7.6820866666666668E-5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8-425A-9B7A-CC69E66CCBD2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0.54351355000000001</c:v>
                </c:pt>
                <c:pt idx="1">
                  <c:v>0.54436842500000004</c:v>
                </c:pt>
                <c:pt idx="2">
                  <c:v>0.53881670000000004</c:v>
                </c:pt>
                <c:pt idx="3">
                  <c:v>0.51557512500000002</c:v>
                </c:pt>
                <c:pt idx="4">
                  <c:v>0.49511955000000007</c:v>
                </c:pt>
                <c:pt idx="5">
                  <c:v>0.48601722500000005</c:v>
                </c:pt>
                <c:pt idx="6">
                  <c:v>0.47065450000000009</c:v>
                </c:pt>
                <c:pt idx="7">
                  <c:v>0.47187727500000004</c:v>
                </c:pt>
                <c:pt idx="8">
                  <c:v>0.42990819999999996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3.4521416666666668E-4</c:v>
                </c:pt>
                <c:pt idx="1">
                  <c:v>2.6147985833333329E-4</c:v>
                </c:pt>
                <c:pt idx="2">
                  <c:v>1.9910088333333344E-4</c:v>
                </c:pt>
                <c:pt idx="3">
                  <c:v>1.9568807500000001E-4</c:v>
                </c:pt>
                <c:pt idx="4">
                  <c:v>1.8298859999999999E-4</c:v>
                </c:pt>
                <c:pt idx="5">
                  <c:v>1.3244495833333332E-4</c:v>
                </c:pt>
                <c:pt idx="6">
                  <c:v>1.0276931666666665E-4</c:v>
                </c:pt>
                <c:pt idx="7">
                  <c:v>1.780867500000005E-5</c:v>
                </c:pt>
                <c:pt idx="8">
                  <c:v>7.6820866666666668E-5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8-425A-9B7A-CC69E66C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0.57239974999999998</c:v>
                </c:pt>
                <c:pt idx="1">
                  <c:v>0.54984415500000006</c:v>
                </c:pt>
                <c:pt idx="2">
                  <c:v>0.53366230999999997</c:v>
                </c:pt>
                <c:pt idx="3">
                  <c:v>0.50941266500000004</c:v>
                </c:pt>
                <c:pt idx="4">
                  <c:v>0.48834482000000007</c:v>
                </c:pt>
                <c:pt idx="5">
                  <c:v>0.47051907500000006</c:v>
                </c:pt>
                <c:pt idx="6">
                  <c:v>0.45665352999999997</c:v>
                </c:pt>
                <c:pt idx="7">
                  <c:v>0.41757148500000008</c:v>
                </c:pt>
                <c:pt idx="8">
                  <c:v>0.39147293999999999</c:v>
                </c:pt>
              </c:numCache>
            </c:numRef>
          </c:xVal>
          <c:yVal>
            <c:numRef>
              <c:f>SPKA_Prominence_ECA_XS!$D$45:$D$53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456-BA85-74124CD91CB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0.54351355000000001</c:v>
                </c:pt>
                <c:pt idx="1">
                  <c:v>0.54436842500000004</c:v>
                </c:pt>
                <c:pt idx="2">
                  <c:v>0.53881670000000004</c:v>
                </c:pt>
                <c:pt idx="3">
                  <c:v>0.51557512500000002</c:v>
                </c:pt>
                <c:pt idx="4">
                  <c:v>0.49511955000000007</c:v>
                </c:pt>
                <c:pt idx="5">
                  <c:v>0.48601722500000005</c:v>
                </c:pt>
                <c:pt idx="6">
                  <c:v>0.47065450000000009</c:v>
                </c:pt>
                <c:pt idx="7">
                  <c:v>0.47187727500000004</c:v>
                </c:pt>
                <c:pt idx="8">
                  <c:v>0.42990819999999996</c:v>
                </c:pt>
              </c:numCache>
            </c:numRef>
          </c:xVal>
          <c:yVal>
            <c:numRef>
              <c:f>SPKA_Prominence_ECA_XS!$H$45:$H$53</c:f>
              <c:numCache>
                <c:formatCode>General</c:formatCode>
                <c:ptCount val="9"/>
                <c:pt idx="0">
                  <c:v>3.4521416666666668E-4</c:v>
                </c:pt>
                <c:pt idx="1">
                  <c:v>2.6147985833333329E-4</c:v>
                </c:pt>
                <c:pt idx="2">
                  <c:v>1.9910088333333344E-4</c:v>
                </c:pt>
                <c:pt idx="3">
                  <c:v>1.9568807500000001E-4</c:v>
                </c:pt>
                <c:pt idx="4">
                  <c:v>1.8298859999999999E-4</c:v>
                </c:pt>
                <c:pt idx="5">
                  <c:v>1.3244495833333332E-4</c:v>
                </c:pt>
                <c:pt idx="6">
                  <c:v>1.0276931666666665E-4</c:v>
                </c:pt>
                <c:pt idx="7">
                  <c:v>1.780867500000005E-5</c:v>
                </c:pt>
                <c:pt idx="8">
                  <c:v>7.6820866666666668E-5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9-4456-BA85-74124CD9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8-45BD-B3FD-E79C85816CB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0.57239974999999998</c:v>
                </c:pt>
                <c:pt idx="1">
                  <c:v>0.54984415500000006</c:v>
                </c:pt>
                <c:pt idx="2">
                  <c:v>0.53366230999999997</c:v>
                </c:pt>
                <c:pt idx="3">
                  <c:v>0.50941266500000004</c:v>
                </c:pt>
                <c:pt idx="4">
                  <c:v>0.48834482000000007</c:v>
                </c:pt>
                <c:pt idx="5">
                  <c:v>0.47051907500000006</c:v>
                </c:pt>
                <c:pt idx="6">
                  <c:v>0.45665352999999997</c:v>
                </c:pt>
                <c:pt idx="7">
                  <c:v>0.41757148500000008</c:v>
                </c:pt>
                <c:pt idx="8">
                  <c:v>0.39147293999999999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8-45BD-B3FD-E79C85816CB4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3.3246671666666667E-4</c:v>
                </c:pt>
                <c:pt idx="1">
                  <c:v>2.6078139500000007E-4</c:v>
                </c:pt>
                <c:pt idx="2">
                  <c:v>2.1196807333333337E-4</c:v>
                </c:pt>
                <c:pt idx="3">
                  <c:v>1.6897291833333332E-4</c:v>
                </c:pt>
                <c:pt idx="4">
                  <c:v>1.0715842999999998E-4</c:v>
                </c:pt>
                <c:pt idx="5">
                  <c:v>7.4392775000000036E-5</c:v>
                </c:pt>
                <c:pt idx="6">
                  <c:v>4.7859286666666679E-5</c:v>
                </c:pt>
                <c:pt idx="7">
                  <c:v>1.0939131666666685E-5</c:v>
                </c:pt>
                <c:pt idx="8">
                  <c:v>-2.9380190000000023E-5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8-45BD-B3FD-E79C85816CB4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SPKA_Prominence_ECA_XS!$F$57:$F$65</c:f>
              <c:numCache>
                <c:formatCode>General</c:formatCode>
                <c:ptCount val="9"/>
                <c:pt idx="0">
                  <c:v>1.281595705</c:v>
                </c:pt>
                <c:pt idx="1">
                  <c:v>1.2685679085000001</c:v>
                </c:pt>
                <c:pt idx="2">
                  <c:v>1.2486785120000001</c:v>
                </c:pt>
                <c:pt idx="3">
                  <c:v>1.2270436655000001</c:v>
                </c:pt>
                <c:pt idx="4">
                  <c:v>1.2110546190000002</c:v>
                </c:pt>
                <c:pt idx="5">
                  <c:v>1.1863509225000002</c:v>
                </c:pt>
                <c:pt idx="6">
                  <c:v>1.1597775759999998</c:v>
                </c:pt>
                <c:pt idx="7">
                  <c:v>1.1363202294999999</c:v>
                </c:pt>
                <c:pt idx="8">
                  <c:v>1.1138826330000002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3.3246671666666667E-4</c:v>
                </c:pt>
                <c:pt idx="1">
                  <c:v>2.6078139500000007E-4</c:v>
                </c:pt>
                <c:pt idx="2">
                  <c:v>2.1196807333333337E-4</c:v>
                </c:pt>
                <c:pt idx="3">
                  <c:v>1.6897291833333332E-4</c:v>
                </c:pt>
                <c:pt idx="4">
                  <c:v>1.0715842999999998E-4</c:v>
                </c:pt>
                <c:pt idx="5">
                  <c:v>7.4392775000000036E-5</c:v>
                </c:pt>
                <c:pt idx="6">
                  <c:v>4.7859286666666679E-5</c:v>
                </c:pt>
                <c:pt idx="7">
                  <c:v>1.0939131666666685E-5</c:v>
                </c:pt>
                <c:pt idx="8">
                  <c:v>-2.9380190000000023E-5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8-45BD-B3FD-E79C8581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SPKA_Prominence_ECA_XS!$A$57:$A$65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SPKA_Prominence_ECA_XS!$D$57:$D$65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F-482C-A34A-C6B1CE2D813E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SPKA_Prominence_ECA_XS!$H$57:$H$65</c:f>
              <c:numCache>
                <c:formatCode>General</c:formatCode>
                <c:ptCount val="9"/>
                <c:pt idx="0">
                  <c:v>3.3246671666666667E-4</c:v>
                </c:pt>
                <c:pt idx="1">
                  <c:v>2.6078139500000007E-4</c:v>
                </c:pt>
                <c:pt idx="2">
                  <c:v>2.1196807333333337E-4</c:v>
                </c:pt>
                <c:pt idx="3">
                  <c:v>1.6897291833333332E-4</c:v>
                </c:pt>
                <c:pt idx="4">
                  <c:v>1.0715842999999998E-4</c:v>
                </c:pt>
                <c:pt idx="5">
                  <c:v>7.4392775000000036E-5</c:v>
                </c:pt>
                <c:pt idx="6">
                  <c:v>4.7859286666666679E-5</c:v>
                </c:pt>
                <c:pt idx="7">
                  <c:v>1.0939131666666685E-5</c:v>
                </c:pt>
                <c:pt idx="8">
                  <c:v>-2.9380190000000023E-5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F-482C-A34A-C6B1CE2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0-42E3-8B1D-1A19156B665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0.57239974999999998</c:v>
                </c:pt>
                <c:pt idx="1">
                  <c:v>0.54984415500000006</c:v>
                </c:pt>
                <c:pt idx="2">
                  <c:v>0.53366230999999997</c:v>
                </c:pt>
                <c:pt idx="3">
                  <c:v>0.50941266500000004</c:v>
                </c:pt>
                <c:pt idx="4">
                  <c:v>0.48834482000000007</c:v>
                </c:pt>
                <c:pt idx="5">
                  <c:v>0.47051907500000006</c:v>
                </c:pt>
                <c:pt idx="6">
                  <c:v>0.45665352999999997</c:v>
                </c:pt>
                <c:pt idx="7">
                  <c:v>0.41757148500000008</c:v>
                </c:pt>
                <c:pt idx="8">
                  <c:v>0.39147293999999999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0-42E3-8B1D-1A19156B6654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1.9079900000000001E-4</c:v>
                </c:pt>
                <c:pt idx="1">
                  <c:v>2.1027078333333337E-4</c:v>
                </c:pt>
                <c:pt idx="2">
                  <c:v>9.7822399999999973E-5</c:v>
                </c:pt>
                <c:pt idx="3">
                  <c:v>7.5614183333333295E-5</c:v>
                </c:pt>
                <c:pt idx="4">
                  <c:v>7.0124149999999992E-5</c:v>
                </c:pt>
                <c:pt idx="5">
                  <c:v>4.8237166666666673E-5</c:v>
                </c:pt>
                <c:pt idx="6">
                  <c:v>2.0731383333333329E-5</c:v>
                </c:pt>
                <c:pt idx="7">
                  <c:v>-5.5734849999999963E-5</c:v>
                </c:pt>
                <c:pt idx="8">
                  <c:v>-3.508143333333336E-5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0-42E3-8B1D-1A19156B6654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SPKA_Prominence_ECA_XS!$F$69:$F$77</c:f>
              <c:numCache>
                <c:formatCode>General</c:formatCode>
                <c:ptCount val="9"/>
                <c:pt idx="0">
                  <c:v>0.59555089999999999</c:v>
                </c:pt>
                <c:pt idx="1">
                  <c:v>0.55706983499999985</c:v>
                </c:pt>
                <c:pt idx="2">
                  <c:v>0.55816482000000001</c:v>
                </c:pt>
                <c:pt idx="3">
                  <c:v>0.53218775500000004</c:v>
                </c:pt>
                <c:pt idx="4">
                  <c:v>0.50119523499999996</c:v>
                </c:pt>
                <c:pt idx="5">
                  <c:v>0.47512180000000004</c:v>
                </c:pt>
                <c:pt idx="6">
                  <c:v>0.45073400499999994</c:v>
                </c:pt>
                <c:pt idx="7">
                  <c:v>0.44103434500000005</c:v>
                </c:pt>
                <c:pt idx="8">
                  <c:v>0.40219879000000003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1.9079900000000001E-4</c:v>
                </c:pt>
                <c:pt idx="1">
                  <c:v>2.1027078333333337E-4</c:v>
                </c:pt>
                <c:pt idx="2">
                  <c:v>9.7822399999999973E-5</c:v>
                </c:pt>
                <c:pt idx="3">
                  <c:v>7.5614183333333295E-5</c:v>
                </c:pt>
                <c:pt idx="4">
                  <c:v>7.0124149999999992E-5</c:v>
                </c:pt>
                <c:pt idx="5">
                  <c:v>4.8237166666666673E-5</c:v>
                </c:pt>
                <c:pt idx="6">
                  <c:v>2.0731383333333329E-5</c:v>
                </c:pt>
                <c:pt idx="7">
                  <c:v>-5.5734849999999963E-5</c:v>
                </c:pt>
                <c:pt idx="8">
                  <c:v>-3.508143333333336E-5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0-42E3-8B1D-1A19156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SPKA_Prominence_ECA_XS!$A$69:$A$77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SPKA_Prominence_ECA_XS!$D$69:$D$77</c:f>
              <c:numCache>
                <c:formatCode>General</c:formatCode>
                <c:ptCount val="9"/>
                <c:pt idx="0">
                  <c:v>2.4892683333333339E-4</c:v>
                </c:pt>
                <c:pt idx="1">
                  <c:v>2.1626585000000004E-4</c:v>
                </c:pt>
                <c:pt idx="2">
                  <c:v>1.6235903333333338E-4</c:v>
                </c:pt>
                <c:pt idx="3">
                  <c:v>1.3534488333333334E-4</c:v>
                </c:pt>
                <c:pt idx="4">
                  <c:v>9.7724733333333323E-5</c:v>
                </c:pt>
                <c:pt idx="5">
                  <c:v>4.9297583333333351E-5</c:v>
                </c:pt>
                <c:pt idx="6">
                  <c:v>-1.2330233333333329E-5</c:v>
                </c:pt>
                <c:pt idx="7">
                  <c:v>1.0096950000000049E-5</c:v>
                </c:pt>
                <c:pt idx="8">
                  <c:v>-1.0754200000000006E-5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0-4D00-B31D-63ECF86A093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SPKA_Prominence_ECA_XS!$H$69:$H$77</c:f>
              <c:numCache>
                <c:formatCode>General</c:formatCode>
                <c:ptCount val="9"/>
                <c:pt idx="0">
                  <c:v>1.9079900000000001E-4</c:v>
                </c:pt>
                <c:pt idx="1">
                  <c:v>2.1027078333333337E-4</c:v>
                </c:pt>
                <c:pt idx="2">
                  <c:v>9.7822399999999973E-5</c:v>
                </c:pt>
                <c:pt idx="3">
                  <c:v>7.5614183333333295E-5</c:v>
                </c:pt>
                <c:pt idx="4">
                  <c:v>7.0124149999999992E-5</c:v>
                </c:pt>
                <c:pt idx="5">
                  <c:v>4.8237166666666673E-5</c:v>
                </c:pt>
                <c:pt idx="6">
                  <c:v>2.0731383333333329E-5</c:v>
                </c:pt>
                <c:pt idx="7">
                  <c:v>-5.5734849999999963E-5</c:v>
                </c:pt>
                <c:pt idx="8">
                  <c:v>-3.508143333333336E-5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0-4D00-B31D-63ECF86A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0-4225-AE86-E494D64C2E3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0-4225-AE86-E494D64C2E3A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'SPKA_Prominence-Aldehyde_Rate'!$E$45:$E$53</c:f>
              <c:numCache>
                <c:formatCode>General</c:formatCode>
                <c:ptCount val="9"/>
                <c:pt idx="0">
                  <c:v>0.31447744999999999</c:v>
                </c:pt>
                <c:pt idx="1">
                  <c:v>0.31869565750000001</c:v>
                </c:pt>
                <c:pt idx="2">
                  <c:v>0.31650726500000004</c:v>
                </c:pt>
                <c:pt idx="3">
                  <c:v>0.29662902250000001</c:v>
                </c:pt>
                <c:pt idx="4">
                  <c:v>0.27953678000000004</c:v>
                </c:pt>
                <c:pt idx="5">
                  <c:v>0.2737977875</c:v>
                </c:pt>
                <c:pt idx="6">
                  <c:v>0.26179839500000002</c:v>
                </c:pt>
                <c:pt idx="7">
                  <c:v>0.26638450250000001</c:v>
                </c:pt>
                <c:pt idx="8">
                  <c:v>0.22777876000000002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5.7535694444444448E-4</c:v>
                </c:pt>
                <c:pt idx="1">
                  <c:v>4.3579976388888884E-4</c:v>
                </c:pt>
                <c:pt idx="2">
                  <c:v>3.3183480555555573E-4</c:v>
                </c:pt>
                <c:pt idx="3">
                  <c:v>3.2614679166666672E-4</c:v>
                </c:pt>
                <c:pt idx="4">
                  <c:v>3.0498100000000001E-4</c:v>
                </c:pt>
                <c:pt idx="5">
                  <c:v>2.2074159722222222E-4</c:v>
                </c:pt>
                <c:pt idx="6">
                  <c:v>1.7128219444444441E-4</c:v>
                </c:pt>
                <c:pt idx="7">
                  <c:v>2.9681125000000086E-5</c:v>
                </c:pt>
                <c:pt idx="8">
                  <c:v>1.2803477777777777E-4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0-4225-AE86-E494D64C2E3A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'SPKA_Prominence-Aldehyde_Rate'!$F$45:$F$53</c:f>
              <c:numCache>
                <c:formatCode>General</c:formatCode>
                <c:ptCount val="9"/>
                <c:pt idx="0">
                  <c:v>1.01514108</c:v>
                </c:pt>
                <c:pt idx="1">
                  <c:v>0.93946819324999997</c:v>
                </c:pt>
                <c:pt idx="2">
                  <c:v>0.92037180650000017</c:v>
                </c:pt>
                <c:pt idx="3">
                  <c:v>0.88112351975000003</c:v>
                </c:pt>
                <c:pt idx="4">
                  <c:v>0.84552623300000007</c:v>
                </c:pt>
                <c:pt idx="5">
                  <c:v>0.83648949625000002</c:v>
                </c:pt>
                <c:pt idx="6">
                  <c:v>0.81264223449999995</c:v>
                </c:pt>
                <c:pt idx="7">
                  <c:v>0.79549169775000006</c:v>
                </c:pt>
                <c:pt idx="8">
                  <c:v>0.73610378599999993</c:v>
                </c:pt>
              </c:numCache>
            </c:numRef>
          </c:xVal>
          <c:yVal>
            <c:numRef>
              <c:f>'SPKA_Prominence-Aldehyde_Rate'!$G$45:$G$53</c:f>
              <c:numCache>
                <c:formatCode>General</c:formatCode>
                <c:ptCount val="9"/>
                <c:pt idx="0">
                  <c:v>5.7535694444444448E-4</c:v>
                </c:pt>
                <c:pt idx="1">
                  <c:v>4.3579976388888884E-4</c:v>
                </c:pt>
                <c:pt idx="2">
                  <c:v>3.3183480555555573E-4</c:v>
                </c:pt>
                <c:pt idx="3">
                  <c:v>3.2614679166666672E-4</c:v>
                </c:pt>
                <c:pt idx="4">
                  <c:v>3.0498100000000001E-4</c:v>
                </c:pt>
                <c:pt idx="5">
                  <c:v>2.2074159722222222E-4</c:v>
                </c:pt>
                <c:pt idx="6">
                  <c:v>1.7128219444444441E-4</c:v>
                </c:pt>
                <c:pt idx="7">
                  <c:v>2.9681125000000086E-5</c:v>
                </c:pt>
                <c:pt idx="8">
                  <c:v>1.2803477777777777E-4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0-4225-AE86-E494D64C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'SPKA_Prominence-Aldehyde_Rate'!$D$45:$D$53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4-4FA1-966D-80F83BCFD574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'SPKA_Prominence-Aldehyde_Rate'!$F$45:$F$53</c:f>
              <c:numCache>
                <c:formatCode>General</c:formatCode>
                <c:ptCount val="9"/>
                <c:pt idx="0">
                  <c:v>1.01514108</c:v>
                </c:pt>
                <c:pt idx="1">
                  <c:v>0.93946819324999997</c:v>
                </c:pt>
                <c:pt idx="2">
                  <c:v>0.92037180650000017</c:v>
                </c:pt>
                <c:pt idx="3">
                  <c:v>0.88112351975000003</c:v>
                </c:pt>
                <c:pt idx="4">
                  <c:v>0.84552623300000007</c:v>
                </c:pt>
                <c:pt idx="5">
                  <c:v>0.83648949625000002</c:v>
                </c:pt>
                <c:pt idx="6">
                  <c:v>0.81264223449999995</c:v>
                </c:pt>
                <c:pt idx="7">
                  <c:v>0.79549169775000006</c:v>
                </c:pt>
                <c:pt idx="8">
                  <c:v>0.73610378599999993</c:v>
                </c:pt>
              </c:numCache>
            </c:numRef>
          </c:xVal>
          <c:yVal>
            <c:numRef>
              <c:f>'SPKA_Prominence-Aldehyde_Rate'!$H$45:$H$53</c:f>
              <c:numCache>
                <c:formatCode>General</c:formatCode>
                <c:ptCount val="9"/>
                <c:pt idx="0">
                  <c:v>5.7535694444444448E-4</c:v>
                </c:pt>
                <c:pt idx="1">
                  <c:v>4.3579976388888884E-4</c:v>
                </c:pt>
                <c:pt idx="2">
                  <c:v>3.3183480555555573E-4</c:v>
                </c:pt>
                <c:pt idx="3">
                  <c:v>3.2614679166666672E-4</c:v>
                </c:pt>
                <c:pt idx="4">
                  <c:v>3.0498100000000001E-4</c:v>
                </c:pt>
                <c:pt idx="5">
                  <c:v>2.2074159722222222E-4</c:v>
                </c:pt>
                <c:pt idx="6">
                  <c:v>1.7128219444444441E-4</c:v>
                </c:pt>
                <c:pt idx="7">
                  <c:v>2.9681125000000086E-5</c:v>
                </c:pt>
                <c:pt idx="8">
                  <c:v>1.2803477777777777E-4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4-4FA1-966D-80F83BCF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9F0-943B-B7C2FA672141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49F0-943B-B7C2FA672141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5.5411119444444441E-4</c:v>
                </c:pt>
                <c:pt idx="1">
                  <c:v>4.3463565833333349E-4</c:v>
                </c:pt>
                <c:pt idx="2">
                  <c:v>3.5328012222222228E-4</c:v>
                </c:pt>
                <c:pt idx="3">
                  <c:v>2.8162153055555556E-4</c:v>
                </c:pt>
                <c:pt idx="4">
                  <c:v>1.7859738333333329E-4</c:v>
                </c:pt>
                <c:pt idx="5">
                  <c:v>1.2398795833333339E-4</c:v>
                </c:pt>
                <c:pt idx="6">
                  <c:v>7.9765477777777796E-5</c:v>
                </c:pt>
                <c:pt idx="7">
                  <c:v>1.8231886111111142E-5</c:v>
                </c:pt>
                <c:pt idx="8">
                  <c:v>-4.8966983333333371E-5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3-49F0-943B-B7C2FA672141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'SPKA_Prominence-Aldehyde_Rate'!$F$57:$F$65</c:f>
              <c:numCache>
                <c:formatCode>General</c:formatCode>
                <c:ptCount val="9"/>
                <c:pt idx="0">
                  <c:v>1.3396806400000001</c:v>
                </c:pt>
                <c:pt idx="1">
                  <c:v>1.31072999275</c:v>
                </c:pt>
                <c:pt idx="2">
                  <c:v>1.3899474455</c:v>
                </c:pt>
                <c:pt idx="3">
                  <c:v>1.3371291482500001</c:v>
                </c:pt>
                <c:pt idx="4">
                  <c:v>1.2030566010000001</c:v>
                </c:pt>
                <c:pt idx="5">
                  <c:v>1.24321175375</c:v>
                </c:pt>
                <c:pt idx="6">
                  <c:v>1.1407702065000001</c:v>
                </c:pt>
                <c:pt idx="7">
                  <c:v>1.1289895092500002</c:v>
                </c:pt>
                <c:pt idx="8">
                  <c:v>1.096796012</c:v>
                </c:pt>
              </c:numCache>
            </c:numRef>
          </c:xVal>
          <c:yVal>
            <c:numRef>
              <c:f>'SPKA_Prominence-Aldehyde_Rate'!$G$57:$G$65</c:f>
              <c:numCache>
                <c:formatCode>General</c:formatCode>
                <c:ptCount val="9"/>
                <c:pt idx="0">
                  <c:v>5.5411119444444441E-4</c:v>
                </c:pt>
                <c:pt idx="1">
                  <c:v>4.3463565833333349E-4</c:v>
                </c:pt>
                <c:pt idx="2">
                  <c:v>3.5328012222222228E-4</c:v>
                </c:pt>
                <c:pt idx="3">
                  <c:v>2.8162153055555556E-4</c:v>
                </c:pt>
                <c:pt idx="4">
                  <c:v>1.7859738333333329E-4</c:v>
                </c:pt>
                <c:pt idx="5">
                  <c:v>1.2398795833333339E-4</c:v>
                </c:pt>
                <c:pt idx="6">
                  <c:v>7.9765477777777796E-5</c:v>
                </c:pt>
                <c:pt idx="7">
                  <c:v>1.8231886111111142E-5</c:v>
                </c:pt>
                <c:pt idx="8">
                  <c:v>-4.8966983333333371E-5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3-49F0-943B-B7C2FA67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'SPKA_Prominence-Aldehyde_Rate'!$A$57:$A$65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'SPKA_Prominence-Aldehyde_Rate'!$D$57:$D$65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7BA-9453-DA684CBBB127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'SPKA_Prominence-Aldehyde_Rate'!$E$57:$E$65</c:f>
              <c:numCache>
                <c:formatCode>General</c:formatCode>
                <c:ptCount val="9"/>
                <c:pt idx="0">
                  <c:v>0.245593915</c:v>
                </c:pt>
                <c:pt idx="1">
                  <c:v>0.23256611850000003</c:v>
                </c:pt>
                <c:pt idx="2">
                  <c:v>0.21267672200000001</c:v>
                </c:pt>
                <c:pt idx="3">
                  <c:v>0.19104187550000001</c:v>
                </c:pt>
                <c:pt idx="4">
                  <c:v>0.17505282900000002</c:v>
                </c:pt>
                <c:pt idx="5">
                  <c:v>0.15034913249999998</c:v>
                </c:pt>
                <c:pt idx="6">
                  <c:v>0.123775786</c:v>
                </c:pt>
                <c:pt idx="7">
                  <c:v>0.10031843950000001</c:v>
                </c:pt>
                <c:pt idx="8">
                  <c:v>7.7880843000000005E-2</c:v>
                </c:pt>
              </c:numCache>
            </c:numRef>
          </c:xVal>
          <c:yVal>
            <c:numRef>
              <c:f>'SPKA_Prominence-Aldehyde_Rate'!$H$57:$H$65</c:f>
              <c:numCache>
                <c:formatCode>General</c:formatCode>
                <c:ptCount val="9"/>
                <c:pt idx="0">
                  <c:v>5.5411119444444441E-4</c:v>
                </c:pt>
                <c:pt idx="1">
                  <c:v>4.3463565833333349E-4</c:v>
                </c:pt>
                <c:pt idx="2">
                  <c:v>3.5328012222222228E-4</c:v>
                </c:pt>
                <c:pt idx="3">
                  <c:v>2.8162153055555556E-4</c:v>
                </c:pt>
                <c:pt idx="4">
                  <c:v>1.7859738333333329E-4</c:v>
                </c:pt>
                <c:pt idx="5">
                  <c:v>1.2398795833333339E-4</c:v>
                </c:pt>
                <c:pt idx="6">
                  <c:v>7.9765477777777796E-5</c:v>
                </c:pt>
                <c:pt idx="7">
                  <c:v>1.8231886111111142E-5</c:v>
                </c:pt>
                <c:pt idx="8">
                  <c:v>-4.8966983333333371E-5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3-47BA-9453-DA684CBB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'SPKA_Prominence-Aldehyde_Rate'!$A$45:$A$53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450A-8A2B-5FD8A701B3B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'SPKA_Prominence-Aldehyde_Rate'!$B$45:$B$53</c:f>
              <c:numCache>
                <c:formatCode>General</c:formatCode>
                <c:ptCount val="9"/>
                <c:pt idx="0">
                  <c:v>1.04573323</c:v>
                </c:pt>
                <c:pt idx="1">
                  <c:v>0.95112693100000001</c:v>
                </c:pt>
                <c:pt idx="2">
                  <c:v>0.91104233200000007</c:v>
                </c:pt>
                <c:pt idx="3">
                  <c:v>0.86609813300000005</c:v>
                </c:pt>
                <c:pt idx="4">
                  <c:v>0.85337223400000006</c:v>
                </c:pt>
                <c:pt idx="5">
                  <c:v>0.80732738500000001</c:v>
                </c:pt>
                <c:pt idx="6">
                  <c:v>0.77549143600000003</c:v>
                </c:pt>
                <c:pt idx="7">
                  <c:v>0.70642398700000009</c:v>
                </c:pt>
                <c:pt idx="8">
                  <c:v>0.65916563800000005</c:v>
                </c:pt>
              </c:numCache>
            </c:numRef>
          </c:xVal>
          <c:yVal>
            <c:numRef>
              <c:f>'SPKA_Prominence-Aldehyde_Rate'!$C$45:$C$53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450A-8A2B-5FD8A701B3B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3.1799833333333338E-4</c:v>
                </c:pt>
                <c:pt idx="1">
                  <c:v>3.5045130555555563E-4</c:v>
                </c:pt>
                <c:pt idx="2">
                  <c:v>1.6303733333333328E-4</c:v>
                </c:pt>
                <c:pt idx="3">
                  <c:v>1.2602363888888882E-4</c:v>
                </c:pt>
                <c:pt idx="4">
                  <c:v>1.1687358333333331E-4</c:v>
                </c:pt>
                <c:pt idx="5">
                  <c:v>8.0395277777777795E-5</c:v>
                </c:pt>
                <c:pt idx="6">
                  <c:v>3.4552305555555552E-5</c:v>
                </c:pt>
                <c:pt idx="7">
                  <c:v>-9.2891416666666599E-5</c:v>
                </c:pt>
                <c:pt idx="8">
                  <c:v>-5.8469055555555604E-5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450A-8A2B-5FD8A701B3B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'SPKA_Prominence-Aldehyde_Rate'!$F$69:$F$77</c:f>
              <c:numCache>
                <c:formatCode>General</c:formatCode>
                <c:ptCount val="9"/>
                <c:pt idx="0">
                  <c:v>0.73104924999999987</c:v>
                </c:pt>
                <c:pt idx="1">
                  <c:v>0.68258656249999994</c:v>
                </c:pt>
                <c:pt idx="2">
                  <c:v>0.72754192499999992</c:v>
                </c:pt>
                <c:pt idx="3">
                  <c:v>0.68823908749999996</c:v>
                </c:pt>
                <c:pt idx="4">
                  <c:v>0.5996807500000001</c:v>
                </c:pt>
                <c:pt idx="5">
                  <c:v>0.57967071250000002</c:v>
                </c:pt>
                <c:pt idx="6">
                  <c:v>0.53793697500000004</c:v>
                </c:pt>
                <c:pt idx="7">
                  <c:v>0.58866033750000002</c:v>
                </c:pt>
                <c:pt idx="8">
                  <c:v>0.48354924999999993</c:v>
                </c:pt>
              </c:numCache>
            </c:numRef>
          </c:xVal>
          <c:yVal>
            <c:numRef>
              <c:f>'SPKA_Prominence-Aldehyde_Rate'!$G$69:$G$77</c:f>
              <c:numCache>
                <c:formatCode>General</c:formatCode>
                <c:ptCount val="9"/>
                <c:pt idx="0">
                  <c:v>3.1799833333333338E-4</c:v>
                </c:pt>
                <c:pt idx="1">
                  <c:v>3.5045130555555563E-4</c:v>
                </c:pt>
                <c:pt idx="2">
                  <c:v>1.6303733333333328E-4</c:v>
                </c:pt>
                <c:pt idx="3">
                  <c:v>1.2602363888888882E-4</c:v>
                </c:pt>
                <c:pt idx="4">
                  <c:v>1.1687358333333331E-4</c:v>
                </c:pt>
                <c:pt idx="5">
                  <c:v>8.0395277777777795E-5</c:v>
                </c:pt>
                <c:pt idx="6">
                  <c:v>3.4552305555555552E-5</c:v>
                </c:pt>
                <c:pt idx="7">
                  <c:v>-9.2891416666666599E-5</c:v>
                </c:pt>
                <c:pt idx="8">
                  <c:v>-5.8469055555555604E-5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3-450A-8A2B-5FD8A701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'SPKA_Prominence-Aldehyde_Rate'!$A$69:$A$77</c:f>
              <c:numCache>
                <c:formatCode>General</c:formatCode>
                <c:ptCount val="9"/>
                <c:pt idx="0">
                  <c:v>0.24886085000000002</c:v>
                </c:pt>
                <c:pt idx="1">
                  <c:v>0.22630525500000001</c:v>
                </c:pt>
                <c:pt idx="2">
                  <c:v>0.21012341000000001</c:v>
                </c:pt>
                <c:pt idx="3">
                  <c:v>0.185873765</c:v>
                </c:pt>
                <c:pt idx="4">
                  <c:v>0.16480591999999999</c:v>
                </c:pt>
                <c:pt idx="5">
                  <c:v>0.14698017499999999</c:v>
                </c:pt>
                <c:pt idx="6">
                  <c:v>0.13311463000000001</c:v>
                </c:pt>
                <c:pt idx="7">
                  <c:v>9.4032585000000002E-2</c:v>
                </c:pt>
                <c:pt idx="8">
                  <c:v>6.7934040000000001E-2</c:v>
                </c:pt>
              </c:numCache>
            </c:numRef>
          </c:xVal>
          <c:yVal>
            <c:numRef>
              <c:f>'SPKA_Prominence-Aldehyde_Rate'!$D$69:$D$77</c:f>
              <c:numCache>
                <c:formatCode>General</c:formatCode>
                <c:ptCount val="9"/>
                <c:pt idx="0">
                  <c:v>4.1487805555555563E-4</c:v>
                </c:pt>
                <c:pt idx="1">
                  <c:v>3.604430833333334E-4</c:v>
                </c:pt>
                <c:pt idx="2">
                  <c:v>2.7059838888888896E-4</c:v>
                </c:pt>
                <c:pt idx="3">
                  <c:v>2.2557480555555559E-4</c:v>
                </c:pt>
                <c:pt idx="4">
                  <c:v>1.6287455555555552E-4</c:v>
                </c:pt>
                <c:pt idx="5">
                  <c:v>8.2162638888888913E-5</c:v>
                </c:pt>
                <c:pt idx="6">
                  <c:v>-2.0550388888888883E-5</c:v>
                </c:pt>
                <c:pt idx="7">
                  <c:v>1.6828250000000081E-5</c:v>
                </c:pt>
                <c:pt idx="8">
                  <c:v>-1.7923666666666676E-5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0AA-B268-6211B58FE7B4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'SPKA_Prominence-Aldehyde_Rate'!$E$69:$E$77</c:f>
              <c:numCache>
                <c:formatCode>General</c:formatCode>
                <c:ptCount val="9"/>
                <c:pt idx="0">
                  <c:v>0.26915559999999999</c:v>
                </c:pt>
                <c:pt idx="1">
                  <c:v>0.23067453500000001</c:v>
                </c:pt>
                <c:pt idx="2">
                  <c:v>0.23176952000000001</c:v>
                </c:pt>
                <c:pt idx="3">
                  <c:v>0.20579245499999999</c:v>
                </c:pt>
                <c:pt idx="4">
                  <c:v>0.17479993500000002</c:v>
                </c:pt>
                <c:pt idx="5">
                  <c:v>0.14872649999999998</c:v>
                </c:pt>
                <c:pt idx="6">
                  <c:v>0.12433870499999999</c:v>
                </c:pt>
                <c:pt idx="7">
                  <c:v>0.11463904499999999</c:v>
                </c:pt>
                <c:pt idx="8">
                  <c:v>7.5803490000000001E-2</c:v>
                </c:pt>
              </c:numCache>
            </c:numRef>
          </c:xVal>
          <c:yVal>
            <c:numRef>
              <c:f>'SPKA_Prominence-Aldehyde_Rate'!$H$69:$H$77</c:f>
              <c:numCache>
                <c:formatCode>General</c:formatCode>
                <c:ptCount val="9"/>
                <c:pt idx="0">
                  <c:v>3.1799833333333338E-4</c:v>
                </c:pt>
                <c:pt idx="1">
                  <c:v>3.5045130555555563E-4</c:v>
                </c:pt>
                <c:pt idx="2">
                  <c:v>1.6303733333333328E-4</c:v>
                </c:pt>
                <c:pt idx="3">
                  <c:v>1.2602363888888882E-4</c:v>
                </c:pt>
                <c:pt idx="4">
                  <c:v>1.1687358333333331E-4</c:v>
                </c:pt>
                <c:pt idx="5">
                  <c:v>8.0395277777777795E-5</c:v>
                </c:pt>
                <c:pt idx="6">
                  <c:v>3.4552305555555552E-5</c:v>
                </c:pt>
                <c:pt idx="7">
                  <c:v>-9.2891416666666599E-5</c:v>
                </c:pt>
                <c:pt idx="8">
                  <c:v>-5.8469055555555604E-5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1-40AA-B268-6211B58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'SPKA_Prominence-Aldehyde_Rate'!$F$19:$F$27</c:f>
              <c:numCache>
                <c:formatCode>General</c:formatCode>
                <c:ptCount val="9"/>
                <c:pt idx="0">
                  <c:v>0.75996049999999993</c:v>
                </c:pt>
                <c:pt idx="1">
                  <c:v>0.63732319999999998</c:v>
                </c:pt>
                <c:pt idx="2">
                  <c:v>0.62372930000000004</c:v>
                </c:pt>
                <c:pt idx="3">
                  <c:v>0.60041619999999996</c:v>
                </c:pt>
                <c:pt idx="4">
                  <c:v>0.64153970000000005</c:v>
                </c:pt>
                <c:pt idx="5">
                  <c:v>0.6160253</c:v>
                </c:pt>
                <c:pt idx="6">
                  <c:v>0.6189287</c:v>
                </c:pt>
                <c:pt idx="7">
                  <c:v>0.54736910000000005</c:v>
                </c:pt>
                <c:pt idx="8">
                  <c:v>0.51942770000000005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'SPKA_Prominence-Aldehyde_Rate'!$L$19:$L$27</c:f>
              <c:numCache>
                <c:formatCode>General</c:formatCode>
                <c:ptCount val="9"/>
                <c:pt idx="0">
                  <c:v>0.69877619999999996</c:v>
                </c:pt>
                <c:pt idx="1">
                  <c:v>0.5973619</c:v>
                </c:pt>
                <c:pt idx="2">
                  <c:v>0.60910059999999999</c:v>
                </c:pt>
                <c:pt idx="3">
                  <c:v>0.58053549999999998</c:v>
                </c:pt>
                <c:pt idx="4">
                  <c:v>0.5592724</c:v>
                </c:pt>
                <c:pt idx="5">
                  <c:v>0.59113039999999994</c:v>
                </c:pt>
                <c:pt idx="6">
                  <c:v>0.59336734999999996</c:v>
                </c:pt>
                <c:pt idx="7">
                  <c:v>0.60899775</c:v>
                </c:pt>
                <c:pt idx="8">
                  <c:v>0.54015340000000001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'SPKA_Prominence-Aldehyde_Rate'!$F$31:$F$39</c:f>
              <c:numCache>
                <c:formatCode>General</c:formatCode>
                <c:ptCount val="9"/>
                <c:pt idx="0">
                  <c:v>1.3370455000000001</c:v>
                </c:pt>
                <c:pt idx="1">
                  <c:v>1.3127021000000001</c:v>
                </c:pt>
                <c:pt idx="2">
                  <c:v>1.5046949000000001</c:v>
                </c:pt>
                <c:pt idx="3">
                  <c:v>1.4326162</c:v>
                </c:pt>
                <c:pt idx="4">
                  <c:v>1.198029</c:v>
                </c:pt>
                <c:pt idx="5">
                  <c:v>1.3118972</c:v>
                </c:pt>
                <c:pt idx="6">
                  <c:v>1.1405719999999999</c:v>
                </c:pt>
                <c:pt idx="7">
                  <c:v>1.1505685000000001</c:v>
                </c:pt>
                <c:pt idx="8">
                  <c:v>1.1197394000000001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'SPKA_Prominence-Aldehyde_Rate'!$A$19:$A$27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'SPKA_Prominence-Aldehyde_Rate'!$L$31:$L$39</c:f>
              <c:numCache>
                <c:formatCode>General</c:formatCode>
                <c:ptCount val="9"/>
                <c:pt idx="0">
                  <c:v>0.6846509999999999</c:v>
                </c:pt>
                <c:pt idx="1">
                  <c:v>0.62659799999999999</c:v>
                </c:pt>
                <c:pt idx="2">
                  <c:v>0.75538109999999992</c:v>
                </c:pt>
                <c:pt idx="3">
                  <c:v>0.71564780000000006</c:v>
                </c:pt>
                <c:pt idx="4">
                  <c:v>0.57740350000000007</c:v>
                </c:pt>
                <c:pt idx="5">
                  <c:v>0.57625579999999998</c:v>
                </c:pt>
                <c:pt idx="6">
                  <c:v>0.53166069999999999</c:v>
                </c:pt>
                <c:pt idx="7">
                  <c:v>0.67197980000000002</c:v>
                </c:pt>
                <c:pt idx="8">
                  <c:v>0.50062999999999991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183696</xdr:colOff>
      <xdr:row>28</xdr:row>
      <xdr:rowOff>23812</xdr:rowOff>
    </xdr:from>
    <xdr:to>
      <xdr:col>14</xdr:col>
      <xdr:colOff>145596</xdr:colOff>
      <xdr:row>42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B588-8313-413F-864E-B6F21663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FE6BA0-C11D-4D74-811D-724B1397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A7315-FBD7-4320-B15C-2295BAA4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8859B-5F1A-4D38-BB5A-5A5AFA1F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2326E-FA7E-46C8-A1D8-0343479B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F8E81-EBE4-4293-9728-5C54B6EC4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EB9D4-6656-45A4-882C-9369C9E5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2516-22F4-4821-8FA1-6528C569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DF19F-A78A-86E2-04EA-49DDDA34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259774</xdr:colOff>
      <xdr:row>27</xdr:row>
      <xdr:rowOff>95250</xdr:rowOff>
    </xdr:from>
    <xdr:to>
      <xdr:col>18</xdr:col>
      <xdr:colOff>421822</xdr:colOff>
      <xdr:row>38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A2F121-FE8C-B902-4EA9-7E181C3A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3FD37-1B15-4DC7-81B3-203958BF5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3F5F3-69A5-4ABE-93A1-74068F28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52335-4139-4936-95F0-2A653E75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0ED21-D56D-4E46-950D-D5322399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CE573-A2E9-4196-AE6F-AC6EDD3BF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28DB0-560E-4C6B-9081-2575BA79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2D6CEA-D6E7-4657-975C-1241B852A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259774</xdr:colOff>
      <xdr:row>27</xdr:row>
      <xdr:rowOff>95250</xdr:rowOff>
    </xdr:from>
    <xdr:to>
      <xdr:col>18</xdr:col>
      <xdr:colOff>421822</xdr:colOff>
      <xdr:row>38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D1433-B493-431F-8FCA-35640E871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259774</xdr:colOff>
      <xdr:row>2</xdr:row>
      <xdr:rowOff>190499</xdr:rowOff>
    </xdr:from>
    <xdr:to>
      <xdr:col>18</xdr:col>
      <xdr:colOff>421822</xdr:colOff>
      <xdr:row>14</xdr:row>
      <xdr:rowOff>51705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D9C23D-6A6C-CC04-1C30-DE0186B6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6AD2-8EA7-4F95-B120-460E91A0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650E8-A5F8-4372-BC71-278CB73F7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2F7C8-FE62-44E6-89AC-1D9BC269D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872DE-1EE0-401C-B23A-74011D542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7BA61-EB43-41D4-A297-0D70E188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9A6D0-861E-4EBA-88D7-685850A0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30B2-B83D-4C68-8804-183C39F9B349}">
  <dimension ref="A1:L77"/>
  <sheetViews>
    <sheetView tabSelected="1" zoomScale="70" zoomScaleNormal="70" workbookViewId="0">
      <selection activeCell="Q35" sqref="Q35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  <c r="G1" s="33"/>
      <c r="H1" s="33"/>
      <c r="I1" s="33"/>
      <c r="J1" s="33"/>
      <c r="K1" s="33"/>
      <c r="L1" s="33"/>
    </row>
    <row r="2" spans="1:12" x14ac:dyDescent="0.25">
      <c r="A2" s="12" t="s">
        <v>35</v>
      </c>
      <c r="B2" s="8"/>
      <c r="C2" s="9"/>
      <c r="D2" s="12" t="s">
        <v>34</v>
      </c>
      <c r="E2" s="8"/>
      <c r="F2" s="9"/>
      <c r="G2" s="34"/>
      <c r="H2" s="33"/>
      <c r="I2" s="33"/>
      <c r="J2" s="34"/>
      <c r="K2" s="33"/>
      <c r="L2" s="33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35"/>
      <c r="H3" s="35"/>
      <c r="I3" s="35"/>
      <c r="J3" s="35"/>
      <c r="K3" s="35"/>
      <c r="L3" s="35"/>
    </row>
    <row r="4" spans="1:12" x14ac:dyDescent="0.25">
      <c r="A4" s="2"/>
      <c r="B4" s="33">
        <v>0.32353890000000002</v>
      </c>
      <c r="C4" s="30">
        <v>1.3315059600000001</v>
      </c>
      <c r="D4" s="2"/>
      <c r="E4" s="33">
        <v>0.33620311000000003</v>
      </c>
      <c r="F4" s="30">
        <v>0.77466299999999999</v>
      </c>
      <c r="G4" s="33"/>
      <c r="H4" s="33"/>
      <c r="I4" s="33"/>
      <c r="J4" s="33"/>
      <c r="K4" s="33"/>
      <c r="L4" s="33"/>
    </row>
    <row r="5" spans="1:12" x14ac:dyDescent="0.25">
      <c r="A5" s="29"/>
      <c r="B5" s="33">
        <v>0.1741828</v>
      </c>
      <c r="C5" s="30">
        <v>0.75996049999999993</v>
      </c>
      <c r="D5" s="29"/>
      <c r="E5" s="33">
        <v>0.17269780000000001</v>
      </c>
      <c r="F5" s="30">
        <v>0.67600199999999999</v>
      </c>
      <c r="G5" s="33"/>
      <c r="H5" s="33"/>
      <c r="I5" s="33"/>
      <c r="J5" s="33"/>
      <c r="K5" s="33"/>
      <c r="L5" s="33"/>
    </row>
    <row r="6" spans="1:12" x14ac:dyDescent="0.25">
      <c r="A6" s="29"/>
      <c r="B6" s="33">
        <v>0.1614255</v>
      </c>
      <c r="C6" s="30">
        <v>0.63732319999999998</v>
      </c>
      <c r="D6" s="29"/>
      <c r="E6" s="33">
        <v>0.1458151</v>
      </c>
      <c r="F6" s="30">
        <v>0.54524299999999992</v>
      </c>
      <c r="G6" s="33"/>
      <c r="H6" s="33"/>
      <c r="I6" s="33"/>
      <c r="J6" s="33"/>
      <c r="K6" s="33"/>
      <c r="L6" s="33"/>
    </row>
    <row r="7" spans="1:12" x14ac:dyDescent="0.25">
      <c r="A7" s="29"/>
      <c r="B7" s="33">
        <v>0.1614157</v>
      </c>
      <c r="C7" s="30">
        <v>0.62372930000000004</v>
      </c>
      <c r="D7" s="29"/>
      <c r="E7" s="33">
        <v>0.1416926</v>
      </c>
      <c r="F7" s="30">
        <v>0.61249799999999999</v>
      </c>
      <c r="G7" s="33"/>
      <c r="H7" s="33"/>
      <c r="I7" s="33"/>
      <c r="J7" s="33"/>
      <c r="K7" s="33"/>
      <c r="L7" s="33"/>
    </row>
    <row r="8" spans="1:12" x14ac:dyDescent="0.25">
      <c r="A8" s="29"/>
      <c r="B8" s="33">
        <v>0.14527029999999999</v>
      </c>
      <c r="C8" s="30">
        <v>0.60041619999999996</v>
      </c>
      <c r="D8" s="29"/>
      <c r="E8" s="33">
        <v>0.11884071</v>
      </c>
      <c r="F8" s="30">
        <v>0.62182300000000001</v>
      </c>
      <c r="G8" s="33"/>
      <c r="H8" s="33"/>
      <c r="I8" s="33"/>
      <c r="J8" s="33"/>
      <c r="K8" s="33"/>
      <c r="L8" s="33"/>
    </row>
    <row r="9" spans="1:12" x14ac:dyDescent="0.25">
      <c r="A9" s="29"/>
      <c r="B9" s="33">
        <v>0.13548850000000001</v>
      </c>
      <c r="C9" s="30">
        <v>0.64153970000000005</v>
      </c>
      <c r="D9" s="29"/>
      <c r="E9" s="33">
        <v>9.8623600000000006E-2</v>
      </c>
      <c r="F9" s="30">
        <v>0.57753700000000008</v>
      </c>
      <c r="G9" s="33"/>
      <c r="H9" s="33"/>
      <c r="I9" s="33"/>
      <c r="J9" s="33"/>
      <c r="K9" s="33"/>
      <c r="L9" s="33"/>
    </row>
    <row r="10" spans="1:12" x14ac:dyDescent="0.25">
      <c r="A10" s="29"/>
      <c r="B10" s="33">
        <v>0.1321909</v>
      </c>
      <c r="C10" s="30">
        <v>0.6160253</v>
      </c>
      <c r="D10" s="29"/>
      <c r="E10" s="33">
        <v>7.3168139000000007E-2</v>
      </c>
      <c r="F10" s="30">
        <v>0.43532999999999999</v>
      </c>
      <c r="G10" s="33"/>
      <c r="H10" s="33"/>
      <c r="I10" s="33"/>
      <c r="J10" s="33"/>
      <c r="K10" s="33"/>
      <c r="L10" s="33"/>
    </row>
    <row r="11" spans="1:12" x14ac:dyDescent="0.25">
      <c r="A11" s="29"/>
      <c r="B11" s="33">
        <v>0.13681370000000001</v>
      </c>
      <c r="C11" s="30">
        <v>0.6189287</v>
      </c>
      <c r="D11" s="29"/>
      <c r="E11" s="33">
        <v>5.5344740000000003E-2</v>
      </c>
      <c r="F11" s="30">
        <v>0.41124899999999998</v>
      </c>
      <c r="G11" s="33"/>
      <c r="H11" s="33"/>
      <c r="I11" s="33"/>
      <c r="J11" s="33"/>
      <c r="K11" s="33"/>
      <c r="L11" s="33"/>
    </row>
    <row r="12" spans="1:12" x14ac:dyDescent="0.25">
      <c r="A12" s="29"/>
      <c r="B12" s="33">
        <v>9.1003499999999987E-2</v>
      </c>
      <c r="C12" s="30">
        <v>0.54736910000000005</v>
      </c>
      <c r="D12" s="29"/>
      <c r="E12" s="33">
        <v>5.1298059999999999E-2</v>
      </c>
      <c r="F12" s="30">
        <v>0.376556</v>
      </c>
      <c r="G12" s="33"/>
      <c r="H12" s="33"/>
      <c r="I12" s="33"/>
      <c r="J12" s="33"/>
      <c r="K12" s="33"/>
      <c r="L12" s="33"/>
    </row>
    <row r="13" spans="1:12" x14ac:dyDescent="0.25">
      <c r="A13" s="31"/>
      <c r="B13" s="5">
        <v>7.1160299999999996E-2</v>
      </c>
      <c r="C13" s="32">
        <v>0.51942770000000005</v>
      </c>
      <c r="D13" s="31"/>
      <c r="E13" s="5">
        <v>2.9735959999999999E-2</v>
      </c>
      <c r="F13" s="32">
        <v>0.35282599999999997</v>
      </c>
      <c r="G13" s="33"/>
      <c r="H13" s="33"/>
      <c r="I13" s="33"/>
      <c r="J13" s="33"/>
      <c r="K13" s="33"/>
      <c r="L13" s="33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38" t="s">
        <v>36</v>
      </c>
      <c r="B16" s="17"/>
      <c r="C16" s="17"/>
      <c r="D16" s="17"/>
      <c r="E16" s="17"/>
      <c r="F16" s="18"/>
      <c r="G16" s="38" t="s">
        <v>37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0.32353890000000002</v>
      </c>
      <c r="D18" s="21" t="s">
        <v>25</v>
      </c>
      <c r="E18" s="21">
        <f>C4</f>
        <v>1.3315059600000001</v>
      </c>
      <c r="F18" s="22" t="s">
        <v>25</v>
      </c>
      <c r="G18" s="20" t="s">
        <v>7</v>
      </c>
      <c r="H18" s="21" t="s">
        <v>7</v>
      </c>
      <c r="I18" s="21">
        <f>E4</f>
        <v>0.33620311000000003</v>
      </c>
      <c r="J18" s="21" t="s">
        <v>25</v>
      </c>
      <c r="K18" s="21">
        <f>F4</f>
        <v>0.77466299999999999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0.32353890000000002</v>
      </c>
      <c r="D19" s="14">
        <f>B5</f>
        <v>0.1741828</v>
      </c>
      <c r="E19" s="13">
        <f>$E$18*(1-$B19)</f>
        <v>1.3315059600000001</v>
      </c>
      <c r="F19" s="14">
        <f>C5</f>
        <v>0.75996049999999993</v>
      </c>
      <c r="G19" s="11">
        <v>0</v>
      </c>
      <c r="H19" s="13">
        <v>0</v>
      </c>
      <c r="I19" s="13">
        <f>$I$18*(1-$G19)</f>
        <v>0.33620311000000003</v>
      </c>
      <c r="J19" s="14">
        <f>E5</f>
        <v>0.17269780000000001</v>
      </c>
      <c r="K19" s="13">
        <f>$K$18*(1-$G19)</f>
        <v>0.77466299999999999</v>
      </c>
      <c r="L19" s="14">
        <f>F5</f>
        <v>0.67600199999999999</v>
      </c>
    </row>
    <row r="20" spans="1:12" x14ac:dyDescent="0.25">
      <c r="A20" s="6">
        <v>0.1</v>
      </c>
      <c r="B20" s="36">
        <v>0.05</v>
      </c>
      <c r="C20" s="36">
        <f t="shared" ref="C20:C27" si="0">$C$18*(1-$A20)</f>
        <v>0.29118501000000002</v>
      </c>
      <c r="D20" s="36">
        <f t="shared" ref="D20:D27" si="1">B6</f>
        <v>0.1614255</v>
      </c>
      <c r="E20" s="36">
        <f t="shared" ref="E20:E27" si="2">$E$18*(1-$B20)</f>
        <v>1.264930662</v>
      </c>
      <c r="F20" s="15">
        <f t="shared" ref="F20:F27" si="3">C6</f>
        <v>0.63732319999999998</v>
      </c>
      <c r="G20" s="6">
        <v>0.1</v>
      </c>
      <c r="H20" s="36">
        <v>0.05</v>
      </c>
      <c r="I20" s="36">
        <f t="shared" ref="I20:I27" si="4">$I$18*(1-$G20)</f>
        <v>0.30258279900000001</v>
      </c>
      <c r="J20" s="36">
        <f>E6</f>
        <v>0.1458151</v>
      </c>
      <c r="K20" s="36">
        <f t="shared" ref="K20:K27" si="5">$K$18*(1-$G20)</f>
        <v>0.6971967</v>
      </c>
      <c r="L20" s="15">
        <f t="shared" ref="L20:L27" si="6">F6</f>
        <v>0.54524299999999992</v>
      </c>
    </row>
    <row r="21" spans="1:12" x14ac:dyDescent="0.25">
      <c r="A21" s="6">
        <v>0.2</v>
      </c>
      <c r="B21" s="36">
        <v>0.1</v>
      </c>
      <c r="C21" s="36">
        <f>$C$18*(1-$A21)</f>
        <v>0.25883112000000003</v>
      </c>
      <c r="D21" s="36">
        <f t="shared" si="1"/>
        <v>0.1614157</v>
      </c>
      <c r="E21" s="36">
        <f t="shared" si="2"/>
        <v>1.1983553640000002</v>
      </c>
      <c r="F21" s="15">
        <f t="shared" si="3"/>
        <v>0.62372930000000004</v>
      </c>
      <c r="G21" s="6">
        <v>0.2</v>
      </c>
      <c r="H21" s="36">
        <v>0.1</v>
      </c>
      <c r="I21" s="36">
        <f t="shared" si="4"/>
        <v>0.26896248800000006</v>
      </c>
      <c r="J21" s="36">
        <f t="shared" ref="J20:J27" si="7">E7</f>
        <v>0.1416926</v>
      </c>
      <c r="K21" s="36">
        <f t="shared" si="5"/>
        <v>0.61973040000000001</v>
      </c>
      <c r="L21" s="15">
        <f t="shared" si="6"/>
        <v>0.61249799999999999</v>
      </c>
    </row>
    <row r="22" spans="1:12" x14ac:dyDescent="0.25">
      <c r="A22" s="6">
        <v>0.3</v>
      </c>
      <c r="B22" s="36">
        <v>0.15</v>
      </c>
      <c r="C22" s="36">
        <f t="shared" si="0"/>
        <v>0.22647723</v>
      </c>
      <c r="D22" s="36">
        <f t="shared" si="1"/>
        <v>0.14527029999999999</v>
      </c>
      <c r="E22" s="36">
        <f t="shared" si="2"/>
        <v>1.1317800660000001</v>
      </c>
      <c r="F22" s="15">
        <f t="shared" si="3"/>
        <v>0.60041619999999996</v>
      </c>
      <c r="G22" s="6">
        <v>0.3</v>
      </c>
      <c r="H22" s="36">
        <v>0.15</v>
      </c>
      <c r="I22" s="36">
        <f t="shared" si="4"/>
        <v>0.23534217700000001</v>
      </c>
      <c r="J22" s="36">
        <f t="shared" si="7"/>
        <v>0.11884071</v>
      </c>
      <c r="K22" s="36">
        <f t="shared" si="5"/>
        <v>0.54226409999999992</v>
      </c>
      <c r="L22" s="15">
        <f t="shared" si="6"/>
        <v>0.62182300000000001</v>
      </c>
    </row>
    <row r="23" spans="1:12" x14ac:dyDescent="0.25">
      <c r="A23" s="6">
        <v>0.4</v>
      </c>
      <c r="B23" s="36">
        <v>0.2</v>
      </c>
      <c r="C23" s="36">
        <f t="shared" si="0"/>
        <v>0.19412334000000001</v>
      </c>
      <c r="D23" s="36">
        <f t="shared" si="1"/>
        <v>0.13548850000000001</v>
      </c>
      <c r="E23" s="36">
        <f t="shared" si="2"/>
        <v>1.0652047680000001</v>
      </c>
      <c r="F23" s="15">
        <f t="shared" si="3"/>
        <v>0.64153970000000005</v>
      </c>
      <c r="G23" s="6">
        <v>0.4</v>
      </c>
      <c r="H23" s="36">
        <v>0.2</v>
      </c>
      <c r="I23" s="36">
        <f t="shared" si="4"/>
        <v>0.201721866</v>
      </c>
      <c r="J23" s="36">
        <f t="shared" si="7"/>
        <v>9.8623600000000006E-2</v>
      </c>
      <c r="K23" s="36">
        <f t="shared" si="5"/>
        <v>0.46479779999999998</v>
      </c>
      <c r="L23" s="15">
        <f t="shared" si="6"/>
        <v>0.57753700000000008</v>
      </c>
    </row>
    <row r="24" spans="1:12" x14ac:dyDescent="0.25">
      <c r="A24" s="6">
        <v>0.5</v>
      </c>
      <c r="B24" s="36">
        <v>0.25</v>
      </c>
      <c r="C24" s="36">
        <f t="shared" si="0"/>
        <v>0.16176945000000001</v>
      </c>
      <c r="D24" s="36">
        <f t="shared" si="1"/>
        <v>0.1321909</v>
      </c>
      <c r="E24" s="36">
        <f t="shared" si="2"/>
        <v>0.99862947000000002</v>
      </c>
      <c r="F24" s="15">
        <f t="shared" si="3"/>
        <v>0.6160253</v>
      </c>
      <c r="G24" s="6">
        <v>0.5</v>
      </c>
      <c r="H24" s="36">
        <v>0.25</v>
      </c>
      <c r="I24" s="36">
        <f t="shared" si="4"/>
        <v>0.16810155500000001</v>
      </c>
      <c r="J24" s="36">
        <f t="shared" si="7"/>
        <v>7.3168139000000007E-2</v>
      </c>
      <c r="K24" s="36">
        <f t="shared" si="5"/>
        <v>0.3873315</v>
      </c>
      <c r="L24" s="15">
        <f t="shared" si="6"/>
        <v>0.43532999999999999</v>
      </c>
    </row>
    <row r="25" spans="1:12" x14ac:dyDescent="0.25">
      <c r="A25" s="6">
        <v>0.6</v>
      </c>
      <c r="B25" s="36">
        <v>0.3</v>
      </c>
      <c r="C25" s="36">
        <f t="shared" si="0"/>
        <v>0.12941556000000001</v>
      </c>
      <c r="D25" s="36">
        <f t="shared" si="1"/>
        <v>0.13681370000000001</v>
      </c>
      <c r="E25" s="36">
        <f t="shared" si="2"/>
        <v>0.93205417199999996</v>
      </c>
      <c r="F25" s="15">
        <f t="shared" si="3"/>
        <v>0.6189287</v>
      </c>
      <c r="G25" s="6">
        <v>0.6</v>
      </c>
      <c r="H25" s="36">
        <v>0.3</v>
      </c>
      <c r="I25" s="36">
        <f t="shared" si="4"/>
        <v>0.13448124400000003</v>
      </c>
      <c r="J25" s="36">
        <f t="shared" si="7"/>
        <v>5.5344740000000003E-2</v>
      </c>
      <c r="K25" s="36">
        <f t="shared" si="5"/>
        <v>0.30986520000000001</v>
      </c>
      <c r="L25" s="15">
        <f t="shared" si="6"/>
        <v>0.41124899999999998</v>
      </c>
    </row>
    <row r="26" spans="1:12" x14ac:dyDescent="0.25">
      <c r="A26" s="6">
        <v>0.7</v>
      </c>
      <c r="B26" s="36">
        <v>0.35</v>
      </c>
      <c r="C26" s="36">
        <f t="shared" si="0"/>
        <v>9.7061670000000017E-2</v>
      </c>
      <c r="D26" s="36">
        <f t="shared" si="1"/>
        <v>9.1003499999999987E-2</v>
      </c>
      <c r="E26" s="36">
        <f t="shared" si="2"/>
        <v>0.86547887400000012</v>
      </c>
      <c r="F26" s="15">
        <f t="shared" si="3"/>
        <v>0.54736910000000005</v>
      </c>
      <c r="G26" s="6">
        <v>0.7</v>
      </c>
      <c r="H26" s="36">
        <v>0.35</v>
      </c>
      <c r="I26" s="36">
        <f t="shared" si="4"/>
        <v>0.10086093300000003</v>
      </c>
      <c r="J26" s="36">
        <f t="shared" si="7"/>
        <v>5.1298059999999999E-2</v>
      </c>
      <c r="K26" s="36">
        <f t="shared" si="5"/>
        <v>0.23239890000000002</v>
      </c>
      <c r="L26" s="15">
        <f t="shared" si="6"/>
        <v>0.376556</v>
      </c>
    </row>
    <row r="27" spans="1:12" x14ac:dyDescent="0.25">
      <c r="A27" s="7">
        <v>0.8</v>
      </c>
      <c r="B27" s="10">
        <v>0.4</v>
      </c>
      <c r="C27" s="10">
        <f t="shared" si="0"/>
        <v>6.4707779999999993E-2</v>
      </c>
      <c r="D27" s="10">
        <f t="shared" si="1"/>
        <v>7.1160299999999996E-2</v>
      </c>
      <c r="E27" s="10">
        <f t="shared" si="2"/>
        <v>0.79890357600000006</v>
      </c>
      <c r="F27" s="16">
        <f t="shared" si="3"/>
        <v>0.51942770000000005</v>
      </c>
      <c r="G27" s="7">
        <v>0.8</v>
      </c>
      <c r="H27" s="10">
        <v>0.4</v>
      </c>
      <c r="I27" s="10">
        <f t="shared" si="4"/>
        <v>6.7240621999999986E-2</v>
      </c>
      <c r="J27" s="10">
        <f t="shared" si="7"/>
        <v>2.9735959999999999E-2</v>
      </c>
      <c r="K27" s="10">
        <f t="shared" si="5"/>
        <v>0.15493259999999998</v>
      </c>
      <c r="L27" s="16">
        <f t="shared" si="6"/>
        <v>0.35282599999999997</v>
      </c>
    </row>
    <row r="28" spans="1:12" x14ac:dyDescent="0.25">
      <c r="A28" s="37"/>
      <c r="B28" s="36"/>
      <c r="C28" s="36"/>
      <c r="D28" s="36"/>
      <c r="E28" s="36"/>
      <c r="F28" s="36"/>
      <c r="G28" s="37"/>
      <c r="H28" s="36"/>
      <c r="I28" s="36"/>
      <c r="J28" s="36"/>
      <c r="K28" s="36"/>
      <c r="L28" s="36"/>
    </row>
    <row r="29" spans="1:12" x14ac:dyDescent="0.25">
      <c r="A29" s="23" t="s">
        <v>14</v>
      </c>
      <c r="B29" s="24"/>
      <c r="C29" s="24"/>
      <c r="D29" s="24"/>
      <c r="E29" s="24"/>
      <c r="F29" s="24"/>
      <c r="G29" s="24"/>
      <c r="H29" s="24"/>
      <c r="I29" s="24"/>
      <c r="J29" s="37"/>
      <c r="K29" s="35"/>
      <c r="L29" s="35"/>
    </row>
    <row r="30" spans="1:12" x14ac:dyDescent="0.25">
      <c r="A30" s="38" t="s">
        <v>36</v>
      </c>
      <c r="B30" s="17"/>
      <c r="C30" s="17"/>
      <c r="D30" s="17"/>
      <c r="E30" s="38" t="s">
        <v>37</v>
      </c>
      <c r="F30" s="17"/>
      <c r="G30" s="17"/>
      <c r="H30" s="17"/>
      <c r="I30" s="18"/>
      <c r="J30" s="37"/>
      <c r="K30" s="37"/>
      <c r="L30" s="37"/>
    </row>
    <row r="31" spans="1:12" x14ac:dyDescent="0.25">
      <c r="A31" s="27"/>
      <c r="B31" s="27"/>
      <c r="C31" s="20" t="s">
        <v>10</v>
      </c>
      <c r="D31" s="22"/>
      <c r="E31" s="27"/>
      <c r="F31" s="27"/>
      <c r="G31" s="20" t="s">
        <v>10</v>
      </c>
      <c r="H31" s="22"/>
      <c r="I31" s="23" t="s">
        <v>10</v>
      </c>
      <c r="J31" s="36"/>
      <c r="K31" s="36"/>
      <c r="L31" s="36"/>
    </row>
    <row r="32" spans="1:12" x14ac:dyDescent="0.25">
      <c r="A32" s="20" t="s">
        <v>26</v>
      </c>
      <c r="B32" s="21" t="s">
        <v>27</v>
      </c>
      <c r="C32" s="20" t="s">
        <v>12</v>
      </c>
      <c r="D32" s="22" t="s">
        <v>28</v>
      </c>
      <c r="E32" s="20" t="s">
        <v>26</v>
      </c>
      <c r="F32" s="21" t="s">
        <v>27</v>
      </c>
      <c r="G32" s="20" t="s">
        <v>12</v>
      </c>
      <c r="H32" s="22" t="s">
        <v>28</v>
      </c>
      <c r="I32" s="23" t="s">
        <v>29</v>
      </c>
      <c r="J32" s="36"/>
      <c r="K32" s="36"/>
      <c r="L32" s="36"/>
    </row>
    <row r="33" spans="1:12" x14ac:dyDescent="0.25">
      <c r="A33" s="11">
        <f>(C19+D19)/2</f>
        <v>0.24886085000000002</v>
      </c>
      <c r="B33" s="13">
        <f>(E19+F19)/2</f>
        <v>1.04573323</v>
      </c>
      <c r="C33" s="11">
        <f>(C19-D19)/(6*60)</f>
        <v>4.1487805555555563E-4</v>
      </c>
      <c r="D33" s="14">
        <f>C33/A33^$I$33</f>
        <v>4.1487805555555563E-4</v>
      </c>
      <c r="E33" s="11">
        <f>(I19+J19)/2</f>
        <v>0.25445045500000002</v>
      </c>
      <c r="F33" s="13">
        <f>(K19+L19)/2</f>
        <v>0.72533249999999994</v>
      </c>
      <c r="G33" s="11">
        <f>(I19-J19)/(6*60)</f>
        <v>4.5418141666666673E-4</v>
      </c>
      <c r="H33" s="14">
        <f>G33/E33^$I$33</f>
        <v>4.5418141666666673E-4</v>
      </c>
      <c r="I33" s="28"/>
      <c r="J33" s="36"/>
      <c r="K33" s="36"/>
      <c r="L33" s="36"/>
    </row>
    <row r="34" spans="1:12" x14ac:dyDescent="0.25">
      <c r="A34" s="6">
        <f>(C20+D20)/2</f>
        <v>0.22630525500000001</v>
      </c>
      <c r="B34" s="36">
        <f>(E20+F20)/2</f>
        <v>0.95112693100000001</v>
      </c>
      <c r="C34" s="6">
        <f>(C20-D20)/(6*60)</f>
        <v>3.604430833333334E-4</v>
      </c>
      <c r="D34" s="15">
        <f>C34/A34^$I$33</f>
        <v>3.604430833333334E-4</v>
      </c>
      <c r="E34" s="6">
        <f>(I20+J20)/2</f>
        <v>0.22419894950000002</v>
      </c>
      <c r="F34" s="36">
        <f>(K20+L20)/2</f>
        <v>0.62121984999999991</v>
      </c>
      <c r="G34" s="6">
        <f>(I20-J20)/(6*60)</f>
        <v>4.354658305555556E-4</v>
      </c>
      <c r="H34" s="15">
        <f>G34/E34^$I$33</f>
        <v>4.354658305555556E-4</v>
      </c>
      <c r="I34" s="24"/>
      <c r="J34" s="36"/>
      <c r="K34" s="36"/>
      <c r="L34" s="36"/>
    </row>
    <row r="35" spans="1:12" x14ac:dyDescent="0.25">
      <c r="A35" s="6">
        <f>(C21+D21)/2</f>
        <v>0.21012341000000001</v>
      </c>
      <c r="B35" s="36">
        <f>(E21+F21)/2</f>
        <v>0.91104233200000007</v>
      </c>
      <c r="C35" s="6">
        <f>(C21-D21)/(6*60)</f>
        <v>2.7059838888888896E-4</v>
      </c>
      <c r="D35" s="15">
        <f>C35/A35^$I$33</f>
        <v>2.7059838888888896E-4</v>
      </c>
      <c r="E35" s="6">
        <f>(I21+J21)/2</f>
        <v>0.20532754400000003</v>
      </c>
      <c r="F35" s="36">
        <f>(K21+L21)/2</f>
        <v>0.61611419999999995</v>
      </c>
      <c r="G35" s="6">
        <f>(I21-J21)/(6*60)</f>
        <v>3.5352746666666681E-4</v>
      </c>
      <c r="H35" s="15">
        <f>G35/E35^$I$33</f>
        <v>3.5352746666666681E-4</v>
      </c>
      <c r="I35" s="24"/>
      <c r="J35" s="36"/>
      <c r="K35" s="36"/>
      <c r="L35" s="36"/>
    </row>
    <row r="36" spans="1:12" x14ac:dyDescent="0.25">
      <c r="A36" s="6">
        <f>(C22+D22)/2</f>
        <v>0.185873765</v>
      </c>
      <c r="B36" s="36">
        <f>(E22+F22)/2</f>
        <v>0.86609813300000005</v>
      </c>
      <c r="C36" s="6">
        <f>(C22-D22)/(6*60)</f>
        <v>2.2557480555555559E-4</v>
      </c>
      <c r="D36" s="15">
        <f>C36/A36^$I$33</f>
        <v>2.2557480555555559E-4</v>
      </c>
      <c r="E36" s="6">
        <f>(I22+J22)/2</f>
        <v>0.1770914435</v>
      </c>
      <c r="F36" s="36">
        <f>(K22+L22)/2</f>
        <v>0.58204354999999997</v>
      </c>
      <c r="G36" s="6">
        <f>(I22-J22)/(6*60)</f>
        <v>3.2361518611111114E-4</v>
      </c>
      <c r="H36" s="15">
        <f>G36/E36^$I$33</f>
        <v>3.2361518611111114E-4</v>
      </c>
      <c r="I36" s="24"/>
      <c r="J36" s="36"/>
      <c r="K36" s="36"/>
      <c r="L36" s="36"/>
    </row>
    <row r="37" spans="1:12" x14ac:dyDescent="0.25">
      <c r="A37" s="6">
        <f>(C23+D23)/2</f>
        <v>0.16480591999999999</v>
      </c>
      <c r="B37" s="36">
        <f>(E23+F23)/2</f>
        <v>0.85337223400000006</v>
      </c>
      <c r="C37" s="6">
        <f>(C23-D23)/(6*60)</f>
        <v>1.6287455555555552E-4</v>
      </c>
      <c r="D37" s="15">
        <f>C37/A37^$I$33</f>
        <v>1.6287455555555552E-4</v>
      </c>
      <c r="E37" s="6">
        <f>(I23+J23)/2</f>
        <v>0.150172733</v>
      </c>
      <c r="F37" s="36">
        <f>(K23+L23)/2</f>
        <v>0.52116740000000006</v>
      </c>
      <c r="G37" s="6">
        <f>(I23-J23)/(6*60)</f>
        <v>2.8638407222222222E-4</v>
      </c>
      <c r="H37" s="15">
        <f>G37/E37^$I$33</f>
        <v>2.8638407222222222E-4</v>
      </c>
      <c r="I37" s="24"/>
      <c r="J37" s="36"/>
      <c r="K37" s="36"/>
      <c r="L37" s="36"/>
    </row>
    <row r="38" spans="1:12" x14ac:dyDescent="0.25">
      <c r="A38" s="6">
        <f>(C24+D24)/2</f>
        <v>0.14698017499999999</v>
      </c>
      <c r="B38" s="36">
        <f>(E24+F24)/2</f>
        <v>0.80732738500000001</v>
      </c>
      <c r="C38" s="6">
        <f>(C24-D24)/(6*60)</f>
        <v>8.2162638888888913E-5</v>
      </c>
      <c r="D38" s="15">
        <f>C38/A38^$I$33</f>
        <v>8.2162638888888913E-5</v>
      </c>
      <c r="E38" s="6">
        <f>(I24+J24)/2</f>
        <v>0.12063484700000002</v>
      </c>
      <c r="F38" s="36">
        <f>(K24+L24)/2</f>
        <v>0.41133074999999997</v>
      </c>
      <c r="G38" s="6">
        <f>(I24-J24)/(6*60)</f>
        <v>2.6370393333333337E-4</v>
      </c>
      <c r="H38" s="15">
        <f>G38/E38^$I$33</f>
        <v>2.6370393333333337E-4</v>
      </c>
      <c r="I38" s="24"/>
      <c r="J38" s="36"/>
      <c r="K38" s="36"/>
      <c r="L38" s="36"/>
    </row>
    <row r="39" spans="1:12" x14ac:dyDescent="0.25">
      <c r="A39" s="6">
        <f>(C25+D25)/2</f>
        <v>0.13311463000000001</v>
      </c>
      <c r="B39" s="36">
        <f>(E25+F25)/2</f>
        <v>0.77549143600000003</v>
      </c>
      <c r="C39" s="6">
        <f>(C25-D25)/(6*60)</f>
        <v>-2.0550388888888883E-5</v>
      </c>
      <c r="D39" s="15">
        <f>C39/A39^$I$33</f>
        <v>-2.0550388888888883E-5</v>
      </c>
      <c r="E39" s="6">
        <f>(I25+J25)/2</f>
        <v>9.4912992000000015E-2</v>
      </c>
      <c r="F39" s="36">
        <f>(K25+L25)/2</f>
        <v>0.36055709999999996</v>
      </c>
      <c r="G39" s="6">
        <f>(I25-J25)/(6*60)</f>
        <v>2.198236222222223E-4</v>
      </c>
      <c r="H39" s="15">
        <f>G39/E39^$I$33</f>
        <v>2.198236222222223E-4</v>
      </c>
      <c r="I39" s="24"/>
      <c r="J39" s="36"/>
      <c r="K39" s="36"/>
      <c r="L39" s="36"/>
    </row>
    <row r="40" spans="1:12" x14ac:dyDescent="0.25">
      <c r="A40" s="6">
        <f>(C26+D26)/2</f>
        <v>9.4032585000000002E-2</v>
      </c>
      <c r="B40" s="36">
        <f>(E26+F26)/2</f>
        <v>0.70642398700000009</v>
      </c>
      <c r="C40" s="6">
        <f>(C26-D26)/(6*60)</f>
        <v>1.6828250000000081E-5</v>
      </c>
      <c r="D40" s="15">
        <f>C40/A40^$I$33</f>
        <v>1.6828250000000081E-5</v>
      </c>
      <c r="E40" s="6">
        <f>(I26+J26)/2</f>
        <v>7.607949650000001E-2</v>
      </c>
      <c r="F40" s="36">
        <f>(K26+L26)/2</f>
        <v>0.30447745000000004</v>
      </c>
      <c r="G40" s="6">
        <f>(I26-J26)/(6*60)</f>
        <v>1.3767464722222231E-4</v>
      </c>
      <c r="H40" s="15">
        <f>G40/E40^$I$33</f>
        <v>1.3767464722222231E-4</v>
      </c>
      <c r="I40" s="24"/>
    </row>
    <row r="41" spans="1:12" x14ac:dyDescent="0.25">
      <c r="A41" s="7">
        <f>(C27+D27)/2</f>
        <v>6.7934040000000001E-2</v>
      </c>
      <c r="B41" s="10">
        <f>(E27+F27)/2</f>
        <v>0.65916563800000005</v>
      </c>
      <c r="C41" s="7">
        <f>(C27-D27)/(6*60)</f>
        <v>-1.7923666666666676E-5</v>
      </c>
      <c r="D41" s="16">
        <f>C41/A41^$I$33</f>
        <v>-1.7923666666666676E-5</v>
      </c>
      <c r="E41" s="7">
        <f>(I27+J27)/2</f>
        <v>4.8488290999999989E-2</v>
      </c>
      <c r="F41" s="10">
        <f>(K27+L27)/2</f>
        <v>0.25387929999999997</v>
      </c>
      <c r="G41" s="7">
        <f>(I27-J27)/(6*60)</f>
        <v>1.0417961666666663E-4</v>
      </c>
      <c r="H41" s="16">
        <f>G41/E41^$I$33</f>
        <v>1.0417961666666663E-4</v>
      </c>
      <c r="I41" s="24"/>
    </row>
    <row r="43" spans="1:12" x14ac:dyDescent="0.25">
      <c r="J43" s="26"/>
    </row>
    <row r="44" spans="1:12" x14ac:dyDescent="0.25">
      <c r="J44" s="26"/>
    </row>
    <row r="54" spans="1:9" x14ac:dyDescent="0.25">
      <c r="A54" s="37"/>
      <c r="B54" s="36"/>
      <c r="C54" s="36"/>
      <c r="D54" s="36"/>
      <c r="E54" s="37"/>
      <c r="F54" s="36"/>
      <c r="G54" s="36"/>
      <c r="H54" s="36"/>
      <c r="I54" s="36"/>
    </row>
    <row r="55" spans="1:9" x14ac:dyDescent="0.25">
      <c r="A55" s="37"/>
      <c r="B55" s="37"/>
      <c r="C55" s="37"/>
      <c r="D55" s="37"/>
      <c r="E55" s="37"/>
      <c r="F55" s="37"/>
      <c r="G55" s="37"/>
      <c r="H55" s="37"/>
      <c r="I55" s="37"/>
    </row>
    <row r="56" spans="1:9" x14ac:dyDescent="0.25">
      <c r="A56" s="37"/>
      <c r="B56" s="37"/>
      <c r="C56" s="37"/>
      <c r="D56" s="37"/>
      <c r="E56" s="37"/>
      <c r="F56" s="37"/>
      <c r="G56" s="37"/>
      <c r="H56" s="37"/>
      <c r="I56" s="37"/>
    </row>
    <row r="57" spans="1:9" x14ac:dyDescent="0.25">
      <c r="A57" s="36"/>
      <c r="B57" s="36"/>
      <c r="C57" s="36"/>
      <c r="D57" s="36"/>
      <c r="E57" s="36"/>
      <c r="F57" s="36"/>
      <c r="G57" s="36"/>
      <c r="H57" s="36"/>
      <c r="I57" s="36"/>
    </row>
    <row r="58" spans="1:9" x14ac:dyDescent="0.25">
      <c r="A58" s="36"/>
      <c r="B58" s="36"/>
      <c r="C58" s="36"/>
      <c r="D58" s="36"/>
      <c r="E58" s="36"/>
      <c r="F58" s="36"/>
      <c r="G58" s="36"/>
      <c r="H58" s="36"/>
      <c r="I58" s="36"/>
    </row>
    <row r="59" spans="1:9" x14ac:dyDescent="0.25">
      <c r="A59" s="36"/>
      <c r="B59" s="36"/>
      <c r="C59" s="36"/>
      <c r="D59" s="36"/>
      <c r="E59" s="36"/>
      <c r="F59" s="36"/>
      <c r="G59" s="36"/>
      <c r="H59" s="36"/>
      <c r="I59" s="36"/>
    </row>
    <row r="60" spans="1:9" x14ac:dyDescent="0.25">
      <c r="A60" s="36"/>
      <c r="B60" s="36"/>
      <c r="C60" s="36"/>
      <c r="D60" s="36"/>
      <c r="E60" s="36"/>
      <c r="F60" s="36"/>
      <c r="G60" s="36"/>
      <c r="H60" s="36"/>
      <c r="I60" s="36"/>
    </row>
    <row r="61" spans="1:9" x14ac:dyDescent="0.25">
      <c r="A61" s="36"/>
      <c r="B61" s="36"/>
      <c r="C61" s="36"/>
      <c r="D61" s="36"/>
      <c r="E61" s="36"/>
      <c r="F61" s="36"/>
      <c r="G61" s="36"/>
      <c r="H61" s="36"/>
      <c r="I61" s="36"/>
    </row>
    <row r="62" spans="1:9" x14ac:dyDescent="0.25">
      <c r="A62" s="36"/>
      <c r="B62" s="36"/>
      <c r="C62" s="36"/>
      <c r="D62" s="36"/>
      <c r="E62" s="36"/>
      <c r="F62" s="36"/>
      <c r="G62" s="36"/>
      <c r="H62" s="36"/>
      <c r="I62" s="36"/>
    </row>
    <row r="63" spans="1:9" x14ac:dyDescent="0.25">
      <c r="A63" s="36"/>
      <c r="B63" s="36"/>
      <c r="C63" s="36"/>
      <c r="D63" s="36"/>
      <c r="E63" s="36"/>
      <c r="F63" s="36"/>
      <c r="G63" s="36"/>
      <c r="H63" s="36"/>
      <c r="I63" s="36"/>
    </row>
    <row r="64" spans="1:9" x14ac:dyDescent="0.25">
      <c r="A64" s="36"/>
      <c r="B64" s="36"/>
      <c r="C64" s="36"/>
      <c r="D64" s="36"/>
      <c r="E64" s="36"/>
      <c r="F64" s="36"/>
      <c r="G64" s="36"/>
      <c r="H64" s="36"/>
      <c r="I64" s="36"/>
    </row>
    <row r="65" spans="1:9" x14ac:dyDescent="0.25">
      <c r="A65" s="36"/>
      <c r="B65" s="36"/>
      <c r="C65" s="36"/>
      <c r="D65" s="36"/>
      <c r="E65" s="36"/>
      <c r="F65" s="36"/>
      <c r="G65" s="36"/>
      <c r="H65" s="36"/>
      <c r="I65" s="36"/>
    </row>
    <row r="66" spans="1:9" x14ac:dyDescent="0.25">
      <c r="A66" s="37"/>
      <c r="B66" s="36"/>
      <c r="C66" s="36"/>
      <c r="D66" s="36"/>
      <c r="E66" s="37"/>
      <c r="F66" s="36"/>
      <c r="G66" s="36"/>
      <c r="H66" s="36"/>
      <c r="I66" s="36"/>
    </row>
    <row r="67" spans="1:9" x14ac:dyDescent="0.25">
      <c r="A67" s="37"/>
      <c r="B67" s="37"/>
      <c r="C67" s="37"/>
      <c r="D67" s="37"/>
      <c r="E67" s="37"/>
      <c r="F67" s="37"/>
      <c r="G67" s="37"/>
      <c r="H67" s="37"/>
      <c r="I67" s="37"/>
    </row>
    <row r="68" spans="1:9" x14ac:dyDescent="0.25">
      <c r="A68" s="37"/>
      <c r="B68" s="37"/>
      <c r="C68" s="37"/>
      <c r="D68" s="37"/>
      <c r="E68" s="37"/>
      <c r="F68" s="37"/>
      <c r="G68" s="37"/>
      <c r="H68" s="37"/>
      <c r="I68" s="37"/>
    </row>
    <row r="69" spans="1:9" x14ac:dyDescent="0.25">
      <c r="A69" s="36"/>
      <c r="B69" s="36"/>
      <c r="C69" s="36"/>
      <c r="D69" s="36"/>
      <c r="E69" s="36"/>
      <c r="F69" s="36"/>
      <c r="G69" s="36"/>
      <c r="H69" s="36"/>
      <c r="I69" s="36"/>
    </row>
    <row r="70" spans="1:9" x14ac:dyDescent="0.25">
      <c r="A70" s="36"/>
      <c r="B70" s="36"/>
      <c r="C70" s="36"/>
      <c r="D70" s="36"/>
      <c r="E70" s="36"/>
      <c r="F70" s="36"/>
      <c r="G70" s="36"/>
      <c r="H70" s="36"/>
      <c r="I70" s="36"/>
    </row>
    <row r="71" spans="1:9" x14ac:dyDescent="0.25">
      <c r="A71" s="36"/>
      <c r="B71" s="36"/>
      <c r="C71" s="36"/>
      <c r="D71" s="36"/>
      <c r="E71" s="36"/>
      <c r="F71" s="36"/>
      <c r="G71" s="36"/>
      <c r="H71" s="36"/>
      <c r="I71" s="36"/>
    </row>
    <row r="72" spans="1:9" x14ac:dyDescent="0.25">
      <c r="A72" s="36"/>
      <c r="B72" s="36"/>
      <c r="C72" s="36"/>
      <c r="D72" s="36"/>
      <c r="E72" s="36"/>
      <c r="F72" s="36"/>
      <c r="G72" s="36"/>
      <c r="H72" s="36"/>
      <c r="I72" s="36"/>
    </row>
    <row r="73" spans="1:9" x14ac:dyDescent="0.25">
      <c r="A73" s="36"/>
      <c r="B73" s="36"/>
      <c r="C73" s="36"/>
      <c r="D73" s="36"/>
      <c r="E73" s="36"/>
      <c r="F73" s="36"/>
      <c r="G73" s="36"/>
      <c r="H73" s="36"/>
      <c r="I73" s="36"/>
    </row>
    <row r="74" spans="1:9" x14ac:dyDescent="0.25">
      <c r="A74" s="36"/>
      <c r="B74" s="36"/>
      <c r="C74" s="36"/>
      <c r="D74" s="36"/>
      <c r="E74" s="36"/>
      <c r="F74" s="36"/>
      <c r="G74" s="36"/>
      <c r="H74" s="36"/>
      <c r="I74" s="36"/>
    </row>
    <row r="75" spans="1:9" x14ac:dyDescent="0.25">
      <c r="A75" s="36"/>
      <c r="B75" s="36"/>
      <c r="C75" s="36"/>
      <c r="D75" s="36"/>
      <c r="E75" s="36"/>
      <c r="F75" s="36"/>
      <c r="G75" s="36"/>
      <c r="H75" s="36"/>
      <c r="I75" s="36"/>
    </row>
    <row r="76" spans="1:9" x14ac:dyDescent="0.25">
      <c r="A76" s="36"/>
      <c r="B76" s="36"/>
      <c r="C76" s="36"/>
      <c r="D76" s="36"/>
      <c r="E76" s="36"/>
      <c r="F76" s="36"/>
      <c r="G76" s="36"/>
      <c r="H76" s="36"/>
      <c r="I76" s="36"/>
    </row>
    <row r="77" spans="1:9" x14ac:dyDescent="0.25">
      <c r="A77" s="36"/>
      <c r="B77" s="36"/>
      <c r="C77" s="36"/>
      <c r="D77" s="36"/>
      <c r="E77" s="36"/>
      <c r="F77" s="36"/>
      <c r="G77" s="36"/>
      <c r="H77" s="36"/>
      <c r="I77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4CB-FA79-4320-941E-CE95DAF4A9D1}">
  <dimension ref="A1:L77"/>
  <sheetViews>
    <sheetView topLeftCell="A31" zoomScale="70" zoomScaleNormal="70" workbookViewId="0">
      <selection activeCell="I46" sqref="I46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>
        <v>0.32353890000000002</v>
      </c>
      <c r="C4">
        <v>1.3315059600000001</v>
      </c>
      <c r="D4" s="2"/>
      <c r="E4">
        <v>0.41804170000000002</v>
      </c>
      <c r="F4">
        <v>1.3315059600000001</v>
      </c>
      <c r="G4" s="2"/>
      <c r="H4">
        <v>0.34533393000000001</v>
      </c>
      <c r="I4">
        <v>1.3423157800000001</v>
      </c>
      <c r="J4" s="2"/>
      <c r="K4">
        <v>0.3263953</v>
      </c>
      <c r="L4">
        <v>0.77744749999999996</v>
      </c>
    </row>
    <row r="5" spans="1:12" x14ac:dyDescent="0.25">
      <c r="A5" s="29"/>
      <c r="B5">
        <v>0.1741828</v>
      </c>
      <c r="C5">
        <v>0.75996049999999993</v>
      </c>
      <c r="D5" s="29"/>
      <c r="E5">
        <v>0.2109132</v>
      </c>
      <c r="F5">
        <v>0.69877619999999996</v>
      </c>
      <c r="G5" s="29"/>
      <c r="H5">
        <v>0.14585390000000001</v>
      </c>
      <c r="I5">
        <v>1.3370455000000001</v>
      </c>
      <c r="J5" s="29"/>
      <c r="K5">
        <v>0.21191589999999999</v>
      </c>
      <c r="L5">
        <v>0.6846509999999999</v>
      </c>
    </row>
    <row r="6" spans="1:12" x14ac:dyDescent="0.25">
      <c r="A6" s="29"/>
      <c r="B6">
        <v>0.1614255</v>
      </c>
      <c r="C6">
        <v>0.63732319999999998</v>
      </c>
      <c r="D6" s="29"/>
      <c r="E6">
        <v>0.24025170000000001</v>
      </c>
      <c r="F6">
        <v>0.5973619</v>
      </c>
      <c r="G6" s="29"/>
      <c r="H6">
        <v>0.15433169999999999</v>
      </c>
      <c r="I6">
        <v>1.3127021000000001</v>
      </c>
      <c r="J6" s="29"/>
      <c r="K6">
        <v>0.1675933</v>
      </c>
      <c r="L6">
        <v>0.62659799999999999</v>
      </c>
    </row>
    <row r="7" spans="1:12" x14ac:dyDescent="0.25">
      <c r="A7" s="29"/>
      <c r="B7">
        <v>0.1614157</v>
      </c>
      <c r="C7">
        <v>0.62372930000000004</v>
      </c>
      <c r="D7" s="29"/>
      <c r="E7">
        <v>0.25677699999999998</v>
      </c>
      <c r="F7">
        <v>0.60910059999999999</v>
      </c>
      <c r="G7" s="29"/>
      <c r="H7">
        <v>0.1490863</v>
      </c>
      <c r="I7">
        <v>1.5046949000000001</v>
      </c>
      <c r="J7" s="29"/>
      <c r="K7">
        <v>0.20242280000000001</v>
      </c>
      <c r="L7">
        <v>0.75538109999999992</v>
      </c>
    </row>
    <row r="8" spans="1:12" x14ac:dyDescent="0.25">
      <c r="A8" s="29"/>
      <c r="B8">
        <v>0.14527029999999999</v>
      </c>
      <c r="C8">
        <v>0.60041619999999996</v>
      </c>
      <c r="D8" s="29"/>
      <c r="E8">
        <v>0.23792260000000001</v>
      </c>
      <c r="F8">
        <v>0.58053549999999998</v>
      </c>
      <c r="G8" s="29"/>
      <c r="H8">
        <v>0.14035</v>
      </c>
      <c r="I8">
        <v>1.4326162</v>
      </c>
      <c r="J8" s="29"/>
      <c r="K8">
        <v>0.1831082</v>
      </c>
      <c r="L8">
        <v>0.71564780000000006</v>
      </c>
    </row>
    <row r="9" spans="1:12" x14ac:dyDescent="0.25">
      <c r="A9" s="29"/>
      <c r="B9">
        <v>0.13548850000000001</v>
      </c>
      <c r="C9">
        <v>0.64153970000000005</v>
      </c>
      <c r="D9" s="29"/>
      <c r="E9">
        <v>0.22464020000000001</v>
      </c>
      <c r="F9">
        <v>0.5592724</v>
      </c>
      <c r="G9" s="29"/>
      <c r="H9">
        <v>0.14290530000000001</v>
      </c>
      <c r="I9">
        <v>1.198029</v>
      </c>
      <c r="J9" s="29"/>
      <c r="K9">
        <v>0.15376269000000001</v>
      </c>
      <c r="L9">
        <v>0.57740350000000007</v>
      </c>
    </row>
    <row r="10" spans="1:12" x14ac:dyDescent="0.25">
      <c r="A10" s="29"/>
      <c r="B10">
        <v>0.1321909</v>
      </c>
      <c r="C10">
        <v>0.6160253</v>
      </c>
      <c r="D10" s="29"/>
      <c r="E10">
        <v>0.2340643</v>
      </c>
      <c r="F10">
        <v>0.59113039999999994</v>
      </c>
      <c r="G10" s="29"/>
      <c r="H10">
        <v>0.12803129999999999</v>
      </c>
      <c r="I10">
        <v>1.3118972</v>
      </c>
      <c r="J10" s="29"/>
      <c r="K10">
        <v>0.13425535</v>
      </c>
      <c r="L10">
        <v>0.57625579999999998</v>
      </c>
    </row>
    <row r="11" spans="1:12" x14ac:dyDescent="0.25">
      <c r="A11" s="29"/>
      <c r="B11">
        <v>0.13681370000000001</v>
      </c>
      <c r="C11">
        <v>0.6189287</v>
      </c>
      <c r="D11" s="29"/>
      <c r="E11">
        <v>0.2309676</v>
      </c>
      <c r="F11">
        <v>0.59336734999999996</v>
      </c>
      <c r="G11" s="29"/>
      <c r="H11">
        <v>0.109418</v>
      </c>
      <c r="I11">
        <v>1.1405719999999999</v>
      </c>
      <c r="J11" s="29"/>
      <c r="K11">
        <v>0.11811929</v>
      </c>
      <c r="L11">
        <v>0.53166069999999999</v>
      </c>
    </row>
    <row r="12" spans="1:12" x14ac:dyDescent="0.25">
      <c r="A12" s="29"/>
      <c r="B12">
        <v>9.1003499999999987E-2</v>
      </c>
      <c r="C12">
        <v>0.54736910000000005</v>
      </c>
      <c r="D12" s="29"/>
      <c r="E12">
        <v>0.26104189999999999</v>
      </c>
      <c r="F12">
        <v>0.60899775</v>
      </c>
      <c r="G12" s="29"/>
      <c r="H12">
        <v>9.7036700000000004E-2</v>
      </c>
      <c r="I12">
        <v>1.1505685000000001</v>
      </c>
      <c r="J12" s="29"/>
      <c r="K12">
        <v>0.13135949999999999</v>
      </c>
      <c r="L12">
        <v>0.67197980000000002</v>
      </c>
    </row>
    <row r="13" spans="1:12" x14ac:dyDescent="0.25">
      <c r="A13" s="31"/>
      <c r="B13">
        <v>7.1160299999999996E-2</v>
      </c>
      <c r="C13">
        <v>0.51942770000000005</v>
      </c>
      <c r="D13" s="31"/>
      <c r="E13">
        <v>0.20473250000000001</v>
      </c>
      <c r="F13">
        <v>0.54015340000000001</v>
      </c>
      <c r="G13" s="31"/>
      <c r="H13">
        <v>8.6694900000000005E-2</v>
      </c>
      <c r="I13">
        <v>1.1197394000000001</v>
      </c>
      <c r="J13" s="31"/>
      <c r="K13">
        <v>8.6327920000000002E-2</v>
      </c>
      <c r="L13">
        <v>0.50062999999999991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0.32353890000000002</v>
      </c>
      <c r="D18" s="21" t="s">
        <v>25</v>
      </c>
      <c r="E18" s="21">
        <f>C4</f>
        <v>1.3315059600000001</v>
      </c>
      <c r="F18" s="22" t="s">
        <v>25</v>
      </c>
      <c r="G18" s="20" t="s">
        <v>7</v>
      </c>
      <c r="H18" s="21" t="s">
        <v>7</v>
      </c>
      <c r="I18" s="21">
        <f>E4</f>
        <v>0.41804170000000002</v>
      </c>
      <c r="J18" s="21" t="s">
        <v>25</v>
      </c>
      <c r="K18" s="21">
        <f>F4</f>
        <v>1.3315059600000001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0.32353890000000002</v>
      </c>
      <c r="D19" s="14">
        <f>B5</f>
        <v>0.1741828</v>
      </c>
      <c r="E19" s="13">
        <f>$E$18*(1-$B19)</f>
        <v>1.3315059600000001</v>
      </c>
      <c r="F19" s="14">
        <f>C5</f>
        <v>0.75996049999999993</v>
      </c>
      <c r="G19" s="11">
        <v>0</v>
      </c>
      <c r="H19" s="13">
        <f>1-(2/2)</f>
        <v>0</v>
      </c>
      <c r="I19" s="13">
        <f>$I$18*(1-$G19)</f>
        <v>0.41804170000000002</v>
      </c>
      <c r="J19" s="13">
        <f>E5</f>
        <v>0.2109132</v>
      </c>
      <c r="K19" s="13">
        <f>$K$18*(1-$H19)</f>
        <v>1.3315059600000001</v>
      </c>
      <c r="L19" s="14">
        <f>F5</f>
        <v>0.69877619999999996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0.29118501000000002</v>
      </c>
      <c r="D20" s="24">
        <f t="shared" ref="D20:D27" si="1">B6</f>
        <v>0.1614255</v>
      </c>
      <c r="E20" s="24">
        <f t="shared" ref="E20:E27" si="2">$E$18*(1-$B20)</f>
        <v>1.264930662</v>
      </c>
      <c r="F20" s="15">
        <f t="shared" ref="F20:F27" si="3">C6</f>
        <v>0.63732319999999998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0.397139615</v>
      </c>
      <c r="J20" s="24">
        <f t="shared" ref="J20:J27" si="6">E6</f>
        <v>0.24025170000000001</v>
      </c>
      <c r="K20" s="24">
        <f t="shared" ref="K20:K27" si="7">$K$18*(1-$H20)</f>
        <v>1.2815744865000001</v>
      </c>
      <c r="L20" s="15">
        <f t="shared" ref="L20:L27" si="8">F6</f>
        <v>0.5973619</v>
      </c>
    </row>
    <row r="21" spans="1:12" x14ac:dyDescent="0.25">
      <c r="A21" s="6">
        <v>0.2</v>
      </c>
      <c r="B21" s="24">
        <v>0.1</v>
      </c>
      <c r="C21" s="24">
        <f t="shared" si="0"/>
        <v>0.25883112000000003</v>
      </c>
      <c r="D21" s="24">
        <f t="shared" si="1"/>
        <v>0.1614157</v>
      </c>
      <c r="E21" s="24">
        <f t="shared" si="2"/>
        <v>1.1983553640000002</v>
      </c>
      <c r="F21" s="15">
        <f t="shared" si="3"/>
        <v>0.62372930000000004</v>
      </c>
      <c r="G21" s="6">
        <v>0.1</v>
      </c>
      <c r="H21" s="24">
        <f>1-(1.85/2)</f>
        <v>7.4999999999999956E-2</v>
      </c>
      <c r="I21" s="24">
        <f t="shared" si="5"/>
        <v>0.37623753000000004</v>
      </c>
      <c r="J21" s="24">
        <f t="shared" si="6"/>
        <v>0.25677699999999998</v>
      </c>
      <c r="K21" s="24">
        <f t="shared" si="7"/>
        <v>1.2316430130000002</v>
      </c>
      <c r="L21" s="15">
        <f t="shared" si="8"/>
        <v>0.60910059999999999</v>
      </c>
    </row>
    <row r="22" spans="1:12" x14ac:dyDescent="0.25">
      <c r="A22" s="6">
        <v>0.3</v>
      </c>
      <c r="B22" s="24">
        <v>0.15</v>
      </c>
      <c r="C22" s="24">
        <f t="shared" si="0"/>
        <v>0.22647723</v>
      </c>
      <c r="D22" s="24">
        <f t="shared" si="1"/>
        <v>0.14527029999999999</v>
      </c>
      <c r="E22" s="24">
        <f t="shared" si="2"/>
        <v>1.1317800660000001</v>
      </c>
      <c r="F22" s="15">
        <f t="shared" si="3"/>
        <v>0.60041619999999996</v>
      </c>
      <c r="G22" s="6">
        <v>0.15</v>
      </c>
      <c r="H22" s="24">
        <f>1-(1.775/2)</f>
        <v>0.11250000000000004</v>
      </c>
      <c r="I22" s="24">
        <f t="shared" si="5"/>
        <v>0.35533544500000003</v>
      </c>
      <c r="J22" s="24">
        <f t="shared" si="6"/>
        <v>0.23792260000000001</v>
      </c>
      <c r="K22" s="24">
        <f t="shared" si="7"/>
        <v>1.1817115395</v>
      </c>
      <c r="L22" s="15">
        <f t="shared" si="8"/>
        <v>0.58053549999999998</v>
      </c>
    </row>
    <row r="23" spans="1:12" x14ac:dyDescent="0.25">
      <c r="A23" s="6">
        <v>0.4</v>
      </c>
      <c r="B23" s="24">
        <v>0.2</v>
      </c>
      <c r="C23" s="24">
        <f t="shared" si="0"/>
        <v>0.19412334000000001</v>
      </c>
      <c r="D23" s="24">
        <f t="shared" si="1"/>
        <v>0.13548850000000001</v>
      </c>
      <c r="E23" s="24">
        <f t="shared" si="2"/>
        <v>1.0652047680000001</v>
      </c>
      <c r="F23" s="15">
        <f t="shared" si="3"/>
        <v>0.64153970000000005</v>
      </c>
      <c r="G23" s="6">
        <v>0.2</v>
      </c>
      <c r="H23" s="24">
        <f>1-(1.7/2)</f>
        <v>0.15000000000000002</v>
      </c>
      <c r="I23" s="24">
        <f t="shared" si="5"/>
        <v>0.33443336000000001</v>
      </c>
      <c r="J23" s="24">
        <f t="shared" si="6"/>
        <v>0.22464020000000001</v>
      </c>
      <c r="K23" s="24">
        <f t="shared" si="7"/>
        <v>1.1317800660000001</v>
      </c>
      <c r="L23" s="15">
        <f t="shared" si="8"/>
        <v>0.5592724</v>
      </c>
    </row>
    <row r="24" spans="1:12" x14ac:dyDescent="0.25">
      <c r="A24" s="6">
        <v>0.5</v>
      </c>
      <c r="B24" s="24">
        <v>0.25</v>
      </c>
      <c r="C24" s="24">
        <f t="shared" si="0"/>
        <v>0.16176945000000001</v>
      </c>
      <c r="D24" s="24">
        <f t="shared" si="1"/>
        <v>0.1321909</v>
      </c>
      <c r="E24" s="24">
        <f t="shared" si="2"/>
        <v>0.99862947000000002</v>
      </c>
      <c r="F24" s="15">
        <f t="shared" si="3"/>
        <v>0.6160253</v>
      </c>
      <c r="G24" s="6">
        <v>0.25</v>
      </c>
      <c r="H24" s="24">
        <f>1-(1.625/2)</f>
        <v>0.1875</v>
      </c>
      <c r="I24" s="24">
        <f t="shared" si="5"/>
        <v>0.313531275</v>
      </c>
      <c r="J24" s="24">
        <f t="shared" si="6"/>
        <v>0.2340643</v>
      </c>
      <c r="K24" s="24">
        <f t="shared" si="7"/>
        <v>1.0818485925000001</v>
      </c>
      <c r="L24" s="15">
        <f t="shared" si="8"/>
        <v>0.59113039999999994</v>
      </c>
    </row>
    <row r="25" spans="1:12" x14ac:dyDescent="0.25">
      <c r="A25" s="6">
        <v>0.6</v>
      </c>
      <c r="B25" s="24">
        <v>0.3</v>
      </c>
      <c r="C25" s="24">
        <f t="shared" si="0"/>
        <v>0.12941556000000001</v>
      </c>
      <c r="D25" s="24">
        <f t="shared" si="1"/>
        <v>0.13681370000000001</v>
      </c>
      <c r="E25" s="24">
        <f t="shared" si="2"/>
        <v>0.93205417199999996</v>
      </c>
      <c r="F25" s="15">
        <f t="shared" si="3"/>
        <v>0.6189287</v>
      </c>
      <c r="G25" s="6">
        <v>0.3</v>
      </c>
      <c r="H25" s="24">
        <f>1-(1.55/2)</f>
        <v>0.22499999999999998</v>
      </c>
      <c r="I25" s="24">
        <f t="shared" si="5"/>
        <v>0.29262918999999998</v>
      </c>
      <c r="J25" s="24">
        <f t="shared" si="6"/>
        <v>0.2309676</v>
      </c>
      <c r="K25" s="24">
        <f t="shared" si="7"/>
        <v>1.031917119</v>
      </c>
      <c r="L25" s="15">
        <f t="shared" si="8"/>
        <v>0.59336734999999996</v>
      </c>
    </row>
    <row r="26" spans="1:12" x14ac:dyDescent="0.25">
      <c r="A26" s="6">
        <v>0.7</v>
      </c>
      <c r="B26" s="24">
        <v>0.35</v>
      </c>
      <c r="C26" s="24">
        <f t="shared" si="0"/>
        <v>9.7061670000000017E-2</v>
      </c>
      <c r="D26" s="24">
        <f t="shared" si="1"/>
        <v>9.1003499999999987E-2</v>
      </c>
      <c r="E26" s="24">
        <f t="shared" si="2"/>
        <v>0.86547887400000012</v>
      </c>
      <c r="F26" s="15">
        <f t="shared" si="3"/>
        <v>0.54736910000000005</v>
      </c>
      <c r="G26" s="6">
        <v>0.35</v>
      </c>
      <c r="H26" s="24">
        <f>1-(1.475/2)</f>
        <v>0.26249999999999996</v>
      </c>
      <c r="I26" s="24">
        <f t="shared" si="5"/>
        <v>0.27172710500000002</v>
      </c>
      <c r="J26" s="24">
        <f t="shared" si="6"/>
        <v>0.26104189999999999</v>
      </c>
      <c r="K26" s="24">
        <f t="shared" si="7"/>
        <v>0.98198564550000011</v>
      </c>
      <c r="L26" s="15">
        <f t="shared" si="8"/>
        <v>0.60899775</v>
      </c>
    </row>
    <row r="27" spans="1:12" x14ac:dyDescent="0.25">
      <c r="A27" s="7">
        <v>0.8</v>
      </c>
      <c r="B27" s="10">
        <v>0.4</v>
      </c>
      <c r="C27" s="10">
        <f t="shared" si="0"/>
        <v>6.4707779999999993E-2</v>
      </c>
      <c r="D27" s="10">
        <f t="shared" si="1"/>
        <v>7.1160299999999996E-2</v>
      </c>
      <c r="E27" s="10">
        <f t="shared" si="2"/>
        <v>0.79890357600000006</v>
      </c>
      <c r="F27" s="16">
        <f t="shared" si="3"/>
        <v>0.51942770000000005</v>
      </c>
      <c r="G27" s="7">
        <v>0.4</v>
      </c>
      <c r="H27" s="10">
        <f>1-(1.4/2)</f>
        <v>0.30000000000000004</v>
      </c>
      <c r="I27" s="10">
        <f t="shared" si="5"/>
        <v>0.25082502000000001</v>
      </c>
      <c r="J27" s="10">
        <f t="shared" si="6"/>
        <v>0.20473250000000001</v>
      </c>
      <c r="K27" s="10">
        <f t="shared" si="7"/>
        <v>0.93205417199999996</v>
      </c>
      <c r="L27" s="16">
        <f t="shared" si="8"/>
        <v>0.54015340000000001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0.34533393000000001</v>
      </c>
      <c r="D30" s="21" t="s">
        <v>25</v>
      </c>
      <c r="E30" s="21">
        <f>I4</f>
        <v>1.3423157800000001</v>
      </c>
      <c r="F30" s="22" t="s">
        <v>25</v>
      </c>
      <c r="G30" s="20" t="s">
        <v>7</v>
      </c>
      <c r="H30" s="21" t="s">
        <v>7</v>
      </c>
      <c r="I30" s="21">
        <f>K4</f>
        <v>0.3263953</v>
      </c>
      <c r="J30" s="21" t="s">
        <v>25</v>
      </c>
      <c r="K30" s="21">
        <f>L4</f>
        <v>0.77744749999999996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0.34533393000000001</v>
      </c>
      <c r="D31" s="13">
        <f>H5</f>
        <v>0.14585390000000001</v>
      </c>
      <c r="E31" s="13">
        <f>$E$30*(1-$B31)</f>
        <v>1.3423157800000001</v>
      </c>
      <c r="F31" s="14">
        <f>I5</f>
        <v>1.3370455000000001</v>
      </c>
      <c r="G31" s="11">
        <v>0</v>
      </c>
      <c r="H31" s="13">
        <v>0</v>
      </c>
      <c r="I31" s="13">
        <f>$I$30*(1-$G31)</f>
        <v>0.3263953</v>
      </c>
      <c r="J31" s="13">
        <f>K5</f>
        <v>0.21191589999999999</v>
      </c>
      <c r="K31" s="13">
        <f>$K$30*(1-$H31)</f>
        <v>0.77744749999999996</v>
      </c>
      <c r="L31" s="14">
        <f>L5</f>
        <v>0.6846509999999999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0.31080053700000004</v>
      </c>
      <c r="D32" s="24">
        <f t="shared" ref="D32:D39" si="10">H6</f>
        <v>0.15433169999999999</v>
      </c>
      <c r="E32" s="24">
        <f t="shared" ref="E32:E39" si="11">$E$30*(1-$B32)</f>
        <v>1.3087578854999999</v>
      </c>
      <c r="F32" s="15">
        <f t="shared" ref="F32:F39" si="12">I6</f>
        <v>1.3127021000000001</v>
      </c>
      <c r="G32" s="6">
        <v>0.1</v>
      </c>
      <c r="H32" s="24">
        <v>0.05</v>
      </c>
      <c r="I32" s="24">
        <f t="shared" ref="I32:I39" si="13">$I$30*(1-$G32)</f>
        <v>0.29375577000000003</v>
      </c>
      <c r="J32" s="24">
        <f t="shared" ref="J32:J39" si="14">K6</f>
        <v>0.1675933</v>
      </c>
      <c r="K32" s="24">
        <f t="shared" ref="K32:K39" si="15">$K$30*(1-$H32)</f>
        <v>0.73857512499999989</v>
      </c>
      <c r="L32" s="15">
        <f t="shared" ref="L32:L38" si="16">L6</f>
        <v>0.62659799999999999</v>
      </c>
    </row>
    <row r="33" spans="1:12" x14ac:dyDescent="0.25">
      <c r="A33" s="6">
        <v>0.2</v>
      </c>
      <c r="B33" s="24">
        <v>0.05</v>
      </c>
      <c r="C33" s="24">
        <f t="shared" si="9"/>
        <v>0.27626714400000002</v>
      </c>
      <c r="D33" s="24">
        <f t="shared" si="10"/>
        <v>0.1490863</v>
      </c>
      <c r="E33" s="24">
        <f t="shared" si="11"/>
        <v>1.275199991</v>
      </c>
      <c r="F33" s="15">
        <f>I7</f>
        <v>1.5046949000000001</v>
      </c>
      <c r="G33" s="6">
        <v>0.2</v>
      </c>
      <c r="H33" s="24">
        <v>0.1</v>
      </c>
      <c r="I33" s="24">
        <f t="shared" si="13"/>
        <v>0.26111624</v>
      </c>
      <c r="J33" s="24">
        <f t="shared" si="14"/>
        <v>0.20242280000000001</v>
      </c>
      <c r="K33" s="24">
        <f t="shared" si="15"/>
        <v>0.69970274999999993</v>
      </c>
      <c r="L33" s="15">
        <f t="shared" si="16"/>
        <v>0.75538109999999992</v>
      </c>
    </row>
    <row r="34" spans="1:12" x14ac:dyDescent="0.25">
      <c r="A34" s="6">
        <v>0.3</v>
      </c>
      <c r="B34" s="24">
        <v>7.4999999999999997E-2</v>
      </c>
      <c r="C34" s="24">
        <f t="shared" si="9"/>
        <v>0.241733751</v>
      </c>
      <c r="D34" s="24">
        <f t="shared" si="10"/>
        <v>0.14035</v>
      </c>
      <c r="E34" s="24">
        <f t="shared" si="11"/>
        <v>1.2416420965000001</v>
      </c>
      <c r="F34" s="15">
        <f t="shared" si="12"/>
        <v>1.4326162</v>
      </c>
      <c r="G34" s="6">
        <v>0.3</v>
      </c>
      <c r="H34" s="24">
        <v>0.15</v>
      </c>
      <c r="I34" s="24">
        <f t="shared" si="13"/>
        <v>0.22847670999999997</v>
      </c>
      <c r="J34" s="24">
        <f t="shared" si="14"/>
        <v>0.1831082</v>
      </c>
      <c r="K34" s="24">
        <f t="shared" si="15"/>
        <v>0.66083037499999997</v>
      </c>
      <c r="L34" s="15">
        <f>L8</f>
        <v>0.71564780000000006</v>
      </c>
    </row>
    <row r="35" spans="1:12" x14ac:dyDescent="0.25">
      <c r="A35" s="6">
        <v>0.4</v>
      </c>
      <c r="B35" s="24">
        <v>0.1</v>
      </c>
      <c r="C35" s="24">
        <f t="shared" si="9"/>
        <v>0.207200358</v>
      </c>
      <c r="D35" s="24">
        <f t="shared" si="10"/>
        <v>0.14290530000000001</v>
      </c>
      <c r="E35" s="24">
        <f t="shared" si="11"/>
        <v>1.208084202</v>
      </c>
      <c r="F35" s="15">
        <f t="shared" si="12"/>
        <v>1.198029</v>
      </c>
      <c r="G35" s="6">
        <v>0.4</v>
      </c>
      <c r="H35" s="24">
        <v>0.2</v>
      </c>
      <c r="I35" s="24">
        <f>$I$30*(1-$G35)</f>
        <v>0.19583718</v>
      </c>
      <c r="J35" s="24">
        <f t="shared" si="14"/>
        <v>0.15376269000000001</v>
      </c>
      <c r="K35" s="24">
        <f t="shared" si="15"/>
        <v>0.62195800000000001</v>
      </c>
      <c r="L35" s="15">
        <f t="shared" si="16"/>
        <v>0.57740350000000007</v>
      </c>
    </row>
    <row r="36" spans="1:12" x14ac:dyDescent="0.25">
      <c r="A36" s="6">
        <v>0.5</v>
      </c>
      <c r="B36" s="24">
        <v>0.125</v>
      </c>
      <c r="C36" s="24">
        <f t="shared" si="9"/>
        <v>0.17266696500000001</v>
      </c>
      <c r="D36" s="24">
        <f t="shared" si="10"/>
        <v>0.12803129999999999</v>
      </c>
      <c r="E36" s="24">
        <f t="shared" si="11"/>
        <v>1.1745263075000001</v>
      </c>
      <c r="F36" s="15">
        <f t="shared" si="12"/>
        <v>1.3118972</v>
      </c>
      <c r="G36" s="6">
        <v>0.5</v>
      </c>
      <c r="H36" s="24">
        <v>0.25</v>
      </c>
      <c r="I36" s="24">
        <f t="shared" si="13"/>
        <v>0.16319765</v>
      </c>
      <c r="J36" s="24">
        <f t="shared" si="14"/>
        <v>0.13425535</v>
      </c>
      <c r="K36" s="24">
        <f t="shared" si="15"/>
        <v>0.58308562499999994</v>
      </c>
      <c r="L36" s="15">
        <f t="shared" si="16"/>
        <v>0.57625579999999998</v>
      </c>
    </row>
    <row r="37" spans="1:12" x14ac:dyDescent="0.25">
      <c r="A37" s="6">
        <v>0.6</v>
      </c>
      <c r="B37" s="24">
        <v>0.15</v>
      </c>
      <c r="C37" s="24">
        <f t="shared" si="9"/>
        <v>0.13813357200000001</v>
      </c>
      <c r="D37" s="24">
        <f t="shared" si="10"/>
        <v>0.109418</v>
      </c>
      <c r="E37" s="24">
        <f t="shared" si="11"/>
        <v>1.140968413</v>
      </c>
      <c r="F37" s="15">
        <f t="shared" si="12"/>
        <v>1.1405719999999999</v>
      </c>
      <c r="G37" s="6">
        <v>0.6</v>
      </c>
      <c r="H37" s="24">
        <v>0.3</v>
      </c>
      <c r="I37" s="24">
        <f t="shared" si="13"/>
        <v>0.13055812</v>
      </c>
      <c r="J37" s="24">
        <f t="shared" si="14"/>
        <v>0.11811929</v>
      </c>
      <c r="K37" s="24">
        <f t="shared" si="15"/>
        <v>0.54421324999999998</v>
      </c>
      <c r="L37" s="15">
        <f t="shared" si="16"/>
        <v>0.53166069999999999</v>
      </c>
    </row>
    <row r="38" spans="1:12" x14ac:dyDescent="0.25">
      <c r="A38" s="6">
        <v>0.7</v>
      </c>
      <c r="B38" s="24">
        <v>0.17499999999999999</v>
      </c>
      <c r="C38" s="24">
        <f t="shared" si="9"/>
        <v>0.10360017900000001</v>
      </c>
      <c r="D38" s="24">
        <f t="shared" si="10"/>
        <v>9.7036700000000004E-2</v>
      </c>
      <c r="E38" s="24">
        <f t="shared" si="11"/>
        <v>1.1074105185000001</v>
      </c>
      <c r="F38" s="15">
        <f t="shared" si="12"/>
        <v>1.1505685000000001</v>
      </c>
      <c r="G38" s="6">
        <v>0.7</v>
      </c>
      <c r="H38" s="24">
        <v>0.35</v>
      </c>
      <c r="I38" s="24">
        <f t="shared" si="13"/>
        <v>9.7918590000000014E-2</v>
      </c>
      <c r="J38" s="24">
        <f t="shared" si="14"/>
        <v>0.13135949999999999</v>
      </c>
      <c r="K38" s="24">
        <f t="shared" si="15"/>
        <v>0.50534087500000002</v>
      </c>
      <c r="L38" s="15">
        <f t="shared" si="16"/>
        <v>0.67197980000000002</v>
      </c>
    </row>
    <row r="39" spans="1:12" x14ac:dyDescent="0.25">
      <c r="A39" s="7">
        <v>0.8</v>
      </c>
      <c r="B39" s="10">
        <v>0.2</v>
      </c>
      <c r="C39" s="10">
        <f t="shared" si="9"/>
        <v>6.9066785999999991E-2</v>
      </c>
      <c r="D39" s="10">
        <f t="shared" si="10"/>
        <v>8.6694900000000005E-2</v>
      </c>
      <c r="E39" s="10">
        <f t="shared" si="11"/>
        <v>1.0738526240000001</v>
      </c>
      <c r="F39" s="16">
        <f t="shared" si="12"/>
        <v>1.1197394000000001</v>
      </c>
      <c r="G39" s="7">
        <v>0.8</v>
      </c>
      <c r="H39" s="10">
        <v>0.4</v>
      </c>
      <c r="I39" s="10">
        <f t="shared" si="13"/>
        <v>6.5279059999999986E-2</v>
      </c>
      <c r="J39" s="10">
        <f t="shared" si="14"/>
        <v>8.6327920000000002E-2</v>
      </c>
      <c r="K39" s="10">
        <f t="shared" si="15"/>
        <v>0.46646849999999995</v>
      </c>
      <c r="L39" s="16">
        <f>L13</f>
        <v>0.50062999999999991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0.24886085000000002</v>
      </c>
      <c r="B45" s="13">
        <f>(E19+F19)/2</f>
        <v>1.04573323</v>
      </c>
      <c r="C45" s="11">
        <f>(C19-D19)/(6*60)</f>
        <v>4.1487805555555563E-4</v>
      </c>
      <c r="D45" s="14">
        <f t="shared" ref="D45:D53" si="17">C45/A45^$I$45</f>
        <v>4.1487805555555563E-4</v>
      </c>
      <c r="E45" s="11">
        <f t="shared" ref="E45:E53" si="18">(I19+J19)/2</f>
        <v>0.31447744999999999</v>
      </c>
      <c r="F45" s="13">
        <f t="shared" ref="F45:F53" si="19">(K19+L19)/2</f>
        <v>1.01514108</v>
      </c>
      <c r="G45" s="11">
        <f>(I19-J19)/(6*60)</f>
        <v>5.7535694444444448E-4</v>
      </c>
      <c r="H45" s="14">
        <f t="shared" ref="H45:H53" si="20">G45/E45^$I$45</f>
        <v>5.7535694444444448E-4</v>
      </c>
      <c r="I45" s="28"/>
    </row>
    <row r="46" spans="1:12" x14ac:dyDescent="0.25">
      <c r="A46" s="6">
        <f t="shared" ref="A46:A53" si="21">(C20+D20)/2</f>
        <v>0.22630525500000001</v>
      </c>
      <c r="B46" s="24">
        <f t="shared" ref="B46:B53" si="22">(E20+F20)/2</f>
        <v>0.95112693100000001</v>
      </c>
      <c r="C46" s="6">
        <f t="shared" ref="C46:C53" si="23">(C20-D20)/(6*60)</f>
        <v>3.604430833333334E-4</v>
      </c>
      <c r="D46" s="15">
        <f t="shared" si="17"/>
        <v>3.604430833333334E-4</v>
      </c>
      <c r="E46" s="6">
        <f t="shared" si="18"/>
        <v>0.31869565750000001</v>
      </c>
      <c r="F46" s="24">
        <f t="shared" si="19"/>
        <v>0.93946819324999997</v>
      </c>
      <c r="G46" s="6">
        <f t="shared" ref="G46:G53" si="24">(I20-J20)/(6*60)</f>
        <v>4.3579976388888884E-4</v>
      </c>
      <c r="H46" s="15">
        <f t="shared" si="20"/>
        <v>4.3579976388888884E-4</v>
      </c>
      <c r="I46" s="24"/>
    </row>
    <row r="47" spans="1:12" x14ac:dyDescent="0.25">
      <c r="A47" s="6">
        <f t="shared" si="21"/>
        <v>0.21012341000000001</v>
      </c>
      <c r="B47" s="24">
        <f t="shared" si="22"/>
        <v>0.91104233200000007</v>
      </c>
      <c r="C47" s="6">
        <f t="shared" si="23"/>
        <v>2.7059838888888896E-4</v>
      </c>
      <c r="D47" s="15">
        <f t="shared" si="17"/>
        <v>2.7059838888888896E-4</v>
      </c>
      <c r="E47" s="6">
        <f t="shared" si="18"/>
        <v>0.31650726500000004</v>
      </c>
      <c r="F47" s="24">
        <f t="shared" si="19"/>
        <v>0.92037180650000017</v>
      </c>
      <c r="G47" s="6">
        <f t="shared" si="24"/>
        <v>3.3183480555555573E-4</v>
      </c>
      <c r="H47" s="15">
        <f t="shared" si="20"/>
        <v>3.3183480555555573E-4</v>
      </c>
      <c r="I47" s="24"/>
    </row>
    <row r="48" spans="1:12" x14ac:dyDescent="0.25">
      <c r="A48" s="6">
        <f t="shared" si="21"/>
        <v>0.185873765</v>
      </c>
      <c r="B48" s="24">
        <f t="shared" si="22"/>
        <v>0.86609813300000005</v>
      </c>
      <c r="C48" s="6">
        <f t="shared" si="23"/>
        <v>2.2557480555555559E-4</v>
      </c>
      <c r="D48" s="15">
        <f t="shared" si="17"/>
        <v>2.2557480555555559E-4</v>
      </c>
      <c r="E48" s="6">
        <f t="shared" si="18"/>
        <v>0.29662902250000001</v>
      </c>
      <c r="F48" s="24">
        <f t="shared" si="19"/>
        <v>0.88112351975000003</v>
      </c>
      <c r="G48" s="6">
        <f t="shared" si="24"/>
        <v>3.2614679166666672E-4</v>
      </c>
      <c r="H48" s="15">
        <f t="shared" si="20"/>
        <v>3.2614679166666672E-4</v>
      </c>
      <c r="I48" s="24"/>
    </row>
    <row r="49" spans="1:9" x14ac:dyDescent="0.25">
      <c r="A49" s="6">
        <f t="shared" si="21"/>
        <v>0.16480591999999999</v>
      </c>
      <c r="B49" s="24">
        <f t="shared" si="22"/>
        <v>0.85337223400000006</v>
      </c>
      <c r="C49" s="6">
        <f t="shared" si="23"/>
        <v>1.6287455555555552E-4</v>
      </c>
      <c r="D49" s="15">
        <f t="shared" si="17"/>
        <v>1.6287455555555552E-4</v>
      </c>
      <c r="E49" s="6">
        <f t="shared" si="18"/>
        <v>0.27953678000000004</v>
      </c>
      <c r="F49" s="24">
        <f t="shared" si="19"/>
        <v>0.84552623300000007</v>
      </c>
      <c r="G49" s="6">
        <f t="shared" si="24"/>
        <v>3.0498100000000001E-4</v>
      </c>
      <c r="H49" s="15">
        <f t="shared" si="20"/>
        <v>3.0498100000000001E-4</v>
      </c>
      <c r="I49" s="24"/>
    </row>
    <row r="50" spans="1:9" x14ac:dyDescent="0.25">
      <c r="A50" s="6">
        <f t="shared" si="21"/>
        <v>0.14698017499999999</v>
      </c>
      <c r="B50" s="24">
        <f t="shared" si="22"/>
        <v>0.80732738500000001</v>
      </c>
      <c r="C50" s="6">
        <f t="shared" si="23"/>
        <v>8.2162638888888913E-5</v>
      </c>
      <c r="D50" s="15">
        <f t="shared" si="17"/>
        <v>8.2162638888888913E-5</v>
      </c>
      <c r="E50" s="6">
        <f t="shared" si="18"/>
        <v>0.2737977875</v>
      </c>
      <c r="F50" s="24">
        <f t="shared" si="19"/>
        <v>0.83648949625000002</v>
      </c>
      <c r="G50" s="6">
        <f t="shared" si="24"/>
        <v>2.2074159722222222E-4</v>
      </c>
      <c r="H50" s="15">
        <f t="shared" si="20"/>
        <v>2.2074159722222222E-4</v>
      </c>
      <c r="I50" s="24"/>
    </row>
    <row r="51" spans="1:9" x14ac:dyDescent="0.25">
      <c r="A51" s="6">
        <f t="shared" si="21"/>
        <v>0.13311463000000001</v>
      </c>
      <c r="B51" s="24">
        <f t="shared" si="22"/>
        <v>0.77549143600000003</v>
      </c>
      <c r="C51" s="6">
        <f t="shared" si="23"/>
        <v>-2.0550388888888883E-5</v>
      </c>
      <c r="D51" s="15">
        <f t="shared" si="17"/>
        <v>-2.0550388888888883E-5</v>
      </c>
      <c r="E51" s="6">
        <f t="shared" si="18"/>
        <v>0.26179839500000002</v>
      </c>
      <c r="F51" s="24">
        <f t="shared" si="19"/>
        <v>0.81264223449999995</v>
      </c>
      <c r="G51" s="6">
        <f t="shared" si="24"/>
        <v>1.7128219444444441E-4</v>
      </c>
      <c r="H51" s="15">
        <f t="shared" si="20"/>
        <v>1.7128219444444441E-4</v>
      </c>
      <c r="I51" s="24"/>
    </row>
    <row r="52" spans="1:9" x14ac:dyDescent="0.25">
      <c r="A52" s="6">
        <f t="shared" si="21"/>
        <v>9.4032585000000002E-2</v>
      </c>
      <c r="B52" s="24">
        <f t="shared" si="22"/>
        <v>0.70642398700000009</v>
      </c>
      <c r="C52" s="6">
        <f t="shared" si="23"/>
        <v>1.6828250000000081E-5</v>
      </c>
      <c r="D52" s="15">
        <f t="shared" si="17"/>
        <v>1.6828250000000081E-5</v>
      </c>
      <c r="E52" s="6">
        <f t="shared" si="18"/>
        <v>0.26638450250000001</v>
      </c>
      <c r="F52" s="24">
        <f t="shared" si="19"/>
        <v>0.79549169775000006</v>
      </c>
      <c r="G52" s="6">
        <f t="shared" si="24"/>
        <v>2.9681125000000086E-5</v>
      </c>
      <c r="H52" s="15">
        <f t="shared" si="20"/>
        <v>2.9681125000000086E-5</v>
      </c>
      <c r="I52" s="24"/>
    </row>
    <row r="53" spans="1:9" x14ac:dyDescent="0.25">
      <c r="A53" s="7">
        <f t="shared" si="21"/>
        <v>6.7934040000000001E-2</v>
      </c>
      <c r="B53" s="10">
        <f t="shared" si="22"/>
        <v>0.65916563800000005</v>
      </c>
      <c r="C53" s="7">
        <f t="shared" si="23"/>
        <v>-1.7923666666666676E-5</v>
      </c>
      <c r="D53" s="16">
        <f t="shared" si="17"/>
        <v>-1.7923666666666676E-5</v>
      </c>
      <c r="E53" s="7">
        <f t="shared" si="18"/>
        <v>0.22777876000000002</v>
      </c>
      <c r="F53" s="10">
        <f t="shared" si="19"/>
        <v>0.73610378599999993</v>
      </c>
      <c r="G53" s="7">
        <f t="shared" si="24"/>
        <v>1.2803477777777777E-4</v>
      </c>
      <c r="H53" s="16">
        <f t="shared" si="20"/>
        <v>1.2803477777777777E-4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0.24886085000000002</v>
      </c>
      <c r="B57" s="13">
        <f>B45</f>
        <v>1.04573323</v>
      </c>
      <c r="C57" s="11">
        <f>C45</f>
        <v>4.1487805555555563E-4</v>
      </c>
      <c r="D57" s="14">
        <f>C57/B57^$I$57</f>
        <v>4.1487805555555563E-4</v>
      </c>
      <c r="E57" s="11">
        <f>(C31+D31)/2</f>
        <v>0.245593915</v>
      </c>
      <c r="F57" s="13">
        <f>(E31+F31)/2</f>
        <v>1.3396806400000001</v>
      </c>
      <c r="G57" s="11">
        <f>(C31-D31)/(6*60)</f>
        <v>5.5411119444444441E-4</v>
      </c>
      <c r="H57" s="14">
        <f>G57/F57^$I$57</f>
        <v>5.5411119444444441E-4</v>
      </c>
      <c r="I57" s="28"/>
    </row>
    <row r="58" spans="1:9" x14ac:dyDescent="0.25">
      <c r="A58" s="6">
        <f t="shared" ref="A58:C65" si="25">A46</f>
        <v>0.22630525500000001</v>
      </c>
      <c r="B58" s="24">
        <f t="shared" si="25"/>
        <v>0.95112693100000001</v>
      </c>
      <c r="C58" s="6">
        <f t="shared" si="25"/>
        <v>3.604430833333334E-4</v>
      </c>
      <c r="D58" s="15">
        <f>C58/B58^$I$57</f>
        <v>3.604430833333334E-4</v>
      </c>
      <c r="E58" s="6">
        <f t="shared" ref="E58:E65" si="26">(C32+D32)/2</f>
        <v>0.23256611850000003</v>
      </c>
      <c r="F58" s="24">
        <f t="shared" ref="F58:F65" si="27">(E32+F32)/2</f>
        <v>1.31072999275</v>
      </c>
      <c r="G58" s="6">
        <f t="shared" ref="G58:G65" si="28">(C32-D32)/(6*60)</f>
        <v>4.3463565833333349E-4</v>
      </c>
      <c r="H58" s="15">
        <f>G58/F58^$I$57</f>
        <v>4.3463565833333349E-4</v>
      </c>
      <c r="I58" s="24"/>
    </row>
    <row r="59" spans="1:9" x14ac:dyDescent="0.25">
      <c r="A59" s="6">
        <f t="shared" si="25"/>
        <v>0.21012341000000001</v>
      </c>
      <c r="B59" s="24">
        <f t="shared" si="25"/>
        <v>0.91104233200000007</v>
      </c>
      <c r="C59" s="6">
        <f t="shared" si="25"/>
        <v>2.7059838888888896E-4</v>
      </c>
      <c r="D59" s="15">
        <f>C59/B59^$I$57</f>
        <v>2.7059838888888896E-4</v>
      </c>
      <c r="E59" s="6">
        <f t="shared" si="26"/>
        <v>0.21267672200000001</v>
      </c>
      <c r="F59" s="24">
        <f t="shared" si="27"/>
        <v>1.3899474455</v>
      </c>
      <c r="G59" s="6">
        <f t="shared" si="28"/>
        <v>3.5328012222222228E-4</v>
      </c>
      <c r="H59" s="15">
        <f>G59/F59^$I$57</f>
        <v>3.5328012222222228E-4</v>
      </c>
      <c r="I59" s="24"/>
    </row>
    <row r="60" spans="1:9" x14ac:dyDescent="0.25">
      <c r="A60" s="6">
        <f t="shared" si="25"/>
        <v>0.185873765</v>
      </c>
      <c r="B60" s="24">
        <f t="shared" si="25"/>
        <v>0.86609813300000005</v>
      </c>
      <c r="C60" s="6">
        <f t="shared" si="25"/>
        <v>2.2557480555555559E-4</v>
      </c>
      <c r="D60" s="15">
        <f t="shared" ref="D60:D65" si="29">C60/B60^$I$57</f>
        <v>2.2557480555555559E-4</v>
      </c>
      <c r="E60" s="6">
        <f t="shared" si="26"/>
        <v>0.19104187550000001</v>
      </c>
      <c r="F60" s="24">
        <f t="shared" si="27"/>
        <v>1.3371291482500001</v>
      </c>
      <c r="G60" s="6">
        <f t="shared" si="28"/>
        <v>2.8162153055555556E-4</v>
      </c>
      <c r="H60" s="15">
        <f t="shared" ref="H60:H65" si="30">G60/F60^$I$57</f>
        <v>2.8162153055555556E-4</v>
      </c>
      <c r="I60" s="24"/>
    </row>
    <row r="61" spans="1:9" x14ac:dyDescent="0.25">
      <c r="A61" s="6">
        <f t="shared" si="25"/>
        <v>0.16480591999999999</v>
      </c>
      <c r="B61" s="24">
        <f t="shared" si="25"/>
        <v>0.85337223400000006</v>
      </c>
      <c r="C61" s="6">
        <f t="shared" si="25"/>
        <v>1.6287455555555552E-4</v>
      </c>
      <c r="D61" s="15">
        <f>C61/B61^$I$57</f>
        <v>1.6287455555555552E-4</v>
      </c>
      <c r="E61" s="6">
        <f t="shared" si="26"/>
        <v>0.17505282900000002</v>
      </c>
      <c r="F61" s="24">
        <f t="shared" si="27"/>
        <v>1.2030566010000001</v>
      </c>
      <c r="G61" s="6">
        <f t="shared" si="28"/>
        <v>1.7859738333333329E-4</v>
      </c>
      <c r="H61" s="15">
        <f t="shared" si="30"/>
        <v>1.7859738333333329E-4</v>
      </c>
      <c r="I61" s="24"/>
    </row>
    <row r="62" spans="1:9" x14ac:dyDescent="0.25">
      <c r="A62" s="6">
        <f t="shared" si="25"/>
        <v>0.14698017499999999</v>
      </c>
      <c r="B62" s="24">
        <f t="shared" si="25"/>
        <v>0.80732738500000001</v>
      </c>
      <c r="C62" s="6">
        <f t="shared" si="25"/>
        <v>8.2162638888888913E-5</v>
      </c>
      <c r="D62" s="15">
        <f>C62/B62^$I$57</f>
        <v>8.2162638888888913E-5</v>
      </c>
      <c r="E62" s="6">
        <f t="shared" si="26"/>
        <v>0.15034913249999998</v>
      </c>
      <c r="F62" s="24">
        <f t="shared" si="27"/>
        <v>1.24321175375</v>
      </c>
      <c r="G62" s="6">
        <f t="shared" si="28"/>
        <v>1.2398795833333339E-4</v>
      </c>
      <c r="H62" s="15">
        <f t="shared" si="30"/>
        <v>1.2398795833333339E-4</v>
      </c>
      <c r="I62" s="24"/>
    </row>
    <row r="63" spans="1:9" x14ac:dyDescent="0.25">
      <c r="A63" s="6">
        <f t="shared" ref="A63" si="31">A51</f>
        <v>0.13311463000000001</v>
      </c>
      <c r="B63" s="24">
        <f t="shared" si="25"/>
        <v>0.77549143600000003</v>
      </c>
      <c r="C63" s="6">
        <f t="shared" ref="C63" si="32">C51</f>
        <v>-2.0550388888888883E-5</v>
      </c>
      <c r="D63" s="15">
        <f t="shared" si="29"/>
        <v>-2.0550388888888883E-5</v>
      </c>
      <c r="E63" s="6">
        <f t="shared" si="26"/>
        <v>0.123775786</v>
      </c>
      <c r="F63" s="24">
        <f t="shared" si="27"/>
        <v>1.1407702065000001</v>
      </c>
      <c r="G63" s="6">
        <f t="shared" si="28"/>
        <v>7.9765477777777796E-5</v>
      </c>
      <c r="H63" s="15">
        <f>G63/F63^$I$57</f>
        <v>7.9765477777777796E-5</v>
      </c>
      <c r="I63" s="24"/>
    </row>
    <row r="64" spans="1:9" x14ac:dyDescent="0.25">
      <c r="A64" s="6">
        <f t="shared" ref="A64" si="33">A52</f>
        <v>9.4032585000000002E-2</v>
      </c>
      <c r="B64" s="24">
        <f t="shared" si="25"/>
        <v>0.70642398700000009</v>
      </c>
      <c r="C64" s="6">
        <f t="shared" ref="C64" si="34">C52</f>
        <v>1.6828250000000081E-5</v>
      </c>
      <c r="D64" s="15">
        <f t="shared" si="29"/>
        <v>1.6828250000000081E-5</v>
      </c>
      <c r="E64" s="6">
        <f t="shared" si="26"/>
        <v>0.10031843950000001</v>
      </c>
      <c r="F64" s="24">
        <f t="shared" si="27"/>
        <v>1.1289895092500002</v>
      </c>
      <c r="G64" s="6">
        <f t="shared" si="28"/>
        <v>1.8231886111111142E-5</v>
      </c>
      <c r="H64" s="15">
        <f>G64/F64^$I$57</f>
        <v>1.8231886111111142E-5</v>
      </c>
      <c r="I64" s="24"/>
    </row>
    <row r="65" spans="1:9" x14ac:dyDescent="0.25">
      <c r="A65" s="7">
        <f t="shared" ref="A65" si="35">A53</f>
        <v>6.7934040000000001E-2</v>
      </c>
      <c r="B65" s="10">
        <f t="shared" si="25"/>
        <v>0.65916563800000005</v>
      </c>
      <c r="C65" s="7">
        <f t="shared" ref="C65" si="36">C53</f>
        <v>-1.7923666666666676E-5</v>
      </c>
      <c r="D65" s="16">
        <f t="shared" si="29"/>
        <v>-1.7923666666666676E-5</v>
      </c>
      <c r="E65" s="7">
        <f t="shared" si="26"/>
        <v>7.7880843000000005E-2</v>
      </c>
      <c r="F65" s="10">
        <f t="shared" si="27"/>
        <v>1.096796012</v>
      </c>
      <c r="G65" s="7">
        <f t="shared" si="28"/>
        <v>-4.8966983333333371E-5</v>
      </c>
      <c r="H65" s="16">
        <f t="shared" si="30"/>
        <v>-4.8966983333333371E-5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0.24886085000000002</v>
      </c>
      <c r="B69" s="13">
        <f>B57</f>
        <v>1.04573323</v>
      </c>
      <c r="C69" s="11">
        <f>C57</f>
        <v>4.1487805555555563E-4</v>
      </c>
      <c r="D69" s="14">
        <f>C69/0.2^$I$69</f>
        <v>4.1487805555555563E-4</v>
      </c>
      <c r="E69" s="11">
        <f>(I31+J31)/2</f>
        <v>0.26915559999999999</v>
      </c>
      <c r="F69" s="13">
        <f>(K31+L31)/2</f>
        <v>0.73104924999999987</v>
      </c>
      <c r="G69" s="11">
        <f>(I31-J31)/(6*60)</f>
        <v>3.1799833333333338E-4</v>
      </c>
      <c r="H69" s="14">
        <f>G69/0.1^$I$69</f>
        <v>3.1799833333333338E-4</v>
      </c>
      <c r="I69" s="28"/>
    </row>
    <row r="70" spans="1:9" x14ac:dyDescent="0.25">
      <c r="A70" s="6">
        <f t="shared" ref="A70:C77" si="37">A58</f>
        <v>0.22630525500000001</v>
      </c>
      <c r="B70" s="24">
        <f t="shared" si="37"/>
        <v>0.95112693100000001</v>
      </c>
      <c r="C70" s="6">
        <f t="shared" si="37"/>
        <v>3.604430833333334E-4</v>
      </c>
      <c r="D70" s="15">
        <f t="shared" ref="D70:D77" si="38">C70/0.2^$I$69</f>
        <v>3.604430833333334E-4</v>
      </c>
      <c r="E70" s="6">
        <f t="shared" ref="E70:E77" si="39">(I32+J32)/2</f>
        <v>0.23067453500000001</v>
      </c>
      <c r="F70" s="24">
        <f t="shared" ref="F70:F77" si="40">(K32+L32)/2</f>
        <v>0.68258656249999994</v>
      </c>
      <c r="G70" s="6">
        <f t="shared" ref="G70:G77" si="41">(I32-J32)/(6*60)</f>
        <v>3.5045130555555563E-4</v>
      </c>
      <c r="H70" s="15">
        <f>G70/0.1^$I$69</f>
        <v>3.5045130555555563E-4</v>
      </c>
      <c r="I70" s="24"/>
    </row>
    <row r="71" spans="1:9" x14ac:dyDescent="0.25">
      <c r="A71" s="6">
        <f t="shared" si="37"/>
        <v>0.21012341000000001</v>
      </c>
      <c r="B71" s="24">
        <f t="shared" si="37"/>
        <v>0.91104233200000007</v>
      </c>
      <c r="C71" s="6">
        <f t="shared" si="37"/>
        <v>2.7059838888888896E-4</v>
      </c>
      <c r="D71" s="15">
        <f t="shared" si="38"/>
        <v>2.7059838888888896E-4</v>
      </c>
      <c r="E71" s="6">
        <f t="shared" si="39"/>
        <v>0.23176952000000001</v>
      </c>
      <c r="F71" s="24">
        <f t="shared" si="40"/>
        <v>0.72754192499999992</v>
      </c>
      <c r="G71" s="6">
        <f t="shared" si="41"/>
        <v>1.6303733333333328E-4</v>
      </c>
      <c r="H71" s="15">
        <f t="shared" ref="H71:H77" si="42">G71/0.1^$I$69</f>
        <v>1.6303733333333328E-4</v>
      </c>
      <c r="I71" s="24"/>
    </row>
    <row r="72" spans="1:9" x14ac:dyDescent="0.25">
      <c r="A72" s="6">
        <f t="shared" si="37"/>
        <v>0.185873765</v>
      </c>
      <c r="B72" s="24">
        <f t="shared" si="37"/>
        <v>0.86609813300000005</v>
      </c>
      <c r="C72" s="6">
        <f t="shared" si="37"/>
        <v>2.2557480555555559E-4</v>
      </c>
      <c r="D72" s="15">
        <f t="shared" si="38"/>
        <v>2.2557480555555559E-4</v>
      </c>
      <c r="E72" s="6">
        <f t="shared" si="39"/>
        <v>0.20579245499999999</v>
      </c>
      <c r="F72" s="24">
        <f t="shared" si="40"/>
        <v>0.68823908749999996</v>
      </c>
      <c r="G72" s="6">
        <f t="shared" si="41"/>
        <v>1.2602363888888882E-4</v>
      </c>
      <c r="H72" s="15">
        <f t="shared" si="42"/>
        <v>1.2602363888888882E-4</v>
      </c>
      <c r="I72" s="24"/>
    </row>
    <row r="73" spans="1:9" x14ac:dyDescent="0.25">
      <c r="A73" s="6">
        <f t="shared" si="37"/>
        <v>0.16480591999999999</v>
      </c>
      <c r="B73" s="24">
        <f t="shared" si="37"/>
        <v>0.85337223400000006</v>
      </c>
      <c r="C73" s="6">
        <f t="shared" si="37"/>
        <v>1.6287455555555552E-4</v>
      </c>
      <c r="D73" s="15">
        <f t="shared" si="38"/>
        <v>1.6287455555555552E-4</v>
      </c>
      <c r="E73" s="6">
        <f t="shared" si="39"/>
        <v>0.17479993500000002</v>
      </c>
      <c r="F73" s="24">
        <f t="shared" si="40"/>
        <v>0.5996807500000001</v>
      </c>
      <c r="G73" s="6">
        <f t="shared" si="41"/>
        <v>1.1687358333333331E-4</v>
      </c>
      <c r="H73" s="15">
        <f t="shared" si="42"/>
        <v>1.1687358333333331E-4</v>
      </c>
      <c r="I73" s="24"/>
    </row>
    <row r="74" spans="1:9" x14ac:dyDescent="0.25">
      <c r="A74" s="6">
        <f t="shared" si="37"/>
        <v>0.14698017499999999</v>
      </c>
      <c r="B74" s="24">
        <f t="shared" si="37"/>
        <v>0.80732738500000001</v>
      </c>
      <c r="C74" s="6">
        <f t="shared" si="37"/>
        <v>8.2162638888888913E-5</v>
      </c>
      <c r="D74" s="15">
        <f t="shared" si="38"/>
        <v>8.2162638888888913E-5</v>
      </c>
      <c r="E74" s="6">
        <f t="shared" si="39"/>
        <v>0.14872649999999998</v>
      </c>
      <c r="F74" s="24">
        <f t="shared" si="40"/>
        <v>0.57967071250000002</v>
      </c>
      <c r="G74" s="6">
        <f t="shared" si="41"/>
        <v>8.0395277777777795E-5</v>
      </c>
      <c r="H74" s="15">
        <f t="shared" si="42"/>
        <v>8.0395277777777795E-5</v>
      </c>
      <c r="I74" s="24"/>
    </row>
    <row r="75" spans="1:9" x14ac:dyDescent="0.25">
      <c r="A75" s="6">
        <f t="shared" ref="A75" si="43">A63</f>
        <v>0.13311463000000001</v>
      </c>
      <c r="B75" s="24">
        <f t="shared" si="37"/>
        <v>0.77549143600000003</v>
      </c>
      <c r="C75" s="6">
        <f t="shared" ref="C75" si="44">C63</f>
        <v>-2.0550388888888883E-5</v>
      </c>
      <c r="D75" s="15">
        <f t="shared" si="38"/>
        <v>-2.0550388888888883E-5</v>
      </c>
      <c r="E75" s="6">
        <f t="shared" si="39"/>
        <v>0.12433870499999999</v>
      </c>
      <c r="F75" s="24">
        <f t="shared" si="40"/>
        <v>0.53793697500000004</v>
      </c>
      <c r="G75" s="6">
        <f t="shared" si="41"/>
        <v>3.4552305555555552E-5</v>
      </c>
      <c r="H75" s="15">
        <f t="shared" si="42"/>
        <v>3.4552305555555552E-5</v>
      </c>
      <c r="I75" s="24"/>
    </row>
    <row r="76" spans="1:9" x14ac:dyDescent="0.25">
      <c r="A76" s="6">
        <f t="shared" ref="A76" si="45">A64</f>
        <v>9.4032585000000002E-2</v>
      </c>
      <c r="B76" s="24">
        <f t="shared" si="37"/>
        <v>0.70642398700000009</v>
      </c>
      <c r="C76" s="6">
        <f t="shared" ref="C76" si="46">C64</f>
        <v>1.6828250000000081E-5</v>
      </c>
      <c r="D76" s="15">
        <f t="shared" si="38"/>
        <v>1.6828250000000081E-5</v>
      </c>
      <c r="E76" s="6">
        <f t="shared" si="39"/>
        <v>0.11463904499999999</v>
      </c>
      <c r="F76" s="24">
        <f t="shared" si="40"/>
        <v>0.58866033750000002</v>
      </c>
      <c r="G76" s="6">
        <f t="shared" ref="G76:G77" si="47">(I38-J38)/(6*60)</f>
        <v>-9.2891416666666599E-5</v>
      </c>
      <c r="H76" s="15">
        <f t="shared" ref="H76:H77" si="48">G76/0.1^$I$69</f>
        <v>-9.2891416666666599E-5</v>
      </c>
      <c r="I76" s="24"/>
    </row>
    <row r="77" spans="1:9" x14ac:dyDescent="0.25">
      <c r="A77" s="7">
        <f t="shared" ref="A77" si="49">A65</f>
        <v>6.7934040000000001E-2</v>
      </c>
      <c r="B77" s="10">
        <f t="shared" si="37"/>
        <v>0.65916563800000005</v>
      </c>
      <c r="C77" s="6">
        <f t="shared" ref="C77" si="50">C65</f>
        <v>-1.7923666666666676E-5</v>
      </c>
      <c r="D77" s="15">
        <f t="shared" si="38"/>
        <v>-1.7923666666666676E-5</v>
      </c>
      <c r="E77" s="7">
        <f t="shared" si="39"/>
        <v>7.5803490000000001E-2</v>
      </c>
      <c r="F77" s="10">
        <f t="shared" si="40"/>
        <v>0.48354924999999993</v>
      </c>
      <c r="G77" s="6">
        <f t="shared" si="47"/>
        <v>-5.8469055555555604E-5</v>
      </c>
      <c r="H77" s="15">
        <f t="shared" si="48"/>
        <v>-5.8469055555555604E-5</v>
      </c>
      <c r="I77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E509-A292-4134-85C6-4074CBFE0942}">
  <dimension ref="A1:L77"/>
  <sheetViews>
    <sheetView topLeftCell="C34" zoomScale="70" zoomScaleNormal="70" workbookViewId="0">
      <selection activeCell="I46" sqref="I46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1" width="16.7109375" bestFit="1" customWidth="1"/>
    <col min="12" max="12" width="22.855468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>
        <v>0.32353890000000002</v>
      </c>
      <c r="C4">
        <v>1.3315059600000001</v>
      </c>
      <c r="D4" s="2"/>
      <c r="E4">
        <v>0.41804170000000002</v>
      </c>
      <c r="F4">
        <v>1.3315059600000001</v>
      </c>
      <c r="G4" s="2"/>
      <c r="H4">
        <v>0.34533393000000001</v>
      </c>
      <c r="I4">
        <v>1.3423157800000001</v>
      </c>
      <c r="J4" s="2"/>
      <c r="K4">
        <v>0.3263953</v>
      </c>
      <c r="L4">
        <v>0.77744749999999996</v>
      </c>
    </row>
    <row r="5" spans="1:12" x14ac:dyDescent="0.25">
      <c r="A5" s="29"/>
      <c r="B5">
        <v>0.1741828</v>
      </c>
      <c r="C5">
        <v>0.75996049999999993</v>
      </c>
      <c r="D5" s="29"/>
      <c r="E5">
        <v>0.2109132</v>
      </c>
      <c r="F5">
        <v>0.69877619999999996</v>
      </c>
      <c r="G5" s="29"/>
      <c r="H5">
        <v>0.14585390000000001</v>
      </c>
      <c r="I5">
        <v>1.3370455000000001</v>
      </c>
      <c r="J5" s="29"/>
      <c r="K5">
        <v>0.21191589999999999</v>
      </c>
      <c r="L5">
        <v>0.6846509999999999</v>
      </c>
    </row>
    <row r="6" spans="1:12" x14ac:dyDescent="0.25">
      <c r="A6" s="29"/>
      <c r="B6">
        <v>0.1614255</v>
      </c>
      <c r="C6">
        <v>0.63732319999999998</v>
      </c>
      <c r="D6" s="29"/>
      <c r="E6">
        <v>0.24025170000000001</v>
      </c>
      <c r="F6">
        <v>0.5973619</v>
      </c>
      <c r="G6" s="29"/>
      <c r="H6">
        <v>0.15433169999999999</v>
      </c>
      <c r="I6">
        <v>1.3127021000000001</v>
      </c>
      <c r="J6" s="29"/>
      <c r="K6">
        <v>0.1675933</v>
      </c>
      <c r="L6">
        <v>0.62659799999999999</v>
      </c>
    </row>
    <row r="7" spans="1:12" x14ac:dyDescent="0.25">
      <c r="A7" s="29"/>
      <c r="B7">
        <v>0.1614157</v>
      </c>
      <c r="C7">
        <v>0.62372930000000004</v>
      </c>
      <c r="D7" s="29"/>
      <c r="E7">
        <v>0.25677699999999998</v>
      </c>
      <c r="F7">
        <v>0.60910059999999999</v>
      </c>
      <c r="G7" s="29"/>
      <c r="H7">
        <v>0.1490863</v>
      </c>
      <c r="I7">
        <v>1.5046949000000001</v>
      </c>
      <c r="J7" s="29"/>
      <c r="K7">
        <v>0.20242280000000001</v>
      </c>
      <c r="L7">
        <v>0.75538109999999992</v>
      </c>
    </row>
    <row r="8" spans="1:12" x14ac:dyDescent="0.25">
      <c r="A8" s="29"/>
      <c r="B8">
        <v>0.14527029999999999</v>
      </c>
      <c r="C8">
        <v>0.60041619999999996</v>
      </c>
      <c r="D8" s="29"/>
      <c r="E8">
        <v>0.23792260000000001</v>
      </c>
      <c r="F8">
        <v>0.58053549999999998</v>
      </c>
      <c r="G8" s="29"/>
      <c r="H8">
        <v>0.14035</v>
      </c>
      <c r="I8">
        <v>1.4326162</v>
      </c>
      <c r="J8" s="29"/>
      <c r="K8">
        <v>0.1831082</v>
      </c>
      <c r="L8">
        <v>0.71564780000000006</v>
      </c>
    </row>
    <row r="9" spans="1:12" x14ac:dyDescent="0.25">
      <c r="A9" s="29"/>
      <c r="B9">
        <v>0.13548850000000001</v>
      </c>
      <c r="C9">
        <v>0.64153970000000005</v>
      </c>
      <c r="D9" s="29"/>
      <c r="E9">
        <v>0.22464020000000001</v>
      </c>
      <c r="F9">
        <v>0.5592724</v>
      </c>
      <c r="G9" s="29"/>
      <c r="H9">
        <v>0.14290530000000001</v>
      </c>
      <c r="I9">
        <v>1.198029</v>
      </c>
      <c r="J9" s="29"/>
      <c r="K9">
        <v>0.15376269000000001</v>
      </c>
      <c r="L9">
        <v>0.57740350000000007</v>
      </c>
    </row>
    <row r="10" spans="1:12" x14ac:dyDescent="0.25">
      <c r="A10" s="29"/>
      <c r="B10">
        <v>0.1321909</v>
      </c>
      <c r="C10">
        <v>0.6160253</v>
      </c>
      <c r="D10" s="29"/>
      <c r="E10">
        <v>0.2340643</v>
      </c>
      <c r="F10">
        <v>0.59113039999999994</v>
      </c>
      <c r="G10" s="29"/>
      <c r="H10">
        <v>0.12803129999999999</v>
      </c>
      <c r="I10">
        <v>1.3118972</v>
      </c>
      <c r="J10" s="29"/>
      <c r="K10">
        <v>0.13425535</v>
      </c>
      <c r="L10">
        <v>0.57625579999999998</v>
      </c>
    </row>
    <row r="11" spans="1:12" x14ac:dyDescent="0.25">
      <c r="A11" s="29"/>
      <c r="B11">
        <v>0.13681370000000001</v>
      </c>
      <c r="C11">
        <v>0.6189287</v>
      </c>
      <c r="D11" s="29"/>
      <c r="E11">
        <v>0.2309676</v>
      </c>
      <c r="F11">
        <v>0.59336734999999996</v>
      </c>
      <c r="G11" s="29"/>
      <c r="H11">
        <v>0.109418</v>
      </c>
      <c r="I11">
        <v>1.1405719999999999</v>
      </c>
      <c r="J11" s="29"/>
      <c r="K11">
        <v>0.11811929</v>
      </c>
      <c r="L11">
        <v>0.53166069999999999</v>
      </c>
    </row>
    <row r="12" spans="1:12" x14ac:dyDescent="0.25">
      <c r="A12" s="29"/>
      <c r="B12">
        <v>9.1003499999999987E-2</v>
      </c>
      <c r="C12">
        <v>0.54736910000000005</v>
      </c>
      <c r="D12" s="29"/>
      <c r="E12">
        <v>0.26104189999999999</v>
      </c>
      <c r="F12">
        <v>0.60899775</v>
      </c>
      <c r="G12" s="29"/>
      <c r="H12">
        <v>9.7036700000000004E-2</v>
      </c>
      <c r="I12">
        <v>1.1505685000000001</v>
      </c>
      <c r="J12" s="29"/>
      <c r="K12">
        <v>0.13135949999999999</v>
      </c>
      <c r="L12">
        <v>0.67197980000000002</v>
      </c>
    </row>
    <row r="13" spans="1:12" x14ac:dyDescent="0.25">
      <c r="A13" s="31"/>
      <c r="B13">
        <v>7.1160299999999996E-2</v>
      </c>
      <c r="C13">
        <v>0.51942770000000005</v>
      </c>
      <c r="D13" s="31"/>
      <c r="E13">
        <v>0.20473250000000001</v>
      </c>
      <c r="F13">
        <v>0.54015340000000001</v>
      </c>
      <c r="G13" s="31"/>
      <c r="H13">
        <v>8.6694900000000005E-2</v>
      </c>
      <c r="I13">
        <v>1.1197394000000001</v>
      </c>
      <c r="J13" s="31"/>
      <c r="K13">
        <v>8.6327920000000002E-2</v>
      </c>
      <c r="L13">
        <v>0.50062999999999991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0.32353890000000002</v>
      </c>
      <c r="D18" s="21" t="s">
        <v>25</v>
      </c>
      <c r="E18" s="21">
        <f>C4</f>
        <v>1.3315059600000001</v>
      </c>
      <c r="F18" s="22" t="s">
        <v>25</v>
      </c>
      <c r="G18" s="20" t="s">
        <v>7</v>
      </c>
      <c r="H18" s="21" t="s">
        <v>7</v>
      </c>
      <c r="I18" s="21">
        <f>E4</f>
        <v>0.41804170000000002</v>
      </c>
      <c r="J18" s="21" t="s">
        <v>25</v>
      </c>
      <c r="K18" s="21">
        <f>F4</f>
        <v>1.3315059600000001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0.32353890000000002</v>
      </c>
      <c r="D19" s="14">
        <f>B5</f>
        <v>0.1741828</v>
      </c>
      <c r="E19" s="13">
        <f>$E$18*(1-$B19)</f>
        <v>1.3315059600000001</v>
      </c>
      <c r="F19" s="14">
        <f>C5</f>
        <v>0.75996049999999993</v>
      </c>
      <c r="G19" s="11">
        <v>0</v>
      </c>
      <c r="H19" s="13">
        <f>1-(2/2)</f>
        <v>0</v>
      </c>
      <c r="I19" s="13">
        <f>$I$18*(1-$G19)</f>
        <v>0.41804170000000002</v>
      </c>
      <c r="J19" s="13">
        <f>E5</f>
        <v>0.2109132</v>
      </c>
      <c r="K19" s="13">
        <f>$K$18*(1-$H19)</f>
        <v>1.3315059600000001</v>
      </c>
      <c r="L19" s="14">
        <f>F5</f>
        <v>0.69877619999999996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0.29118501000000002</v>
      </c>
      <c r="D20" s="24">
        <f t="shared" ref="D20:D27" si="1">B6</f>
        <v>0.1614255</v>
      </c>
      <c r="E20" s="24">
        <f t="shared" ref="E20:E27" si="2">$E$18*(1-$B20)</f>
        <v>1.264930662</v>
      </c>
      <c r="F20" s="15">
        <f t="shared" ref="F20:F27" si="3">C6</f>
        <v>0.63732319999999998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0.397139615</v>
      </c>
      <c r="J20" s="24">
        <f t="shared" ref="J20:J27" si="6">E6</f>
        <v>0.24025170000000001</v>
      </c>
      <c r="K20" s="24">
        <f>$K$18*(1-$H20)</f>
        <v>1.2815744865000001</v>
      </c>
      <c r="L20" s="15">
        <f t="shared" ref="L20:L27" si="7">F6</f>
        <v>0.5973619</v>
      </c>
    </row>
    <row r="21" spans="1:12" x14ac:dyDescent="0.25">
      <c r="A21" s="6">
        <v>0.2</v>
      </c>
      <c r="B21" s="24">
        <v>0.1</v>
      </c>
      <c r="C21" s="24">
        <f t="shared" si="0"/>
        <v>0.25883112000000003</v>
      </c>
      <c r="D21" s="24">
        <f t="shared" si="1"/>
        <v>0.1614157</v>
      </c>
      <c r="E21" s="24">
        <f t="shared" si="2"/>
        <v>1.1983553640000002</v>
      </c>
      <c r="F21" s="15">
        <f t="shared" si="3"/>
        <v>0.62372930000000004</v>
      </c>
      <c r="G21" s="6">
        <v>0.1</v>
      </c>
      <c r="H21" s="24">
        <f>1-(1.85/2)</f>
        <v>7.4999999999999956E-2</v>
      </c>
      <c r="I21" s="24">
        <f t="shared" si="5"/>
        <v>0.37623753000000004</v>
      </c>
      <c r="J21" s="24">
        <f t="shared" si="6"/>
        <v>0.25677699999999998</v>
      </c>
      <c r="K21" s="24">
        <f t="shared" ref="K21:K27" si="8">$K$18*(1-$H21)</f>
        <v>1.2316430130000002</v>
      </c>
      <c r="L21" s="15">
        <f t="shared" si="7"/>
        <v>0.60910059999999999</v>
      </c>
    </row>
    <row r="22" spans="1:12" x14ac:dyDescent="0.25">
      <c r="A22" s="6">
        <v>0.3</v>
      </c>
      <c r="B22" s="24">
        <v>0.15</v>
      </c>
      <c r="C22" s="24">
        <f t="shared" si="0"/>
        <v>0.22647723</v>
      </c>
      <c r="D22" s="24">
        <f t="shared" si="1"/>
        <v>0.14527029999999999</v>
      </c>
      <c r="E22" s="24">
        <f t="shared" si="2"/>
        <v>1.1317800660000001</v>
      </c>
      <c r="F22" s="15">
        <f t="shared" si="3"/>
        <v>0.60041619999999996</v>
      </c>
      <c r="G22" s="6">
        <v>0.15</v>
      </c>
      <c r="H22" s="24">
        <f>1-(1.775/2)</f>
        <v>0.11250000000000004</v>
      </c>
      <c r="I22" s="24">
        <f t="shared" si="5"/>
        <v>0.35533544500000003</v>
      </c>
      <c r="J22" s="24">
        <f t="shared" si="6"/>
        <v>0.23792260000000001</v>
      </c>
      <c r="K22" s="24">
        <f t="shared" si="8"/>
        <v>1.1817115395</v>
      </c>
      <c r="L22" s="15">
        <f t="shared" si="7"/>
        <v>0.58053549999999998</v>
      </c>
    </row>
    <row r="23" spans="1:12" x14ac:dyDescent="0.25">
      <c r="A23" s="6">
        <v>0.4</v>
      </c>
      <c r="B23" s="24">
        <v>0.2</v>
      </c>
      <c r="C23" s="24">
        <f t="shared" si="0"/>
        <v>0.19412334000000001</v>
      </c>
      <c r="D23" s="24">
        <f t="shared" si="1"/>
        <v>0.13548850000000001</v>
      </c>
      <c r="E23" s="24">
        <f t="shared" si="2"/>
        <v>1.0652047680000001</v>
      </c>
      <c r="F23" s="15">
        <f t="shared" si="3"/>
        <v>0.64153970000000005</v>
      </c>
      <c r="G23" s="6">
        <v>0.2</v>
      </c>
      <c r="H23" s="24">
        <f>1-(1.7/2)</f>
        <v>0.15000000000000002</v>
      </c>
      <c r="I23" s="24">
        <f t="shared" si="5"/>
        <v>0.33443336000000001</v>
      </c>
      <c r="J23" s="24">
        <f t="shared" si="6"/>
        <v>0.22464020000000001</v>
      </c>
      <c r="K23" s="24">
        <f t="shared" si="8"/>
        <v>1.1317800660000001</v>
      </c>
      <c r="L23" s="15">
        <f t="shared" si="7"/>
        <v>0.5592724</v>
      </c>
    </row>
    <row r="24" spans="1:12" x14ac:dyDescent="0.25">
      <c r="A24" s="6">
        <v>0.5</v>
      </c>
      <c r="B24" s="24">
        <v>0.25</v>
      </c>
      <c r="C24" s="24">
        <f t="shared" si="0"/>
        <v>0.16176945000000001</v>
      </c>
      <c r="D24" s="24">
        <f t="shared" si="1"/>
        <v>0.1321909</v>
      </c>
      <c r="E24" s="24">
        <f t="shared" si="2"/>
        <v>0.99862947000000002</v>
      </c>
      <c r="F24" s="15">
        <f t="shared" si="3"/>
        <v>0.6160253</v>
      </c>
      <c r="G24" s="6">
        <v>0.25</v>
      </c>
      <c r="H24" s="24">
        <f>1-(1.625/2)</f>
        <v>0.1875</v>
      </c>
      <c r="I24" s="24">
        <f t="shared" si="5"/>
        <v>0.313531275</v>
      </c>
      <c r="J24" s="24">
        <f t="shared" si="6"/>
        <v>0.2340643</v>
      </c>
      <c r="K24" s="24">
        <f t="shared" si="8"/>
        <v>1.0818485925000001</v>
      </c>
      <c r="L24" s="15">
        <f t="shared" si="7"/>
        <v>0.59113039999999994</v>
      </c>
    </row>
    <row r="25" spans="1:12" x14ac:dyDescent="0.25">
      <c r="A25" s="6">
        <v>0.6</v>
      </c>
      <c r="B25" s="24">
        <v>0.3</v>
      </c>
      <c r="C25" s="24">
        <f t="shared" si="0"/>
        <v>0.12941556000000001</v>
      </c>
      <c r="D25" s="24">
        <f t="shared" si="1"/>
        <v>0.13681370000000001</v>
      </c>
      <c r="E25" s="24">
        <f t="shared" si="2"/>
        <v>0.93205417199999996</v>
      </c>
      <c r="F25" s="15">
        <f t="shared" si="3"/>
        <v>0.6189287</v>
      </c>
      <c r="G25" s="6">
        <v>0.3</v>
      </c>
      <c r="H25" s="24">
        <f>1-(1.55/2)</f>
        <v>0.22499999999999998</v>
      </c>
      <c r="I25" s="24">
        <f t="shared" si="5"/>
        <v>0.29262918999999998</v>
      </c>
      <c r="J25" s="24">
        <f t="shared" si="6"/>
        <v>0.2309676</v>
      </c>
      <c r="K25" s="24">
        <f t="shared" si="8"/>
        <v>1.031917119</v>
      </c>
      <c r="L25" s="15">
        <f t="shared" si="7"/>
        <v>0.59336734999999996</v>
      </c>
    </row>
    <row r="26" spans="1:12" x14ac:dyDescent="0.25">
      <c r="A26" s="6">
        <v>0.7</v>
      </c>
      <c r="B26" s="24">
        <v>0.35</v>
      </c>
      <c r="C26" s="24">
        <f t="shared" si="0"/>
        <v>9.7061670000000017E-2</v>
      </c>
      <c r="D26" s="24">
        <f t="shared" si="1"/>
        <v>9.1003499999999987E-2</v>
      </c>
      <c r="E26" s="24">
        <f t="shared" si="2"/>
        <v>0.86547887400000012</v>
      </c>
      <c r="F26" s="15">
        <f t="shared" si="3"/>
        <v>0.54736910000000005</v>
      </c>
      <c r="G26" s="6">
        <v>0.35</v>
      </c>
      <c r="H26" s="24">
        <f>1-(1.475/2)</f>
        <v>0.26249999999999996</v>
      </c>
      <c r="I26" s="24">
        <f t="shared" si="5"/>
        <v>0.27172710500000002</v>
      </c>
      <c r="J26" s="24">
        <f t="shared" si="6"/>
        <v>0.26104189999999999</v>
      </c>
      <c r="K26" s="24">
        <f t="shared" si="8"/>
        <v>0.98198564550000011</v>
      </c>
      <c r="L26" s="15">
        <f t="shared" si="7"/>
        <v>0.60899775</v>
      </c>
    </row>
    <row r="27" spans="1:12" x14ac:dyDescent="0.25">
      <c r="A27" s="7">
        <v>0.8</v>
      </c>
      <c r="B27" s="10">
        <v>0.4</v>
      </c>
      <c r="C27" s="10">
        <f t="shared" si="0"/>
        <v>6.4707779999999993E-2</v>
      </c>
      <c r="D27" s="10">
        <f t="shared" si="1"/>
        <v>7.1160299999999996E-2</v>
      </c>
      <c r="E27" s="10">
        <f t="shared" si="2"/>
        <v>0.79890357600000006</v>
      </c>
      <c r="F27" s="16">
        <f t="shared" si="3"/>
        <v>0.51942770000000005</v>
      </c>
      <c r="G27" s="7">
        <v>0.4</v>
      </c>
      <c r="H27" s="10">
        <f>1-(1.4/2)</f>
        <v>0.30000000000000004</v>
      </c>
      <c r="I27" s="10">
        <f t="shared" si="5"/>
        <v>0.25082502000000001</v>
      </c>
      <c r="J27" s="10">
        <f t="shared" si="6"/>
        <v>0.20473250000000001</v>
      </c>
      <c r="K27" s="10">
        <f t="shared" si="8"/>
        <v>0.93205417199999996</v>
      </c>
      <c r="L27" s="16">
        <f t="shared" si="7"/>
        <v>0.54015340000000001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0.34533393000000001</v>
      </c>
      <c r="D30" s="21" t="s">
        <v>25</v>
      </c>
      <c r="E30" s="21">
        <f>I4</f>
        <v>1.3423157800000001</v>
      </c>
      <c r="F30" s="22" t="s">
        <v>25</v>
      </c>
      <c r="G30" s="20" t="s">
        <v>7</v>
      </c>
      <c r="H30" s="21" t="s">
        <v>7</v>
      </c>
      <c r="I30" s="21">
        <f>K4</f>
        <v>0.3263953</v>
      </c>
      <c r="J30" s="21" t="s">
        <v>25</v>
      </c>
      <c r="K30" s="21">
        <f>L4</f>
        <v>0.77744749999999996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0.34533393000000001</v>
      </c>
      <c r="D31" s="13">
        <f>H5</f>
        <v>0.14585390000000001</v>
      </c>
      <c r="E31" s="13">
        <f>$E$30*(1-$B31)</f>
        <v>1.3423157800000001</v>
      </c>
      <c r="F31" s="14">
        <f>I5</f>
        <v>1.3370455000000001</v>
      </c>
      <c r="G31" s="11">
        <v>0</v>
      </c>
      <c r="H31" s="13">
        <v>0</v>
      </c>
      <c r="I31" s="13">
        <f>$I$30*(1-$G31)</f>
        <v>0.3263953</v>
      </c>
      <c r="J31" s="13">
        <f>K5</f>
        <v>0.21191589999999999</v>
      </c>
      <c r="K31" s="13">
        <f>$K$30*(1-$H31)</f>
        <v>0.77744749999999996</v>
      </c>
      <c r="L31" s="14">
        <f>L5</f>
        <v>0.6846509999999999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0.31080053700000004</v>
      </c>
      <c r="D32" s="24">
        <f t="shared" ref="D32:D39" si="10">H6</f>
        <v>0.15433169999999999</v>
      </c>
      <c r="E32" s="24">
        <f>$E$30*(1-$B32)</f>
        <v>1.3087578854999999</v>
      </c>
      <c r="F32" s="15">
        <f t="shared" ref="F32:F39" si="11">I6</f>
        <v>1.3127021000000001</v>
      </c>
      <c r="G32" s="6">
        <v>0.1</v>
      </c>
      <c r="H32" s="24">
        <v>0.05</v>
      </c>
      <c r="I32" s="24">
        <f t="shared" ref="I32:I39" si="12">$I$30*(1-$G32)</f>
        <v>0.29375577000000003</v>
      </c>
      <c r="J32" s="24">
        <f t="shared" ref="J32:J39" si="13">K6</f>
        <v>0.1675933</v>
      </c>
      <c r="K32" s="24">
        <f t="shared" ref="K32:K39" si="14">$K$30*(1-$H32)</f>
        <v>0.73857512499999989</v>
      </c>
      <c r="L32" s="15">
        <f t="shared" ref="L32:L38" si="15">L6</f>
        <v>0.62659799999999999</v>
      </c>
    </row>
    <row r="33" spans="1:12" x14ac:dyDescent="0.25">
      <c r="A33" s="6">
        <v>0.2</v>
      </c>
      <c r="B33" s="24">
        <v>0.05</v>
      </c>
      <c r="C33" s="24">
        <f t="shared" si="9"/>
        <v>0.27626714400000002</v>
      </c>
      <c r="D33" s="24">
        <f t="shared" si="10"/>
        <v>0.1490863</v>
      </c>
      <c r="E33" s="24">
        <f t="shared" ref="E33:E39" si="16">$E$30*(1-$B33)</f>
        <v>1.275199991</v>
      </c>
      <c r="F33" s="15">
        <f>I7</f>
        <v>1.5046949000000001</v>
      </c>
      <c r="G33" s="6">
        <v>0.2</v>
      </c>
      <c r="H33" s="24">
        <v>0.1</v>
      </c>
      <c r="I33" s="24">
        <f t="shared" si="12"/>
        <v>0.26111624</v>
      </c>
      <c r="J33" s="24">
        <f t="shared" si="13"/>
        <v>0.20242280000000001</v>
      </c>
      <c r="K33" s="24">
        <f t="shared" si="14"/>
        <v>0.69970274999999993</v>
      </c>
      <c r="L33" s="15">
        <f t="shared" si="15"/>
        <v>0.75538109999999992</v>
      </c>
    </row>
    <row r="34" spans="1:12" x14ac:dyDescent="0.25">
      <c r="A34" s="6">
        <v>0.3</v>
      </c>
      <c r="B34" s="24">
        <v>7.4999999999999997E-2</v>
      </c>
      <c r="C34" s="24">
        <f t="shared" si="9"/>
        <v>0.241733751</v>
      </c>
      <c r="D34" s="24">
        <f t="shared" si="10"/>
        <v>0.14035</v>
      </c>
      <c r="E34" s="24">
        <f t="shared" si="16"/>
        <v>1.2416420965000001</v>
      </c>
      <c r="F34" s="15">
        <f t="shared" si="11"/>
        <v>1.4326162</v>
      </c>
      <c r="G34" s="6">
        <v>0.3</v>
      </c>
      <c r="H34" s="24">
        <v>0.15</v>
      </c>
      <c r="I34" s="24">
        <f t="shared" si="12"/>
        <v>0.22847670999999997</v>
      </c>
      <c r="J34" s="24">
        <f t="shared" si="13"/>
        <v>0.1831082</v>
      </c>
      <c r="K34" s="24">
        <f t="shared" si="14"/>
        <v>0.66083037499999997</v>
      </c>
      <c r="L34" s="15">
        <f>L8</f>
        <v>0.71564780000000006</v>
      </c>
    </row>
    <row r="35" spans="1:12" x14ac:dyDescent="0.25">
      <c r="A35" s="6">
        <v>0.4</v>
      </c>
      <c r="B35" s="24">
        <v>0.1</v>
      </c>
      <c r="C35" s="24">
        <f t="shared" si="9"/>
        <v>0.207200358</v>
      </c>
      <c r="D35" s="24">
        <f t="shared" si="10"/>
        <v>0.14290530000000001</v>
      </c>
      <c r="E35" s="24">
        <f t="shared" si="16"/>
        <v>1.208084202</v>
      </c>
      <c r="F35" s="15">
        <f t="shared" si="11"/>
        <v>1.198029</v>
      </c>
      <c r="G35" s="6">
        <v>0.4</v>
      </c>
      <c r="H35" s="24">
        <v>0.2</v>
      </c>
      <c r="I35" s="24">
        <f>$I$30*(1-$G35)</f>
        <v>0.19583718</v>
      </c>
      <c r="J35" s="24">
        <f t="shared" si="13"/>
        <v>0.15376269000000001</v>
      </c>
      <c r="K35" s="24">
        <f t="shared" si="14"/>
        <v>0.62195800000000001</v>
      </c>
      <c r="L35" s="15">
        <f t="shared" si="15"/>
        <v>0.57740350000000007</v>
      </c>
    </row>
    <row r="36" spans="1:12" x14ac:dyDescent="0.25">
      <c r="A36" s="6">
        <v>0.5</v>
      </c>
      <c r="B36" s="24">
        <v>0.125</v>
      </c>
      <c r="C36" s="24">
        <f t="shared" si="9"/>
        <v>0.17266696500000001</v>
      </c>
      <c r="D36" s="24">
        <f t="shared" si="10"/>
        <v>0.12803129999999999</v>
      </c>
      <c r="E36" s="24">
        <f t="shared" si="16"/>
        <v>1.1745263075000001</v>
      </c>
      <c r="F36" s="15">
        <f t="shared" si="11"/>
        <v>1.3118972</v>
      </c>
      <c r="G36" s="6">
        <v>0.5</v>
      </c>
      <c r="H36" s="24">
        <v>0.25</v>
      </c>
      <c r="I36" s="24">
        <f t="shared" si="12"/>
        <v>0.16319765</v>
      </c>
      <c r="J36" s="24">
        <f t="shared" si="13"/>
        <v>0.13425535</v>
      </c>
      <c r="K36" s="24">
        <f t="shared" si="14"/>
        <v>0.58308562499999994</v>
      </c>
      <c r="L36" s="15">
        <f t="shared" si="15"/>
        <v>0.57625579999999998</v>
      </c>
    </row>
    <row r="37" spans="1:12" x14ac:dyDescent="0.25">
      <c r="A37" s="6">
        <v>0.6</v>
      </c>
      <c r="B37" s="24">
        <v>0.15</v>
      </c>
      <c r="C37" s="24">
        <f t="shared" si="9"/>
        <v>0.13813357200000001</v>
      </c>
      <c r="D37" s="24">
        <f t="shared" si="10"/>
        <v>0.109418</v>
      </c>
      <c r="E37" s="24">
        <f t="shared" si="16"/>
        <v>1.140968413</v>
      </c>
      <c r="F37" s="15">
        <f t="shared" si="11"/>
        <v>1.1405719999999999</v>
      </c>
      <c r="G37" s="6">
        <v>0.6</v>
      </c>
      <c r="H37" s="24">
        <v>0.3</v>
      </c>
      <c r="I37" s="24">
        <f t="shared" si="12"/>
        <v>0.13055812</v>
      </c>
      <c r="J37" s="24">
        <f t="shared" si="13"/>
        <v>0.11811929</v>
      </c>
      <c r="K37" s="24">
        <f t="shared" si="14"/>
        <v>0.54421324999999998</v>
      </c>
      <c r="L37" s="15">
        <f t="shared" si="15"/>
        <v>0.53166069999999999</v>
      </c>
    </row>
    <row r="38" spans="1:12" x14ac:dyDescent="0.25">
      <c r="A38" s="6">
        <v>0.7</v>
      </c>
      <c r="B38" s="24">
        <v>0.17499999999999999</v>
      </c>
      <c r="C38" s="24">
        <f t="shared" si="9"/>
        <v>0.10360017900000001</v>
      </c>
      <c r="D38" s="24">
        <f t="shared" si="10"/>
        <v>9.7036700000000004E-2</v>
      </c>
      <c r="E38" s="24">
        <f t="shared" si="16"/>
        <v>1.1074105185000001</v>
      </c>
      <c r="F38" s="15">
        <f t="shared" si="11"/>
        <v>1.1505685000000001</v>
      </c>
      <c r="G38" s="6">
        <v>0.7</v>
      </c>
      <c r="H38" s="24">
        <v>0.35</v>
      </c>
      <c r="I38" s="24">
        <f t="shared" si="12"/>
        <v>9.7918590000000014E-2</v>
      </c>
      <c r="J38" s="24">
        <f t="shared" si="13"/>
        <v>0.13135949999999999</v>
      </c>
      <c r="K38" s="24">
        <f t="shared" si="14"/>
        <v>0.50534087500000002</v>
      </c>
      <c r="L38" s="15">
        <f t="shared" si="15"/>
        <v>0.67197980000000002</v>
      </c>
    </row>
    <row r="39" spans="1:12" x14ac:dyDescent="0.25">
      <c r="A39" s="7">
        <v>0.8</v>
      </c>
      <c r="B39" s="10">
        <v>0.2</v>
      </c>
      <c r="C39" s="10">
        <f t="shared" si="9"/>
        <v>6.9066785999999991E-2</v>
      </c>
      <c r="D39" s="10">
        <f t="shared" si="10"/>
        <v>8.6694900000000005E-2</v>
      </c>
      <c r="E39" s="10">
        <f t="shared" si="16"/>
        <v>1.0738526240000001</v>
      </c>
      <c r="F39" s="16">
        <f t="shared" si="11"/>
        <v>1.1197394000000001</v>
      </c>
      <c r="G39" s="7">
        <v>0.8</v>
      </c>
      <c r="H39" s="10">
        <v>0.4</v>
      </c>
      <c r="I39" s="10">
        <f t="shared" si="12"/>
        <v>6.5279059999999986E-2</v>
      </c>
      <c r="J39" s="10">
        <f t="shared" si="13"/>
        <v>8.6327920000000002E-2</v>
      </c>
      <c r="K39" s="10">
        <f t="shared" si="14"/>
        <v>0.46646849999999995</v>
      </c>
      <c r="L39" s="16">
        <f>L13</f>
        <v>0.50062999999999991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0.24886085000000002</v>
      </c>
      <c r="B45" s="13">
        <f>(E19+F19)/2</f>
        <v>1.04573323</v>
      </c>
      <c r="C45" s="11">
        <f>(E19-F19)/(10*60)</f>
        <v>9.5257576666666699E-4</v>
      </c>
      <c r="D45" s="14">
        <f t="shared" ref="D45:D53" si="17">C45/A45^$I$45</f>
        <v>9.5257576666666699E-4</v>
      </c>
      <c r="E45" s="11">
        <f t="shared" ref="E45:E53" si="18">(I19+J19)/2</f>
        <v>0.31447744999999999</v>
      </c>
      <c r="F45" s="13">
        <f t="shared" ref="F45:F53" si="19">(K19+L19)/2</f>
        <v>1.01514108</v>
      </c>
      <c r="G45" s="11">
        <f>(K19-L19)/(10*60)</f>
        <v>1.0545496000000003E-3</v>
      </c>
      <c r="H45" s="14">
        <f t="shared" ref="H45:H53" si="20">G45/E45^$I$45</f>
        <v>1.0545496000000003E-3</v>
      </c>
      <c r="I45" s="28"/>
    </row>
    <row r="46" spans="1:12" x14ac:dyDescent="0.25">
      <c r="A46" s="6">
        <f t="shared" ref="A46:A53" si="21">(C20+D20)/2</f>
        <v>0.22630525500000001</v>
      </c>
      <c r="B46" s="24">
        <f t="shared" ref="B46:B53" si="22">(E20+F20)/2</f>
        <v>0.95112693100000001</v>
      </c>
      <c r="C46" s="6">
        <f t="shared" ref="C46:C53" si="23">(E20-F20)/(10*60)</f>
        <v>1.0460124366666668E-3</v>
      </c>
      <c r="D46" s="15">
        <f t="shared" si="17"/>
        <v>1.0460124366666668E-3</v>
      </c>
      <c r="E46" s="6">
        <f t="shared" si="18"/>
        <v>0.31869565750000001</v>
      </c>
      <c r="F46" s="24">
        <f t="shared" si="19"/>
        <v>0.93946819324999997</v>
      </c>
      <c r="G46" s="6">
        <f t="shared" ref="G46:G53" si="24">(K20-L20)/(10*60)</f>
        <v>1.1403543108333334E-3</v>
      </c>
      <c r="H46" s="15">
        <f t="shared" si="20"/>
        <v>1.1403543108333334E-3</v>
      </c>
      <c r="I46" s="24"/>
    </row>
    <row r="47" spans="1:12" x14ac:dyDescent="0.25">
      <c r="A47" s="6">
        <f t="shared" si="21"/>
        <v>0.21012341000000001</v>
      </c>
      <c r="B47" s="24">
        <f t="shared" si="22"/>
        <v>0.91104233200000007</v>
      </c>
      <c r="C47" s="6">
        <f t="shared" si="23"/>
        <v>9.5771010666666689E-4</v>
      </c>
      <c r="D47" s="15">
        <f t="shared" si="17"/>
        <v>9.5771010666666689E-4</v>
      </c>
      <c r="E47" s="6">
        <f t="shared" si="18"/>
        <v>0.31650726500000004</v>
      </c>
      <c r="F47" s="24">
        <f t="shared" si="19"/>
        <v>0.92037180650000017</v>
      </c>
      <c r="G47" s="6">
        <f t="shared" si="24"/>
        <v>1.0375706883333337E-3</v>
      </c>
      <c r="H47" s="15">
        <f t="shared" si="20"/>
        <v>1.0375706883333337E-3</v>
      </c>
      <c r="I47" s="24"/>
    </row>
    <row r="48" spans="1:12" x14ac:dyDescent="0.25">
      <c r="A48" s="6">
        <f t="shared" si="21"/>
        <v>0.185873765</v>
      </c>
      <c r="B48" s="24">
        <f t="shared" si="22"/>
        <v>0.86609813300000005</v>
      </c>
      <c r="C48" s="6">
        <f t="shared" si="23"/>
        <v>8.8560644333333363E-4</v>
      </c>
      <c r="D48" s="15">
        <f t="shared" si="17"/>
        <v>8.8560644333333363E-4</v>
      </c>
      <c r="E48" s="6">
        <f t="shared" si="18"/>
        <v>0.29662902250000001</v>
      </c>
      <c r="F48" s="24">
        <f t="shared" si="19"/>
        <v>0.88112351975000003</v>
      </c>
      <c r="G48" s="6">
        <f t="shared" si="24"/>
        <v>1.0019600658333332E-3</v>
      </c>
      <c r="H48" s="15">
        <f t="shared" si="20"/>
        <v>1.0019600658333332E-3</v>
      </c>
      <c r="I48" s="24"/>
    </row>
    <row r="49" spans="1:9" x14ac:dyDescent="0.25">
      <c r="A49" s="6">
        <f t="shared" si="21"/>
        <v>0.16480591999999999</v>
      </c>
      <c r="B49" s="24">
        <f t="shared" si="22"/>
        <v>0.85337223400000006</v>
      </c>
      <c r="C49" s="6">
        <f t="shared" si="23"/>
        <v>7.0610844666666676E-4</v>
      </c>
      <c r="D49" s="15">
        <f t="shared" si="17"/>
        <v>7.0610844666666676E-4</v>
      </c>
      <c r="E49" s="6">
        <f t="shared" si="18"/>
        <v>0.27953678000000004</v>
      </c>
      <c r="F49" s="24">
        <f t="shared" si="19"/>
        <v>0.84552623300000007</v>
      </c>
      <c r="G49" s="6">
        <f t="shared" si="24"/>
        <v>9.5417944333333357E-4</v>
      </c>
      <c r="H49" s="15">
        <f t="shared" si="20"/>
        <v>9.5417944333333357E-4</v>
      </c>
      <c r="I49" s="24"/>
    </row>
    <row r="50" spans="1:9" x14ac:dyDescent="0.25">
      <c r="A50" s="6">
        <f t="shared" si="21"/>
        <v>0.14698017499999999</v>
      </c>
      <c r="B50" s="24">
        <f t="shared" si="22"/>
        <v>0.80732738500000001</v>
      </c>
      <c r="C50" s="6">
        <f t="shared" si="23"/>
        <v>6.3767361666666668E-4</v>
      </c>
      <c r="D50" s="15">
        <f t="shared" si="17"/>
        <v>6.3767361666666668E-4</v>
      </c>
      <c r="E50" s="6">
        <f t="shared" si="18"/>
        <v>0.2737977875</v>
      </c>
      <c r="F50" s="24">
        <f t="shared" si="19"/>
        <v>0.83648949625000002</v>
      </c>
      <c r="G50" s="6">
        <f t="shared" si="24"/>
        <v>8.1786365416666696E-4</v>
      </c>
      <c r="H50" s="15">
        <f t="shared" si="20"/>
        <v>8.1786365416666696E-4</v>
      </c>
      <c r="I50" s="24"/>
    </row>
    <row r="51" spans="1:9" x14ac:dyDescent="0.25">
      <c r="A51" s="6">
        <f t="shared" si="21"/>
        <v>0.13311463000000001</v>
      </c>
      <c r="B51" s="24">
        <f t="shared" si="22"/>
        <v>0.77549143600000003</v>
      </c>
      <c r="C51" s="6">
        <f t="shared" si="23"/>
        <v>5.2187578666666658E-4</v>
      </c>
      <c r="D51" s="15">
        <f t="shared" si="17"/>
        <v>5.2187578666666658E-4</v>
      </c>
      <c r="E51" s="6">
        <f t="shared" si="18"/>
        <v>0.26179839500000002</v>
      </c>
      <c r="F51" s="24">
        <f t="shared" si="19"/>
        <v>0.81264223449999995</v>
      </c>
      <c r="G51" s="6">
        <f t="shared" si="24"/>
        <v>7.3091628166666684E-4</v>
      </c>
      <c r="H51" s="15">
        <f t="shared" si="20"/>
        <v>7.3091628166666684E-4</v>
      </c>
      <c r="I51" s="24"/>
    </row>
    <row r="52" spans="1:9" x14ac:dyDescent="0.25">
      <c r="A52" s="6">
        <f t="shared" si="21"/>
        <v>9.4032585000000002E-2</v>
      </c>
      <c r="B52" s="24">
        <f t="shared" si="22"/>
        <v>0.70642398700000009</v>
      </c>
      <c r="C52" s="6">
        <f t="shared" si="23"/>
        <v>5.3018295666666681E-4</v>
      </c>
      <c r="D52" s="15">
        <f t="shared" si="17"/>
        <v>5.3018295666666681E-4</v>
      </c>
      <c r="E52" s="6">
        <f t="shared" si="18"/>
        <v>0.26638450250000001</v>
      </c>
      <c r="F52" s="24">
        <f t="shared" si="19"/>
        <v>0.79549169775000006</v>
      </c>
      <c r="G52" s="6">
        <f t="shared" si="24"/>
        <v>6.216464925000002E-4</v>
      </c>
      <c r="H52" s="15">
        <f t="shared" si="20"/>
        <v>6.216464925000002E-4</v>
      </c>
      <c r="I52" s="24"/>
    </row>
    <row r="53" spans="1:9" x14ac:dyDescent="0.25">
      <c r="A53" s="7">
        <f t="shared" si="21"/>
        <v>6.7934040000000001E-2</v>
      </c>
      <c r="B53" s="10">
        <f t="shared" si="22"/>
        <v>0.65916563800000005</v>
      </c>
      <c r="C53" s="7">
        <f t="shared" si="23"/>
        <v>4.6579312666666668E-4</v>
      </c>
      <c r="D53" s="16">
        <f t="shared" si="17"/>
        <v>4.6579312666666668E-4</v>
      </c>
      <c r="E53" s="7">
        <f t="shared" si="18"/>
        <v>0.22777876000000002</v>
      </c>
      <c r="F53" s="10">
        <f t="shared" si="19"/>
        <v>0.73610378599999993</v>
      </c>
      <c r="G53" s="7">
        <f t="shared" si="24"/>
        <v>6.5316795333333324E-4</v>
      </c>
      <c r="H53" s="16">
        <f t="shared" si="20"/>
        <v>6.5316795333333324E-4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0.24886085000000002</v>
      </c>
      <c r="B57" s="13">
        <f>B45</f>
        <v>1.04573323</v>
      </c>
      <c r="C57" s="11">
        <f>C45</f>
        <v>9.5257576666666699E-4</v>
      </c>
      <c r="D57" s="14">
        <f>C57/B57^$I$57</f>
        <v>9.5257576666666699E-4</v>
      </c>
      <c r="E57" s="11">
        <f>(C31+D31)/2</f>
        <v>0.245593915</v>
      </c>
      <c r="F57" s="13">
        <f>(E31+F31)/2</f>
        <v>1.3396806400000001</v>
      </c>
      <c r="G57" s="11">
        <f>(E31-F31)/(10*60)</f>
        <v>8.7837999999999344E-6</v>
      </c>
      <c r="H57" s="14">
        <f>G57/F57^$I$57</f>
        <v>8.7837999999999344E-6</v>
      </c>
      <c r="I57" s="28"/>
    </row>
    <row r="58" spans="1:9" x14ac:dyDescent="0.25">
      <c r="A58" s="6">
        <f t="shared" ref="A58:C65" si="25">A46</f>
        <v>0.22630525500000001</v>
      </c>
      <c r="B58" s="24">
        <f t="shared" si="25"/>
        <v>0.95112693100000001</v>
      </c>
      <c r="C58" s="6">
        <f t="shared" si="25"/>
        <v>1.0460124366666668E-3</v>
      </c>
      <c r="D58" s="15">
        <f>C58/B58^$I$57</f>
        <v>1.0460124366666668E-3</v>
      </c>
      <c r="E58" s="6">
        <f t="shared" ref="E58:E65" si="26">(C32+D32)/2</f>
        <v>0.23256611850000003</v>
      </c>
      <c r="F58" s="24">
        <f t="shared" ref="F58:F65" si="27">(E32+F32)/2</f>
        <v>1.31072999275</v>
      </c>
      <c r="G58" s="6">
        <f t="shared" ref="G58:G65" si="28">(E32-F32)/(10*60)</f>
        <v>-6.5736908333335899E-6</v>
      </c>
      <c r="H58" s="15">
        <f>G58/F58^$I$57</f>
        <v>-6.5736908333335899E-6</v>
      </c>
      <c r="I58" s="24"/>
    </row>
    <row r="59" spans="1:9" x14ac:dyDescent="0.25">
      <c r="A59" s="6">
        <f t="shared" si="25"/>
        <v>0.21012341000000001</v>
      </c>
      <c r="B59" s="24">
        <f t="shared" si="25"/>
        <v>0.91104233200000007</v>
      </c>
      <c r="C59" s="6">
        <f t="shared" si="25"/>
        <v>9.5771010666666689E-4</v>
      </c>
      <c r="D59" s="15">
        <f>C59/B59^$I$57</f>
        <v>9.5771010666666689E-4</v>
      </c>
      <c r="E59" s="6">
        <f t="shared" si="26"/>
        <v>0.21267672200000001</v>
      </c>
      <c r="F59" s="24">
        <f t="shared" si="27"/>
        <v>1.3899474455</v>
      </c>
      <c r="G59" s="6">
        <f t="shared" si="28"/>
        <v>-3.8249151500000005E-4</v>
      </c>
      <c r="H59" s="15">
        <f>G59/F59^$I$57</f>
        <v>-3.8249151500000005E-4</v>
      </c>
      <c r="I59" s="24"/>
    </row>
    <row r="60" spans="1:9" x14ac:dyDescent="0.25">
      <c r="A60" s="6">
        <f t="shared" si="25"/>
        <v>0.185873765</v>
      </c>
      <c r="B60" s="24">
        <f t="shared" si="25"/>
        <v>0.86609813300000005</v>
      </c>
      <c r="C60" s="6">
        <f t="shared" si="25"/>
        <v>8.8560644333333363E-4</v>
      </c>
      <c r="D60" s="15">
        <f t="shared" ref="D60:D65" si="29">C60/B60^$I$57</f>
        <v>8.8560644333333363E-4</v>
      </c>
      <c r="E60" s="6">
        <f t="shared" si="26"/>
        <v>0.19104187550000001</v>
      </c>
      <c r="F60" s="24">
        <f t="shared" si="27"/>
        <v>1.3371291482500001</v>
      </c>
      <c r="G60" s="6">
        <f t="shared" si="28"/>
        <v>-3.1829017249999979E-4</v>
      </c>
      <c r="H60" s="15">
        <f t="shared" ref="H60:H65" si="30">G60/F60^$I$57</f>
        <v>-3.1829017249999979E-4</v>
      </c>
      <c r="I60" s="24"/>
    </row>
    <row r="61" spans="1:9" x14ac:dyDescent="0.25">
      <c r="A61" s="6">
        <f t="shared" si="25"/>
        <v>0.16480591999999999</v>
      </c>
      <c r="B61" s="24">
        <f t="shared" si="25"/>
        <v>0.85337223400000006</v>
      </c>
      <c r="C61" s="6">
        <f t="shared" si="25"/>
        <v>7.0610844666666676E-4</v>
      </c>
      <c r="D61" s="15">
        <f>C61/B61^$I$57</f>
        <v>7.0610844666666676E-4</v>
      </c>
      <c r="E61" s="6">
        <f t="shared" si="26"/>
        <v>0.17505282900000002</v>
      </c>
      <c r="F61" s="24">
        <f t="shared" si="27"/>
        <v>1.2030566010000001</v>
      </c>
      <c r="G61" s="6">
        <f t="shared" si="28"/>
        <v>1.6758669999999977E-5</v>
      </c>
      <c r="H61" s="15">
        <f t="shared" si="30"/>
        <v>1.6758669999999977E-5</v>
      </c>
      <c r="I61" s="24"/>
    </row>
    <row r="62" spans="1:9" x14ac:dyDescent="0.25">
      <c r="A62" s="6">
        <f t="shared" si="25"/>
        <v>0.14698017499999999</v>
      </c>
      <c r="B62" s="24">
        <f t="shared" si="25"/>
        <v>0.80732738500000001</v>
      </c>
      <c r="C62" s="6">
        <f t="shared" si="25"/>
        <v>6.3767361666666668E-4</v>
      </c>
      <c r="D62" s="15">
        <f>C62/B62^$I$57</f>
        <v>6.3767361666666668E-4</v>
      </c>
      <c r="E62" s="6">
        <f t="shared" si="26"/>
        <v>0.15034913249999998</v>
      </c>
      <c r="F62" s="24">
        <f t="shared" si="27"/>
        <v>1.24321175375</v>
      </c>
      <c r="G62" s="6">
        <f t="shared" si="28"/>
        <v>-2.2895148749999984E-4</v>
      </c>
      <c r="H62" s="15">
        <f t="shared" si="30"/>
        <v>-2.2895148749999984E-4</v>
      </c>
      <c r="I62" s="24"/>
    </row>
    <row r="63" spans="1:9" x14ac:dyDescent="0.25">
      <c r="A63" s="6">
        <f t="shared" si="25"/>
        <v>0.13311463000000001</v>
      </c>
      <c r="B63" s="24">
        <f t="shared" si="25"/>
        <v>0.77549143600000003</v>
      </c>
      <c r="C63" s="6">
        <f t="shared" si="25"/>
        <v>5.2187578666666658E-4</v>
      </c>
      <c r="D63" s="15">
        <f t="shared" si="29"/>
        <v>5.2187578666666658E-4</v>
      </c>
      <c r="E63" s="6">
        <f t="shared" si="26"/>
        <v>0.123775786</v>
      </c>
      <c r="F63" s="24">
        <f t="shared" si="27"/>
        <v>1.1407702065000001</v>
      </c>
      <c r="G63" s="6">
        <f t="shared" si="28"/>
        <v>6.606883333333998E-7</v>
      </c>
      <c r="H63" s="15">
        <f>G63/F63^$I$57</f>
        <v>6.606883333333998E-7</v>
      </c>
      <c r="I63" s="24"/>
    </row>
    <row r="64" spans="1:9" x14ac:dyDescent="0.25">
      <c r="A64" s="6">
        <f t="shared" si="25"/>
        <v>9.4032585000000002E-2</v>
      </c>
      <c r="B64" s="24">
        <f t="shared" si="25"/>
        <v>0.70642398700000009</v>
      </c>
      <c r="C64" s="6">
        <f t="shared" si="25"/>
        <v>5.3018295666666681E-4</v>
      </c>
      <c r="D64" s="15">
        <f t="shared" si="29"/>
        <v>5.3018295666666681E-4</v>
      </c>
      <c r="E64" s="6">
        <f t="shared" si="26"/>
        <v>0.10031843950000001</v>
      </c>
      <c r="F64" s="24">
        <f t="shared" si="27"/>
        <v>1.1289895092500002</v>
      </c>
      <c r="G64" s="6">
        <f t="shared" si="28"/>
        <v>-7.1929969166666756E-5</v>
      </c>
      <c r="H64" s="15">
        <f>G64/F64^$I$57</f>
        <v>-7.1929969166666756E-5</v>
      </c>
      <c r="I64" s="24"/>
    </row>
    <row r="65" spans="1:9" x14ac:dyDescent="0.25">
      <c r="A65" s="7">
        <f t="shared" si="25"/>
        <v>6.7934040000000001E-2</v>
      </c>
      <c r="B65" s="10">
        <f t="shared" si="25"/>
        <v>0.65916563800000005</v>
      </c>
      <c r="C65" s="7">
        <f t="shared" si="25"/>
        <v>4.6579312666666668E-4</v>
      </c>
      <c r="D65" s="16">
        <f t="shared" si="29"/>
        <v>4.6579312666666668E-4</v>
      </c>
      <c r="E65" s="7">
        <f t="shared" si="26"/>
        <v>7.7880843000000005E-2</v>
      </c>
      <c r="F65" s="10">
        <f t="shared" si="27"/>
        <v>1.096796012</v>
      </c>
      <c r="G65" s="7">
        <f t="shared" si="28"/>
        <v>-7.6477959999999843E-5</v>
      </c>
      <c r="H65" s="16">
        <f t="shared" si="30"/>
        <v>-7.6477959999999843E-5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0.24886085000000002</v>
      </c>
      <c r="B69" s="13">
        <f>B57</f>
        <v>1.04573323</v>
      </c>
      <c r="C69" s="11">
        <f>C57</f>
        <v>9.5257576666666699E-4</v>
      </c>
      <c r="D69" s="14">
        <f>C69/0.2^$I$69</f>
        <v>9.5257576666666699E-4</v>
      </c>
      <c r="E69" s="11">
        <f>(I31+J31)/2</f>
        <v>0.26915559999999999</v>
      </c>
      <c r="F69" s="13">
        <f>(K31+L31)/2</f>
        <v>0.73104924999999987</v>
      </c>
      <c r="G69" s="11">
        <f>(K31-L31)/(10*60)</f>
        <v>1.5466083333333342E-4</v>
      </c>
      <c r="H69" s="14">
        <f>G69/0.1^$I$69</f>
        <v>1.5466083333333342E-4</v>
      </c>
      <c r="I69" s="28"/>
    </row>
    <row r="70" spans="1:9" x14ac:dyDescent="0.25">
      <c r="A70" s="6">
        <f t="shared" ref="A70:C77" si="31">A58</f>
        <v>0.22630525500000001</v>
      </c>
      <c r="B70" s="24">
        <f t="shared" si="31"/>
        <v>0.95112693100000001</v>
      </c>
      <c r="C70" s="6">
        <f t="shared" si="31"/>
        <v>1.0460124366666668E-3</v>
      </c>
      <c r="D70" s="15">
        <f t="shared" ref="D70:D77" si="32">C70/0.2^$I$69</f>
        <v>1.0460124366666668E-3</v>
      </c>
      <c r="E70" s="6">
        <f t="shared" ref="E70:E77" si="33">(I32+J32)/2</f>
        <v>0.23067453500000001</v>
      </c>
      <c r="F70" s="24">
        <f t="shared" ref="F70:F77" si="34">(K32+L32)/2</f>
        <v>0.68258656249999994</v>
      </c>
      <c r="G70" s="6">
        <f t="shared" ref="G70:G77" si="35">(K32-L32)/(10*60)</f>
        <v>1.8662854166666651E-4</v>
      </c>
      <c r="H70" s="15">
        <f>G70/0.1^$I$69</f>
        <v>1.8662854166666651E-4</v>
      </c>
      <c r="I70" s="24"/>
    </row>
    <row r="71" spans="1:9" x14ac:dyDescent="0.25">
      <c r="A71" s="6">
        <f t="shared" si="31"/>
        <v>0.21012341000000001</v>
      </c>
      <c r="B71" s="24">
        <f t="shared" si="31"/>
        <v>0.91104233200000007</v>
      </c>
      <c r="C71" s="6">
        <f t="shared" si="31"/>
        <v>9.5771010666666689E-4</v>
      </c>
      <c r="D71" s="15">
        <f t="shared" si="32"/>
        <v>9.5771010666666689E-4</v>
      </c>
      <c r="E71" s="6">
        <f t="shared" si="33"/>
        <v>0.23176952000000001</v>
      </c>
      <c r="F71" s="24">
        <f t="shared" si="34"/>
        <v>0.72754192499999992</v>
      </c>
      <c r="G71" s="6">
        <f t="shared" si="35"/>
        <v>-9.2797249999999976E-5</v>
      </c>
      <c r="H71" s="15">
        <f t="shared" ref="H71:H77" si="36">G71/0.1^$I$69</f>
        <v>-9.2797249999999976E-5</v>
      </c>
      <c r="I71" s="24"/>
    </row>
    <row r="72" spans="1:9" x14ac:dyDescent="0.25">
      <c r="A72" s="6">
        <f t="shared" si="31"/>
        <v>0.185873765</v>
      </c>
      <c r="B72" s="24">
        <f t="shared" si="31"/>
        <v>0.86609813300000005</v>
      </c>
      <c r="C72" s="6">
        <f t="shared" si="31"/>
        <v>8.8560644333333363E-4</v>
      </c>
      <c r="D72" s="15">
        <f t="shared" si="32"/>
        <v>8.8560644333333363E-4</v>
      </c>
      <c r="E72" s="6">
        <f t="shared" si="33"/>
        <v>0.20579245499999999</v>
      </c>
      <c r="F72" s="24">
        <f t="shared" si="34"/>
        <v>0.68823908749999996</v>
      </c>
      <c r="G72" s="6">
        <f t="shared" si="35"/>
        <v>-9.1362375000000138E-5</v>
      </c>
      <c r="H72" s="15">
        <f t="shared" si="36"/>
        <v>-9.1362375000000138E-5</v>
      </c>
      <c r="I72" s="24"/>
    </row>
    <row r="73" spans="1:9" x14ac:dyDescent="0.25">
      <c r="A73" s="6">
        <f t="shared" si="31"/>
        <v>0.16480591999999999</v>
      </c>
      <c r="B73" s="24">
        <f t="shared" si="31"/>
        <v>0.85337223400000006</v>
      </c>
      <c r="C73" s="6">
        <f t="shared" si="31"/>
        <v>7.0610844666666676E-4</v>
      </c>
      <c r="D73" s="15">
        <f t="shared" si="32"/>
        <v>7.0610844666666676E-4</v>
      </c>
      <c r="E73" s="6">
        <f t="shared" si="33"/>
        <v>0.17479993500000002</v>
      </c>
      <c r="F73" s="24">
        <f t="shared" si="34"/>
        <v>0.5996807500000001</v>
      </c>
      <c r="G73" s="6">
        <f t="shared" si="35"/>
        <v>7.4257499999999904E-5</v>
      </c>
      <c r="H73" s="15">
        <f t="shared" si="36"/>
        <v>7.4257499999999904E-5</v>
      </c>
      <c r="I73" s="24"/>
    </row>
    <row r="74" spans="1:9" x14ac:dyDescent="0.25">
      <c r="A74" s="6">
        <f t="shared" si="31"/>
        <v>0.14698017499999999</v>
      </c>
      <c r="B74" s="24">
        <f t="shared" si="31"/>
        <v>0.80732738500000001</v>
      </c>
      <c r="C74" s="6">
        <f t="shared" si="31"/>
        <v>6.3767361666666668E-4</v>
      </c>
      <c r="D74" s="15">
        <f t="shared" si="32"/>
        <v>6.3767361666666668E-4</v>
      </c>
      <c r="E74" s="6">
        <f t="shared" si="33"/>
        <v>0.14872649999999998</v>
      </c>
      <c r="F74" s="24">
        <f t="shared" si="34"/>
        <v>0.57967071250000002</v>
      </c>
      <c r="G74" s="6">
        <f t="shared" si="35"/>
        <v>1.1383041666666593E-5</v>
      </c>
      <c r="H74" s="15">
        <f t="shared" si="36"/>
        <v>1.1383041666666593E-5</v>
      </c>
      <c r="I74" s="24"/>
    </row>
    <row r="75" spans="1:9" x14ac:dyDescent="0.25">
      <c r="A75" s="6">
        <f t="shared" si="31"/>
        <v>0.13311463000000001</v>
      </c>
      <c r="B75" s="24">
        <f t="shared" si="31"/>
        <v>0.77549143600000003</v>
      </c>
      <c r="C75" s="6">
        <f t="shared" si="31"/>
        <v>5.2187578666666658E-4</v>
      </c>
      <c r="D75" s="15">
        <f t="shared" si="32"/>
        <v>5.2187578666666658E-4</v>
      </c>
      <c r="E75" s="6">
        <f t="shared" si="33"/>
        <v>0.12433870499999999</v>
      </c>
      <c r="F75" s="24">
        <f t="shared" si="34"/>
        <v>0.53793697500000004</v>
      </c>
      <c r="G75" s="6">
        <f t="shared" si="35"/>
        <v>2.0920916666666658E-5</v>
      </c>
      <c r="H75" s="15">
        <f t="shared" si="36"/>
        <v>2.0920916666666658E-5</v>
      </c>
      <c r="I75" s="24"/>
    </row>
    <row r="76" spans="1:9" x14ac:dyDescent="0.25">
      <c r="A76" s="6">
        <f t="shared" si="31"/>
        <v>9.4032585000000002E-2</v>
      </c>
      <c r="B76" s="24">
        <f t="shared" si="31"/>
        <v>0.70642398700000009</v>
      </c>
      <c r="C76" s="6">
        <f t="shared" si="31"/>
        <v>5.3018295666666681E-4</v>
      </c>
      <c r="D76" s="15">
        <f t="shared" si="32"/>
        <v>5.3018295666666681E-4</v>
      </c>
      <c r="E76" s="6">
        <f t="shared" si="33"/>
        <v>0.11463904499999999</v>
      </c>
      <c r="F76" s="24">
        <f t="shared" si="34"/>
        <v>0.58866033750000002</v>
      </c>
      <c r="G76" s="6">
        <f t="shared" si="35"/>
        <v>-2.7773154166666668E-4</v>
      </c>
      <c r="H76" s="15">
        <f t="shared" si="36"/>
        <v>-2.7773154166666668E-4</v>
      </c>
      <c r="I76" s="24"/>
    </row>
    <row r="77" spans="1:9" x14ac:dyDescent="0.25">
      <c r="A77" s="7">
        <f t="shared" si="31"/>
        <v>6.7934040000000001E-2</v>
      </c>
      <c r="B77" s="10">
        <f t="shared" si="31"/>
        <v>0.65916563800000005</v>
      </c>
      <c r="C77" s="7">
        <f t="shared" si="31"/>
        <v>4.6579312666666668E-4</v>
      </c>
      <c r="D77" s="16">
        <f t="shared" si="32"/>
        <v>4.6579312666666668E-4</v>
      </c>
      <c r="E77" s="7">
        <f t="shared" si="33"/>
        <v>7.5803490000000001E-2</v>
      </c>
      <c r="F77" s="10">
        <f t="shared" si="34"/>
        <v>0.48354924999999993</v>
      </c>
      <c r="G77" s="7">
        <f t="shared" si="35"/>
        <v>-5.6935833333333257E-5</v>
      </c>
      <c r="H77" s="16">
        <f t="shared" si="36"/>
        <v>-5.6935833333333257E-5</v>
      </c>
      <c r="I77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DCA5-8630-45EE-8CCC-3C40B6D931A2}">
  <dimension ref="A1:L77"/>
  <sheetViews>
    <sheetView topLeftCell="A37" zoomScale="70" zoomScaleNormal="70" workbookViewId="0">
      <selection activeCell="I68" sqref="I68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>
        <v>0.32353890000000002</v>
      </c>
      <c r="C4">
        <v>1.3315059600000001</v>
      </c>
      <c r="D4" s="2"/>
      <c r="E4">
        <v>0.41804170000000002</v>
      </c>
      <c r="F4">
        <v>1.3315059600000001</v>
      </c>
      <c r="G4" s="2"/>
      <c r="H4">
        <v>0.34533393000000001</v>
      </c>
      <c r="I4">
        <v>1.3423157800000001</v>
      </c>
      <c r="J4" s="2"/>
      <c r="K4">
        <v>0.3263953</v>
      </c>
      <c r="L4">
        <v>0.77744749999999996</v>
      </c>
    </row>
    <row r="5" spans="1:12" x14ac:dyDescent="0.25">
      <c r="A5" s="29"/>
      <c r="B5">
        <v>0.1741828</v>
      </c>
      <c r="C5">
        <v>0.75996049999999993</v>
      </c>
      <c r="D5" s="29"/>
      <c r="E5">
        <v>0.2109132</v>
      </c>
      <c r="F5">
        <v>0.69877619999999996</v>
      </c>
      <c r="G5" s="29"/>
      <c r="H5">
        <v>0.14585390000000001</v>
      </c>
      <c r="I5">
        <v>1.3370455000000001</v>
      </c>
      <c r="J5" s="29"/>
      <c r="K5">
        <v>0.21191589999999999</v>
      </c>
      <c r="L5">
        <v>0.6846509999999999</v>
      </c>
    </row>
    <row r="6" spans="1:12" x14ac:dyDescent="0.25">
      <c r="A6" s="29"/>
      <c r="B6">
        <v>0.1614255</v>
      </c>
      <c r="C6">
        <v>0.63732319999999998</v>
      </c>
      <c r="D6" s="29"/>
      <c r="E6">
        <v>0.24025170000000001</v>
      </c>
      <c r="F6">
        <v>0.5973619</v>
      </c>
      <c r="G6" s="29"/>
      <c r="H6">
        <v>0.15433169999999999</v>
      </c>
      <c r="I6">
        <v>1.3127021000000001</v>
      </c>
      <c r="J6" s="29"/>
      <c r="K6">
        <v>0.1675933</v>
      </c>
      <c r="L6">
        <v>0.62659799999999999</v>
      </c>
    </row>
    <row r="7" spans="1:12" x14ac:dyDescent="0.25">
      <c r="A7" s="29"/>
      <c r="B7">
        <v>0.1614157</v>
      </c>
      <c r="C7">
        <v>0.62372930000000004</v>
      </c>
      <c r="D7" s="29"/>
      <c r="E7">
        <v>0.25677699999999998</v>
      </c>
      <c r="F7">
        <v>0.60910059999999999</v>
      </c>
      <c r="G7" s="29"/>
      <c r="H7">
        <v>0.1490863</v>
      </c>
      <c r="I7">
        <v>1.5046949000000001</v>
      </c>
      <c r="J7" s="29"/>
      <c r="K7">
        <v>0.20242280000000001</v>
      </c>
      <c r="L7">
        <v>0.75538109999999992</v>
      </c>
    </row>
    <row r="8" spans="1:12" x14ac:dyDescent="0.25">
      <c r="A8" s="29"/>
      <c r="B8">
        <v>0.14527029999999999</v>
      </c>
      <c r="C8">
        <v>0.60041619999999996</v>
      </c>
      <c r="D8" s="29"/>
      <c r="E8">
        <v>0.23792260000000001</v>
      </c>
      <c r="F8">
        <v>0.58053549999999998</v>
      </c>
      <c r="G8" s="29"/>
      <c r="H8">
        <v>0.14035</v>
      </c>
      <c r="I8">
        <v>1.4326162</v>
      </c>
      <c r="J8" s="29"/>
      <c r="K8">
        <v>0.1831082</v>
      </c>
      <c r="L8">
        <v>0.71564780000000006</v>
      </c>
    </row>
    <row r="9" spans="1:12" x14ac:dyDescent="0.25">
      <c r="A9" s="29"/>
      <c r="B9">
        <v>0.13548850000000001</v>
      </c>
      <c r="C9">
        <v>0.64153970000000005</v>
      </c>
      <c r="D9" s="29"/>
      <c r="E9">
        <v>0.22464020000000001</v>
      </c>
      <c r="F9">
        <v>0.5592724</v>
      </c>
      <c r="G9" s="29"/>
      <c r="H9">
        <v>0.14290530000000001</v>
      </c>
      <c r="I9">
        <v>1.198029</v>
      </c>
      <c r="J9" s="29"/>
      <c r="K9">
        <v>0.15376269000000001</v>
      </c>
      <c r="L9">
        <v>0.57740350000000007</v>
      </c>
    </row>
    <row r="10" spans="1:12" x14ac:dyDescent="0.25">
      <c r="A10" s="29"/>
      <c r="B10">
        <v>0.1321909</v>
      </c>
      <c r="C10">
        <v>0.6160253</v>
      </c>
      <c r="D10" s="29"/>
      <c r="E10">
        <v>0.2340643</v>
      </c>
      <c r="F10">
        <v>0.59113039999999994</v>
      </c>
      <c r="G10" s="29"/>
      <c r="H10">
        <v>0.12803129999999999</v>
      </c>
      <c r="I10">
        <v>1.3118972</v>
      </c>
      <c r="J10" s="29"/>
      <c r="K10">
        <v>0.13425535</v>
      </c>
      <c r="L10">
        <v>0.57625579999999998</v>
      </c>
    </row>
    <row r="11" spans="1:12" x14ac:dyDescent="0.25">
      <c r="A11" s="29"/>
      <c r="B11">
        <v>0.13681370000000001</v>
      </c>
      <c r="C11">
        <v>0.6189287</v>
      </c>
      <c r="D11" s="29"/>
      <c r="E11">
        <v>0.2309676</v>
      </c>
      <c r="F11">
        <v>0.59336734999999996</v>
      </c>
      <c r="G11" s="29"/>
      <c r="H11">
        <v>0.109418</v>
      </c>
      <c r="I11">
        <v>1.1405719999999999</v>
      </c>
      <c r="J11" s="29"/>
      <c r="K11">
        <v>0.11811929</v>
      </c>
      <c r="L11">
        <v>0.53166069999999999</v>
      </c>
    </row>
    <row r="12" spans="1:12" x14ac:dyDescent="0.25">
      <c r="A12" s="29"/>
      <c r="B12">
        <v>9.1003499999999987E-2</v>
      </c>
      <c r="C12">
        <v>0.54736910000000005</v>
      </c>
      <c r="D12" s="29"/>
      <c r="E12">
        <v>0.26104189999999999</v>
      </c>
      <c r="F12">
        <v>0.60899775</v>
      </c>
      <c r="G12" s="29"/>
      <c r="H12">
        <v>9.7036700000000004E-2</v>
      </c>
      <c r="I12">
        <v>1.1505685000000001</v>
      </c>
      <c r="J12" s="29"/>
      <c r="K12">
        <v>0.13135949999999999</v>
      </c>
      <c r="L12">
        <v>0.67197980000000002</v>
      </c>
    </row>
    <row r="13" spans="1:12" x14ac:dyDescent="0.25">
      <c r="A13" s="31"/>
      <c r="B13">
        <v>7.1160299999999996E-2</v>
      </c>
      <c r="C13">
        <v>0.51942770000000005</v>
      </c>
      <c r="D13" s="31"/>
      <c r="E13">
        <v>0.20473250000000001</v>
      </c>
      <c r="F13">
        <v>0.54015340000000001</v>
      </c>
      <c r="G13" s="31"/>
      <c r="H13">
        <v>8.6694900000000005E-2</v>
      </c>
      <c r="I13">
        <v>1.1197394000000001</v>
      </c>
      <c r="J13" s="31"/>
      <c r="K13">
        <v>8.6327920000000002E-2</v>
      </c>
      <c r="L13">
        <v>0.50062999999999991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0.32353890000000002</v>
      </c>
      <c r="D18" s="21" t="s">
        <v>25</v>
      </c>
      <c r="E18" s="21">
        <f>C18*2</f>
        <v>0.64707780000000004</v>
      </c>
      <c r="F18" s="22" t="s">
        <v>25</v>
      </c>
      <c r="G18" s="20" t="s">
        <v>7</v>
      </c>
      <c r="H18" s="21" t="s">
        <v>7</v>
      </c>
      <c r="I18" s="21">
        <f>E4</f>
        <v>0.41804170000000002</v>
      </c>
      <c r="J18" s="21" t="s">
        <v>25</v>
      </c>
      <c r="K18" s="21">
        <f>E18</f>
        <v>0.64707780000000004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0.32353890000000002</v>
      </c>
      <c r="D19" s="13">
        <f t="shared" ref="D19:D27" si="0">B5</f>
        <v>0.1741828</v>
      </c>
      <c r="E19" s="13">
        <f>$E$18*(1-$B19)</f>
        <v>0.64707780000000004</v>
      </c>
      <c r="F19" s="14">
        <f>E19-(C19-D19)</f>
        <v>0.49772170000000004</v>
      </c>
      <c r="G19" s="11">
        <v>0</v>
      </c>
      <c r="H19" s="13">
        <f>1-(2/2)</f>
        <v>0</v>
      </c>
      <c r="I19" s="13">
        <f>$I$18*(1-$G19)</f>
        <v>0.41804170000000002</v>
      </c>
      <c r="J19" s="13">
        <f t="shared" ref="J19:J27" si="1">E5</f>
        <v>0.2109132</v>
      </c>
      <c r="K19" s="13">
        <f>$K$18*(1-$H19)</f>
        <v>0.64707780000000004</v>
      </c>
      <c r="L19" s="14">
        <f>K19-(I19-J19)</f>
        <v>0.43994929999999999</v>
      </c>
    </row>
    <row r="20" spans="1:12" x14ac:dyDescent="0.25">
      <c r="A20" s="6">
        <v>0.1</v>
      </c>
      <c r="B20" s="24">
        <v>0.05</v>
      </c>
      <c r="C20" s="24">
        <f t="shared" ref="C20:C27" si="2">$C$18*(1-$A20)</f>
        <v>0.29118501000000002</v>
      </c>
      <c r="D20" s="24">
        <f t="shared" si="0"/>
        <v>0.1614255</v>
      </c>
      <c r="E20" s="24">
        <f t="shared" ref="E20:E27" si="3">$E$18*(1-$B20)</f>
        <v>0.61472391000000004</v>
      </c>
      <c r="F20" s="15">
        <f t="shared" ref="F20:F27" si="4">E20-(C20-D20)</f>
        <v>0.48496440000000002</v>
      </c>
      <c r="G20" s="6">
        <v>0.05</v>
      </c>
      <c r="H20" s="24">
        <f t="shared" ref="H20" si="5">1-(1.925/2)</f>
        <v>3.7499999999999978E-2</v>
      </c>
      <c r="I20" s="24">
        <f t="shared" ref="I20:I27" si="6">$I$18*(1-$G20)</f>
        <v>0.397139615</v>
      </c>
      <c r="J20" s="24">
        <f t="shared" si="1"/>
        <v>0.24025170000000001</v>
      </c>
      <c r="K20" s="24">
        <f t="shared" ref="K20:K27" si="7">$K$18*(1-$H20)</f>
        <v>0.62281238250000004</v>
      </c>
      <c r="L20" s="15">
        <f t="shared" ref="L20:L27" si="8">K20-(I20-J20)</f>
        <v>0.46592446750000005</v>
      </c>
    </row>
    <row r="21" spans="1:12" x14ac:dyDescent="0.25">
      <c r="A21" s="6">
        <v>0.2</v>
      </c>
      <c r="B21" s="24">
        <v>0.1</v>
      </c>
      <c r="C21" s="24">
        <f t="shared" si="2"/>
        <v>0.25883112000000003</v>
      </c>
      <c r="D21" s="24">
        <f t="shared" si="0"/>
        <v>0.1614157</v>
      </c>
      <c r="E21" s="24">
        <f t="shared" si="3"/>
        <v>0.58237002000000004</v>
      </c>
      <c r="F21" s="15">
        <f t="shared" si="4"/>
        <v>0.48495460000000001</v>
      </c>
      <c r="G21" s="6">
        <v>0.1</v>
      </c>
      <c r="H21" s="24">
        <f>1-(1.85/2)</f>
        <v>7.4999999999999956E-2</v>
      </c>
      <c r="I21" s="24">
        <f t="shared" si="6"/>
        <v>0.37623753000000004</v>
      </c>
      <c r="J21" s="24">
        <f t="shared" si="1"/>
        <v>0.25677699999999998</v>
      </c>
      <c r="K21" s="24">
        <f t="shared" si="7"/>
        <v>0.59854696500000004</v>
      </c>
      <c r="L21" s="15">
        <f t="shared" si="8"/>
        <v>0.47908643499999998</v>
      </c>
    </row>
    <row r="22" spans="1:12" x14ac:dyDescent="0.25">
      <c r="A22" s="6">
        <v>0.3</v>
      </c>
      <c r="B22" s="24">
        <v>0.15</v>
      </c>
      <c r="C22" s="24">
        <f t="shared" si="2"/>
        <v>0.22647723</v>
      </c>
      <c r="D22" s="24">
        <f t="shared" si="0"/>
        <v>0.14527029999999999</v>
      </c>
      <c r="E22" s="24">
        <f t="shared" si="3"/>
        <v>0.55001613000000005</v>
      </c>
      <c r="F22" s="15">
        <f t="shared" si="4"/>
        <v>0.46880920000000004</v>
      </c>
      <c r="G22" s="6">
        <v>0.15</v>
      </c>
      <c r="H22" s="24">
        <f>1-(1.775/2)</f>
        <v>0.11250000000000004</v>
      </c>
      <c r="I22" s="24">
        <f t="shared" si="6"/>
        <v>0.35533544500000003</v>
      </c>
      <c r="J22" s="24">
        <f t="shared" si="1"/>
        <v>0.23792260000000001</v>
      </c>
      <c r="K22" s="24">
        <f t="shared" si="7"/>
        <v>0.57428154750000004</v>
      </c>
      <c r="L22" s="15">
        <f t="shared" si="8"/>
        <v>0.4568687025</v>
      </c>
    </row>
    <row r="23" spans="1:12" x14ac:dyDescent="0.25">
      <c r="A23" s="6">
        <v>0.4</v>
      </c>
      <c r="B23" s="24">
        <v>0.2</v>
      </c>
      <c r="C23" s="24">
        <f t="shared" si="2"/>
        <v>0.19412334000000001</v>
      </c>
      <c r="D23" s="24">
        <f t="shared" si="0"/>
        <v>0.13548850000000001</v>
      </c>
      <c r="E23" s="24">
        <f t="shared" si="3"/>
        <v>0.51766224000000005</v>
      </c>
      <c r="F23" s="15">
        <f t="shared" si="4"/>
        <v>0.45902740000000009</v>
      </c>
      <c r="G23" s="6">
        <v>0.2</v>
      </c>
      <c r="H23" s="24">
        <f>1-(1.7/2)</f>
        <v>0.15000000000000002</v>
      </c>
      <c r="I23" s="24">
        <f t="shared" si="6"/>
        <v>0.33443336000000001</v>
      </c>
      <c r="J23" s="24">
        <f t="shared" si="1"/>
        <v>0.22464020000000001</v>
      </c>
      <c r="K23" s="24">
        <f t="shared" si="7"/>
        <v>0.55001613000000005</v>
      </c>
      <c r="L23" s="15">
        <f t="shared" si="8"/>
        <v>0.44022297000000005</v>
      </c>
    </row>
    <row r="24" spans="1:12" x14ac:dyDescent="0.25">
      <c r="A24" s="6">
        <v>0.5</v>
      </c>
      <c r="B24" s="24">
        <v>0.25</v>
      </c>
      <c r="C24" s="24">
        <f t="shared" si="2"/>
        <v>0.16176945000000001</v>
      </c>
      <c r="D24" s="24">
        <f t="shared" si="0"/>
        <v>0.1321909</v>
      </c>
      <c r="E24" s="24">
        <f t="shared" si="3"/>
        <v>0.48530835000000005</v>
      </c>
      <c r="F24" s="15">
        <f t="shared" si="4"/>
        <v>0.45572980000000007</v>
      </c>
      <c r="G24" s="6">
        <v>0.25</v>
      </c>
      <c r="H24" s="24">
        <f>1-(1.625/2)</f>
        <v>0.1875</v>
      </c>
      <c r="I24" s="24">
        <f t="shared" si="6"/>
        <v>0.313531275</v>
      </c>
      <c r="J24" s="24">
        <f t="shared" si="1"/>
        <v>0.2340643</v>
      </c>
      <c r="K24" s="24">
        <f t="shared" si="7"/>
        <v>0.52575071250000005</v>
      </c>
      <c r="L24" s="15">
        <f t="shared" si="8"/>
        <v>0.44628373750000006</v>
      </c>
    </row>
    <row r="25" spans="1:12" x14ac:dyDescent="0.25">
      <c r="A25" s="6">
        <v>0.6</v>
      </c>
      <c r="B25" s="24">
        <v>0.3</v>
      </c>
      <c r="C25" s="24">
        <f t="shared" si="2"/>
        <v>0.12941556000000001</v>
      </c>
      <c r="D25" s="24">
        <f t="shared" si="0"/>
        <v>0.13681370000000001</v>
      </c>
      <c r="E25" s="24">
        <f t="shared" si="3"/>
        <v>0.45295446</v>
      </c>
      <c r="F25" s="15">
        <f t="shared" si="4"/>
        <v>0.4603526</v>
      </c>
      <c r="G25" s="6">
        <v>0.3</v>
      </c>
      <c r="H25" s="24">
        <f>1-(1.55/2)</f>
        <v>0.22499999999999998</v>
      </c>
      <c r="I25" s="24">
        <f t="shared" si="6"/>
        <v>0.29262918999999998</v>
      </c>
      <c r="J25" s="24">
        <f t="shared" si="1"/>
        <v>0.2309676</v>
      </c>
      <c r="K25" s="24">
        <f t="shared" si="7"/>
        <v>0.50148529500000005</v>
      </c>
      <c r="L25" s="15">
        <f t="shared" si="8"/>
        <v>0.43982370500000006</v>
      </c>
    </row>
    <row r="26" spans="1:12" x14ac:dyDescent="0.25">
      <c r="A26" s="6">
        <v>0.7</v>
      </c>
      <c r="B26" s="24">
        <v>0.35</v>
      </c>
      <c r="C26" s="24">
        <f t="shared" si="2"/>
        <v>9.7061670000000017E-2</v>
      </c>
      <c r="D26" s="24">
        <f t="shared" si="0"/>
        <v>9.1003499999999987E-2</v>
      </c>
      <c r="E26" s="24">
        <f t="shared" si="3"/>
        <v>0.42060057000000006</v>
      </c>
      <c r="F26" s="15">
        <f t="shared" si="4"/>
        <v>0.41454240000000003</v>
      </c>
      <c r="G26" s="6">
        <v>0.35</v>
      </c>
      <c r="H26" s="24">
        <f>1-(1.475/2)</f>
        <v>0.26249999999999996</v>
      </c>
      <c r="I26" s="24">
        <f t="shared" si="6"/>
        <v>0.27172710500000002</v>
      </c>
      <c r="J26" s="24">
        <f t="shared" si="1"/>
        <v>0.26104189999999999</v>
      </c>
      <c r="K26" s="24">
        <f t="shared" si="7"/>
        <v>0.47721987750000006</v>
      </c>
      <c r="L26" s="15">
        <f t="shared" si="8"/>
        <v>0.46653467250000002</v>
      </c>
    </row>
    <row r="27" spans="1:12" x14ac:dyDescent="0.25">
      <c r="A27" s="7">
        <v>0.8</v>
      </c>
      <c r="B27" s="10">
        <v>0.4</v>
      </c>
      <c r="C27" s="10">
        <f t="shared" si="2"/>
        <v>6.4707779999999993E-2</v>
      </c>
      <c r="D27" s="10">
        <f t="shared" si="0"/>
        <v>7.1160299999999996E-2</v>
      </c>
      <c r="E27" s="10">
        <f t="shared" si="3"/>
        <v>0.38824668000000001</v>
      </c>
      <c r="F27" s="16">
        <f t="shared" si="4"/>
        <v>0.39469920000000003</v>
      </c>
      <c r="G27" s="7">
        <v>0.4</v>
      </c>
      <c r="H27" s="10">
        <f>1-(1.4/2)</f>
        <v>0.30000000000000004</v>
      </c>
      <c r="I27" s="10">
        <f t="shared" si="6"/>
        <v>0.25082502000000001</v>
      </c>
      <c r="J27" s="10">
        <f t="shared" si="1"/>
        <v>0.20473250000000001</v>
      </c>
      <c r="K27" s="10">
        <f t="shared" si="7"/>
        <v>0.45295446</v>
      </c>
      <c r="L27" s="16">
        <f t="shared" si="8"/>
        <v>0.40686193999999998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0.34533393000000001</v>
      </c>
      <c r="D30" s="21" t="s">
        <v>25</v>
      </c>
      <c r="E30" s="21">
        <f>C30*4</f>
        <v>1.38133572</v>
      </c>
      <c r="F30" s="22" t="s">
        <v>25</v>
      </c>
      <c r="G30" s="20" t="s">
        <v>7</v>
      </c>
      <c r="H30" s="21" t="s">
        <v>7</v>
      </c>
      <c r="I30" s="21">
        <f>K4</f>
        <v>0.3263953</v>
      </c>
      <c r="J30" s="21" t="s">
        <v>25</v>
      </c>
      <c r="K30" s="21">
        <f>I30*2</f>
        <v>0.6527906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0.34533393000000001</v>
      </c>
      <c r="D31" s="13">
        <f t="shared" ref="D31:D39" si="9">H5</f>
        <v>0.14585390000000001</v>
      </c>
      <c r="E31" s="13">
        <f>$E$30*(1-$B31)</f>
        <v>1.38133572</v>
      </c>
      <c r="F31" s="14">
        <f>E31-(C31-D31)</f>
        <v>1.1818556900000001</v>
      </c>
      <c r="G31" s="11">
        <v>0</v>
      </c>
      <c r="H31" s="13">
        <v>0</v>
      </c>
      <c r="I31" s="13">
        <f>$I$30*(1-$G31)</f>
        <v>0.3263953</v>
      </c>
      <c r="J31" s="13">
        <f t="shared" ref="J31:J39" si="10">K5</f>
        <v>0.21191589999999999</v>
      </c>
      <c r="K31" s="13">
        <f>$K$30*(1-$H31)</f>
        <v>0.6527906</v>
      </c>
      <c r="L31" s="14">
        <f>K31-(I31-J31)</f>
        <v>0.53831119999999999</v>
      </c>
    </row>
    <row r="32" spans="1:12" x14ac:dyDescent="0.25">
      <c r="A32" s="6">
        <v>0.1</v>
      </c>
      <c r="B32" s="24">
        <v>2.5000000000000001E-2</v>
      </c>
      <c r="C32" s="24">
        <f t="shared" ref="C32:C39" si="11">$C$30*(1-$A32)</f>
        <v>0.31080053700000004</v>
      </c>
      <c r="D32" s="24">
        <f t="shared" si="9"/>
        <v>0.15433169999999999</v>
      </c>
      <c r="E32" s="24">
        <f t="shared" ref="E32:E39" si="12">$E$30*(1-$B32)</f>
        <v>1.346802327</v>
      </c>
      <c r="F32" s="15">
        <f t="shared" ref="F32:F39" si="13">E32-(C32-D32)</f>
        <v>1.19033349</v>
      </c>
      <c r="G32" s="6">
        <v>0.1</v>
      </c>
      <c r="H32" s="24">
        <v>0.05</v>
      </c>
      <c r="I32" s="24">
        <f t="shared" ref="I32:I39" si="14">$I$30*(1-$G32)</f>
        <v>0.29375577000000003</v>
      </c>
      <c r="J32" s="24">
        <f t="shared" si="10"/>
        <v>0.1675933</v>
      </c>
      <c r="K32" s="24">
        <f t="shared" ref="K32:K39" si="15">$K$30*(1-$H32)</f>
        <v>0.62015106999999992</v>
      </c>
      <c r="L32" s="15">
        <f t="shared" ref="L32:L39" si="16">K32-(I32-J32)</f>
        <v>0.49398859999999989</v>
      </c>
    </row>
    <row r="33" spans="1:12" x14ac:dyDescent="0.25">
      <c r="A33" s="6">
        <v>0.2</v>
      </c>
      <c r="B33" s="24">
        <v>0.05</v>
      </c>
      <c r="C33" s="24">
        <f t="shared" si="11"/>
        <v>0.27626714400000002</v>
      </c>
      <c r="D33" s="24">
        <f t="shared" si="9"/>
        <v>0.1490863</v>
      </c>
      <c r="E33" s="24">
        <f t="shared" si="12"/>
        <v>1.312268934</v>
      </c>
      <c r="F33" s="15">
        <f t="shared" si="13"/>
        <v>1.18508809</v>
      </c>
      <c r="G33" s="6">
        <v>0.2</v>
      </c>
      <c r="H33" s="24">
        <v>0.1</v>
      </c>
      <c r="I33" s="24">
        <f t="shared" si="14"/>
        <v>0.26111624</v>
      </c>
      <c r="J33" s="24">
        <f t="shared" si="10"/>
        <v>0.20242280000000001</v>
      </c>
      <c r="K33" s="24">
        <f t="shared" si="15"/>
        <v>0.58751154000000005</v>
      </c>
      <c r="L33" s="15">
        <f t="shared" si="16"/>
        <v>0.52881810000000007</v>
      </c>
    </row>
    <row r="34" spans="1:12" x14ac:dyDescent="0.25">
      <c r="A34" s="6">
        <v>0.3</v>
      </c>
      <c r="B34" s="24">
        <v>7.4999999999999997E-2</v>
      </c>
      <c r="C34" s="24">
        <f t="shared" si="11"/>
        <v>0.241733751</v>
      </c>
      <c r="D34" s="24">
        <f t="shared" si="9"/>
        <v>0.14035</v>
      </c>
      <c r="E34" s="24">
        <f>$E$30*(1-$B34)</f>
        <v>1.2777355410000002</v>
      </c>
      <c r="F34" s="15">
        <f t="shared" si="13"/>
        <v>1.1763517900000002</v>
      </c>
      <c r="G34" s="6">
        <v>0.3</v>
      </c>
      <c r="H34" s="24">
        <v>0.15</v>
      </c>
      <c r="I34" s="24">
        <f t="shared" si="14"/>
        <v>0.22847670999999997</v>
      </c>
      <c r="J34" s="24">
        <f t="shared" si="10"/>
        <v>0.1831082</v>
      </c>
      <c r="K34" s="24">
        <f t="shared" si="15"/>
        <v>0.55487200999999997</v>
      </c>
      <c r="L34" s="15">
        <f t="shared" si="16"/>
        <v>0.5095035</v>
      </c>
    </row>
    <row r="35" spans="1:12" x14ac:dyDescent="0.25">
      <c r="A35" s="6">
        <v>0.4</v>
      </c>
      <c r="B35" s="24">
        <v>0.1</v>
      </c>
      <c r="C35" s="24">
        <f t="shared" si="11"/>
        <v>0.207200358</v>
      </c>
      <c r="D35" s="24">
        <f t="shared" si="9"/>
        <v>0.14290530000000001</v>
      </c>
      <c r="E35" s="24">
        <f t="shared" si="12"/>
        <v>1.2432021480000002</v>
      </c>
      <c r="F35" s="15">
        <f t="shared" si="13"/>
        <v>1.1789070900000003</v>
      </c>
      <c r="G35" s="6">
        <v>0.4</v>
      </c>
      <c r="H35" s="24">
        <v>0.2</v>
      </c>
      <c r="I35" s="24">
        <f>$I$30*(1-$G35)</f>
        <v>0.19583718</v>
      </c>
      <c r="J35" s="24">
        <f t="shared" si="10"/>
        <v>0.15376269000000001</v>
      </c>
      <c r="K35" s="24">
        <f t="shared" si="15"/>
        <v>0.52223248</v>
      </c>
      <c r="L35" s="15">
        <f t="shared" si="16"/>
        <v>0.48015799000000003</v>
      </c>
    </row>
    <row r="36" spans="1:12" x14ac:dyDescent="0.25">
      <c r="A36" s="6">
        <v>0.5</v>
      </c>
      <c r="B36" s="24">
        <v>0.125</v>
      </c>
      <c r="C36" s="24">
        <f t="shared" si="11"/>
        <v>0.17266696500000001</v>
      </c>
      <c r="D36" s="24">
        <f t="shared" si="9"/>
        <v>0.12803129999999999</v>
      </c>
      <c r="E36" s="24">
        <f t="shared" si="12"/>
        <v>1.2086687550000002</v>
      </c>
      <c r="F36" s="15">
        <f t="shared" si="13"/>
        <v>1.1640330900000002</v>
      </c>
      <c r="G36" s="6">
        <v>0.5</v>
      </c>
      <c r="H36" s="24">
        <v>0.25</v>
      </c>
      <c r="I36" s="24">
        <f t="shared" si="14"/>
        <v>0.16319765</v>
      </c>
      <c r="J36" s="24">
        <f t="shared" si="10"/>
        <v>0.13425535</v>
      </c>
      <c r="K36" s="24">
        <f t="shared" si="15"/>
        <v>0.48959295000000003</v>
      </c>
      <c r="L36" s="15">
        <f t="shared" si="16"/>
        <v>0.46065065000000005</v>
      </c>
    </row>
    <row r="37" spans="1:12" x14ac:dyDescent="0.25">
      <c r="A37" s="6">
        <v>0.6</v>
      </c>
      <c r="B37" s="24">
        <v>0.15</v>
      </c>
      <c r="C37" s="24">
        <f t="shared" si="11"/>
        <v>0.13813357200000001</v>
      </c>
      <c r="D37" s="24">
        <f t="shared" si="9"/>
        <v>0.109418</v>
      </c>
      <c r="E37" s="24">
        <f t="shared" si="12"/>
        <v>1.1741353619999999</v>
      </c>
      <c r="F37" s="15">
        <f t="shared" si="13"/>
        <v>1.1454197899999998</v>
      </c>
      <c r="G37" s="6">
        <v>0.6</v>
      </c>
      <c r="H37" s="24">
        <v>0.3</v>
      </c>
      <c r="I37" s="24">
        <f t="shared" si="14"/>
        <v>0.13055812</v>
      </c>
      <c r="J37" s="24">
        <f t="shared" si="10"/>
        <v>0.11811929</v>
      </c>
      <c r="K37" s="24">
        <f t="shared" si="15"/>
        <v>0.45695341999999994</v>
      </c>
      <c r="L37" s="15">
        <f t="shared" si="16"/>
        <v>0.44451458999999993</v>
      </c>
    </row>
    <row r="38" spans="1:12" x14ac:dyDescent="0.25">
      <c r="A38" s="6">
        <v>0.7</v>
      </c>
      <c r="B38" s="24">
        <v>0.17499999999999999</v>
      </c>
      <c r="C38" s="24">
        <f t="shared" si="11"/>
        <v>0.10360017900000001</v>
      </c>
      <c r="D38" s="24">
        <f t="shared" si="9"/>
        <v>9.7036700000000004E-2</v>
      </c>
      <c r="E38" s="24">
        <f t="shared" si="12"/>
        <v>1.1396019689999999</v>
      </c>
      <c r="F38" s="15">
        <f t="shared" si="13"/>
        <v>1.1330384899999999</v>
      </c>
      <c r="G38" s="6">
        <v>0.7</v>
      </c>
      <c r="H38" s="24">
        <v>0.35</v>
      </c>
      <c r="I38" s="24">
        <f t="shared" si="14"/>
        <v>9.7918590000000014E-2</v>
      </c>
      <c r="J38" s="24">
        <f t="shared" si="10"/>
        <v>0.13135949999999999</v>
      </c>
      <c r="K38" s="24">
        <f t="shared" si="15"/>
        <v>0.42431389000000003</v>
      </c>
      <c r="L38" s="15">
        <f t="shared" si="16"/>
        <v>0.45775480000000002</v>
      </c>
    </row>
    <row r="39" spans="1:12" x14ac:dyDescent="0.25">
      <c r="A39" s="7">
        <v>0.8</v>
      </c>
      <c r="B39" s="10">
        <v>0.2</v>
      </c>
      <c r="C39" s="10">
        <f t="shared" si="11"/>
        <v>6.9066785999999991E-2</v>
      </c>
      <c r="D39" s="10">
        <f t="shared" si="9"/>
        <v>8.6694900000000005E-2</v>
      </c>
      <c r="E39" s="10">
        <f t="shared" si="12"/>
        <v>1.1050685760000001</v>
      </c>
      <c r="F39" s="16">
        <f t="shared" si="13"/>
        <v>1.1226966900000002</v>
      </c>
      <c r="G39" s="7">
        <v>0.8</v>
      </c>
      <c r="H39" s="10">
        <v>0.4</v>
      </c>
      <c r="I39" s="10">
        <f t="shared" si="14"/>
        <v>6.5279059999999986E-2</v>
      </c>
      <c r="J39" s="10">
        <f t="shared" si="10"/>
        <v>8.6327920000000002E-2</v>
      </c>
      <c r="K39" s="10">
        <f t="shared" si="15"/>
        <v>0.39167436</v>
      </c>
      <c r="L39" s="16">
        <f t="shared" si="16"/>
        <v>0.41272322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0.24886085000000002</v>
      </c>
      <c r="B45" s="13">
        <f>(E19+F19)/2</f>
        <v>0.57239974999999998</v>
      </c>
      <c r="C45" s="11">
        <f>(C19-D19)/(10*60)</f>
        <v>2.4892683333333339E-4</v>
      </c>
      <c r="D45" s="14">
        <f t="shared" ref="D45:D53" si="17">C45/A45^$I$45</f>
        <v>2.4892683333333339E-4</v>
      </c>
      <c r="E45" s="11">
        <f t="shared" ref="E45:E53" si="18">(I19+J19)/2</f>
        <v>0.31447744999999999</v>
      </c>
      <c r="F45" s="13">
        <f t="shared" ref="F45:F53" si="19">(K19+L19)/2</f>
        <v>0.54351355000000001</v>
      </c>
      <c r="G45" s="11">
        <f t="shared" ref="G45:G53" si="20">(I19-J19)/(10*60)</f>
        <v>3.4521416666666668E-4</v>
      </c>
      <c r="H45" s="14">
        <f t="shared" ref="H45:H53" si="21">G45/E45^$I$45</f>
        <v>3.4521416666666668E-4</v>
      </c>
      <c r="I45" s="28"/>
    </row>
    <row r="46" spans="1:12" x14ac:dyDescent="0.25">
      <c r="A46" s="6">
        <f t="shared" ref="A46:A53" si="22">(C20+D20)/2</f>
        <v>0.22630525500000001</v>
      </c>
      <c r="B46" s="24">
        <f t="shared" ref="B46:B53" si="23">(E20+F20)/2</f>
        <v>0.54984415500000006</v>
      </c>
      <c r="C46" s="6">
        <f t="shared" ref="C46:C53" si="24">(C20-D20)/(10*60)</f>
        <v>2.1626585000000004E-4</v>
      </c>
      <c r="D46" s="15">
        <f t="shared" si="17"/>
        <v>2.1626585000000004E-4</v>
      </c>
      <c r="E46" s="6">
        <f t="shared" si="18"/>
        <v>0.31869565750000001</v>
      </c>
      <c r="F46" s="24">
        <f t="shared" si="19"/>
        <v>0.54436842500000004</v>
      </c>
      <c r="G46" s="6">
        <f t="shared" si="20"/>
        <v>2.6147985833333329E-4</v>
      </c>
      <c r="H46" s="15">
        <f t="shared" si="21"/>
        <v>2.6147985833333329E-4</v>
      </c>
      <c r="I46" s="24"/>
    </row>
    <row r="47" spans="1:12" x14ac:dyDescent="0.25">
      <c r="A47" s="6">
        <f t="shared" si="22"/>
        <v>0.21012341000000001</v>
      </c>
      <c r="B47" s="24">
        <f t="shared" si="23"/>
        <v>0.53366230999999997</v>
      </c>
      <c r="C47" s="6">
        <f t="shared" si="24"/>
        <v>1.6235903333333338E-4</v>
      </c>
      <c r="D47" s="15">
        <f t="shared" si="17"/>
        <v>1.6235903333333338E-4</v>
      </c>
      <c r="E47" s="6">
        <f t="shared" si="18"/>
        <v>0.31650726500000004</v>
      </c>
      <c r="F47" s="24">
        <f t="shared" si="19"/>
        <v>0.53881670000000004</v>
      </c>
      <c r="G47" s="6">
        <f t="shared" si="20"/>
        <v>1.9910088333333344E-4</v>
      </c>
      <c r="H47" s="15">
        <f t="shared" si="21"/>
        <v>1.9910088333333344E-4</v>
      </c>
      <c r="I47" s="24"/>
    </row>
    <row r="48" spans="1:12" x14ac:dyDescent="0.25">
      <c r="A48" s="6">
        <f t="shared" si="22"/>
        <v>0.185873765</v>
      </c>
      <c r="B48" s="24">
        <f t="shared" si="23"/>
        <v>0.50941266500000004</v>
      </c>
      <c r="C48" s="6">
        <f t="shared" si="24"/>
        <v>1.3534488333333334E-4</v>
      </c>
      <c r="D48" s="15">
        <f t="shared" si="17"/>
        <v>1.3534488333333334E-4</v>
      </c>
      <c r="E48" s="6">
        <f t="shared" si="18"/>
        <v>0.29662902250000001</v>
      </c>
      <c r="F48" s="24">
        <f t="shared" si="19"/>
        <v>0.51557512500000002</v>
      </c>
      <c r="G48" s="6">
        <f t="shared" si="20"/>
        <v>1.9568807500000001E-4</v>
      </c>
      <c r="H48" s="15">
        <f t="shared" si="21"/>
        <v>1.9568807500000001E-4</v>
      </c>
      <c r="I48" s="24"/>
    </row>
    <row r="49" spans="1:9" x14ac:dyDescent="0.25">
      <c r="A49" s="6">
        <f t="shared" si="22"/>
        <v>0.16480591999999999</v>
      </c>
      <c r="B49" s="24">
        <f t="shared" si="23"/>
        <v>0.48834482000000007</v>
      </c>
      <c r="C49" s="6">
        <f t="shared" si="24"/>
        <v>9.7724733333333323E-5</v>
      </c>
      <c r="D49" s="15">
        <f t="shared" si="17"/>
        <v>9.7724733333333323E-5</v>
      </c>
      <c r="E49" s="6">
        <f t="shared" si="18"/>
        <v>0.27953678000000004</v>
      </c>
      <c r="F49" s="24">
        <f t="shared" si="19"/>
        <v>0.49511955000000007</v>
      </c>
      <c r="G49" s="6">
        <f t="shared" si="20"/>
        <v>1.8298859999999999E-4</v>
      </c>
      <c r="H49" s="15">
        <f t="shared" si="21"/>
        <v>1.8298859999999999E-4</v>
      </c>
      <c r="I49" s="24"/>
    </row>
    <row r="50" spans="1:9" x14ac:dyDescent="0.25">
      <c r="A50" s="6">
        <f t="shared" si="22"/>
        <v>0.14698017499999999</v>
      </c>
      <c r="B50" s="24">
        <f t="shared" si="23"/>
        <v>0.47051907500000006</v>
      </c>
      <c r="C50" s="6">
        <f t="shared" si="24"/>
        <v>4.9297583333333351E-5</v>
      </c>
      <c r="D50" s="15">
        <f t="shared" si="17"/>
        <v>4.9297583333333351E-5</v>
      </c>
      <c r="E50" s="6">
        <f t="shared" si="18"/>
        <v>0.2737977875</v>
      </c>
      <c r="F50" s="24">
        <f t="shared" si="19"/>
        <v>0.48601722500000005</v>
      </c>
      <c r="G50" s="6">
        <f t="shared" si="20"/>
        <v>1.3244495833333332E-4</v>
      </c>
      <c r="H50" s="15">
        <f t="shared" si="21"/>
        <v>1.3244495833333332E-4</v>
      </c>
      <c r="I50" s="24"/>
    </row>
    <row r="51" spans="1:9" x14ac:dyDescent="0.25">
      <c r="A51" s="6">
        <f t="shared" si="22"/>
        <v>0.13311463000000001</v>
      </c>
      <c r="B51" s="24">
        <f t="shared" si="23"/>
        <v>0.45665352999999997</v>
      </c>
      <c r="C51" s="6">
        <f t="shared" si="24"/>
        <v>-1.2330233333333329E-5</v>
      </c>
      <c r="D51" s="15">
        <f t="shared" si="17"/>
        <v>-1.2330233333333329E-5</v>
      </c>
      <c r="E51" s="6">
        <f t="shared" si="18"/>
        <v>0.26179839500000002</v>
      </c>
      <c r="F51" s="24">
        <f t="shared" si="19"/>
        <v>0.47065450000000009</v>
      </c>
      <c r="G51" s="6">
        <f t="shared" si="20"/>
        <v>1.0276931666666665E-4</v>
      </c>
      <c r="H51" s="15">
        <f t="shared" si="21"/>
        <v>1.0276931666666665E-4</v>
      </c>
      <c r="I51" s="24"/>
    </row>
    <row r="52" spans="1:9" x14ac:dyDescent="0.25">
      <c r="A52" s="6">
        <f t="shared" si="22"/>
        <v>9.4032585000000002E-2</v>
      </c>
      <c r="B52" s="24">
        <f t="shared" si="23"/>
        <v>0.41757148500000008</v>
      </c>
      <c r="C52" s="6">
        <f t="shared" si="24"/>
        <v>1.0096950000000049E-5</v>
      </c>
      <c r="D52" s="15">
        <f t="shared" si="17"/>
        <v>1.0096950000000049E-5</v>
      </c>
      <c r="E52" s="6">
        <f t="shared" si="18"/>
        <v>0.26638450250000001</v>
      </c>
      <c r="F52" s="24">
        <f t="shared" si="19"/>
        <v>0.47187727500000004</v>
      </c>
      <c r="G52" s="6">
        <f t="shared" si="20"/>
        <v>1.780867500000005E-5</v>
      </c>
      <c r="H52" s="15">
        <f t="shared" si="21"/>
        <v>1.780867500000005E-5</v>
      </c>
      <c r="I52" s="24"/>
    </row>
    <row r="53" spans="1:9" x14ac:dyDescent="0.25">
      <c r="A53" s="7">
        <f t="shared" si="22"/>
        <v>6.7934040000000001E-2</v>
      </c>
      <c r="B53" s="10">
        <f t="shared" si="23"/>
        <v>0.39147293999999999</v>
      </c>
      <c r="C53" s="7">
        <f t="shared" si="24"/>
        <v>-1.0754200000000006E-5</v>
      </c>
      <c r="D53" s="16">
        <f t="shared" si="17"/>
        <v>-1.0754200000000006E-5</v>
      </c>
      <c r="E53" s="7">
        <f t="shared" si="18"/>
        <v>0.22777876000000002</v>
      </c>
      <c r="F53" s="10">
        <f t="shared" si="19"/>
        <v>0.42990819999999996</v>
      </c>
      <c r="G53" s="7">
        <f t="shared" si="20"/>
        <v>7.6820866666666668E-5</v>
      </c>
      <c r="H53" s="16">
        <f t="shared" si="21"/>
        <v>7.6820866666666668E-5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0.24886085000000002</v>
      </c>
      <c r="B57" s="13">
        <f>B45</f>
        <v>0.57239974999999998</v>
      </c>
      <c r="C57" s="11">
        <f>C45</f>
        <v>2.4892683333333339E-4</v>
      </c>
      <c r="D57" s="14">
        <f>C57/B57^$I$57</f>
        <v>2.4892683333333339E-4</v>
      </c>
      <c r="E57" s="11">
        <f>(C31+D31)/2</f>
        <v>0.245593915</v>
      </c>
      <c r="F57" s="13">
        <f>(E31+F31)/2</f>
        <v>1.281595705</v>
      </c>
      <c r="G57" s="11">
        <f>(C31-D31)/(10*60)</f>
        <v>3.3246671666666667E-4</v>
      </c>
      <c r="H57" s="14">
        <f>G57/F57^$I$57</f>
        <v>3.3246671666666667E-4</v>
      </c>
      <c r="I57" s="28"/>
    </row>
    <row r="58" spans="1:9" x14ac:dyDescent="0.25">
      <c r="A58" s="6">
        <f t="shared" ref="A58:C65" si="25">A46</f>
        <v>0.22630525500000001</v>
      </c>
      <c r="B58" s="24">
        <f t="shared" si="25"/>
        <v>0.54984415500000006</v>
      </c>
      <c r="C58" s="6">
        <f t="shared" si="25"/>
        <v>2.1626585000000004E-4</v>
      </c>
      <c r="D58" s="15">
        <f>C58/B58^$I$57</f>
        <v>2.1626585000000004E-4</v>
      </c>
      <c r="E58" s="6">
        <f t="shared" ref="E58:E65" si="26">(C32+D32)/2</f>
        <v>0.23256611850000003</v>
      </c>
      <c r="F58" s="24">
        <f t="shared" ref="F58:F65" si="27">(E32+F32)/2</f>
        <v>1.2685679085000001</v>
      </c>
      <c r="G58" s="6">
        <f t="shared" ref="G58:G65" si="28">(C32-D32)/(10*60)</f>
        <v>2.6078139500000007E-4</v>
      </c>
      <c r="H58" s="15">
        <f>G58/F58^$I$57</f>
        <v>2.6078139500000007E-4</v>
      </c>
      <c r="I58" s="24"/>
    </row>
    <row r="59" spans="1:9" x14ac:dyDescent="0.25">
      <c r="A59" s="6">
        <f t="shared" si="25"/>
        <v>0.21012341000000001</v>
      </c>
      <c r="B59" s="24">
        <f t="shared" si="25"/>
        <v>0.53366230999999997</v>
      </c>
      <c r="C59" s="6">
        <f t="shared" si="25"/>
        <v>1.6235903333333338E-4</v>
      </c>
      <c r="D59" s="15">
        <f>C59/B59^$I$57</f>
        <v>1.6235903333333338E-4</v>
      </c>
      <c r="E59" s="6">
        <f t="shared" si="26"/>
        <v>0.21267672200000001</v>
      </c>
      <c r="F59" s="24">
        <f t="shared" si="27"/>
        <v>1.2486785120000001</v>
      </c>
      <c r="G59" s="6">
        <f t="shared" si="28"/>
        <v>2.1196807333333337E-4</v>
      </c>
      <c r="H59" s="15">
        <f>G59/F59^$I$57</f>
        <v>2.1196807333333337E-4</v>
      </c>
      <c r="I59" s="24"/>
    </row>
    <row r="60" spans="1:9" x14ac:dyDescent="0.25">
      <c r="A60" s="6">
        <f t="shared" si="25"/>
        <v>0.185873765</v>
      </c>
      <c r="B60" s="24">
        <f t="shared" si="25"/>
        <v>0.50941266500000004</v>
      </c>
      <c r="C60" s="6">
        <f t="shared" si="25"/>
        <v>1.3534488333333334E-4</v>
      </c>
      <c r="D60" s="15">
        <f t="shared" ref="D60:D65" si="29">C60/B60^$I$57</f>
        <v>1.3534488333333334E-4</v>
      </c>
      <c r="E60" s="6">
        <f t="shared" si="26"/>
        <v>0.19104187550000001</v>
      </c>
      <c r="F60" s="24">
        <f t="shared" si="27"/>
        <v>1.2270436655000001</v>
      </c>
      <c r="G60" s="6">
        <f t="shared" si="28"/>
        <v>1.6897291833333332E-4</v>
      </c>
      <c r="H60" s="15">
        <f t="shared" ref="H60:H65" si="30">G60/F60^$I$57</f>
        <v>1.6897291833333332E-4</v>
      </c>
      <c r="I60" s="24"/>
    </row>
    <row r="61" spans="1:9" x14ac:dyDescent="0.25">
      <c r="A61" s="6">
        <f t="shared" si="25"/>
        <v>0.16480591999999999</v>
      </c>
      <c r="B61" s="24">
        <f t="shared" si="25"/>
        <v>0.48834482000000007</v>
      </c>
      <c r="C61" s="6">
        <f t="shared" si="25"/>
        <v>9.7724733333333323E-5</v>
      </c>
      <c r="D61" s="15">
        <f>C61/B61^$I$57</f>
        <v>9.7724733333333323E-5</v>
      </c>
      <c r="E61" s="6">
        <f t="shared" si="26"/>
        <v>0.17505282900000002</v>
      </c>
      <c r="F61" s="24">
        <f t="shared" si="27"/>
        <v>1.2110546190000002</v>
      </c>
      <c r="G61" s="6">
        <f t="shared" si="28"/>
        <v>1.0715842999999998E-4</v>
      </c>
      <c r="H61" s="15">
        <f t="shared" si="30"/>
        <v>1.0715842999999998E-4</v>
      </c>
      <c r="I61" s="24"/>
    </row>
    <row r="62" spans="1:9" x14ac:dyDescent="0.25">
      <c r="A62" s="6">
        <f t="shared" si="25"/>
        <v>0.14698017499999999</v>
      </c>
      <c r="B62" s="24">
        <f t="shared" si="25"/>
        <v>0.47051907500000006</v>
      </c>
      <c r="C62" s="6">
        <f t="shared" si="25"/>
        <v>4.9297583333333351E-5</v>
      </c>
      <c r="D62" s="15">
        <f>C62/B62^$I$57</f>
        <v>4.9297583333333351E-5</v>
      </c>
      <c r="E62" s="6">
        <f t="shared" si="26"/>
        <v>0.15034913249999998</v>
      </c>
      <c r="F62" s="24">
        <f t="shared" si="27"/>
        <v>1.1863509225000002</v>
      </c>
      <c r="G62" s="6">
        <f t="shared" si="28"/>
        <v>7.4392775000000036E-5</v>
      </c>
      <c r="H62" s="15">
        <f t="shared" si="30"/>
        <v>7.4392775000000036E-5</v>
      </c>
      <c r="I62" s="24"/>
    </row>
    <row r="63" spans="1:9" x14ac:dyDescent="0.25">
      <c r="A63" s="6">
        <f t="shared" si="25"/>
        <v>0.13311463000000001</v>
      </c>
      <c r="B63" s="24">
        <f t="shared" si="25"/>
        <v>0.45665352999999997</v>
      </c>
      <c r="C63" s="6">
        <f t="shared" si="25"/>
        <v>-1.2330233333333329E-5</v>
      </c>
      <c r="D63" s="15">
        <f t="shared" si="29"/>
        <v>-1.2330233333333329E-5</v>
      </c>
      <c r="E63" s="6">
        <f t="shared" si="26"/>
        <v>0.123775786</v>
      </c>
      <c r="F63" s="24">
        <f t="shared" si="27"/>
        <v>1.1597775759999998</v>
      </c>
      <c r="G63" s="6">
        <f t="shared" si="28"/>
        <v>4.7859286666666679E-5</v>
      </c>
      <c r="H63" s="15">
        <f>G63/F63^$I$57</f>
        <v>4.7859286666666679E-5</v>
      </c>
      <c r="I63" s="24"/>
    </row>
    <row r="64" spans="1:9" x14ac:dyDescent="0.25">
      <c r="A64" s="6">
        <f t="shared" si="25"/>
        <v>9.4032585000000002E-2</v>
      </c>
      <c r="B64" s="24">
        <f t="shared" si="25"/>
        <v>0.41757148500000008</v>
      </c>
      <c r="C64" s="6">
        <f t="shared" si="25"/>
        <v>1.0096950000000049E-5</v>
      </c>
      <c r="D64" s="15">
        <f t="shared" si="29"/>
        <v>1.0096950000000049E-5</v>
      </c>
      <c r="E64" s="6">
        <f t="shared" si="26"/>
        <v>0.10031843950000001</v>
      </c>
      <c r="F64" s="24">
        <f t="shared" si="27"/>
        <v>1.1363202294999999</v>
      </c>
      <c r="G64" s="6">
        <f t="shared" si="28"/>
        <v>1.0939131666666685E-5</v>
      </c>
      <c r="H64" s="15">
        <f>G64/F64^$I$57</f>
        <v>1.0939131666666685E-5</v>
      </c>
      <c r="I64" s="24"/>
    </row>
    <row r="65" spans="1:9" x14ac:dyDescent="0.25">
      <c r="A65" s="7">
        <f t="shared" si="25"/>
        <v>6.7934040000000001E-2</v>
      </c>
      <c r="B65" s="10">
        <f t="shared" si="25"/>
        <v>0.39147293999999999</v>
      </c>
      <c r="C65" s="7">
        <f t="shared" si="25"/>
        <v>-1.0754200000000006E-5</v>
      </c>
      <c r="D65" s="16">
        <f t="shared" si="29"/>
        <v>-1.0754200000000006E-5</v>
      </c>
      <c r="E65" s="7">
        <f t="shared" si="26"/>
        <v>7.7880843000000005E-2</v>
      </c>
      <c r="F65" s="10">
        <f t="shared" si="27"/>
        <v>1.1138826330000002</v>
      </c>
      <c r="G65" s="7">
        <f t="shared" si="28"/>
        <v>-2.9380190000000023E-5</v>
      </c>
      <c r="H65" s="16">
        <f t="shared" si="30"/>
        <v>-2.9380190000000023E-5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0.24886085000000002</v>
      </c>
      <c r="B69" s="13">
        <f>B57</f>
        <v>0.57239974999999998</v>
      </c>
      <c r="C69" s="11">
        <f>C57</f>
        <v>2.4892683333333339E-4</v>
      </c>
      <c r="D69" s="14">
        <f>C69/0.2^$I$69</f>
        <v>2.4892683333333339E-4</v>
      </c>
      <c r="E69" s="11">
        <f>(I31+J31)/2</f>
        <v>0.26915559999999999</v>
      </c>
      <c r="F69" s="13">
        <f>(K31+L31)/2</f>
        <v>0.59555089999999999</v>
      </c>
      <c r="G69" s="11">
        <f>(I31-J31)/(10*60)</f>
        <v>1.9079900000000001E-4</v>
      </c>
      <c r="H69" s="14">
        <f>G69/0.1^$I$69</f>
        <v>1.9079900000000001E-4</v>
      </c>
      <c r="I69" s="28"/>
    </row>
    <row r="70" spans="1:9" x14ac:dyDescent="0.25">
      <c r="A70" s="6">
        <f t="shared" ref="A70:C77" si="31">A58</f>
        <v>0.22630525500000001</v>
      </c>
      <c r="B70" s="24">
        <f t="shared" si="31"/>
        <v>0.54984415500000006</v>
      </c>
      <c r="C70" s="6">
        <f t="shared" si="31"/>
        <v>2.1626585000000004E-4</v>
      </c>
      <c r="D70" s="15">
        <f t="shared" ref="D70:D77" si="32">C70/0.2^$I$69</f>
        <v>2.1626585000000004E-4</v>
      </c>
      <c r="E70" s="6">
        <f t="shared" ref="E70:E77" si="33">(I32+J32)/2</f>
        <v>0.23067453500000001</v>
      </c>
      <c r="F70" s="24">
        <f t="shared" ref="F70:F77" si="34">(K32+L32)/2</f>
        <v>0.55706983499999985</v>
      </c>
      <c r="G70" s="6">
        <f t="shared" ref="G70:G77" si="35">(I32-J32)/(10*60)</f>
        <v>2.1027078333333337E-4</v>
      </c>
      <c r="H70" s="15">
        <f t="shared" ref="H70:H76" si="36">G70/0.1^$I$69</f>
        <v>2.1027078333333337E-4</v>
      </c>
      <c r="I70" s="24"/>
    </row>
    <row r="71" spans="1:9" x14ac:dyDescent="0.25">
      <c r="A71" s="6">
        <f t="shared" si="31"/>
        <v>0.21012341000000001</v>
      </c>
      <c r="B71" s="24">
        <f t="shared" si="31"/>
        <v>0.53366230999999997</v>
      </c>
      <c r="C71" s="6">
        <f t="shared" si="31"/>
        <v>1.6235903333333338E-4</v>
      </c>
      <c r="D71" s="15">
        <f t="shared" si="32"/>
        <v>1.6235903333333338E-4</v>
      </c>
      <c r="E71" s="6">
        <f t="shared" si="33"/>
        <v>0.23176952000000001</v>
      </c>
      <c r="F71" s="24">
        <f t="shared" si="34"/>
        <v>0.55816482000000001</v>
      </c>
      <c r="G71" s="6">
        <f>(I33-J33)/(10*60)</f>
        <v>9.7822399999999973E-5</v>
      </c>
      <c r="H71" s="15">
        <f t="shared" si="36"/>
        <v>9.7822399999999973E-5</v>
      </c>
      <c r="I71" s="24"/>
    </row>
    <row r="72" spans="1:9" x14ac:dyDescent="0.25">
      <c r="A72" s="6">
        <f t="shared" si="31"/>
        <v>0.185873765</v>
      </c>
      <c r="B72" s="24">
        <f t="shared" si="31"/>
        <v>0.50941266500000004</v>
      </c>
      <c r="C72" s="6">
        <f t="shared" si="31"/>
        <v>1.3534488333333334E-4</v>
      </c>
      <c r="D72" s="15">
        <f t="shared" si="32"/>
        <v>1.3534488333333334E-4</v>
      </c>
      <c r="E72" s="6">
        <f t="shared" si="33"/>
        <v>0.20579245499999999</v>
      </c>
      <c r="F72" s="24">
        <f t="shared" si="34"/>
        <v>0.53218775500000004</v>
      </c>
      <c r="G72" s="6">
        <f t="shared" si="35"/>
        <v>7.5614183333333295E-5</v>
      </c>
      <c r="H72" s="15">
        <f t="shared" si="36"/>
        <v>7.5614183333333295E-5</v>
      </c>
      <c r="I72" s="24"/>
    </row>
    <row r="73" spans="1:9" x14ac:dyDescent="0.25">
      <c r="A73" s="6">
        <f t="shared" si="31"/>
        <v>0.16480591999999999</v>
      </c>
      <c r="B73" s="24">
        <f t="shared" si="31"/>
        <v>0.48834482000000007</v>
      </c>
      <c r="C73" s="6">
        <f t="shared" si="31"/>
        <v>9.7724733333333323E-5</v>
      </c>
      <c r="D73" s="15">
        <f t="shared" si="32"/>
        <v>9.7724733333333323E-5</v>
      </c>
      <c r="E73" s="6">
        <f t="shared" si="33"/>
        <v>0.17479993500000002</v>
      </c>
      <c r="F73" s="24">
        <f t="shared" si="34"/>
        <v>0.50119523499999996</v>
      </c>
      <c r="G73" s="6">
        <f t="shared" si="35"/>
        <v>7.0124149999999992E-5</v>
      </c>
      <c r="H73" s="15">
        <f t="shared" si="36"/>
        <v>7.0124149999999992E-5</v>
      </c>
      <c r="I73" s="24"/>
    </row>
    <row r="74" spans="1:9" x14ac:dyDescent="0.25">
      <c r="A74" s="6">
        <f t="shared" si="31"/>
        <v>0.14698017499999999</v>
      </c>
      <c r="B74" s="24">
        <f t="shared" si="31"/>
        <v>0.47051907500000006</v>
      </c>
      <c r="C74" s="6">
        <f t="shared" si="31"/>
        <v>4.9297583333333351E-5</v>
      </c>
      <c r="D74" s="15">
        <f t="shared" si="32"/>
        <v>4.9297583333333351E-5</v>
      </c>
      <c r="E74" s="6">
        <f t="shared" si="33"/>
        <v>0.14872649999999998</v>
      </c>
      <c r="F74" s="24">
        <f t="shared" si="34"/>
        <v>0.47512180000000004</v>
      </c>
      <c r="G74" s="6">
        <f t="shared" si="35"/>
        <v>4.8237166666666673E-5</v>
      </c>
      <c r="H74" s="15">
        <f t="shared" si="36"/>
        <v>4.8237166666666673E-5</v>
      </c>
      <c r="I74" s="24"/>
    </row>
    <row r="75" spans="1:9" x14ac:dyDescent="0.25">
      <c r="A75" s="6">
        <f t="shared" si="31"/>
        <v>0.13311463000000001</v>
      </c>
      <c r="B75" s="24">
        <f t="shared" si="31"/>
        <v>0.45665352999999997</v>
      </c>
      <c r="C75" s="6">
        <f t="shared" si="31"/>
        <v>-1.2330233333333329E-5</v>
      </c>
      <c r="D75" s="15">
        <f t="shared" si="32"/>
        <v>-1.2330233333333329E-5</v>
      </c>
      <c r="E75" s="6">
        <f t="shared" si="33"/>
        <v>0.12433870499999999</v>
      </c>
      <c r="F75" s="24">
        <f t="shared" si="34"/>
        <v>0.45073400499999994</v>
      </c>
      <c r="G75" s="6">
        <f t="shared" si="35"/>
        <v>2.0731383333333329E-5</v>
      </c>
      <c r="H75" s="15">
        <f t="shared" si="36"/>
        <v>2.0731383333333329E-5</v>
      </c>
      <c r="I75" s="24"/>
    </row>
    <row r="76" spans="1:9" x14ac:dyDescent="0.25">
      <c r="A76" s="6">
        <f t="shared" si="31"/>
        <v>9.4032585000000002E-2</v>
      </c>
      <c r="B76" s="24">
        <f t="shared" si="31"/>
        <v>0.41757148500000008</v>
      </c>
      <c r="C76" s="6">
        <f t="shared" si="31"/>
        <v>1.0096950000000049E-5</v>
      </c>
      <c r="D76" s="15">
        <f t="shared" si="32"/>
        <v>1.0096950000000049E-5</v>
      </c>
      <c r="E76" s="6">
        <f t="shared" si="33"/>
        <v>0.11463904499999999</v>
      </c>
      <c r="F76" s="24">
        <f t="shared" si="34"/>
        <v>0.44103434500000005</v>
      </c>
      <c r="G76" s="6">
        <f t="shared" si="35"/>
        <v>-5.5734849999999963E-5</v>
      </c>
      <c r="H76" s="15">
        <f t="shared" si="36"/>
        <v>-5.5734849999999963E-5</v>
      </c>
      <c r="I76" s="24"/>
    </row>
    <row r="77" spans="1:9" x14ac:dyDescent="0.25">
      <c r="A77" s="7">
        <f t="shared" si="31"/>
        <v>6.7934040000000001E-2</v>
      </c>
      <c r="B77" s="10">
        <f t="shared" si="31"/>
        <v>0.39147293999999999</v>
      </c>
      <c r="C77" s="7">
        <f t="shared" si="31"/>
        <v>-1.0754200000000006E-5</v>
      </c>
      <c r="D77" s="16">
        <f t="shared" si="32"/>
        <v>-1.0754200000000006E-5</v>
      </c>
      <c r="E77" s="7">
        <f t="shared" si="33"/>
        <v>7.5803490000000001E-2</v>
      </c>
      <c r="F77" s="10">
        <f t="shared" si="34"/>
        <v>0.40219879000000003</v>
      </c>
      <c r="G77" s="7">
        <f t="shared" si="35"/>
        <v>-3.508143333333336E-5</v>
      </c>
      <c r="H77" s="16">
        <f>G77/0.1^$I$69</f>
        <v>-3.508143333333336E-5</v>
      </c>
      <c r="I77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SPKA_Prominence-Standard-Comp</vt:lpstr>
      <vt:lpstr>SPKA_Prominence-Aldehyde_Rate</vt:lpstr>
      <vt:lpstr>SPKA_Prominence-Enolate_Rate</vt:lpstr>
      <vt:lpstr>SPKA_Prominence_ECA_XS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dingw</cp:lastModifiedBy>
  <cp:revision/>
  <dcterms:created xsi:type="dcterms:W3CDTF">2022-05-28T12:03:24Z</dcterms:created>
  <dcterms:modified xsi:type="dcterms:W3CDTF">2022-08-25T10:34:11Z</dcterms:modified>
  <cp:category/>
  <cp:contentStatus/>
</cp:coreProperties>
</file>