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1700" tabRatio="899" activeTab="2"/>
  </bookViews>
  <sheets>
    <sheet name="Результаты" sheetId="22" r:id="rId1"/>
    <sheet name="Общая картина" sheetId="3" r:id="rId2"/>
    <sheet name="ThirdMBSInputs" sheetId="4" r:id="rId3"/>
    <sheet name="Третьи лица - результаты" sheetId="1" state="hidden" r:id="rId4"/>
    <sheet name="ИЦБ АИЖК - результаты" sheetId="2" state="hidden" r:id="rId5"/>
    <sheet name="Модель транширования" sheetId="15" r:id="rId6"/>
    <sheet name="CPR CDR АИЖК" sheetId="16" r:id="rId7"/>
    <sheet name="CPR CDR 3и лица" sheetId="8" r:id="rId8"/>
    <sheet name="Свод CPR CDR 3и лица" sheetId="20" r:id="rId9"/>
    <sheet name="Чувствительность к HPI" sheetId="21" r:id="rId10"/>
    <sheet name="Запросы на обновление LLD" sheetId="19" r:id="rId11"/>
  </sheets>
  <definedNames>
    <definedName name="_xlnm._FilterDatabase" localSheetId="2" hidden="1">ThirdMBSInputs!$A$1:$O$1</definedName>
    <definedName name="_xlnm._FilterDatabase" localSheetId="4" hidden="1">'ИЦБ АИЖК - результаты'!$A$1:$B$1</definedName>
    <definedName name="_xlnm._FilterDatabase" localSheetId="1" hidden="1">'Общая картина'!$A$2:$J$24</definedName>
    <definedName name="_xlnm._FilterDatabase" localSheetId="3" hidden="1">'Третьи лица - результаты'!$A$1:$B$281</definedName>
  </definedNames>
  <calcPr calcId="162913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" i="3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F32" i="22" l="1"/>
  <c r="F33" i="22"/>
  <c r="F34" i="22"/>
  <c r="F35" i="22"/>
  <c r="F36" i="22"/>
  <c r="F37" i="22"/>
  <c r="F38" i="22"/>
  <c r="F39" i="22"/>
  <c r="F40" i="22"/>
  <c r="F41" i="22"/>
  <c r="F42" i="22"/>
  <c r="F43" i="22"/>
  <c r="F44" i="22"/>
  <c r="F31" i="22"/>
  <c r="I32" i="22"/>
  <c r="J32" i="22"/>
  <c r="K32" i="22"/>
  <c r="L32" i="22" s="1"/>
  <c r="M32" i="22"/>
  <c r="N32" i="22"/>
  <c r="O32" i="22"/>
  <c r="P32" i="22"/>
  <c r="Q32" i="22"/>
  <c r="R32" i="22"/>
  <c r="S32" i="22"/>
  <c r="T32" i="22"/>
  <c r="U32" i="22"/>
  <c r="V32" i="22"/>
  <c r="W32" i="22"/>
  <c r="I33" i="22"/>
  <c r="J33" i="22"/>
  <c r="K33" i="22"/>
  <c r="L33" i="22" s="1"/>
  <c r="M33" i="22"/>
  <c r="N33" i="22"/>
  <c r="O33" i="22"/>
  <c r="P33" i="22"/>
  <c r="Q33" i="22"/>
  <c r="R33" i="22"/>
  <c r="S33" i="22"/>
  <c r="T33" i="22"/>
  <c r="U33" i="22"/>
  <c r="V33" i="22"/>
  <c r="W33" i="22"/>
  <c r="I34" i="22"/>
  <c r="J34" i="22"/>
  <c r="K34" i="22"/>
  <c r="L34" i="22" s="1"/>
  <c r="M34" i="22"/>
  <c r="N34" i="22"/>
  <c r="O34" i="22"/>
  <c r="P34" i="22"/>
  <c r="Q34" i="22"/>
  <c r="R34" i="22"/>
  <c r="V34" i="22"/>
  <c r="W34" i="22"/>
  <c r="I35" i="22"/>
  <c r="J35" i="22"/>
  <c r="K35" i="22"/>
  <c r="L35" i="22" s="1"/>
  <c r="M35" i="22"/>
  <c r="N35" i="22"/>
  <c r="O35" i="22"/>
  <c r="P35" i="22"/>
  <c r="Q35" i="22"/>
  <c r="R35" i="22"/>
  <c r="V35" i="22"/>
  <c r="W35" i="22"/>
  <c r="I36" i="22"/>
  <c r="J36" i="22"/>
  <c r="K36" i="22"/>
  <c r="L36" i="22" s="1"/>
  <c r="M36" i="22"/>
  <c r="N36" i="22"/>
  <c r="O36" i="22"/>
  <c r="P36" i="22"/>
  <c r="Q36" i="22"/>
  <c r="R36" i="22"/>
  <c r="V36" i="22"/>
  <c r="W36" i="22"/>
  <c r="I37" i="22"/>
  <c r="J37" i="22"/>
  <c r="K37" i="22"/>
  <c r="L37" i="22" s="1"/>
  <c r="M37" i="22"/>
  <c r="N37" i="22"/>
  <c r="O37" i="22"/>
  <c r="P37" i="22"/>
  <c r="Q37" i="22"/>
  <c r="R37" i="22"/>
  <c r="S37" i="22"/>
  <c r="T37" i="22"/>
  <c r="U37" i="22"/>
  <c r="V37" i="22"/>
  <c r="W37" i="22"/>
  <c r="I38" i="22"/>
  <c r="J38" i="22"/>
  <c r="K38" i="22"/>
  <c r="L38" i="22" s="1"/>
  <c r="M38" i="22"/>
  <c r="N38" i="22"/>
  <c r="O38" i="22"/>
  <c r="P38" i="22"/>
  <c r="Q38" i="22"/>
  <c r="R38" i="22"/>
  <c r="V38" i="22"/>
  <c r="W38" i="22"/>
  <c r="I39" i="22"/>
  <c r="J39" i="22"/>
  <c r="K39" i="22"/>
  <c r="L39" i="22" s="1"/>
  <c r="M39" i="22"/>
  <c r="N39" i="22"/>
  <c r="O39" i="22"/>
  <c r="P39" i="22"/>
  <c r="Q39" i="22"/>
  <c r="R39" i="22"/>
  <c r="V39" i="22"/>
  <c r="W39" i="22"/>
  <c r="I40" i="22"/>
  <c r="J40" i="22"/>
  <c r="K40" i="22"/>
  <c r="L40" i="22" s="1"/>
  <c r="M40" i="22"/>
  <c r="N40" i="22"/>
  <c r="O40" i="22"/>
  <c r="P40" i="22"/>
  <c r="Q40" i="22"/>
  <c r="R40" i="22"/>
  <c r="V40" i="22"/>
  <c r="W40" i="22"/>
  <c r="I41" i="22"/>
  <c r="J41" i="22"/>
  <c r="K41" i="22"/>
  <c r="L41" i="22" s="1"/>
  <c r="M41" i="22"/>
  <c r="N41" i="22"/>
  <c r="O41" i="22"/>
  <c r="P41" i="22"/>
  <c r="Q41" i="22"/>
  <c r="R41" i="22"/>
  <c r="V41" i="22"/>
  <c r="W41" i="22"/>
  <c r="I42" i="22"/>
  <c r="J42" i="22"/>
  <c r="K42" i="22"/>
  <c r="L42" i="22" s="1"/>
  <c r="M42" i="22"/>
  <c r="N42" i="22"/>
  <c r="O42" i="22"/>
  <c r="P42" i="22"/>
  <c r="Q42" i="22"/>
  <c r="R42" i="22"/>
  <c r="V42" i="22"/>
  <c r="W42" i="22"/>
  <c r="I43" i="22"/>
  <c r="J43" i="22"/>
  <c r="K43" i="22"/>
  <c r="L43" i="22" s="1"/>
  <c r="M43" i="22"/>
  <c r="N43" i="22"/>
  <c r="O43" i="22"/>
  <c r="P43" i="22"/>
  <c r="Q43" i="22"/>
  <c r="R43" i="22"/>
  <c r="V43" i="22"/>
  <c r="W43" i="22"/>
  <c r="I44" i="22"/>
  <c r="J44" i="22"/>
  <c r="K44" i="22"/>
  <c r="L44" i="22" s="1"/>
  <c r="M44" i="22"/>
  <c r="N44" i="22"/>
  <c r="O44" i="22"/>
  <c r="P44" i="22"/>
  <c r="Q44" i="22"/>
  <c r="R44" i="22"/>
  <c r="S44" i="22"/>
  <c r="T44" i="22"/>
  <c r="U44" i="22"/>
  <c r="V44" i="22"/>
  <c r="W44" i="22"/>
  <c r="N31" i="22"/>
  <c r="O31" i="22"/>
  <c r="P31" i="22"/>
  <c r="Q31" i="22"/>
  <c r="R31" i="22"/>
  <c r="S31" i="22"/>
  <c r="T31" i="22"/>
  <c r="U31" i="22"/>
  <c r="V31" i="22"/>
  <c r="W31" i="22"/>
  <c r="J31" i="22"/>
  <c r="K31" i="22"/>
  <c r="L31" i="22" s="1"/>
  <c r="M31" i="22"/>
  <c r="I31" i="22"/>
  <c r="I4" i="22" l="1"/>
  <c r="J4" i="22"/>
  <c r="AA4" i="22" s="1"/>
  <c r="K4" i="22"/>
  <c r="L4" i="22" s="1"/>
  <c r="M4" i="22"/>
  <c r="AB4" i="22" s="1"/>
  <c r="N4" i="22"/>
  <c r="AC4" i="22" s="1"/>
  <c r="O4" i="22"/>
  <c r="P4" i="22"/>
  <c r="Q4" i="22"/>
  <c r="R4" i="22"/>
  <c r="S4" i="22"/>
  <c r="T4" i="22"/>
  <c r="U4" i="22"/>
  <c r="V4" i="22"/>
  <c r="W4" i="22"/>
  <c r="I5" i="22"/>
  <c r="J5" i="22"/>
  <c r="AA5" i="22" s="1"/>
  <c r="K5" i="22"/>
  <c r="L5" i="22" s="1"/>
  <c r="M5" i="22"/>
  <c r="AB5" i="22" s="1"/>
  <c r="N5" i="22"/>
  <c r="AC5" i="22" s="1"/>
  <c r="O5" i="22"/>
  <c r="P5" i="22"/>
  <c r="Q5" i="22"/>
  <c r="R5" i="22"/>
  <c r="S5" i="22"/>
  <c r="T5" i="22"/>
  <c r="U5" i="22"/>
  <c r="V5" i="22"/>
  <c r="W5" i="22"/>
  <c r="I6" i="22"/>
  <c r="J6" i="22"/>
  <c r="AA6" i="22" s="1"/>
  <c r="K6" i="22"/>
  <c r="L6" i="22" s="1"/>
  <c r="M6" i="22"/>
  <c r="AB6" i="22" s="1"/>
  <c r="N6" i="22"/>
  <c r="AC6" i="22" s="1"/>
  <c r="O6" i="22"/>
  <c r="P6" i="22"/>
  <c r="Q6" i="22"/>
  <c r="R6" i="22"/>
  <c r="S6" i="22"/>
  <c r="T6" i="22"/>
  <c r="U6" i="22"/>
  <c r="V6" i="22"/>
  <c r="W6" i="22"/>
  <c r="I7" i="22"/>
  <c r="J7" i="22"/>
  <c r="AA7" i="22" s="1"/>
  <c r="K7" i="22"/>
  <c r="L7" i="22" s="1"/>
  <c r="M7" i="22"/>
  <c r="AB7" i="22" s="1"/>
  <c r="N7" i="22"/>
  <c r="AC7" i="22" s="1"/>
  <c r="O7" i="22"/>
  <c r="P7" i="22"/>
  <c r="Q7" i="22"/>
  <c r="R7" i="22"/>
  <c r="S7" i="22"/>
  <c r="T7" i="22"/>
  <c r="U7" i="22"/>
  <c r="V7" i="22"/>
  <c r="W7" i="22"/>
  <c r="I8" i="22"/>
  <c r="J8" i="22"/>
  <c r="AA8" i="22" s="1"/>
  <c r="K8" i="22"/>
  <c r="L8" i="22" s="1"/>
  <c r="M8" i="22"/>
  <c r="AB8" i="22" s="1"/>
  <c r="N8" i="22"/>
  <c r="AC8" i="22" s="1"/>
  <c r="O8" i="22"/>
  <c r="P8" i="22"/>
  <c r="Q8" i="22"/>
  <c r="R8" i="22"/>
  <c r="S8" i="22"/>
  <c r="T8" i="22"/>
  <c r="U8" i="22"/>
  <c r="V8" i="22"/>
  <c r="W8" i="22"/>
  <c r="I9" i="22"/>
  <c r="J9" i="22"/>
  <c r="AA9" i="22" s="1"/>
  <c r="K9" i="22"/>
  <c r="L9" i="22" s="1"/>
  <c r="M9" i="22"/>
  <c r="AB9" i="22" s="1"/>
  <c r="N9" i="22"/>
  <c r="AC9" i="22" s="1"/>
  <c r="O9" i="22"/>
  <c r="P9" i="22"/>
  <c r="Q9" i="22"/>
  <c r="R9" i="22"/>
  <c r="S9" i="22"/>
  <c r="T9" i="22"/>
  <c r="U9" i="22"/>
  <c r="V9" i="22"/>
  <c r="W9" i="22"/>
  <c r="I10" i="22"/>
  <c r="J10" i="22"/>
  <c r="AA10" i="22" s="1"/>
  <c r="K10" i="22"/>
  <c r="L10" i="22" s="1"/>
  <c r="M10" i="22"/>
  <c r="AB10" i="22" s="1"/>
  <c r="N10" i="22"/>
  <c r="AC10" i="22" s="1"/>
  <c r="O10" i="22"/>
  <c r="P10" i="22"/>
  <c r="Q10" i="22"/>
  <c r="R10" i="22"/>
  <c r="S10" i="22"/>
  <c r="T10" i="22"/>
  <c r="U10" i="22"/>
  <c r="V10" i="22"/>
  <c r="W10" i="22"/>
  <c r="I11" i="22"/>
  <c r="J11" i="22"/>
  <c r="AA11" i="22" s="1"/>
  <c r="K11" i="22"/>
  <c r="L11" i="22" s="1"/>
  <c r="M11" i="22"/>
  <c r="AB11" i="22" s="1"/>
  <c r="N11" i="22"/>
  <c r="AC11" i="22" s="1"/>
  <c r="O11" i="22"/>
  <c r="P11" i="22"/>
  <c r="Q11" i="22"/>
  <c r="R11" i="22"/>
  <c r="S11" i="22"/>
  <c r="T11" i="22"/>
  <c r="U11" i="22"/>
  <c r="V11" i="22"/>
  <c r="W11" i="22"/>
  <c r="I12" i="22"/>
  <c r="J12" i="22"/>
  <c r="AA12" i="22" s="1"/>
  <c r="K12" i="22"/>
  <c r="L12" i="22" s="1"/>
  <c r="M12" i="22"/>
  <c r="AB12" i="22" s="1"/>
  <c r="N12" i="22"/>
  <c r="AC12" i="22" s="1"/>
  <c r="O12" i="22"/>
  <c r="P12" i="22"/>
  <c r="Q12" i="22"/>
  <c r="R12" i="22"/>
  <c r="S12" i="22"/>
  <c r="T12" i="22"/>
  <c r="U12" i="22"/>
  <c r="V12" i="22"/>
  <c r="W12" i="22"/>
  <c r="I13" i="22"/>
  <c r="J13" i="22"/>
  <c r="AA13" i="22" s="1"/>
  <c r="K13" i="22"/>
  <c r="L13" i="22" s="1"/>
  <c r="M13" i="22"/>
  <c r="AB13" i="22" s="1"/>
  <c r="N13" i="22"/>
  <c r="AC13" i="22" s="1"/>
  <c r="O13" i="22"/>
  <c r="P13" i="22"/>
  <c r="Q13" i="22"/>
  <c r="R13" i="22"/>
  <c r="S13" i="22"/>
  <c r="T13" i="22"/>
  <c r="U13" i="22"/>
  <c r="V13" i="22"/>
  <c r="W13" i="22"/>
  <c r="I14" i="22"/>
  <c r="J14" i="22"/>
  <c r="AA14" i="22" s="1"/>
  <c r="K14" i="22"/>
  <c r="L14" i="22" s="1"/>
  <c r="M14" i="22"/>
  <c r="AB14" i="22" s="1"/>
  <c r="N14" i="22"/>
  <c r="AC14" i="22" s="1"/>
  <c r="O14" i="22"/>
  <c r="P14" i="22"/>
  <c r="Q14" i="22"/>
  <c r="R14" i="22"/>
  <c r="S14" i="22"/>
  <c r="T14" i="22"/>
  <c r="U14" i="22"/>
  <c r="V14" i="22"/>
  <c r="W14" i="22"/>
  <c r="I15" i="22"/>
  <c r="J15" i="22"/>
  <c r="AA15" i="22" s="1"/>
  <c r="K15" i="22"/>
  <c r="L15" i="22" s="1"/>
  <c r="M15" i="22"/>
  <c r="AB15" i="22" s="1"/>
  <c r="N15" i="22"/>
  <c r="AC15" i="22" s="1"/>
  <c r="O15" i="22"/>
  <c r="P15" i="22"/>
  <c r="Q15" i="22"/>
  <c r="R15" i="22"/>
  <c r="S15" i="22"/>
  <c r="T15" i="22"/>
  <c r="U15" i="22"/>
  <c r="V15" i="22"/>
  <c r="W15" i="22"/>
  <c r="I16" i="22"/>
  <c r="J16" i="22"/>
  <c r="AA16" i="22" s="1"/>
  <c r="K16" i="22"/>
  <c r="L16" i="22" s="1"/>
  <c r="M16" i="22"/>
  <c r="AB16" i="22" s="1"/>
  <c r="N16" i="22"/>
  <c r="AC16" i="22" s="1"/>
  <c r="O16" i="22"/>
  <c r="P16" i="22"/>
  <c r="Q16" i="22"/>
  <c r="R16" i="22"/>
  <c r="S16" i="22"/>
  <c r="T16" i="22"/>
  <c r="U16" i="22"/>
  <c r="V16" i="22"/>
  <c r="W16" i="22"/>
  <c r="I17" i="22"/>
  <c r="J17" i="22"/>
  <c r="AA17" i="22" s="1"/>
  <c r="K17" i="22"/>
  <c r="L17" i="22" s="1"/>
  <c r="M17" i="22"/>
  <c r="AB17" i="22" s="1"/>
  <c r="N17" i="22"/>
  <c r="AC17" i="22" s="1"/>
  <c r="O17" i="22"/>
  <c r="P17" i="22"/>
  <c r="Q17" i="22"/>
  <c r="R17" i="22"/>
  <c r="S17" i="22"/>
  <c r="T17" i="22"/>
  <c r="U17" i="22"/>
  <c r="V17" i="22"/>
  <c r="W17" i="22"/>
  <c r="I18" i="22"/>
  <c r="J18" i="22"/>
  <c r="AA18" i="22" s="1"/>
  <c r="K18" i="22"/>
  <c r="L18" i="22" s="1"/>
  <c r="M18" i="22"/>
  <c r="AB18" i="22" s="1"/>
  <c r="N18" i="22"/>
  <c r="AC18" i="22" s="1"/>
  <c r="O18" i="22"/>
  <c r="P18" i="22"/>
  <c r="Q18" i="22"/>
  <c r="R18" i="22"/>
  <c r="S18" i="22"/>
  <c r="T18" i="22"/>
  <c r="U18" i="22"/>
  <c r="V18" i="22"/>
  <c r="W18" i="22"/>
  <c r="I19" i="22"/>
  <c r="J19" i="22"/>
  <c r="AA19" i="22" s="1"/>
  <c r="K19" i="22"/>
  <c r="L19" i="22" s="1"/>
  <c r="M19" i="22"/>
  <c r="AB19" i="22" s="1"/>
  <c r="N19" i="22"/>
  <c r="AC19" i="22" s="1"/>
  <c r="O19" i="22"/>
  <c r="P19" i="22"/>
  <c r="Q19" i="22"/>
  <c r="R19" i="22"/>
  <c r="S19" i="22"/>
  <c r="T19" i="22"/>
  <c r="U19" i="22"/>
  <c r="V19" i="22"/>
  <c r="W19" i="22"/>
  <c r="I20" i="22"/>
  <c r="J20" i="22"/>
  <c r="AA20" i="22" s="1"/>
  <c r="K20" i="22"/>
  <c r="L20" i="22" s="1"/>
  <c r="M20" i="22"/>
  <c r="AB20" i="22" s="1"/>
  <c r="N20" i="22"/>
  <c r="AC20" i="22" s="1"/>
  <c r="O20" i="22"/>
  <c r="P20" i="22"/>
  <c r="Q20" i="22"/>
  <c r="R20" i="22"/>
  <c r="S20" i="22"/>
  <c r="T20" i="22"/>
  <c r="U20" i="22"/>
  <c r="V20" i="22"/>
  <c r="W20" i="22"/>
  <c r="I21" i="22"/>
  <c r="J21" i="22"/>
  <c r="AA21" i="22" s="1"/>
  <c r="K21" i="22"/>
  <c r="L21" i="22" s="1"/>
  <c r="M21" i="22"/>
  <c r="AB21" i="22" s="1"/>
  <c r="N21" i="22"/>
  <c r="AC21" i="22" s="1"/>
  <c r="O21" i="22"/>
  <c r="P21" i="22"/>
  <c r="Q21" i="22"/>
  <c r="R21" i="22"/>
  <c r="S21" i="22"/>
  <c r="T21" i="22"/>
  <c r="U21" i="22"/>
  <c r="V21" i="22"/>
  <c r="W21" i="22"/>
  <c r="I22" i="22"/>
  <c r="J22" i="22"/>
  <c r="AA22" i="22" s="1"/>
  <c r="K22" i="22"/>
  <c r="L22" i="22" s="1"/>
  <c r="M22" i="22"/>
  <c r="AB22" i="22" s="1"/>
  <c r="N22" i="22"/>
  <c r="AC22" i="22" s="1"/>
  <c r="O22" i="22"/>
  <c r="P22" i="22"/>
  <c r="Q22" i="22"/>
  <c r="R22" i="22"/>
  <c r="S22" i="22"/>
  <c r="T22" i="22"/>
  <c r="U22" i="22"/>
  <c r="V22" i="22"/>
  <c r="W22" i="22"/>
  <c r="I23" i="22"/>
  <c r="J23" i="22"/>
  <c r="AA23" i="22" s="1"/>
  <c r="K23" i="22"/>
  <c r="L23" i="22" s="1"/>
  <c r="M23" i="22"/>
  <c r="AB23" i="22" s="1"/>
  <c r="N23" i="22"/>
  <c r="AC23" i="22" s="1"/>
  <c r="O23" i="22"/>
  <c r="P23" i="22"/>
  <c r="Q23" i="22"/>
  <c r="R23" i="22"/>
  <c r="S23" i="22"/>
  <c r="T23" i="22"/>
  <c r="U23" i="22"/>
  <c r="V23" i="22"/>
  <c r="W23" i="22"/>
  <c r="I24" i="22"/>
  <c r="J24" i="22"/>
  <c r="AA24" i="22" s="1"/>
  <c r="K24" i="22"/>
  <c r="L24" i="22" s="1"/>
  <c r="M24" i="22"/>
  <c r="AB24" i="22" s="1"/>
  <c r="N24" i="22"/>
  <c r="AC24" i="22" s="1"/>
  <c r="O24" i="22"/>
  <c r="P24" i="22"/>
  <c r="Q24" i="22"/>
  <c r="R24" i="22"/>
  <c r="S24" i="22"/>
  <c r="T24" i="22"/>
  <c r="U24" i="22"/>
  <c r="V24" i="22"/>
  <c r="W24" i="22"/>
  <c r="I25" i="22"/>
  <c r="J25" i="22"/>
  <c r="AA25" i="22" s="1"/>
  <c r="K25" i="22"/>
  <c r="L25" i="22" s="1"/>
  <c r="M25" i="22"/>
  <c r="AB25" i="22" s="1"/>
  <c r="N25" i="22"/>
  <c r="AC25" i="22" s="1"/>
  <c r="O25" i="22"/>
  <c r="P25" i="22"/>
  <c r="Q25" i="22"/>
  <c r="R25" i="22"/>
  <c r="S25" i="22"/>
  <c r="T25" i="22"/>
  <c r="U25" i="22"/>
  <c r="V25" i="22"/>
  <c r="W25" i="22"/>
  <c r="I26" i="22"/>
  <c r="J26" i="22"/>
  <c r="AA26" i="22" s="1"/>
  <c r="K26" i="22"/>
  <c r="L26" i="22" s="1"/>
  <c r="M26" i="22"/>
  <c r="AB26" i="22" s="1"/>
  <c r="N26" i="22"/>
  <c r="AC26" i="22" s="1"/>
  <c r="O26" i="22"/>
  <c r="P26" i="22"/>
  <c r="Q26" i="22"/>
  <c r="R26" i="22"/>
  <c r="S26" i="22"/>
  <c r="T26" i="22"/>
  <c r="U26" i="22"/>
  <c r="V26" i="22"/>
  <c r="W26" i="22"/>
  <c r="I27" i="22"/>
  <c r="J27" i="22"/>
  <c r="AA27" i="22" s="1"/>
  <c r="K27" i="22"/>
  <c r="L27" i="22" s="1"/>
  <c r="M27" i="22"/>
  <c r="AB27" i="22" s="1"/>
  <c r="N27" i="22"/>
  <c r="AC27" i="22" s="1"/>
  <c r="O27" i="22"/>
  <c r="P27" i="22"/>
  <c r="Q27" i="22"/>
  <c r="R27" i="22"/>
  <c r="S27" i="22"/>
  <c r="T27" i="22"/>
  <c r="U27" i="22"/>
  <c r="V27" i="22"/>
  <c r="W27" i="22"/>
  <c r="I28" i="22"/>
  <c r="J28" i="22"/>
  <c r="AA28" i="22" s="1"/>
  <c r="K28" i="22"/>
  <c r="L28" i="22" s="1"/>
  <c r="M28" i="22"/>
  <c r="AB28" i="22" s="1"/>
  <c r="N28" i="22"/>
  <c r="AC28" i="22" s="1"/>
  <c r="O28" i="22"/>
  <c r="P28" i="22"/>
  <c r="Q28" i="22"/>
  <c r="R28" i="22"/>
  <c r="S28" i="22"/>
  <c r="T28" i="22"/>
  <c r="U28" i="22"/>
  <c r="V28" i="22"/>
  <c r="W28" i="22"/>
  <c r="N3" i="22"/>
  <c r="AC3" i="22" s="1"/>
  <c r="O3" i="22"/>
  <c r="P3" i="22"/>
  <c r="Q3" i="22"/>
  <c r="R3" i="22"/>
  <c r="S3" i="22"/>
  <c r="T3" i="22"/>
  <c r="U3" i="22"/>
  <c r="V3" i="22"/>
  <c r="W3" i="22"/>
  <c r="J3" i="22"/>
  <c r="AA3" i="22" s="1"/>
  <c r="K3" i="22"/>
  <c r="L3" i="22" s="1"/>
  <c r="M3" i="22"/>
  <c r="I3" i="22"/>
  <c r="B3" i="22" l="1"/>
  <c r="AB3" i="22"/>
  <c r="C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32" i="22"/>
  <c r="B33" i="22"/>
  <c r="B37" i="22"/>
  <c r="B44" i="22"/>
  <c r="B31" i="22"/>
  <c r="H45" i="22"/>
  <c r="AF45" i="22"/>
  <c r="C44" i="22" l="1"/>
  <c r="D44" i="22" s="1"/>
  <c r="E44" i="22" s="1"/>
  <c r="C32" i="22"/>
  <c r="D32" i="22" s="1"/>
  <c r="E32" i="22" s="1"/>
  <c r="C20" i="22"/>
  <c r="D20" i="22" s="1"/>
  <c r="C16" i="22"/>
  <c r="D16" i="22" s="1"/>
  <c r="C12" i="22"/>
  <c r="D12" i="22" s="1"/>
  <c r="E12" i="22" s="1"/>
  <c r="C8" i="22"/>
  <c r="D8" i="22" s="1"/>
  <c r="E8" i="22" s="1"/>
  <c r="C4" i="22"/>
  <c r="D4" i="22" s="1"/>
  <c r="E4" i="22" s="1"/>
  <c r="C27" i="22"/>
  <c r="D27" i="22" s="1"/>
  <c r="E27" i="22" s="1"/>
  <c r="D3" i="22"/>
  <c r="E3" i="22" s="1"/>
  <c r="C26" i="22"/>
  <c r="D26" i="22" s="1"/>
  <c r="E26" i="22" s="1"/>
  <c r="C23" i="22"/>
  <c r="D23" i="22" s="1"/>
  <c r="E23" i="22" s="1"/>
  <c r="C19" i="22"/>
  <c r="D19" i="22" s="1"/>
  <c r="E19" i="22" s="1"/>
  <c r="C15" i="22"/>
  <c r="D15" i="22" s="1"/>
  <c r="E15" i="22" s="1"/>
  <c r="C11" i="22"/>
  <c r="D11" i="22" s="1"/>
  <c r="E11" i="22" s="1"/>
  <c r="E20" i="22"/>
  <c r="E16" i="22"/>
  <c r="C7" i="22"/>
  <c r="D7" i="22" s="1"/>
  <c r="E7" i="22" s="1"/>
  <c r="C37" i="22"/>
  <c r="D37" i="22" s="1"/>
  <c r="E37" i="22" s="1"/>
  <c r="C33" i="22"/>
  <c r="D33" i="22" s="1"/>
  <c r="E33" i="22" s="1"/>
  <c r="C25" i="22"/>
  <c r="D25" i="22" s="1"/>
  <c r="E25" i="22" s="1"/>
  <c r="C22" i="22"/>
  <c r="D22" i="22" s="1"/>
  <c r="E22" i="22" s="1"/>
  <c r="C18" i="22"/>
  <c r="D18" i="22" s="1"/>
  <c r="E18" i="22" s="1"/>
  <c r="C14" i="22"/>
  <c r="D14" i="22" s="1"/>
  <c r="E14" i="22" s="1"/>
  <c r="C10" i="22"/>
  <c r="D10" i="22" s="1"/>
  <c r="E10" i="22" s="1"/>
  <c r="C6" i="22"/>
  <c r="D6" i="22" s="1"/>
  <c r="E6" i="22" s="1"/>
  <c r="C31" i="22"/>
  <c r="D31" i="22" s="1"/>
  <c r="E31" i="22" s="1"/>
  <c r="C28" i="22"/>
  <c r="D28" i="22" s="1"/>
  <c r="E28" i="22" s="1"/>
  <c r="C24" i="22"/>
  <c r="D24" i="22" s="1"/>
  <c r="E24" i="22" s="1"/>
  <c r="C21" i="22"/>
  <c r="D21" i="22" s="1"/>
  <c r="E21" i="22" s="1"/>
  <c r="C17" i="22"/>
  <c r="D17" i="22" s="1"/>
  <c r="E17" i="22" s="1"/>
  <c r="C13" i="22"/>
  <c r="D13" i="22" s="1"/>
  <c r="E13" i="22" s="1"/>
  <c r="C9" i="22"/>
  <c r="D9" i="22" s="1"/>
  <c r="E9" i="22" s="1"/>
  <c r="C5" i="22"/>
  <c r="D5" i="22" s="1"/>
  <c r="E5" i="22" s="1"/>
  <c r="AE45" i="22"/>
  <c r="L45" i="22"/>
  <c r="J68" i="3" l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45" i="3"/>
  <c r="AF29" i="22" l="1"/>
  <c r="AE29" i="22"/>
  <c r="H29" i="22" l="1"/>
  <c r="BQ8" i="3"/>
  <c r="L29" i="22" l="1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76" i="8"/>
  <c r="AF16" i="8" l="1"/>
  <c r="D8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2" i="8"/>
  <c r="AT34" i="8" s="1"/>
  <c r="T100" i="16"/>
  <c r="S100" i="16"/>
  <c r="R100" i="16"/>
  <c r="Q100" i="16"/>
  <c r="P100" i="16"/>
  <c r="O100" i="16"/>
  <c r="N100" i="16"/>
  <c r="K100" i="16"/>
  <c r="J100" i="16"/>
  <c r="I100" i="16"/>
  <c r="H100" i="16"/>
  <c r="G100" i="16"/>
  <c r="F100" i="16"/>
  <c r="E100" i="16"/>
  <c r="AS138" i="8" l="1"/>
  <c r="AS146" i="8"/>
  <c r="AW145" i="8"/>
  <c r="AC145" i="8"/>
  <c r="AK140" i="8"/>
  <c r="AK146" i="8"/>
  <c r="AS145" i="8"/>
  <c r="Y145" i="8"/>
  <c r="AW143" i="8"/>
  <c r="AC142" i="8"/>
  <c r="AW139" i="8"/>
  <c r="Y144" i="8"/>
  <c r="Z76" i="8"/>
  <c r="AG146" i="8"/>
  <c r="AO145" i="8"/>
  <c r="AK144" i="8"/>
  <c r="AG143" i="8"/>
  <c r="AO141" i="8"/>
  <c r="AG139" i="8"/>
  <c r="AS142" i="8"/>
  <c r="AS144" i="8"/>
  <c r="AO144" i="8"/>
  <c r="AK143" i="8"/>
  <c r="AO143" i="8"/>
  <c r="AW142" i="8"/>
  <c r="AG142" i="8"/>
  <c r="AS141" i="8"/>
  <c r="AW141" i="8"/>
  <c r="AC141" i="8"/>
  <c r="AO140" i="8"/>
  <c r="Y140" i="8"/>
  <c r="AK139" i="8"/>
  <c r="Y139" i="8"/>
  <c r="AW138" i="8"/>
  <c r="AW146" i="8"/>
  <c r="AC146" i="8"/>
  <c r="AG145" i="8"/>
  <c r="AC144" i="8"/>
  <c r="Y143" i="8"/>
  <c r="Y141" i="8"/>
  <c r="AM107" i="8"/>
  <c r="AA112" i="8"/>
  <c r="AE116" i="8"/>
  <c r="AO120" i="8"/>
  <c r="AG122" i="8"/>
  <c r="Y124" i="8"/>
  <c r="AS125" i="8"/>
  <c r="AK127" i="8"/>
  <c r="AC129" i="8"/>
  <c r="AW130" i="8"/>
  <c r="AS131" i="8"/>
  <c r="AG132" i="8"/>
  <c r="Z133" i="8"/>
  <c r="AP133" i="8"/>
  <c r="AI134" i="8"/>
  <c r="AC135" i="8"/>
  <c r="AK135" i="8"/>
  <c r="AW135" i="8"/>
  <c r="AG136" i="8"/>
  <c r="AS136" i="8"/>
  <c r="AC137" i="8"/>
  <c r="AO137" i="8"/>
  <c r="Y138" i="8"/>
  <c r="AI98" i="8"/>
  <c r="W103" i="8"/>
  <c r="W114" i="8"/>
  <c r="AI117" i="8"/>
  <c r="AK119" i="8"/>
  <c r="AC121" i="8"/>
  <c r="AO124" i="8"/>
  <c r="AG126" i="8"/>
  <c r="Y128" i="8"/>
  <c r="AS129" i="8"/>
  <c r="AO130" i="8"/>
  <c r="AK131" i="8"/>
  <c r="AO132" i="8"/>
  <c r="AE133" i="8"/>
  <c r="AU133" i="8"/>
  <c r="AD134" i="8"/>
  <c r="AT134" i="8"/>
  <c r="AG135" i="8"/>
  <c r="AS135" i="8"/>
  <c r="AC136" i="8"/>
  <c r="AO136" i="8"/>
  <c r="Y137" i="8"/>
  <c r="AK137" i="8"/>
  <c r="AW137" i="8"/>
  <c r="AG94" i="8"/>
  <c r="AE105" i="8"/>
  <c r="AA115" i="8"/>
  <c r="AG118" i="8"/>
  <c r="Y120" i="8"/>
  <c r="AS121" i="8"/>
  <c r="AK123" i="8"/>
  <c r="AC125" i="8"/>
  <c r="AO128" i="8"/>
  <c r="AG130" i="8"/>
  <c r="AC131" i="8"/>
  <c r="Y132" i="8"/>
  <c r="AW132" i="8"/>
  <c r="AK133" i="8"/>
  <c r="Y134" i="8"/>
  <c r="AO134" i="8"/>
  <c r="W135" i="8"/>
  <c r="AO135" i="8"/>
  <c r="Y136" i="8"/>
  <c r="AK136" i="8"/>
  <c r="AW136" i="8"/>
  <c r="AG137" i="8"/>
  <c r="AS137" i="8"/>
  <c r="AC138" i="8"/>
  <c r="AO146" i="8"/>
  <c r="Y146" i="8"/>
  <c r="AK145" i="8"/>
  <c r="AW144" i="8"/>
  <c r="AG144" i="8"/>
  <c r="AS143" i="8"/>
  <c r="AC143" i="8"/>
  <c r="AO142" i="8"/>
  <c r="Y142" i="8"/>
  <c r="AK141" i="8"/>
  <c r="AW140" i="8"/>
  <c r="AG140" i="8"/>
  <c r="AS139" i="8"/>
  <c r="AC139" i="8"/>
  <c r="AO138" i="8"/>
  <c r="AK142" i="8"/>
  <c r="AG141" i="8"/>
  <c r="AS140" i="8"/>
  <c r="AC140" i="8"/>
  <c r="AO139" i="8"/>
  <c r="AK138" i="8"/>
  <c r="AG138" i="8"/>
  <c r="AA77" i="8"/>
  <c r="AA78" i="8"/>
  <c r="AA79" i="8"/>
  <c r="AA80" i="8"/>
  <c r="AE80" i="8"/>
  <c r="AA81" i="8"/>
  <c r="AE81" i="8"/>
  <c r="AA82" i="8"/>
  <c r="AE82" i="8"/>
  <c r="AA83" i="8"/>
  <c r="AE83" i="8"/>
  <c r="AA84" i="8"/>
  <c r="AE84" i="8"/>
  <c r="AA85" i="8"/>
  <c r="AE85" i="8"/>
  <c r="AA86" i="8"/>
  <c r="AE86" i="8"/>
  <c r="AA87" i="8"/>
  <c r="AE87" i="8"/>
  <c r="AA88" i="8"/>
  <c r="AE88" i="8"/>
  <c r="W89" i="8"/>
  <c r="AB79" i="8"/>
  <c r="AB80" i="8"/>
  <c r="AB81" i="8"/>
  <c r="AB82" i="8"/>
  <c r="AB83" i="8"/>
  <c r="AB84" i="8"/>
  <c r="AB85" i="8"/>
  <c r="AB86" i="8"/>
  <c r="AB87" i="8"/>
  <c r="AB88" i="8"/>
  <c r="AF88" i="8"/>
  <c r="AC82" i="8"/>
  <c r="AC83" i="8"/>
  <c r="AC84" i="8"/>
  <c r="AC85" i="8"/>
  <c r="AC86" i="8"/>
  <c r="AC87" i="8"/>
  <c r="AC88" i="8"/>
  <c r="Z77" i="8"/>
  <c r="Z81" i="8"/>
  <c r="AD82" i="8"/>
  <c r="Z85" i="8"/>
  <c r="AD86" i="8"/>
  <c r="Z89" i="8"/>
  <c r="AD89" i="8"/>
  <c r="Z90" i="8"/>
  <c r="AD90" i="8"/>
  <c r="Z91" i="8"/>
  <c r="AD91" i="8"/>
  <c r="Z92" i="8"/>
  <c r="AD92" i="8"/>
  <c r="AH92" i="8"/>
  <c r="Z93" i="8"/>
  <c r="AD93" i="8"/>
  <c r="AH93" i="8"/>
  <c r="Z94" i="8"/>
  <c r="AD94" i="8"/>
  <c r="AH94" i="8"/>
  <c r="AL94" i="8"/>
  <c r="Z95" i="8"/>
  <c r="AD95" i="8"/>
  <c r="AH95" i="8"/>
  <c r="AL95" i="8"/>
  <c r="Z96" i="8"/>
  <c r="AD96" i="8"/>
  <c r="AH96" i="8"/>
  <c r="AL96" i="8"/>
  <c r="Z97" i="8"/>
  <c r="AD97" i="8"/>
  <c r="AH97" i="8"/>
  <c r="AL97" i="8"/>
  <c r="Z80" i="8"/>
  <c r="Z84" i="8"/>
  <c r="AD85" i="8"/>
  <c r="Z88" i="8"/>
  <c r="AA89" i="8"/>
  <c r="AE89" i="8"/>
  <c r="W90" i="8"/>
  <c r="AA90" i="8"/>
  <c r="AE90" i="8"/>
  <c r="W91" i="8"/>
  <c r="AA91" i="8"/>
  <c r="AE91" i="8"/>
  <c r="W92" i="8"/>
  <c r="AA92" i="8"/>
  <c r="AE92" i="8"/>
  <c r="AI92" i="8"/>
  <c r="W93" i="8"/>
  <c r="AA93" i="8"/>
  <c r="AE93" i="8"/>
  <c r="AI93" i="8"/>
  <c r="Z79" i="8"/>
  <c r="Z83" i="8"/>
  <c r="AD84" i="8"/>
  <c r="Z87" i="8"/>
  <c r="AD88" i="8"/>
  <c r="AB89" i="8"/>
  <c r="AF89" i="8"/>
  <c r="AB90" i="8"/>
  <c r="AF90" i="8"/>
  <c r="AB91" i="8"/>
  <c r="AF91" i="8"/>
  <c r="AB92" i="8"/>
  <c r="AF92" i="8"/>
  <c r="AJ92" i="8"/>
  <c r="AB93" i="8"/>
  <c r="AF93" i="8"/>
  <c r="AJ93" i="8"/>
  <c r="AB94" i="8"/>
  <c r="AF94" i="8"/>
  <c r="AJ94" i="8"/>
  <c r="AN94" i="8"/>
  <c r="AB95" i="8"/>
  <c r="AF95" i="8"/>
  <c r="AJ95" i="8"/>
  <c r="AN95" i="8"/>
  <c r="AB96" i="8"/>
  <c r="AF96" i="8"/>
  <c r="AJ96" i="8"/>
  <c r="AN96" i="8"/>
  <c r="AB97" i="8"/>
  <c r="AF97" i="8"/>
  <c r="AJ97" i="8"/>
  <c r="AN97" i="8"/>
  <c r="AB98" i="8"/>
  <c r="Z82" i="8"/>
  <c r="AC90" i="8"/>
  <c r="AG91" i="8"/>
  <c r="AA94" i="8"/>
  <c r="AI94" i="8"/>
  <c r="W95" i="8"/>
  <c r="AE95" i="8"/>
  <c r="AM95" i="8"/>
  <c r="AA96" i="8"/>
  <c r="AI96" i="8"/>
  <c r="W97" i="8"/>
  <c r="AE97" i="8"/>
  <c r="AM97" i="8"/>
  <c r="AA98" i="8"/>
  <c r="AF98" i="8"/>
  <c r="AJ98" i="8"/>
  <c r="AN98" i="8"/>
  <c r="AB99" i="8"/>
  <c r="AF99" i="8"/>
  <c r="AJ99" i="8"/>
  <c r="AN99" i="8"/>
  <c r="AB100" i="8"/>
  <c r="AF100" i="8"/>
  <c r="AJ100" i="8"/>
  <c r="AN100" i="8"/>
  <c r="AB101" i="8"/>
  <c r="AF101" i="8"/>
  <c r="AJ101" i="8"/>
  <c r="AN101" i="8"/>
  <c r="AB102" i="8"/>
  <c r="AF102" i="8"/>
  <c r="AJ102" i="8"/>
  <c r="AN102" i="8"/>
  <c r="X103" i="8"/>
  <c r="AB103" i="8"/>
  <c r="AF103" i="8"/>
  <c r="AJ103" i="8"/>
  <c r="AN103" i="8"/>
  <c r="X104" i="8"/>
  <c r="AB104" i="8"/>
  <c r="AF104" i="8"/>
  <c r="AJ104" i="8"/>
  <c r="AN104" i="8"/>
  <c r="X105" i="8"/>
  <c r="AB105" i="8"/>
  <c r="AF105" i="8"/>
  <c r="AJ105" i="8"/>
  <c r="AN105" i="8"/>
  <c r="X106" i="8"/>
  <c r="AB106" i="8"/>
  <c r="AF106" i="8"/>
  <c r="AJ106" i="8"/>
  <c r="AN106" i="8"/>
  <c r="AR106" i="8"/>
  <c r="X107" i="8"/>
  <c r="AB107" i="8"/>
  <c r="AF107" i="8"/>
  <c r="AJ107" i="8"/>
  <c r="AN107" i="8"/>
  <c r="AR107" i="8"/>
  <c r="X108" i="8"/>
  <c r="AB108" i="8"/>
  <c r="AF108" i="8"/>
  <c r="AJ108" i="8"/>
  <c r="AN108" i="8"/>
  <c r="AR108" i="8"/>
  <c r="X109" i="8"/>
  <c r="AB109" i="8"/>
  <c r="AF109" i="8"/>
  <c r="AJ109" i="8"/>
  <c r="AN109" i="8"/>
  <c r="AR109" i="8"/>
  <c r="X110" i="8"/>
  <c r="AB110" i="8"/>
  <c r="AF110" i="8"/>
  <c r="AJ110" i="8"/>
  <c r="AN110" i="8"/>
  <c r="AR110" i="8"/>
  <c r="X111" i="8"/>
  <c r="AB111" i="8"/>
  <c r="AF111" i="8"/>
  <c r="AJ111" i="8"/>
  <c r="AN111" i="8"/>
  <c r="AR111" i="8"/>
  <c r="X112" i="8"/>
  <c r="AB112" i="8"/>
  <c r="AF112" i="8"/>
  <c r="AJ112" i="8"/>
  <c r="AN112" i="8"/>
  <c r="AR112" i="8"/>
  <c r="X113" i="8"/>
  <c r="AB113" i="8"/>
  <c r="AF113" i="8"/>
  <c r="AJ113" i="8"/>
  <c r="AN113" i="8"/>
  <c r="AR113" i="8"/>
  <c r="X114" i="8"/>
  <c r="AB114" i="8"/>
  <c r="AF114" i="8"/>
  <c r="AJ114" i="8"/>
  <c r="AN114" i="8"/>
  <c r="AR114" i="8"/>
  <c r="X115" i="8"/>
  <c r="AB115" i="8"/>
  <c r="AF115" i="8"/>
  <c r="AJ115" i="8"/>
  <c r="AN115" i="8"/>
  <c r="AR115" i="8"/>
  <c r="X116" i="8"/>
  <c r="AB116" i="8"/>
  <c r="AF116" i="8"/>
  <c r="AJ116" i="8"/>
  <c r="AN116" i="8"/>
  <c r="AR116" i="8"/>
  <c r="AV116" i="8"/>
  <c r="X117" i="8"/>
  <c r="AB117" i="8"/>
  <c r="AF117" i="8"/>
  <c r="AJ117" i="8"/>
  <c r="AN117" i="8"/>
  <c r="AR117" i="8"/>
  <c r="AV117" i="8"/>
  <c r="X118" i="8"/>
  <c r="Z78" i="8"/>
  <c r="AD87" i="8"/>
  <c r="AC89" i="8"/>
  <c r="AG90" i="8"/>
  <c r="AC93" i="8"/>
  <c r="AC94" i="8"/>
  <c r="AK94" i="8"/>
  <c r="AG95" i="8"/>
  <c r="AC96" i="8"/>
  <c r="AK96" i="8"/>
  <c r="AG97" i="8"/>
  <c r="AO97" i="8"/>
  <c r="W98" i="8"/>
  <c r="AC98" i="8"/>
  <c r="AG98" i="8"/>
  <c r="AK98" i="8"/>
  <c r="AO98" i="8"/>
  <c r="AC99" i="8"/>
  <c r="AG99" i="8"/>
  <c r="AK99" i="8"/>
  <c r="AO99" i="8"/>
  <c r="AC100" i="8"/>
  <c r="AG100" i="8"/>
  <c r="AK100" i="8"/>
  <c r="AO100" i="8"/>
  <c r="AC101" i="8"/>
  <c r="AG101" i="8"/>
  <c r="AK101" i="8"/>
  <c r="AO101" i="8"/>
  <c r="AC102" i="8"/>
  <c r="AG102" i="8"/>
  <c r="AK102" i="8"/>
  <c r="AO102" i="8"/>
  <c r="AC103" i="8"/>
  <c r="AG103" i="8"/>
  <c r="AK103" i="8"/>
  <c r="AO103" i="8"/>
  <c r="AC104" i="8"/>
  <c r="AG104" i="8"/>
  <c r="AK104" i="8"/>
  <c r="AO104" i="8"/>
  <c r="Y105" i="8"/>
  <c r="AC105" i="8"/>
  <c r="AG105" i="8"/>
  <c r="AK105" i="8"/>
  <c r="AO105" i="8"/>
  <c r="Y106" i="8"/>
  <c r="AC106" i="8"/>
  <c r="AG106" i="8"/>
  <c r="AK106" i="8"/>
  <c r="AO106" i="8"/>
  <c r="AS106" i="8"/>
  <c r="Y107" i="8"/>
  <c r="AC107" i="8"/>
  <c r="AG107" i="8"/>
  <c r="AK107" i="8"/>
  <c r="AO107" i="8"/>
  <c r="AS107" i="8"/>
  <c r="Y108" i="8"/>
  <c r="AC108" i="8"/>
  <c r="AG108" i="8"/>
  <c r="AK108" i="8"/>
  <c r="AO108" i="8"/>
  <c r="AS108" i="8"/>
  <c r="Y109" i="8"/>
  <c r="AC109" i="8"/>
  <c r="AG109" i="8"/>
  <c r="AK109" i="8"/>
  <c r="AO109" i="8"/>
  <c r="AS109" i="8"/>
  <c r="Y110" i="8"/>
  <c r="AC110" i="8"/>
  <c r="AG110" i="8"/>
  <c r="AK110" i="8"/>
  <c r="AO110" i="8"/>
  <c r="AS110" i="8"/>
  <c r="Y111" i="8"/>
  <c r="AC111" i="8"/>
  <c r="AG111" i="8"/>
  <c r="AK111" i="8"/>
  <c r="AO111" i="8"/>
  <c r="AS111" i="8"/>
  <c r="Y112" i="8"/>
  <c r="AC112" i="8"/>
  <c r="AG112" i="8"/>
  <c r="AK112" i="8"/>
  <c r="AO112" i="8"/>
  <c r="AS112" i="8"/>
  <c r="Y113" i="8"/>
  <c r="AC113" i="8"/>
  <c r="AG113" i="8"/>
  <c r="AK113" i="8"/>
  <c r="AD83" i="8"/>
  <c r="AG89" i="8"/>
  <c r="AC92" i="8"/>
  <c r="AG93" i="8"/>
  <c r="W94" i="8"/>
  <c r="AE94" i="8"/>
  <c r="AM94" i="8"/>
  <c r="AA95" i="8"/>
  <c r="AI95" i="8"/>
  <c r="W96" i="8"/>
  <c r="AE96" i="8"/>
  <c r="AM96" i="8"/>
  <c r="AA97" i="8"/>
  <c r="AI97" i="8"/>
  <c r="AP97" i="8"/>
  <c r="AD98" i="8"/>
  <c r="AH98" i="8"/>
  <c r="AL98" i="8"/>
  <c r="AP98" i="8"/>
  <c r="Z99" i="8"/>
  <c r="AD99" i="8"/>
  <c r="AH99" i="8"/>
  <c r="AL99" i="8"/>
  <c r="AP99" i="8"/>
  <c r="Z100" i="8"/>
  <c r="AD100" i="8"/>
  <c r="AH100" i="8"/>
  <c r="AL100" i="8"/>
  <c r="AP100" i="8"/>
  <c r="Z101" i="8"/>
  <c r="AD101" i="8"/>
  <c r="AH101" i="8"/>
  <c r="AL101" i="8"/>
  <c r="AP101" i="8"/>
  <c r="Z102" i="8"/>
  <c r="AD102" i="8"/>
  <c r="AH102" i="8"/>
  <c r="AL102" i="8"/>
  <c r="AP102" i="8"/>
  <c r="Z103" i="8"/>
  <c r="AD103" i="8"/>
  <c r="AH103" i="8"/>
  <c r="AL103" i="8"/>
  <c r="AP103" i="8"/>
  <c r="Z104" i="8"/>
  <c r="AD104" i="8"/>
  <c r="AH104" i="8"/>
  <c r="AL104" i="8"/>
  <c r="AP104" i="8"/>
  <c r="Z105" i="8"/>
  <c r="AD105" i="8"/>
  <c r="AH105" i="8"/>
  <c r="AL105" i="8"/>
  <c r="AP105" i="8"/>
  <c r="Z106" i="8"/>
  <c r="AD106" i="8"/>
  <c r="AH106" i="8"/>
  <c r="AL106" i="8"/>
  <c r="AP106" i="8"/>
  <c r="Z107" i="8"/>
  <c r="AD107" i="8"/>
  <c r="AH107" i="8"/>
  <c r="AL107" i="8"/>
  <c r="AP107" i="8"/>
  <c r="Z108" i="8"/>
  <c r="AD108" i="8"/>
  <c r="AH108" i="8"/>
  <c r="AL108" i="8"/>
  <c r="AP108" i="8"/>
  <c r="AT108" i="8"/>
  <c r="Z109" i="8"/>
  <c r="AD109" i="8"/>
  <c r="AH109" i="8"/>
  <c r="AL109" i="8"/>
  <c r="AP109" i="8"/>
  <c r="AT109" i="8"/>
  <c r="Z110" i="8"/>
  <c r="AD110" i="8"/>
  <c r="AH110" i="8"/>
  <c r="AL110" i="8"/>
  <c r="AP110" i="8"/>
  <c r="AT110" i="8"/>
  <c r="Z111" i="8"/>
  <c r="AD111" i="8"/>
  <c r="AH111" i="8"/>
  <c r="AL111" i="8"/>
  <c r="AP111" i="8"/>
  <c r="AT111" i="8"/>
  <c r="Z112" i="8"/>
  <c r="AD112" i="8"/>
  <c r="AH112" i="8"/>
  <c r="AL112" i="8"/>
  <c r="AP112" i="8"/>
  <c r="AT112" i="8"/>
  <c r="Z113" i="8"/>
  <c r="AD113" i="8"/>
  <c r="AH113" i="8"/>
  <c r="AL113" i="8"/>
  <c r="AP113" i="8"/>
  <c r="AT113" i="8"/>
  <c r="Z114" i="8"/>
  <c r="AD114" i="8"/>
  <c r="AH114" i="8"/>
  <c r="AL114" i="8"/>
  <c r="AP114" i="8"/>
  <c r="AT114" i="8"/>
  <c r="Z115" i="8"/>
  <c r="AD115" i="8"/>
  <c r="AH115" i="8"/>
  <c r="AL115" i="8"/>
  <c r="AP115" i="8"/>
  <c r="AT115" i="8"/>
  <c r="Z116" i="8"/>
  <c r="AD116" i="8"/>
  <c r="AH116" i="8"/>
  <c r="AL116" i="8"/>
  <c r="AP116" i="8"/>
  <c r="AT116" i="8"/>
  <c r="Z117" i="8"/>
  <c r="AD117" i="8"/>
  <c r="AH117" i="8"/>
  <c r="AL117" i="8"/>
  <c r="AP117" i="8"/>
  <c r="AT117" i="8"/>
  <c r="Z118" i="8"/>
  <c r="AC91" i="8"/>
  <c r="AM98" i="8"/>
  <c r="AA99" i="8"/>
  <c r="AE100" i="8"/>
  <c r="AI101" i="8"/>
  <c r="W102" i="8"/>
  <c r="AM102" i="8"/>
  <c r="AA103" i="8"/>
  <c r="AQ103" i="8"/>
  <c r="AE104" i="8"/>
  <c r="AI105" i="8"/>
  <c r="W106" i="8"/>
  <c r="AM106" i="8"/>
  <c r="AA107" i="8"/>
  <c r="AQ107" i="8"/>
  <c r="AE108" i="8"/>
  <c r="AI109" i="8"/>
  <c r="W110" i="8"/>
  <c r="AM110" i="8"/>
  <c r="AA111" i="8"/>
  <c r="AQ111" i="8"/>
  <c r="AE112" i="8"/>
  <c r="AU112" i="8"/>
  <c r="AI113" i="8"/>
  <c r="AS113" i="8"/>
  <c r="Y114" i="8"/>
  <c r="AG114" i="8"/>
  <c r="AO114" i="8"/>
  <c r="AC115" i="8"/>
  <c r="AK115" i="8"/>
  <c r="AS115" i="8"/>
  <c r="Y116" i="8"/>
  <c r="AG116" i="8"/>
  <c r="AO116" i="8"/>
  <c r="AC117" i="8"/>
  <c r="AK117" i="8"/>
  <c r="AS117" i="8"/>
  <c r="Y118" i="8"/>
  <c r="AD118" i="8"/>
  <c r="AH118" i="8"/>
  <c r="AL118" i="8"/>
  <c r="AP118" i="8"/>
  <c r="AT118" i="8"/>
  <c r="Z119" i="8"/>
  <c r="AD119" i="8"/>
  <c r="AH119" i="8"/>
  <c r="AL119" i="8"/>
  <c r="AP119" i="8"/>
  <c r="AT119" i="8"/>
  <c r="Z120" i="8"/>
  <c r="AD120" i="8"/>
  <c r="AH120" i="8"/>
  <c r="AL120" i="8"/>
  <c r="AP120" i="8"/>
  <c r="AT120" i="8"/>
  <c r="Z121" i="8"/>
  <c r="AD121" i="8"/>
  <c r="AH121" i="8"/>
  <c r="AL121" i="8"/>
  <c r="AP121" i="8"/>
  <c r="AT121" i="8"/>
  <c r="Z122" i="8"/>
  <c r="AD122" i="8"/>
  <c r="AH122" i="8"/>
  <c r="AL122" i="8"/>
  <c r="AP122" i="8"/>
  <c r="AT122" i="8"/>
  <c r="Z123" i="8"/>
  <c r="AD123" i="8"/>
  <c r="AH123" i="8"/>
  <c r="AL123" i="8"/>
  <c r="AP123" i="8"/>
  <c r="AT123" i="8"/>
  <c r="Z124" i="8"/>
  <c r="AD124" i="8"/>
  <c r="AH124" i="8"/>
  <c r="AL124" i="8"/>
  <c r="AP124" i="8"/>
  <c r="AT124" i="8"/>
  <c r="Z125" i="8"/>
  <c r="AD125" i="8"/>
  <c r="AH125" i="8"/>
  <c r="AL125" i="8"/>
  <c r="AP125" i="8"/>
  <c r="AT125" i="8"/>
  <c r="Z126" i="8"/>
  <c r="AD126" i="8"/>
  <c r="AH126" i="8"/>
  <c r="AL126" i="8"/>
  <c r="AP126" i="8"/>
  <c r="AT126" i="8"/>
  <c r="Z127" i="8"/>
  <c r="AD127" i="8"/>
  <c r="AH127" i="8"/>
  <c r="AL127" i="8"/>
  <c r="AP127" i="8"/>
  <c r="AT127" i="8"/>
  <c r="Z128" i="8"/>
  <c r="AD128" i="8"/>
  <c r="AH128" i="8"/>
  <c r="AL128" i="8"/>
  <c r="AP128" i="8"/>
  <c r="AT128" i="8"/>
  <c r="Z129" i="8"/>
  <c r="AD129" i="8"/>
  <c r="AH129" i="8"/>
  <c r="AL129" i="8"/>
  <c r="AP129" i="8"/>
  <c r="AT129" i="8"/>
  <c r="Z130" i="8"/>
  <c r="AD130" i="8"/>
  <c r="AC97" i="8"/>
  <c r="Z98" i="8"/>
  <c r="AE99" i="8"/>
  <c r="AI100" i="8"/>
  <c r="W101" i="8"/>
  <c r="AM101" i="8"/>
  <c r="AA102" i="8"/>
  <c r="AQ102" i="8"/>
  <c r="AE103" i="8"/>
  <c r="AI104" i="8"/>
  <c r="W105" i="8"/>
  <c r="AM105" i="8"/>
  <c r="AA106" i="8"/>
  <c r="AQ106" i="8"/>
  <c r="AE107" i="8"/>
  <c r="AI108" i="8"/>
  <c r="W109" i="8"/>
  <c r="AM109" i="8"/>
  <c r="AA110" i="8"/>
  <c r="AQ110" i="8"/>
  <c r="AE111" i="8"/>
  <c r="AU111" i="8"/>
  <c r="AI112" i="8"/>
  <c r="W113" i="8"/>
  <c r="AM113" i="8"/>
  <c r="AU113" i="8"/>
  <c r="AA114" i="8"/>
  <c r="AI114" i="8"/>
  <c r="AQ114" i="8"/>
  <c r="W115" i="8"/>
  <c r="AE115" i="8"/>
  <c r="AM115" i="8"/>
  <c r="AU115" i="8"/>
  <c r="AA116" i="8"/>
  <c r="AI116" i="8"/>
  <c r="AQ116" i="8"/>
  <c r="W117" i="8"/>
  <c r="AE117" i="8"/>
  <c r="AM117" i="8"/>
  <c r="AU117" i="8"/>
  <c r="AA118" i="8"/>
  <c r="AE118" i="8"/>
  <c r="AI118" i="8"/>
  <c r="AM118" i="8"/>
  <c r="AQ118" i="8"/>
  <c r="AU118" i="8"/>
  <c r="W119" i="8"/>
  <c r="AA119" i="8"/>
  <c r="AE119" i="8"/>
  <c r="AI119" i="8"/>
  <c r="AM119" i="8"/>
  <c r="AQ119" i="8"/>
  <c r="AU119" i="8"/>
  <c r="W120" i="8"/>
  <c r="AA120" i="8"/>
  <c r="AE120" i="8"/>
  <c r="AI120" i="8"/>
  <c r="AM120" i="8"/>
  <c r="AQ120" i="8"/>
  <c r="AU120" i="8"/>
  <c r="W121" i="8"/>
  <c r="AA121" i="8"/>
  <c r="AE121" i="8"/>
  <c r="AI121" i="8"/>
  <c r="AM121" i="8"/>
  <c r="AQ121" i="8"/>
  <c r="AU121" i="8"/>
  <c r="W122" i="8"/>
  <c r="AA122" i="8"/>
  <c r="AE122" i="8"/>
  <c r="AI122" i="8"/>
  <c r="AM122" i="8"/>
  <c r="AQ122" i="8"/>
  <c r="AU122" i="8"/>
  <c r="W123" i="8"/>
  <c r="AA123" i="8"/>
  <c r="AE123" i="8"/>
  <c r="AI123" i="8"/>
  <c r="AM123" i="8"/>
  <c r="AQ123" i="8"/>
  <c r="AU123" i="8"/>
  <c r="W124" i="8"/>
  <c r="AA124" i="8"/>
  <c r="AE124" i="8"/>
  <c r="AI124" i="8"/>
  <c r="AM124" i="8"/>
  <c r="AQ124" i="8"/>
  <c r="AU124" i="8"/>
  <c r="W125" i="8"/>
  <c r="AA125" i="8"/>
  <c r="AE125" i="8"/>
  <c r="AI125" i="8"/>
  <c r="AM125" i="8"/>
  <c r="AQ125" i="8"/>
  <c r="AU125" i="8"/>
  <c r="W126" i="8"/>
  <c r="AA126" i="8"/>
  <c r="AE126" i="8"/>
  <c r="AI126" i="8"/>
  <c r="AM126" i="8"/>
  <c r="AQ126" i="8"/>
  <c r="AU126" i="8"/>
  <c r="W127" i="8"/>
  <c r="AA127" i="8"/>
  <c r="AE127" i="8"/>
  <c r="AI127" i="8"/>
  <c r="AM127" i="8"/>
  <c r="AQ127" i="8"/>
  <c r="AU127" i="8"/>
  <c r="W128" i="8"/>
  <c r="AA128" i="8"/>
  <c r="AE128" i="8"/>
  <c r="AI128" i="8"/>
  <c r="AM128" i="8"/>
  <c r="AQ128" i="8"/>
  <c r="AU128" i="8"/>
  <c r="W129" i="8"/>
  <c r="AA129" i="8"/>
  <c r="AE129" i="8"/>
  <c r="AI129" i="8"/>
  <c r="AM129" i="8"/>
  <c r="AQ129" i="8"/>
  <c r="AU129" i="8"/>
  <c r="W130" i="8"/>
  <c r="AA130" i="8"/>
  <c r="AE130" i="8"/>
  <c r="AI130" i="8"/>
  <c r="AM130" i="8"/>
  <c r="AQ130" i="8"/>
  <c r="AU130" i="8"/>
  <c r="W131" i="8"/>
  <c r="AA131" i="8"/>
  <c r="AE131" i="8"/>
  <c r="AI131" i="8"/>
  <c r="AM131" i="8"/>
  <c r="AQ131" i="8"/>
  <c r="AU131" i="8"/>
  <c r="W132" i="8"/>
  <c r="AA132" i="8"/>
  <c r="AE132" i="8"/>
  <c r="AI132" i="8"/>
  <c r="AM132" i="8"/>
  <c r="AQ132" i="8"/>
  <c r="AU132" i="8"/>
  <c r="AG92" i="8"/>
  <c r="AC95" i="8"/>
  <c r="AG96" i="8"/>
  <c r="AK97" i="8"/>
  <c r="AE98" i="8"/>
  <c r="AI99" i="8"/>
  <c r="W100" i="8"/>
  <c r="AM100" i="8"/>
  <c r="AA101" i="8"/>
  <c r="AQ101" i="8"/>
  <c r="AE102" i="8"/>
  <c r="AI103" i="8"/>
  <c r="W104" i="8"/>
  <c r="AM104" i="8"/>
  <c r="AA105" i="8"/>
  <c r="AQ105" i="8"/>
  <c r="AE106" i="8"/>
  <c r="AI107" i="8"/>
  <c r="W108" i="8"/>
  <c r="AM108" i="8"/>
  <c r="AA109" i="8"/>
  <c r="AQ109" i="8"/>
  <c r="AE110" i="8"/>
  <c r="AI111" i="8"/>
  <c r="W112" i="8"/>
  <c r="AM112" i="8"/>
  <c r="AA113" i="8"/>
  <c r="AO113" i="8"/>
  <c r="AC114" i="8"/>
  <c r="AK114" i="8"/>
  <c r="AS114" i="8"/>
  <c r="Y115" i="8"/>
  <c r="AG115" i="8"/>
  <c r="AO115" i="8"/>
  <c r="AC116" i="8"/>
  <c r="AK116" i="8"/>
  <c r="AS116" i="8"/>
  <c r="Y117" i="8"/>
  <c r="AG117" i="8"/>
  <c r="AO117" i="8"/>
  <c r="AB118" i="8"/>
  <c r="AF118" i="8"/>
  <c r="AJ118" i="8"/>
  <c r="AN118" i="8"/>
  <c r="AR118" i="8"/>
  <c r="AV118" i="8"/>
  <c r="X119" i="8"/>
  <c r="AB119" i="8"/>
  <c r="AF119" i="8"/>
  <c r="AJ119" i="8"/>
  <c r="AN119" i="8"/>
  <c r="AR119" i="8"/>
  <c r="AV119" i="8"/>
  <c r="X120" i="8"/>
  <c r="AB120" i="8"/>
  <c r="AF120" i="8"/>
  <c r="AJ120" i="8"/>
  <c r="AN120" i="8"/>
  <c r="AR120" i="8"/>
  <c r="AV120" i="8"/>
  <c r="X121" i="8"/>
  <c r="AB121" i="8"/>
  <c r="AF121" i="8"/>
  <c r="AJ121" i="8"/>
  <c r="AN121" i="8"/>
  <c r="AR121" i="8"/>
  <c r="AV121" i="8"/>
  <c r="X122" i="8"/>
  <c r="AB122" i="8"/>
  <c r="AF122" i="8"/>
  <c r="AJ122" i="8"/>
  <c r="AN122" i="8"/>
  <c r="AR122" i="8"/>
  <c r="AV122" i="8"/>
  <c r="X123" i="8"/>
  <c r="AB123" i="8"/>
  <c r="AF123" i="8"/>
  <c r="AJ123" i="8"/>
  <c r="AN123" i="8"/>
  <c r="AR123" i="8"/>
  <c r="AV123" i="8"/>
  <c r="X124" i="8"/>
  <c r="AB124" i="8"/>
  <c r="AF124" i="8"/>
  <c r="AJ124" i="8"/>
  <c r="AN124" i="8"/>
  <c r="AR124" i="8"/>
  <c r="AV124" i="8"/>
  <c r="X125" i="8"/>
  <c r="AB125" i="8"/>
  <c r="AF125" i="8"/>
  <c r="AJ125" i="8"/>
  <c r="AN125" i="8"/>
  <c r="AR125" i="8"/>
  <c r="AV125" i="8"/>
  <c r="X126" i="8"/>
  <c r="AB126" i="8"/>
  <c r="AF126" i="8"/>
  <c r="AJ126" i="8"/>
  <c r="AN126" i="8"/>
  <c r="AR126" i="8"/>
  <c r="AV126" i="8"/>
  <c r="X127" i="8"/>
  <c r="AB127" i="8"/>
  <c r="AF127" i="8"/>
  <c r="AJ127" i="8"/>
  <c r="AN127" i="8"/>
  <c r="AR127" i="8"/>
  <c r="AV127" i="8"/>
  <c r="X128" i="8"/>
  <c r="AB128" i="8"/>
  <c r="AF128" i="8"/>
  <c r="AJ128" i="8"/>
  <c r="AN128" i="8"/>
  <c r="AR128" i="8"/>
  <c r="AV128" i="8"/>
  <c r="X129" i="8"/>
  <c r="AB129" i="8"/>
  <c r="AF129" i="8"/>
  <c r="AJ129" i="8"/>
  <c r="AN129" i="8"/>
  <c r="AR129" i="8"/>
  <c r="AV129" i="8"/>
  <c r="X130" i="8"/>
  <c r="AB130" i="8"/>
  <c r="AF130" i="8"/>
  <c r="AJ130" i="8"/>
  <c r="AN130" i="8"/>
  <c r="AR130" i="8"/>
  <c r="AV130" i="8"/>
  <c r="X131" i="8"/>
  <c r="AB131" i="8"/>
  <c r="AF131" i="8"/>
  <c r="AJ131" i="8"/>
  <c r="AN131" i="8"/>
  <c r="AR131" i="8"/>
  <c r="AV131" i="8"/>
  <c r="X132" i="8"/>
  <c r="AB132" i="8"/>
  <c r="AF132" i="8"/>
  <c r="AJ132" i="8"/>
  <c r="AN132" i="8"/>
  <c r="AR132" i="8"/>
  <c r="AV132" i="8"/>
  <c r="X133" i="8"/>
  <c r="AB133" i="8"/>
  <c r="AF133" i="8"/>
  <c r="AJ133" i="8"/>
  <c r="AN133" i="8"/>
  <c r="AR133" i="8"/>
  <c r="AV133" i="8"/>
  <c r="X134" i="8"/>
  <c r="AB134" i="8"/>
  <c r="AF134" i="8"/>
  <c r="AJ134" i="8"/>
  <c r="AN134" i="8"/>
  <c r="AR134" i="8"/>
  <c r="AV134" i="8"/>
  <c r="X135" i="8"/>
  <c r="AB135" i="8"/>
  <c r="AV146" i="8"/>
  <c r="AR146" i="8"/>
  <c r="AN146" i="8"/>
  <c r="AJ146" i="8"/>
  <c r="AF146" i="8"/>
  <c r="AB146" i="8"/>
  <c r="X146" i="8"/>
  <c r="AV145" i="8"/>
  <c r="AR145" i="8"/>
  <c r="AN145" i="8"/>
  <c r="AJ145" i="8"/>
  <c r="AF145" i="8"/>
  <c r="AB145" i="8"/>
  <c r="X145" i="8"/>
  <c r="AV144" i="8"/>
  <c r="AR144" i="8"/>
  <c r="AN144" i="8"/>
  <c r="AJ144" i="8"/>
  <c r="AF144" i="8"/>
  <c r="AB144" i="8"/>
  <c r="X144" i="8"/>
  <c r="AV143" i="8"/>
  <c r="AR143" i="8"/>
  <c r="AN143" i="8"/>
  <c r="AJ143" i="8"/>
  <c r="AF143" i="8"/>
  <c r="AB143" i="8"/>
  <c r="X143" i="8"/>
  <c r="AV142" i="8"/>
  <c r="AR142" i="8"/>
  <c r="AN142" i="8"/>
  <c r="AJ142" i="8"/>
  <c r="AF142" i="8"/>
  <c r="AB142" i="8"/>
  <c r="X142" i="8"/>
  <c r="AV141" i="8"/>
  <c r="AR141" i="8"/>
  <c r="AN141" i="8"/>
  <c r="AJ141" i="8"/>
  <c r="AF141" i="8"/>
  <c r="AB141" i="8"/>
  <c r="X141" i="8"/>
  <c r="AV140" i="8"/>
  <c r="AR140" i="8"/>
  <c r="AN140" i="8"/>
  <c r="AJ140" i="8"/>
  <c r="AF140" i="8"/>
  <c r="AB140" i="8"/>
  <c r="X140" i="8"/>
  <c r="AV139" i="8"/>
  <c r="AR139" i="8"/>
  <c r="AN139" i="8"/>
  <c r="AJ139" i="8"/>
  <c r="AF139" i="8"/>
  <c r="AB139" i="8"/>
  <c r="X139" i="8"/>
  <c r="AV138" i="8"/>
  <c r="AR138" i="8"/>
  <c r="AN138" i="8"/>
  <c r="AJ138" i="8"/>
  <c r="AF138" i="8"/>
  <c r="AB138" i="8"/>
  <c r="X138" i="8"/>
  <c r="AV137" i="8"/>
  <c r="AR137" i="8"/>
  <c r="AN137" i="8"/>
  <c r="AJ137" i="8"/>
  <c r="AF137" i="8"/>
  <c r="AB137" i="8"/>
  <c r="X137" i="8"/>
  <c r="AV136" i="8"/>
  <c r="AR136" i="8"/>
  <c r="AN136" i="8"/>
  <c r="AJ136" i="8"/>
  <c r="AF136" i="8"/>
  <c r="AB136" i="8"/>
  <c r="X136" i="8"/>
  <c r="AV135" i="8"/>
  <c r="AR135" i="8"/>
  <c r="AN135" i="8"/>
  <c r="AJ135" i="8"/>
  <c r="AF135" i="8"/>
  <c r="AA135" i="8"/>
  <c r="AS134" i="8"/>
  <c r="AM134" i="8"/>
  <c r="AH134" i="8"/>
  <c r="AC134" i="8"/>
  <c r="W134" i="8"/>
  <c r="AT133" i="8"/>
  <c r="AO133" i="8"/>
  <c r="AI133" i="8"/>
  <c r="AD133" i="8"/>
  <c r="Y133" i="8"/>
  <c r="AT132" i="8"/>
  <c r="AL132" i="8"/>
  <c r="AD132" i="8"/>
  <c r="AP131" i="8"/>
  <c r="AH131" i="8"/>
  <c r="Z131" i="8"/>
  <c r="AT130" i="8"/>
  <c r="AL130" i="8"/>
  <c r="AC130" i="8"/>
  <c r="AO129" i="8"/>
  <c r="Y129" i="8"/>
  <c r="AK128" i="8"/>
  <c r="AG127" i="8"/>
  <c r="AS126" i="8"/>
  <c r="AC126" i="8"/>
  <c r="AO125" i="8"/>
  <c r="Y125" i="8"/>
  <c r="AK124" i="8"/>
  <c r="AG123" i="8"/>
  <c r="AS122" i="8"/>
  <c r="AC122" i="8"/>
  <c r="AO121" i="8"/>
  <c r="Y121" i="8"/>
  <c r="AK120" i="8"/>
  <c r="AG119" i="8"/>
  <c r="AS118" i="8"/>
  <c r="AC118" i="8"/>
  <c r="AA117" i="8"/>
  <c r="W116" i="8"/>
  <c r="AU114" i="8"/>
  <c r="AQ113" i="8"/>
  <c r="AM111" i="8"/>
  <c r="AE109" i="8"/>
  <c r="W107" i="8"/>
  <c r="AQ104" i="8"/>
  <c r="AI102" i="8"/>
  <c r="AA100" i="8"/>
  <c r="AU146" i="8"/>
  <c r="AQ146" i="8"/>
  <c r="AM146" i="8"/>
  <c r="AI146" i="8"/>
  <c r="AE146" i="8"/>
  <c r="AA146" i="8"/>
  <c r="W146" i="8"/>
  <c r="AU145" i="8"/>
  <c r="AQ145" i="8"/>
  <c r="AM145" i="8"/>
  <c r="AI145" i="8"/>
  <c r="AE145" i="8"/>
  <c r="AA145" i="8"/>
  <c r="W145" i="8"/>
  <c r="AU144" i="8"/>
  <c r="AQ144" i="8"/>
  <c r="AM144" i="8"/>
  <c r="AI144" i="8"/>
  <c r="AE144" i="8"/>
  <c r="AA144" i="8"/>
  <c r="W144" i="8"/>
  <c r="AU143" i="8"/>
  <c r="AQ143" i="8"/>
  <c r="AM143" i="8"/>
  <c r="AI143" i="8"/>
  <c r="AE143" i="8"/>
  <c r="AA143" i="8"/>
  <c r="W143" i="8"/>
  <c r="AU142" i="8"/>
  <c r="AQ142" i="8"/>
  <c r="AM142" i="8"/>
  <c r="AI142" i="8"/>
  <c r="AE142" i="8"/>
  <c r="AA142" i="8"/>
  <c r="W142" i="8"/>
  <c r="AU141" i="8"/>
  <c r="AQ141" i="8"/>
  <c r="AM141" i="8"/>
  <c r="AI141" i="8"/>
  <c r="AE141" i="8"/>
  <c r="AA141" i="8"/>
  <c r="W141" i="8"/>
  <c r="AU140" i="8"/>
  <c r="AQ140" i="8"/>
  <c r="AM140" i="8"/>
  <c r="AI140" i="8"/>
  <c r="AE140" i="8"/>
  <c r="AA140" i="8"/>
  <c r="W140" i="8"/>
  <c r="AU139" i="8"/>
  <c r="AQ139" i="8"/>
  <c r="AM139" i="8"/>
  <c r="AI139" i="8"/>
  <c r="AE139" i="8"/>
  <c r="AA139" i="8"/>
  <c r="W139" i="8"/>
  <c r="AU138" i="8"/>
  <c r="AQ138" i="8"/>
  <c r="AM138" i="8"/>
  <c r="AI138" i="8"/>
  <c r="AE138" i="8"/>
  <c r="AA138" i="8"/>
  <c r="W138" i="8"/>
  <c r="AU137" i="8"/>
  <c r="AQ137" i="8"/>
  <c r="AM137" i="8"/>
  <c r="AI137" i="8"/>
  <c r="AE137" i="8"/>
  <c r="AA137" i="8"/>
  <c r="W137" i="8"/>
  <c r="AU136" i="8"/>
  <c r="AQ136" i="8"/>
  <c r="AM136" i="8"/>
  <c r="AI136" i="8"/>
  <c r="AE136" i="8"/>
  <c r="AA136" i="8"/>
  <c r="W136" i="8"/>
  <c r="AU135" i="8"/>
  <c r="AQ135" i="8"/>
  <c r="AM135" i="8"/>
  <c r="AI135" i="8"/>
  <c r="AE135" i="8"/>
  <c r="Z135" i="8"/>
  <c r="AW134" i="8"/>
  <c r="AQ134" i="8"/>
  <c r="AL134" i="8"/>
  <c r="AG134" i="8"/>
  <c r="AA134" i="8"/>
  <c r="AS133" i="8"/>
  <c r="AM133" i="8"/>
  <c r="AH133" i="8"/>
  <c r="AC133" i="8"/>
  <c r="W133" i="8"/>
  <c r="AS132" i="8"/>
  <c r="AK132" i="8"/>
  <c r="AC132" i="8"/>
  <c r="AW131" i="8"/>
  <c r="AO131" i="8"/>
  <c r="AG131" i="8"/>
  <c r="Y131" i="8"/>
  <c r="AS130" i="8"/>
  <c r="AK130" i="8"/>
  <c r="Y130" i="8"/>
  <c r="AK129" i="8"/>
  <c r="AW128" i="8"/>
  <c r="AG128" i="8"/>
  <c r="AS127" i="8"/>
  <c r="AC127" i="8"/>
  <c r="AO126" i="8"/>
  <c r="Y126" i="8"/>
  <c r="AK125" i="8"/>
  <c r="AG124" i="8"/>
  <c r="AS123" i="8"/>
  <c r="AC123" i="8"/>
  <c r="AO122" i="8"/>
  <c r="Y122" i="8"/>
  <c r="AK121" i="8"/>
  <c r="AG120" i="8"/>
  <c r="AS119" i="8"/>
  <c r="AC119" i="8"/>
  <c r="AO118" i="8"/>
  <c r="W118" i="8"/>
  <c r="AU116" i="8"/>
  <c r="AQ115" i="8"/>
  <c r="AM114" i="8"/>
  <c r="AE113" i="8"/>
  <c r="W111" i="8"/>
  <c r="AQ108" i="8"/>
  <c r="AI106" i="8"/>
  <c r="AA104" i="8"/>
  <c r="AM99" i="8"/>
  <c r="AA76" i="8"/>
  <c r="AX146" i="8"/>
  <c r="AT146" i="8"/>
  <c r="AP146" i="8"/>
  <c r="AL146" i="8"/>
  <c r="AH146" i="8"/>
  <c r="AD146" i="8"/>
  <c r="Z146" i="8"/>
  <c r="AX145" i="8"/>
  <c r="AT145" i="8"/>
  <c r="AP145" i="8"/>
  <c r="AL145" i="8"/>
  <c r="AH145" i="8"/>
  <c r="AD145" i="8"/>
  <c r="Z145" i="8"/>
  <c r="AX144" i="8"/>
  <c r="AT144" i="8"/>
  <c r="AP144" i="8"/>
  <c r="AL144" i="8"/>
  <c r="AH144" i="8"/>
  <c r="AD144" i="8"/>
  <c r="Z144" i="8"/>
  <c r="AX143" i="8"/>
  <c r="AT143" i="8"/>
  <c r="AP143" i="8"/>
  <c r="AL143" i="8"/>
  <c r="AH143" i="8"/>
  <c r="AD143" i="8"/>
  <c r="Z143" i="8"/>
  <c r="AX142" i="8"/>
  <c r="AT142" i="8"/>
  <c r="AP142" i="8"/>
  <c r="AL142" i="8"/>
  <c r="AH142" i="8"/>
  <c r="AD142" i="8"/>
  <c r="Z142" i="8"/>
  <c r="AX141" i="8"/>
  <c r="AT141" i="8"/>
  <c r="AP141" i="8"/>
  <c r="AL141" i="8"/>
  <c r="AH141" i="8"/>
  <c r="AD141" i="8"/>
  <c r="Z141" i="8"/>
  <c r="AX140" i="8"/>
  <c r="AT140" i="8"/>
  <c r="AP140" i="8"/>
  <c r="AL140" i="8"/>
  <c r="AH140" i="8"/>
  <c r="AD140" i="8"/>
  <c r="Z140" i="8"/>
  <c r="AX139" i="8"/>
  <c r="AT139" i="8"/>
  <c r="AP139" i="8"/>
  <c r="AL139" i="8"/>
  <c r="AH139" i="8"/>
  <c r="AD139" i="8"/>
  <c r="Z139" i="8"/>
  <c r="AX138" i="8"/>
  <c r="AT138" i="8"/>
  <c r="AP138" i="8"/>
  <c r="AL138" i="8"/>
  <c r="AH138" i="8"/>
  <c r="AD138" i="8"/>
  <c r="Z138" i="8"/>
  <c r="AX137" i="8"/>
  <c r="AT137" i="8"/>
  <c r="AP137" i="8"/>
  <c r="AL137" i="8"/>
  <c r="AH137" i="8"/>
  <c r="AD137" i="8"/>
  <c r="Z137" i="8"/>
  <c r="AX136" i="8"/>
  <c r="AT136" i="8"/>
  <c r="AP136" i="8"/>
  <c r="AL136" i="8"/>
  <c r="AH136" i="8"/>
  <c r="AD136" i="8"/>
  <c r="Z136" i="8"/>
  <c r="AX135" i="8"/>
  <c r="AT135" i="8"/>
  <c r="AP135" i="8"/>
  <c r="AL135" i="8"/>
  <c r="AH135" i="8"/>
  <c r="AD135" i="8"/>
  <c r="Y135" i="8"/>
  <c r="AU134" i="8"/>
  <c r="AP134" i="8"/>
  <c r="AK134" i="8"/>
  <c r="AE134" i="8"/>
  <c r="Z134" i="8"/>
  <c r="AW133" i="8"/>
  <c r="AQ133" i="8"/>
  <c r="AL133" i="8"/>
  <c r="AG133" i="8"/>
  <c r="AA133" i="8"/>
  <c r="AP132" i="8"/>
  <c r="AH132" i="8"/>
  <c r="Z132" i="8"/>
  <c r="AT131" i="8"/>
  <c r="AL131" i="8"/>
  <c r="AD131" i="8"/>
  <c r="AP130" i="8"/>
  <c r="AH130" i="8"/>
  <c r="AW129" i="8"/>
  <c r="AG129" i="8"/>
  <c r="AS128" i="8"/>
  <c r="AC128" i="8"/>
  <c r="AO127" i="8"/>
  <c r="Y127" i="8"/>
  <c r="AK126" i="8"/>
  <c r="AG125" i="8"/>
  <c r="AS124" i="8"/>
  <c r="AC124" i="8"/>
  <c r="AO123" i="8"/>
  <c r="Y123" i="8"/>
  <c r="AK122" i="8"/>
  <c r="AG121" i="8"/>
  <c r="AS120" i="8"/>
  <c r="AC120" i="8"/>
  <c r="AO119" i="8"/>
  <c r="Y119" i="8"/>
  <c r="AK118" i="8"/>
  <c r="AQ117" i="8"/>
  <c r="AM116" i="8"/>
  <c r="AI115" i="8"/>
  <c r="AE114" i="8"/>
  <c r="AQ112" i="8"/>
  <c r="AI110" i="8"/>
  <c r="AA108" i="8"/>
  <c r="AM103" i="8"/>
  <c r="AE101" i="8"/>
  <c r="W99" i="8"/>
  <c r="AK95" i="8"/>
  <c r="Z86" i="8"/>
  <c r="AK25" i="8"/>
  <c r="W42" i="8"/>
  <c r="Z45" i="8"/>
  <c r="AT46" i="8"/>
  <c r="Z49" i="8"/>
  <c r="AT50" i="8"/>
  <c r="AL52" i="8"/>
  <c r="AD54" i="8"/>
  <c r="AH55" i="8"/>
  <c r="Z57" i="8"/>
  <c r="AT58" i="8"/>
  <c r="AL60" i="8"/>
  <c r="AV60" i="8"/>
  <c r="AJ61" i="8"/>
  <c r="X62" i="8"/>
  <c r="AN62" i="8"/>
  <c r="AB63" i="8"/>
  <c r="AR63" i="8"/>
  <c r="AF64" i="8"/>
  <c r="AQ64" i="8"/>
  <c r="AC65" i="8"/>
  <c r="AO65" i="8"/>
  <c r="Y66" i="8"/>
  <c r="AK66" i="8"/>
  <c r="AW66" i="8"/>
  <c r="AG67" i="8"/>
  <c r="AS67" i="8"/>
  <c r="AC68" i="8"/>
  <c r="AC23" i="8"/>
  <c r="AS42" i="8"/>
  <c r="AP45" i="8"/>
  <c r="AH47" i="8"/>
  <c r="AL48" i="8"/>
  <c r="AD50" i="8"/>
  <c r="AH51" i="8"/>
  <c r="Z53" i="8"/>
  <c r="AP57" i="8"/>
  <c r="AH59" i="8"/>
  <c r="AA60" i="8"/>
  <c r="AQ60" i="8"/>
  <c r="AE61" i="8"/>
  <c r="AP61" i="8"/>
  <c r="AD62" i="8"/>
  <c r="AT62" i="8"/>
  <c r="AH63" i="8"/>
  <c r="AX63" i="8"/>
  <c r="AL64" i="8"/>
  <c r="Y65" i="8"/>
  <c r="AK65" i="8"/>
  <c r="AW65" i="8"/>
  <c r="AG66" i="8"/>
  <c r="AO66" i="8"/>
  <c r="Y67" i="8"/>
  <c r="AK67" i="8"/>
  <c r="AW67" i="8"/>
  <c r="AG68" i="8"/>
  <c r="AI19" i="8"/>
  <c r="AG32" i="8"/>
  <c r="AO34" i="8"/>
  <c r="Y40" i="8"/>
  <c r="AC41" i="8"/>
  <c r="AH43" i="8"/>
  <c r="AL44" i="8"/>
  <c r="AD46" i="8"/>
  <c r="AP49" i="8"/>
  <c r="AP53" i="8"/>
  <c r="AT54" i="8"/>
  <c r="AL56" i="8"/>
  <c r="AD58" i="8"/>
  <c r="AR59" i="8"/>
  <c r="AF60" i="8"/>
  <c r="Z61" i="8"/>
  <c r="AU61" i="8"/>
  <c r="AI62" i="8"/>
  <c r="W63" i="8"/>
  <c r="AM63" i="8"/>
  <c r="AA64" i="8"/>
  <c r="AV64" i="8"/>
  <c r="AG65" i="8"/>
  <c r="AS65" i="8"/>
  <c r="AC66" i="8"/>
  <c r="AS66" i="8"/>
  <c r="AC67" i="8"/>
  <c r="AO67" i="8"/>
  <c r="Y68" i="8"/>
  <c r="AK68" i="8"/>
  <c r="AS74" i="8"/>
  <c r="AC74" i="8"/>
  <c r="AO73" i="8"/>
  <c r="Y73" i="8"/>
  <c r="AK72" i="8"/>
  <c r="AW71" i="8"/>
  <c r="AG71" i="8"/>
  <c r="AS70" i="8"/>
  <c r="AC70" i="8"/>
  <c r="AO69" i="8"/>
  <c r="Y69" i="8"/>
  <c r="AO74" i="8"/>
  <c r="Y74" i="8"/>
  <c r="AK73" i="8"/>
  <c r="AW72" i="8"/>
  <c r="AG72" i="8"/>
  <c r="AS71" i="8"/>
  <c r="AC71" i="8"/>
  <c r="AO70" i="8"/>
  <c r="Y70" i="8"/>
  <c r="AK69" i="8"/>
  <c r="AW68" i="8"/>
  <c r="AK74" i="8"/>
  <c r="AW73" i="8"/>
  <c r="AG73" i="8"/>
  <c r="AS72" i="8"/>
  <c r="AC72" i="8"/>
  <c r="AO71" i="8"/>
  <c r="Y71" i="8"/>
  <c r="AK70" i="8"/>
  <c r="AW69" i="8"/>
  <c r="AG69" i="8"/>
  <c r="AS68" i="8"/>
  <c r="AW74" i="8"/>
  <c r="AG74" i="8"/>
  <c r="AS73" i="8"/>
  <c r="AC73" i="8"/>
  <c r="AO72" i="8"/>
  <c r="Y72" i="8"/>
  <c r="AK71" i="8"/>
  <c r="AW70" i="8"/>
  <c r="AG70" i="8"/>
  <c r="AS69" i="8"/>
  <c r="AC69" i="8"/>
  <c r="AO68" i="8"/>
  <c r="AA2" i="8"/>
  <c r="AA3" i="8"/>
  <c r="AA4" i="8"/>
  <c r="AA5" i="8"/>
  <c r="AA6" i="8"/>
  <c r="AE6" i="8"/>
  <c r="AA7" i="8"/>
  <c r="AE7" i="8"/>
  <c r="AA8" i="8"/>
  <c r="AE8" i="8"/>
  <c r="AA9" i="8"/>
  <c r="AE9" i="8"/>
  <c r="AA10" i="8"/>
  <c r="AE10" i="8"/>
  <c r="AA11" i="8"/>
  <c r="AE11" i="8"/>
  <c r="AA12" i="8"/>
  <c r="AE12" i="8"/>
  <c r="AA13" i="8"/>
  <c r="AE13" i="8"/>
  <c r="AB5" i="8"/>
  <c r="AB6" i="8"/>
  <c r="AB7" i="8"/>
  <c r="AB8" i="8"/>
  <c r="AB9" i="8"/>
  <c r="AB10" i="8"/>
  <c r="AB11" i="8"/>
  <c r="AB12" i="8"/>
  <c r="AB13" i="8"/>
  <c r="AC8" i="8"/>
  <c r="AC9" i="8"/>
  <c r="AC10" i="8"/>
  <c r="AC11" i="8"/>
  <c r="AC12" i="8"/>
  <c r="AC13" i="8"/>
  <c r="Z2" i="8"/>
  <c r="Z6" i="8"/>
  <c r="Z10" i="8"/>
  <c r="AD11" i="8"/>
  <c r="Z14" i="8"/>
  <c r="AD14" i="8"/>
  <c r="Z15" i="8"/>
  <c r="AD15" i="8"/>
  <c r="Z16" i="8"/>
  <c r="AD16" i="8"/>
  <c r="Z17" i="8"/>
  <c r="AD17" i="8"/>
  <c r="Z18" i="8"/>
  <c r="AD18" i="8"/>
  <c r="AH18" i="8"/>
  <c r="Z19" i="8"/>
  <c r="AD19" i="8"/>
  <c r="AH19" i="8"/>
  <c r="Z20" i="8"/>
  <c r="AD20" i="8"/>
  <c r="AH20" i="8"/>
  <c r="AL20" i="8"/>
  <c r="Z21" i="8"/>
  <c r="AD21" i="8"/>
  <c r="AH21" i="8"/>
  <c r="AL21" i="8"/>
  <c r="Z5" i="8"/>
  <c r="Z9" i="8"/>
  <c r="AD10" i="8"/>
  <c r="Z13" i="8"/>
  <c r="AA14" i="8"/>
  <c r="AE14" i="8"/>
  <c r="W15" i="8"/>
  <c r="AA15" i="8"/>
  <c r="AE15" i="8"/>
  <c r="W16" i="8"/>
  <c r="AA16" i="8"/>
  <c r="AE16" i="8"/>
  <c r="W17" i="8"/>
  <c r="AA17" i="8"/>
  <c r="AE17" i="8"/>
  <c r="W18" i="8"/>
  <c r="AA18" i="8"/>
  <c r="AE18" i="8"/>
  <c r="AI18" i="8"/>
  <c r="Z4" i="8"/>
  <c r="Z8" i="8"/>
  <c r="AD9" i="8"/>
  <c r="Z12" i="8"/>
  <c r="AD13" i="8"/>
  <c r="AB14" i="8"/>
  <c r="AF14" i="8"/>
  <c r="AB15" i="8"/>
  <c r="AF15" i="8"/>
  <c r="AB16" i="8"/>
  <c r="AB17" i="8"/>
  <c r="AF17" i="8"/>
  <c r="AB18" i="8"/>
  <c r="AF18" i="8"/>
  <c r="AJ18" i="8"/>
  <c r="AB19" i="8"/>
  <c r="AF19" i="8"/>
  <c r="AJ19" i="8"/>
  <c r="AB20" i="8"/>
  <c r="AF20" i="8"/>
  <c r="AJ20" i="8"/>
  <c r="AN20" i="8"/>
  <c r="AB21" i="8"/>
  <c r="AF21" i="8"/>
  <c r="AJ21" i="8"/>
  <c r="AN21" i="8"/>
  <c r="AB22" i="8"/>
  <c r="AF22" i="8"/>
  <c r="AJ22" i="8"/>
  <c r="AN22" i="8"/>
  <c r="AB23" i="8"/>
  <c r="Z7" i="8"/>
  <c r="AC15" i="8"/>
  <c r="AG16" i="8"/>
  <c r="AC19" i="8"/>
  <c r="AG20" i="8"/>
  <c r="AC21" i="8"/>
  <c r="AK21" i="8"/>
  <c r="Z22" i="8"/>
  <c r="AE22" i="8"/>
  <c r="AK22" i="8"/>
  <c r="AD23" i="8"/>
  <c r="AH23" i="8"/>
  <c r="AL23" i="8"/>
  <c r="Z24" i="8"/>
  <c r="AD24" i="8"/>
  <c r="AH24" i="8"/>
  <c r="AL24" i="8"/>
  <c r="AP24" i="8"/>
  <c r="Z25" i="8"/>
  <c r="AD25" i="8"/>
  <c r="AH25" i="8"/>
  <c r="AL25" i="8"/>
  <c r="AP25" i="8"/>
  <c r="Z26" i="8"/>
  <c r="AD26" i="8"/>
  <c r="AH26" i="8"/>
  <c r="AL26" i="8"/>
  <c r="AP26" i="8"/>
  <c r="Z27" i="8"/>
  <c r="AD27" i="8"/>
  <c r="AH27" i="8"/>
  <c r="AL27" i="8"/>
  <c r="AP27" i="8"/>
  <c r="Z28" i="8"/>
  <c r="AD28" i="8"/>
  <c r="AH28" i="8"/>
  <c r="AL28" i="8"/>
  <c r="AP28" i="8"/>
  <c r="Z29" i="8"/>
  <c r="AD29" i="8"/>
  <c r="AH29" i="8"/>
  <c r="AL29" i="8"/>
  <c r="AP29" i="8"/>
  <c r="Z30" i="8"/>
  <c r="AD30" i="8"/>
  <c r="AH30" i="8"/>
  <c r="AL30" i="8"/>
  <c r="AP30" i="8"/>
  <c r="Z31" i="8"/>
  <c r="AD31" i="8"/>
  <c r="AH31" i="8"/>
  <c r="AL31" i="8"/>
  <c r="AP31" i="8"/>
  <c r="Z32" i="8"/>
  <c r="AD32" i="8"/>
  <c r="AH32" i="8"/>
  <c r="AL32" i="8"/>
  <c r="AP32" i="8"/>
  <c r="Z33" i="8"/>
  <c r="AD33" i="8"/>
  <c r="AH33" i="8"/>
  <c r="AL33" i="8"/>
  <c r="AP33" i="8"/>
  <c r="Z34" i="8"/>
  <c r="AD34" i="8"/>
  <c r="AH34" i="8"/>
  <c r="AL34" i="8"/>
  <c r="AP34" i="8"/>
  <c r="Z35" i="8"/>
  <c r="AD35" i="8"/>
  <c r="AH35" i="8"/>
  <c r="AL35" i="8"/>
  <c r="AP35" i="8"/>
  <c r="AT35" i="8"/>
  <c r="Z36" i="8"/>
  <c r="AD36" i="8"/>
  <c r="AH36" i="8"/>
  <c r="AL36" i="8"/>
  <c r="AP36" i="8"/>
  <c r="AT36" i="8"/>
  <c r="Z37" i="8"/>
  <c r="AD37" i="8"/>
  <c r="AH37" i="8"/>
  <c r="AL37" i="8"/>
  <c r="AP37" i="8"/>
  <c r="AT37" i="8"/>
  <c r="Z38" i="8"/>
  <c r="AD38" i="8"/>
  <c r="AH38" i="8"/>
  <c r="AL38" i="8"/>
  <c r="AP38" i="8"/>
  <c r="AT38" i="8"/>
  <c r="Z39" i="8"/>
  <c r="AD39" i="8"/>
  <c r="AH39" i="8"/>
  <c r="AL39" i="8"/>
  <c r="AP39" i="8"/>
  <c r="AT39" i="8"/>
  <c r="Z40" i="8"/>
  <c r="AD40" i="8"/>
  <c r="AH40" i="8"/>
  <c r="AL40" i="8"/>
  <c r="AP40" i="8"/>
  <c r="AT40" i="8"/>
  <c r="Z41" i="8"/>
  <c r="AD41" i="8"/>
  <c r="Z3" i="8"/>
  <c r="AD12" i="8"/>
  <c r="AC14" i="8"/>
  <c r="AG15" i="8"/>
  <c r="AC18" i="8"/>
  <c r="W19" i="8"/>
  <c r="AE19" i="8"/>
  <c r="AA20" i="8"/>
  <c r="AI20" i="8"/>
  <c r="W21" i="8"/>
  <c r="AE21" i="8"/>
  <c r="AM21" i="8"/>
  <c r="AA22" i="8"/>
  <c r="AG22" i="8"/>
  <c r="AL22" i="8"/>
  <c r="Z23" i="8"/>
  <c r="AE23" i="8"/>
  <c r="AI23" i="8"/>
  <c r="AM23" i="8"/>
  <c r="W24" i="8"/>
  <c r="AA24" i="8"/>
  <c r="AE24" i="8"/>
  <c r="AI24" i="8"/>
  <c r="AM24" i="8"/>
  <c r="W25" i="8"/>
  <c r="AA25" i="8"/>
  <c r="AE25" i="8"/>
  <c r="AI25" i="8"/>
  <c r="AM25" i="8"/>
  <c r="W26" i="8"/>
  <c r="AA26" i="8"/>
  <c r="AE26" i="8"/>
  <c r="AI26" i="8"/>
  <c r="AM26" i="8"/>
  <c r="W27" i="8"/>
  <c r="AA27" i="8"/>
  <c r="AE27" i="8"/>
  <c r="AI27" i="8"/>
  <c r="AM27" i="8"/>
  <c r="AQ27" i="8"/>
  <c r="W28" i="8"/>
  <c r="AA28" i="8"/>
  <c r="AE28" i="8"/>
  <c r="AI28" i="8"/>
  <c r="AM28" i="8"/>
  <c r="AQ28" i="8"/>
  <c r="W29" i="8"/>
  <c r="AA29" i="8"/>
  <c r="AE29" i="8"/>
  <c r="AI29" i="8"/>
  <c r="AM29" i="8"/>
  <c r="AQ29" i="8"/>
  <c r="W30" i="8"/>
  <c r="AA30" i="8"/>
  <c r="AE30" i="8"/>
  <c r="AI30" i="8"/>
  <c r="AM30" i="8"/>
  <c r="AQ30" i="8"/>
  <c r="W31" i="8"/>
  <c r="AA31" i="8"/>
  <c r="AE31" i="8"/>
  <c r="AI31" i="8"/>
  <c r="AM31" i="8"/>
  <c r="AQ31" i="8"/>
  <c r="W32" i="8"/>
  <c r="AA32" i="8"/>
  <c r="AE32" i="8"/>
  <c r="AI32" i="8"/>
  <c r="AM32" i="8"/>
  <c r="AQ32" i="8"/>
  <c r="W33" i="8"/>
  <c r="AA33" i="8"/>
  <c r="AE33" i="8"/>
  <c r="AI33" i="8"/>
  <c r="AM33" i="8"/>
  <c r="AQ33" i="8"/>
  <c r="W34" i="8"/>
  <c r="AA34" i="8"/>
  <c r="AE34" i="8"/>
  <c r="AI34" i="8"/>
  <c r="AM34" i="8"/>
  <c r="AQ34" i="8"/>
  <c r="W35" i="8"/>
  <c r="AA35" i="8"/>
  <c r="AE35" i="8"/>
  <c r="AI35" i="8"/>
  <c r="AM35" i="8"/>
  <c r="AQ35" i="8"/>
  <c r="W36" i="8"/>
  <c r="AA36" i="8"/>
  <c r="AE36" i="8"/>
  <c r="AI36" i="8"/>
  <c r="AM36" i="8"/>
  <c r="AQ36" i="8"/>
  <c r="W37" i="8"/>
  <c r="AA37" i="8"/>
  <c r="AE37" i="8"/>
  <c r="AI37" i="8"/>
  <c r="AM37" i="8"/>
  <c r="AQ37" i="8"/>
  <c r="AU37" i="8"/>
  <c r="W38" i="8"/>
  <c r="AA38" i="8"/>
  <c r="AE38" i="8"/>
  <c r="AI38" i="8"/>
  <c r="AM38" i="8"/>
  <c r="AD8" i="8"/>
  <c r="AC17" i="8"/>
  <c r="AG18" i="8"/>
  <c r="AG19" i="8"/>
  <c r="AC20" i="8"/>
  <c r="AK20" i="8"/>
  <c r="AG21" i="8"/>
  <c r="W22" i="8"/>
  <c r="AC22" i="8"/>
  <c r="AH22" i="8"/>
  <c r="AM22" i="8"/>
  <c r="AA23" i="8"/>
  <c r="AF23" i="8"/>
  <c r="AJ23" i="8"/>
  <c r="AN23" i="8"/>
  <c r="AB24" i="8"/>
  <c r="AF24" i="8"/>
  <c r="AJ24" i="8"/>
  <c r="AN24" i="8"/>
  <c r="AB25" i="8"/>
  <c r="AF25" i="8"/>
  <c r="AJ25" i="8"/>
  <c r="AN25" i="8"/>
  <c r="AB26" i="8"/>
  <c r="AF26" i="8"/>
  <c r="AJ26" i="8"/>
  <c r="AN26" i="8"/>
  <c r="AB27" i="8"/>
  <c r="AF27" i="8"/>
  <c r="AJ27" i="8"/>
  <c r="AN27" i="8"/>
  <c r="AB28" i="8"/>
  <c r="AF28" i="8"/>
  <c r="AJ28" i="8"/>
  <c r="AN28" i="8"/>
  <c r="X29" i="8"/>
  <c r="AB29" i="8"/>
  <c r="AF29" i="8"/>
  <c r="AJ29" i="8"/>
  <c r="AN29" i="8"/>
  <c r="X30" i="8"/>
  <c r="AB30" i="8"/>
  <c r="AF30" i="8"/>
  <c r="AJ30" i="8"/>
  <c r="AN30" i="8"/>
  <c r="X31" i="8"/>
  <c r="AB31" i="8"/>
  <c r="AF31" i="8"/>
  <c r="AJ31" i="8"/>
  <c r="AN31" i="8"/>
  <c r="X32" i="8"/>
  <c r="AB32" i="8"/>
  <c r="AF32" i="8"/>
  <c r="AJ32" i="8"/>
  <c r="AN32" i="8"/>
  <c r="AR32" i="8"/>
  <c r="X33" i="8"/>
  <c r="AB33" i="8"/>
  <c r="AF33" i="8"/>
  <c r="AJ33" i="8"/>
  <c r="AN33" i="8"/>
  <c r="AR33" i="8"/>
  <c r="X34" i="8"/>
  <c r="AB34" i="8"/>
  <c r="AF34" i="8"/>
  <c r="AJ34" i="8"/>
  <c r="AN34" i="8"/>
  <c r="AR34" i="8"/>
  <c r="X35" i="8"/>
  <c r="AB35" i="8"/>
  <c r="AF35" i="8"/>
  <c r="AJ35" i="8"/>
  <c r="AN35" i="8"/>
  <c r="AR35" i="8"/>
  <c r="X36" i="8"/>
  <c r="AB36" i="8"/>
  <c r="AF36" i="8"/>
  <c r="AJ36" i="8"/>
  <c r="AN36" i="8"/>
  <c r="AR36" i="8"/>
  <c r="X37" i="8"/>
  <c r="AB37" i="8"/>
  <c r="AF37" i="8"/>
  <c r="AJ37" i="8"/>
  <c r="AN37" i="8"/>
  <c r="AR37" i="8"/>
  <c r="X38" i="8"/>
  <c r="AB38" i="8"/>
  <c r="AF38" i="8"/>
  <c r="AJ38" i="8"/>
  <c r="AN38" i="8"/>
  <c r="AR38" i="8"/>
  <c r="X39" i="8"/>
  <c r="AB39" i="8"/>
  <c r="AF39" i="8"/>
  <c r="AJ39" i="8"/>
  <c r="AN39" i="8"/>
  <c r="AR39" i="8"/>
  <c r="X40" i="8"/>
  <c r="AB40" i="8"/>
  <c r="AF40" i="8"/>
  <c r="AJ40" i="8"/>
  <c r="AN40" i="8"/>
  <c r="AR40" i="8"/>
  <c r="X41" i="8"/>
  <c r="AB41" i="8"/>
  <c r="AF41" i="8"/>
  <c r="AJ41" i="8"/>
  <c r="AN41" i="8"/>
  <c r="AR41" i="8"/>
  <c r="X42" i="8"/>
  <c r="AB42" i="8"/>
  <c r="AF42" i="8"/>
  <c r="AJ42" i="8"/>
  <c r="AN42" i="8"/>
  <c r="AR42" i="8"/>
  <c r="AV42" i="8"/>
  <c r="AC16" i="8"/>
  <c r="AG23" i="8"/>
  <c r="AK24" i="8"/>
  <c r="AO25" i="8"/>
  <c r="AC26" i="8"/>
  <c r="AG27" i="8"/>
  <c r="AK28" i="8"/>
  <c r="AO29" i="8"/>
  <c r="AC30" i="8"/>
  <c r="AG31" i="8"/>
  <c r="AK32" i="8"/>
  <c r="Y33" i="8"/>
  <c r="AO33" i="8"/>
  <c r="AC34" i="8"/>
  <c r="AS34" i="8"/>
  <c r="AG35" i="8"/>
  <c r="AK36" i="8"/>
  <c r="Y37" i="8"/>
  <c r="AO37" i="8"/>
  <c r="AC38" i="8"/>
  <c r="AQ38" i="8"/>
  <c r="W39" i="8"/>
  <c r="AE39" i="8"/>
  <c r="AM39" i="8"/>
  <c r="AU39" i="8"/>
  <c r="AA40" i="8"/>
  <c r="AI40" i="8"/>
  <c r="AQ40" i="8"/>
  <c r="W41" i="8"/>
  <c r="AE41" i="8"/>
  <c r="AK41" i="8"/>
  <c r="AP41" i="8"/>
  <c r="AU41" i="8"/>
  <c r="Y42" i="8"/>
  <c r="AD42" i="8"/>
  <c r="AI42" i="8"/>
  <c r="AO42" i="8"/>
  <c r="AT42" i="8"/>
  <c r="W43" i="8"/>
  <c r="AA43" i="8"/>
  <c r="AE43" i="8"/>
  <c r="AI43" i="8"/>
  <c r="AM43" i="8"/>
  <c r="AQ43" i="8"/>
  <c r="AU43" i="8"/>
  <c r="W44" i="8"/>
  <c r="AA44" i="8"/>
  <c r="AE44" i="8"/>
  <c r="AI44" i="8"/>
  <c r="AM44" i="8"/>
  <c r="AQ44" i="8"/>
  <c r="AU44" i="8"/>
  <c r="W45" i="8"/>
  <c r="AA45" i="8"/>
  <c r="AE45" i="8"/>
  <c r="AI45" i="8"/>
  <c r="AM45" i="8"/>
  <c r="AQ45" i="8"/>
  <c r="AU45" i="8"/>
  <c r="W46" i="8"/>
  <c r="AA46" i="8"/>
  <c r="AE46" i="8"/>
  <c r="AI46" i="8"/>
  <c r="AM46" i="8"/>
  <c r="AQ46" i="8"/>
  <c r="AU46" i="8"/>
  <c r="W47" i="8"/>
  <c r="AA47" i="8"/>
  <c r="AE47" i="8"/>
  <c r="AI47" i="8"/>
  <c r="AM47" i="8"/>
  <c r="AQ47" i="8"/>
  <c r="AU47" i="8"/>
  <c r="W48" i="8"/>
  <c r="AA48" i="8"/>
  <c r="AE48" i="8"/>
  <c r="AI48" i="8"/>
  <c r="AM48" i="8"/>
  <c r="AQ48" i="8"/>
  <c r="AU48" i="8"/>
  <c r="W49" i="8"/>
  <c r="AA49" i="8"/>
  <c r="AE49" i="8"/>
  <c r="AI49" i="8"/>
  <c r="AM49" i="8"/>
  <c r="AQ49" i="8"/>
  <c r="AU49" i="8"/>
  <c r="W50" i="8"/>
  <c r="AA50" i="8"/>
  <c r="AE50" i="8"/>
  <c r="AI50" i="8"/>
  <c r="AM50" i="8"/>
  <c r="AQ50" i="8"/>
  <c r="AU50" i="8"/>
  <c r="W51" i="8"/>
  <c r="AA51" i="8"/>
  <c r="AE51" i="8"/>
  <c r="AI51" i="8"/>
  <c r="AM51" i="8"/>
  <c r="AQ51" i="8"/>
  <c r="AU51" i="8"/>
  <c r="W52" i="8"/>
  <c r="AA52" i="8"/>
  <c r="AE52" i="8"/>
  <c r="AI52" i="8"/>
  <c r="AM52" i="8"/>
  <c r="AQ52" i="8"/>
  <c r="AU52" i="8"/>
  <c r="W53" i="8"/>
  <c r="AA53" i="8"/>
  <c r="AE53" i="8"/>
  <c r="AI53" i="8"/>
  <c r="AM53" i="8"/>
  <c r="AQ53" i="8"/>
  <c r="AU53" i="8"/>
  <c r="W54" i="8"/>
  <c r="AA54" i="8"/>
  <c r="AE54" i="8"/>
  <c r="AI54" i="8"/>
  <c r="AM54" i="8"/>
  <c r="AQ54" i="8"/>
  <c r="AU54" i="8"/>
  <c r="W55" i="8"/>
  <c r="AA55" i="8"/>
  <c r="AE55" i="8"/>
  <c r="AI55" i="8"/>
  <c r="AM55" i="8"/>
  <c r="AQ55" i="8"/>
  <c r="AU55" i="8"/>
  <c r="W56" i="8"/>
  <c r="AA56" i="8"/>
  <c r="AE56" i="8"/>
  <c r="AI56" i="8"/>
  <c r="AM56" i="8"/>
  <c r="AQ56" i="8"/>
  <c r="AU56" i="8"/>
  <c r="W57" i="8"/>
  <c r="AA57" i="8"/>
  <c r="AE57" i="8"/>
  <c r="AI57" i="8"/>
  <c r="AM57" i="8"/>
  <c r="AQ57" i="8"/>
  <c r="AU57" i="8"/>
  <c r="W58" i="8"/>
  <c r="AA58" i="8"/>
  <c r="AE58" i="8"/>
  <c r="AI58" i="8"/>
  <c r="AM58" i="8"/>
  <c r="AQ58" i="8"/>
  <c r="AU58" i="8"/>
  <c r="W59" i="8"/>
  <c r="AA59" i="8"/>
  <c r="AE59" i="8"/>
  <c r="AI59" i="8"/>
  <c r="AM59" i="8"/>
  <c r="W20" i="8"/>
  <c r="AA21" i="8"/>
  <c r="AK23" i="8"/>
  <c r="AO24" i="8"/>
  <c r="AC25" i="8"/>
  <c r="AG26" i="8"/>
  <c r="AK27" i="8"/>
  <c r="AO28" i="8"/>
  <c r="AC29" i="8"/>
  <c r="AG30" i="8"/>
  <c r="AK31" i="8"/>
  <c r="Y32" i="8"/>
  <c r="AO32" i="8"/>
  <c r="AC33" i="8"/>
  <c r="AS33" i="8"/>
  <c r="AG34" i="8"/>
  <c r="AK35" i="8"/>
  <c r="Y36" i="8"/>
  <c r="AO36" i="8"/>
  <c r="AC37" i="8"/>
  <c r="AS37" i="8"/>
  <c r="AG38" i="8"/>
  <c r="AS38" i="8"/>
  <c r="Y39" i="8"/>
  <c r="AG39" i="8"/>
  <c r="AO39" i="8"/>
  <c r="AC40" i="8"/>
  <c r="AK40" i="8"/>
  <c r="AS40" i="8"/>
  <c r="Y41" i="8"/>
  <c r="AG41" i="8"/>
  <c r="AL41" i="8"/>
  <c r="AQ41" i="8"/>
  <c r="Z42" i="8"/>
  <c r="AE42" i="8"/>
  <c r="AK42" i="8"/>
  <c r="AP42" i="8"/>
  <c r="AU42" i="8"/>
  <c r="X43" i="8"/>
  <c r="AB43" i="8"/>
  <c r="AF43" i="8"/>
  <c r="AJ43" i="8"/>
  <c r="AN43" i="8"/>
  <c r="AR43" i="8"/>
  <c r="AV43" i="8"/>
  <c r="X44" i="8"/>
  <c r="AB44" i="8"/>
  <c r="AF44" i="8"/>
  <c r="AJ44" i="8"/>
  <c r="AN44" i="8"/>
  <c r="AR44" i="8"/>
  <c r="AV44" i="8"/>
  <c r="X45" i="8"/>
  <c r="AB45" i="8"/>
  <c r="AF45" i="8"/>
  <c r="AJ45" i="8"/>
  <c r="AN45" i="8"/>
  <c r="AR45" i="8"/>
  <c r="AV45" i="8"/>
  <c r="X46" i="8"/>
  <c r="AB46" i="8"/>
  <c r="AF46" i="8"/>
  <c r="AJ46" i="8"/>
  <c r="AN46" i="8"/>
  <c r="AR46" i="8"/>
  <c r="AV46" i="8"/>
  <c r="X47" i="8"/>
  <c r="AB47" i="8"/>
  <c r="AF47" i="8"/>
  <c r="AJ47" i="8"/>
  <c r="AN47" i="8"/>
  <c r="AR47" i="8"/>
  <c r="AV47" i="8"/>
  <c r="X48" i="8"/>
  <c r="AB48" i="8"/>
  <c r="AF48" i="8"/>
  <c r="AJ48" i="8"/>
  <c r="AN48" i="8"/>
  <c r="AR48" i="8"/>
  <c r="AV48" i="8"/>
  <c r="X49" i="8"/>
  <c r="AB49" i="8"/>
  <c r="AF49" i="8"/>
  <c r="AJ49" i="8"/>
  <c r="AN49" i="8"/>
  <c r="AR49" i="8"/>
  <c r="AV49" i="8"/>
  <c r="X50" i="8"/>
  <c r="AB50" i="8"/>
  <c r="AF50" i="8"/>
  <c r="AJ50" i="8"/>
  <c r="AN50" i="8"/>
  <c r="AR50" i="8"/>
  <c r="AV50" i="8"/>
  <c r="X51" i="8"/>
  <c r="AB51" i="8"/>
  <c r="AF51" i="8"/>
  <c r="AJ51" i="8"/>
  <c r="AN51" i="8"/>
  <c r="AR51" i="8"/>
  <c r="AV51" i="8"/>
  <c r="X52" i="8"/>
  <c r="AB52" i="8"/>
  <c r="AF52" i="8"/>
  <c r="AJ52" i="8"/>
  <c r="AN52" i="8"/>
  <c r="AR52" i="8"/>
  <c r="AV52" i="8"/>
  <c r="X53" i="8"/>
  <c r="AB53" i="8"/>
  <c r="AF53" i="8"/>
  <c r="AJ53" i="8"/>
  <c r="AN53" i="8"/>
  <c r="AR53" i="8"/>
  <c r="AV53" i="8"/>
  <c r="X54" i="8"/>
  <c r="AB54" i="8"/>
  <c r="AF54" i="8"/>
  <c r="AJ54" i="8"/>
  <c r="AN54" i="8"/>
  <c r="AR54" i="8"/>
  <c r="AV54" i="8"/>
  <c r="X55" i="8"/>
  <c r="AB55" i="8"/>
  <c r="AF55" i="8"/>
  <c r="AJ55" i="8"/>
  <c r="AN55" i="8"/>
  <c r="AR55" i="8"/>
  <c r="AV55" i="8"/>
  <c r="X56" i="8"/>
  <c r="AB56" i="8"/>
  <c r="AF56" i="8"/>
  <c r="AJ56" i="8"/>
  <c r="AN56" i="8"/>
  <c r="AR56" i="8"/>
  <c r="AV56" i="8"/>
  <c r="X57" i="8"/>
  <c r="AB57" i="8"/>
  <c r="AF57" i="8"/>
  <c r="AJ57" i="8"/>
  <c r="AN57" i="8"/>
  <c r="AR57" i="8"/>
  <c r="AV57" i="8"/>
  <c r="X58" i="8"/>
  <c r="AB58" i="8"/>
  <c r="AF58" i="8"/>
  <c r="AJ58" i="8"/>
  <c r="AN58" i="8"/>
  <c r="AR58" i="8"/>
  <c r="AV58" i="8"/>
  <c r="X59" i="8"/>
  <c r="AB59" i="8"/>
  <c r="AF59" i="8"/>
  <c r="AJ59" i="8"/>
  <c r="AN59" i="8"/>
  <c r="AG17" i="8"/>
  <c r="AA19" i="8"/>
  <c r="AE20" i="8"/>
  <c r="AI21" i="8"/>
  <c r="AD22" i="8"/>
  <c r="W23" i="8"/>
  <c r="AO23" i="8"/>
  <c r="AC24" i="8"/>
  <c r="AG25" i="8"/>
  <c r="AK26" i="8"/>
  <c r="AO27" i="8"/>
  <c r="AC28" i="8"/>
  <c r="AG29" i="8"/>
  <c r="AK30" i="8"/>
  <c r="Y31" i="8"/>
  <c r="AO31" i="8"/>
  <c r="AC32" i="8"/>
  <c r="AS32" i="8"/>
  <c r="AG33" i="8"/>
  <c r="AK34" i="8"/>
  <c r="Y35" i="8"/>
  <c r="AO35" i="8"/>
  <c r="AC36" i="8"/>
  <c r="AS36" i="8"/>
  <c r="AG37" i="8"/>
  <c r="AK38" i="8"/>
  <c r="AU38" i="8"/>
  <c r="AA39" i="8"/>
  <c r="AI39" i="8"/>
  <c r="AQ39" i="8"/>
  <c r="W40" i="8"/>
  <c r="AE40" i="8"/>
  <c r="AM40" i="8"/>
  <c r="AU40" i="8"/>
  <c r="AA41" i="8"/>
  <c r="AH41" i="8"/>
  <c r="AM41" i="8"/>
  <c r="AS41" i="8"/>
  <c r="AA42" i="8"/>
  <c r="AG42" i="8"/>
  <c r="AL42" i="8"/>
  <c r="AQ42" i="8"/>
  <c r="Y43" i="8"/>
  <c r="AC43" i="8"/>
  <c r="AG43" i="8"/>
  <c r="AK43" i="8"/>
  <c r="AO43" i="8"/>
  <c r="AS43" i="8"/>
  <c r="Y44" i="8"/>
  <c r="AC44" i="8"/>
  <c r="AG44" i="8"/>
  <c r="AK44" i="8"/>
  <c r="AO44" i="8"/>
  <c r="AS44" i="8"/>
  <c r="Y45" i="8"/>
  <c r="AC45" i="8"/>
  <c r="AG45" i="8"/>
  <c r="AK45" i="8"/>
  <c r="AO45" i="8"/>
  <c r="AS45" i="8"/>
  <c r="Y46" i="8"/>
  <c r="AC46" i="8"/>
  <c r="AG46" i="8"/>
  <c r="AK46" i="8"/>
  <c r="AO46" i="8"/>
  <c r="AS46" i="8"/>
  <c r="Y47" i="8"/>
  <c r="AC47" i="8"/>
  <c r="AG47" i="8"/>
  <c r="AK47" i="8"/>
  <c r="AO47" i="8"/>
  <c r="AS47" i="8"/>
  <c r="Y48" i="8"/>
  <c r="AC48" i="8"/>
  <c r="AG48" i="8"/>
  <c r="AK48" i="8"/>
  <c r="AO48" i="8"/>
  <c r="AS48" i="8"/>
  <c r="Y49" i="8"/>
  <c r="AC49" i="8"/>
  <c r="AG49" i="8"/>
  <c r="AK49" i="8"/>
  <c r="AO49" i="8"/>
  <c r="AS49" i="8"/>
  <c r="Y50" i="8"/>
  <c r="AC50" i="8"/>
  <c r="AG50" i="8"/>
  <c r="AK50" i="8"/>
  <c r="AO50" i="8"/>
  <c r="AS50" i="8"/>
  <c r="Y51" i="8"/>
  <c r="AC51" i="8"/>
  <c r="AG51" i="8"/>
  <c r="AK51" i="8"/>
  <c r="AO51" i="8"/>
  <c r="AS51" i="8"/>
  <c r="Y52" i="8"/>
  <c r="AC52" i="8"/>
  <c r="AG52" i="8"/>
  <c r="AK52" i="8"/>
  <c r="AO52" i="8"/>
  <c r="AS52" i="8"/>
  <c r="Y53" i="8"/>
  <c r="AC53" i="8"/>
  <c r="AG53" i="8"/>
  <c r="AK53" i="8"/>
  <c r="AO53" i="8"/>
  <c r="AS53" i="8"/>
  <c r="Y54" i="8"/>
  <c r="AC54" i="8"/>
  <c r="AG54" i="8"/>
  <c r="AK54" i="8"/>
  <c r="AO54" i="8"/>
  <c r="AS54" i="8"/>
  <c r="AW54" i="8"/>
  <c r="Y55" i="8"/>
  <c r="AC55" i="8"/>
  <c r="AG55" i="8"/>
  <c r="AK55" i="8"/>
  <c r="AO55" i="8"/>
  <c r="AS55" i="8"/>
  <c r="AW55" i="8"/>
  <c r="Y56" i="8"/>
  <c r="AC56" i="8"/>
  <c r="AG56" i="8"/>
  <c r="AK56" i="8"/>
  <c r="AO56" i="8"/>
  <c r="AS56" i="8"/>
  <c r="AW56" i="8"/>
  <c r="Y57" i="8"/>
  <c r="AC57" i="8"/>
  <c r="AG57" i="8"/>
  <c r="AK57" i="8"/>
  <c r="AO57" i="8"/>
  <c r="AS57" i="8"/>
  <c r="AW57" i="8"/>
  <c r="Y58" i="8"/>
  <c r="AC58" i="8"/>
  <c r="AG58" i="8"/>
  <c r="AK58" i="8"/>
  <c r="AO58" i="8"/>
  <c r="AS58" i="8"/>
  <c r="AW58" i="8"/>
  <c r="Y59" i="8"/>
  <c r="AC59" i="8"/>
  <c r="AG59" i="8"/>
  <c r="AK59" i="8"/>
  <c r="AO59" i="8"/>
  <c r="AS59" i="8"/>
  <c r="AW59" i="8"/>
  <c r="Y60" i="8"/>
  <c r="AC60" i="8"/>
  <c r="AG60" i="8"/>
  <c r="AK60" i="8"/>
  <c r="AO60" i="8"/>
  <c r="AS60" i="8"/>
  <c r="AW60" i="8"/>
  <c r="Y61" i="8"/>
  <c r="AC61" i="8"/>
  <c r="AG61" i="8"/>
  <c r="AK61" i="8"/>
  <c r="AO61" i="8"/>
  <c r="AS61" i="8"/>
  <c r="AW61" i="8"/>
  <c r="Y62" i="8"/>
  <c r="AC62" i="8"/>
  <c r="AG62" i="8"/>
  <c r="AK62" i="8"/>
  <c r="AO62" i="8"/>
  <c r="AS62" i="8"/>
  <c r="AW62" i="8"/>
  <c r="Y63" i="8"/>
  <c r="AC63" i="8"/>
  <c r="AG63" i="8"/>
  <c r="AK63" i="8"/>
  <c r="AO63" i="8"/>
  <c r="AS63" i="8"/>
  <c r="AW63" i="8"/>
  <c r="Y64" i="8"/>
  <c r="AC64" i="8"/>
  <c r="AG64" i="8"/>
  <c r="AK64" i="8"/>
  <c r="AO64" i="8"/>
  <c r="AS64" i="8"/>
  <c r="AW64" i="8"/>
  <c r="AV74" i="8"/>
  <c r="AR74" i="8"/>
  <c r="AN74" i="8"/>
  <c r="AJ74" i="8"/>
  <c r="AF74" i="8"/>
  <c r="AB74" i="8"/>
  <c r="X74" i="8"/>
  <c r="AV73" i="8"/>
  <c r="AR73" i="8"/>
  <c r="AN73" i="8"/>
  <c r="AJ73" i="8"/>
  <c r="AF73" i="8"/>
  <c r="AB73" i="8"/>
  <c r="X73" i="8"/>
  <c r="AV72" i="8"/>
  <c r="AR72" i="8"/>
  <c r="AN72" i="8"/>
  <c r="AJ72" i="8"/>
  <c r="AF72" i="8"/>
  <c r="AB72" i="8"/>
  <c r="X72" i="8"/>
  <c r="AV71" i="8"/>
  <c r="AR71" i="8"/>
  <c r="AN71" i="8"/>
  <c r="AJ71" i="8"/>
  <c r="AF71" i="8"/>
  <c r="AB71" i="8"/>
  <c r="X71" i="8"/>
  <c r="AV70" i="8"/>
  <c r="AR70" i="8"/>
  <c r="AN70" i="8"/>
  <c r="AJ70" i="8"/>
  <c r="AF70" i="8"/>
  <c r="AB70" i="8"/>
  <c r="X70" i="8"/>
  <c r="AV69" i="8"/>
  <c r="AR69" i="8"/>
  <c r="AN69" i="8"/>
  <c r="AJ69" i="8"/>
  <c r="AF69" i="8"/>
  <c r="AB69" i="8"/>
  <c r="X69" i="8"/>
  <c r="AV68" i="8"/>
  <c r="AR68" i="8"/>
  <c r="AN68" i="8"/>
  <c r="AJ68" i="8"/>
  <c r="AF68" i="8"/>
  <c r="AB68" i="8"/>
  <c r="X68" i="8"/>
  <c r="AV67" i="8"/>
  <c r="AR67" i="8"/>
  <c r="AN67" i="8"/>
  <c r="AJ67" i="8"/>
  <c r="AF67" i="8"/>
  <c r="AB67" i="8"/>
  <c r="X67" i="8"/>
  <c r="AV66" i="8"/>
  <c r="AR66" i="8"/>
  <c r="AN66" i="8"/>
  <c r="AJ66" i="8"/>
  <c r="AF66" i="8"/>
  <c r="AB66" i="8"/>
  <c r="X66" i="8"/>
  <c r="AV65" i="8"/>
  <c r="AR65" i="8"/>
  <c r="AN65" i="8"/>
  <c r="AJ65" i="8"/>
  <c r="AF65" i="8"/>
  <c r="AB65" i="8"/>
  <c r="X65" i="8"/>
  <c r="AU64" i="8"/>
  <c r="AP64" i="8"/>
  <c r="AJ64" i="8"/>
  <c r="AE64" i="8"/>
  <c r="Z64" i="8"/>
  <c r="AV63" i="8"/>
  <c r="AQ63" i="8"/>
  <c r="AL63" i="8"/>
  <c r="AF63" i="8"/>
  <c r="AA63" i="8"/>
  <c r="AX62" i="8"/>
  <c r="AR62" i="8"/>
  <c r="AM62" i="8"/>
  <c r="AH62" i="8"/>
  <c r="AB62" i="8"/>
  <c r="W62" i="8"/>
  <c r="AT61" i="8"/>
  <c r="AN61" i="8"/>
  <c r="AI61" i="8"/>
  <c r="AD61" i="8"/>
  <c r="X61" i="8"/>
  <c r="AU60" i="8"/>
  <c r="AP60" i="8"/>
  <c r="AJ60" i="8"/>
  <c r="AE60" i="8"/>
  <c r="Z60" i="8"/>
  <c r="AV59" i="8"/>
  <c r="AQ59" i="8"/>
  <c r="AD59" i="8"/>
  <c r="AP58" i="8"/>
  <c r="Z58" i="8"/>
  <c r="AL57" i="8"/>
  <c r="AH56" i="8"/>
  <c r="AT55" i="8"/>
  <c r="AD55" i="8"/>
  <c r="AP54" i="8"/>
  <c r="Z54" i="8"/>
  <c r="AL53" i="8"/>
  <c r="AH52" i="8"/>
  <c r="AT51" i="8"/>
  <c r="AD51" i="8"/>
  <c r="AP50" i="8"/>
  <c r="Z50" i="8"/>
  <c r="AL49" i="8"/>
  <c r="AH48" i="8"/>
  <c r="AT47" i="8"/>
  <c r="AD47" i="8"/>
  <c r="AP46" i="8"/>
  <c r="Z46" i="8"/>
  <c r="AL45" i="8"/>
  <c r="AH44" i="8"/>
  <c r="AT43" i="8"/>
  <c r="AD43" i="8"/>
  <c r="AM42" i="8"/>
  <c r="AT41" i="8"/>
  <c r="AS39" i="8"/>
  <c r="AO38" i="8"/>
  <c r="AG36" i="8"/>
  <c r="Y34" i="8"/>
  <c r="AK29" i="8"/>
  <c r="AC27" i="8"/>
  <c r="AI22" i="8"/>
  <c r="AU74" i="8"/>
  <c r="AQ74" i="8"/>
  <c r="AM74" i="8"/>
  <c r="AI74" i="8"/>
  <c r="AE74" i="8"/>
  <c r="AA74" i="8"/>
  <c r="W74" i="8"/>
  <c r="AU73" i="8"/>
  <c r="AQ73" i="8"/>
  <c r="AM73" i="8"/>
  <c r="AI73" i="8"/>
  <c r="AE73" i="8"/>
  <c r="AA73" i="8"/>
  <c r="W73" i="8"/>
  <c r="AU72" i="8"/>
  <c r="AQ72" i="8"/>
  <c r="AM72" i="8"/>
  <c r="AI72" i="8"/>
  <c r="AE72" i="8"/>
  <c r="AA72" i="8"/>
  <c r="W72" i="8"/>
  <c r="AU71" i="8"/>
  <c r="AQ71" i="8"/>
  <c r="AM71" i="8"/>
  <c r="AI71" i="8"/>
  <c r="AE71" i="8"/>
  <c r="AA71" i="8"/>
  <c r="W71" i="8"/>
  <c r="AU70" i="8"/>
  <c r="AQ70" i="8"/>
  <c r="AM70" i="8"/>
  <c r="AI70" i="8"/>
  <c r="AE70" i="8"/>
  <c r="AA70" i="8"/>
  <c r="W70" i="8"/>
  <c r="AU69" i="8"/>
  <c r="AQ69" i="8"/>
  <c r="AM69" i="8"/>
  <c r="AI69" i="8"/>
  <c r="AE69" i="8"/>
  <c r="AA69" i="8"/>
  <c r="W69" i="8"/>
  <c r="AU68" i="8"/>
  <c r="AQ68" i="8"/>
  <c r="AM68" i="8"/>
  <c r="AI68" i="8"/>
  <c r="AE68" i="8"/>
  <c r="AA68" i="8"/>
  <c r="W68" i="8"/>
  <c r="AU67" i="8"/>
  <c r="AQ67" i="8"/>
  <c r="AM67" i="8"/>
  <c r="AI67" i="8"/>
  <c r="AE67" i="8"/>
  <c r="AA67" i="8"/>
  <c r="W67" i="8"/>
  <c r="AU66" i="8"/>
  <c r="AQ66" i="8"/>
  <c r="AM66" i="8"/>
  <c r="AI66" i="8"/>
  <c r="AE66" i="8"/>
  <c r="AA66" i="8"/>
  <c r="W66" i="8"/>
  <c r="AU65" i="8"/>
  <c r="AQ65" i="8"/>
  <c r="AM65" i="8"/>
  <c r="AI65" i="8"/>
  <c r="AE65" i="8"/>
  <c r="AA65" i="8"/>
  <c r="W65" i="8"/>
  <c r="AT64" i="8"/>
  <c r="AN64" i="8"/>
  <c r="AI64" i="8"/>
  <c r="AD64" i="8"/>
  <c r="X64" i="8"/>
  <c r="AU63" i="8"/>
  <c r="AP63" i="8"/>
  <c r="AJ63" i="8"/>
  <c r="AE63" i="8"/>
  <c r="Z63" i="8"/>
  <c r="AV62" i="8"/>
  <c r="AQ62" i="8"/>
  <c r="AL62" i="8"/>
  <c r="AF62" i="8"/>
  <c r="AA62" i="8"/>
  <c r="AX61" i="8"/>
  <c r="AR61" i="8"/>
  <c r="AM61" i="8"/>
  <c r="AH61" i="8"/>
  <c r="AB61" i="8"/>
  <c r="W61" i="8"/>
  <c r="AT60" i="8"/>
  <c r="AN60" i="8"/>
  <c r="AI60" i="8"/>
  <c r="AD60" i="8"/>
  <c r="X60" i="8"/>
  <c r="AU59" i="8"/>
  <c r="AP59" i="8"/>
  <c r="Z59" i="8"/>
  <c r="AL58" i="8"/>
  <c r="AH57" i="8"/>
  <c r="AT56" i="8"/>
  <c r="AD56" i="8"/>
  <c r="AP55" i="8"/>
  <c r="Z55" i="8"/>
  <c r="AL54" i="8"/>
  <c r="AH53" i="8"/>
  <c r="AT52" i="8"/>
  <c r="AD52" i="8"/>
  <c r="AP51" i="8"/>
  <c r="Z51" i="8"/>
  <c r="AL50" i="8"/>
  <c r="AH49" i="8"/>
  <c r="AT48" i="8"/>
  <c r="AD48" i="8"/>
  <c r="AP47" i="8"/>
  <c r="Z47" i="8"/>
  <c r="AL46" i="8"/>
  <c r="AH45" i="8"/>
  <c r="AT44" i="8"/>
  <c r="AD44" i="8"/>
  <c r="AP43" i="8"/>
  <c r="Z43" i="8"/>
  <c r="AH42" i="8"/>
  <c r="AO41" i="8"/>
  <c r="AO40" i="8"/>
  <c r="AK39" i="8"/>
  <c r="Y38" i="8"/>
  <c r="AS35" i="8"/>
  <c r="AK33" i="8"/>
  <c r="AC31" i="8"/>
  <c r="AO26" i="8"/>
  <c r="AG24" i="8"/>
  <c r="AX74" i="8"/>
  <c r="AT74" i="8"/>
  <c r="AP74" i="8"/>
  <c r="AL74" i="8"/>
  <c r="AH74" i="8"/>
  <c r="AD74" i="8"/>
  <c r="Z74" i="8"/>
  <c r="AX73" i="8"/>
  <c r="AT73" i="8"/>
  <c r="AP73" i="8"/>
  <c r="AL73" i="8"/>
  <c r="AH73" i="8"/>
  <c r="AD73" i="8"/>
  <c r="Z73" i="8"/>
  <c r="AX72" i="8"/>
  <c r="AT72" i="8"/>
  <c r="AP72" i="8"/>
  <c r="AL72" i="8"/>
  <c r="AH72" i="8"/>
  <c r="AD72" i="8"/>
  <c r="Z72" i="8"/>
  <c r="AX71" i="8"/>
  <c r="AT71" i="8"/>
  <c r="AP71" i="8"/>
  <c r="AL71" i="8"/>
  <c r="AH71" i="8"/>
  <c r="AD71" i="8"/>
  <c r="Z71" i="8"/>
  <c r="AX70" i="8"/>
  <c r="AT70" i="8"/>
  <c r="AP70" i="8"/>
  <c r="AL70" i="8"/>
  <c r="AH70" i="8"/>
  <c r="AD70" i="8"/>
  <c r="Z70" i="8"/>
  <c r="AX69" i="8"/>
  <c r="AT69" i="8"/>
  <c r="AP69" i="8"/>
  <c r="AL69" i="8"/>
  <c r="AH69" i="8"/>
  <c r="AD69" i="8"/>
  <c r="Z69" i="8"/>
  <c r="AX68" i="8"/>
  <c r="AT68" i="8"/>
  <c r="AP68" i="8"/>
  <c r="AL68" i="8"/>
  <c r="AH68" i="8"/>
  <c r="AD68" i="8"/>
  <c r="Z68" i="8"/>
  <c r="AX67" i="8"/>
  <c r="AT67" i="8"/>
  <c r="AP67" i="8"/>
  <c r="AL67" i="8"/>
  <c r="AH67" i="8"/>
  <c r="AD67" i="8"/>
  <c r="Z67" i="8"/>
  <c r="AX66" i="8"/>
  <c r="AT66" i="8"/>
  <c r="AP66" i="8"/>
  <c r="AL66" i="8"/>
  <c r="AH66" i="8"/>
  <c r="AD66" i="8"/>
  <c r="Z66" i="8"/>
  <c r="AX65" i="8"/>
  <c r="AT65" i="8"/>
  <c r="AP65" i="8"/>
  <c r="AL65" i="8"/>
  <c r="AH65" i="8"/>
  <c r="AD65" i="8"/>
  <c r="Z65" i="8"/>
  <c r="AX64" i="8"/>
  <c r="AR64" i="8"/>
  <c r="AM64" i="8"/>
  <c r="AH64" i="8"/>
  <c r="AB64" i="8"/>
  <c r="W64" i="8"/>
  <c r="AT63" i="8"/>
  <c r="AN63" i="8"/>
  <c r="AI63" i="8"/>
  <c r="AD63" i="8"/>
  <c r="X63" i="8"/>
  <c r="AU62" i="8"/>
  <c r="AP62" i="8"/>
  <c r="AJ62" i="8"/>
  <c r="AE62" i="8"/>
  <c r="Z62" i="8"/>
  <c r="AV61" i="8"/>
  <c r="AQ61" i="8"/>
  <c r="AL61" i="8"/>
  <c r="AF61" i="8"/>
  <c r="AA61" i="8"/>
  <c r="AR60" i="8"/>
  <c r="AM60" i="8"/>
  <c r="AH60" i="8"/>
  <c r="AB60" i="8"/>
  <c r="W60" i="8"/>
  <c r="AT59" i="8"/>
  <c r="AL59" i="8"/>
  <c r="AH58" i="8"/>
  <c r="AT57" i="8"/>
  <c r="AD57" i="8"/>
  <c r="AP56" i="8"/>
  <c r="Z56" i="8"/>
  <c r="AL55" i="8"/>
  <c r="AH54" i="8"/>
  <c r="AT53" i="8"/>
  <c r="AD53" i="8"/>
  <c r="AP52" i="8"/>
  <c r="Z52" i="8"/>
  <c r="AL51" i="8"/>
  <c r="AH50" i="8"/>
  <c r="AT49" i="8"/>
  <c r="AD49" i="8"/>
  <c r="AP48" i="8"/>
  <c r="Z48" i="8"/>
  <c r="AL47" i="8"/>
  <c r="AH46" i="8"/>
  <c r="AT45" i="8"/>
  <c r="AD45" i="8"/>
  <c r="AP44" i="8"/>
  <c r="Z44" i="8"/>
  <c r="AL43" i="8"/>
  <c r="AC42" i="8"/>
  <c r="AI41" i="8"/>
  <c r="AG40" i="8"/>
  <c r="AC39" i="8"/>
  <c r="AK37" i="8"/>
  <c r="AC35" i="8"/>
  <c r="AO30" i="8"/>
  <c r="AG28" i="8"/>
  <c r="AM20" i="8"/>
  <c r="Z11" i="8"/>
  <c r="BU9" i="3"/>
  <c r="BQ11" i="3"/>
  <c r="N148" i="15"/>
  <c r="N149" i="15"/>
  <c r="N147" i="15"/>
  <c r="CJ12" i="3" l="1"/>
  <c r="CJ16" i="3"/>
  <c r="CJ19" i="3"/>
  <c r="CJ24" i="3"/>
  <c r="CJ28" i="3"/>
  <c r="CJ10" i="3"/>
  <c r="CJ9" i="3"/>
  <c r="CJ8" i="3"/>
  <c r="CJ5" i="3"/>
  <c r="CC8" i="3"/>
  <c r="CD8" i="3"/>
  <c r="CE8" i="3"/>
  <c r="CF8" i="3"/>
  <c r="CG8" i="3"/>
  <c r="CH8" i="3"/>
  <c r="CI8" i="3"/>
  <c r="CK8" i="3"/>
  <c r="CC9" i="3"/>
  <c r="CD9" i="3"/>
  <c r="CE9" i="3"/>
  <c r="CF9" i="3"/>
  <c r="CG9" i="3"/>
  <c r="CH9" i="3"/>
  <c r="CI9" i="3"/>
  <c r="CK9" i="3"/>
  <c r="CC10" i="3"/>
  <c r="CD10" i="3"/>
  <c r="CE10" i="3"/>
  <c r="CF10" i="3"/>
  <c r="CG10" i="3"/>
  <c r="CH10" i="3"/>
  <c r="CI10" i="3"/>
  <c r="CK10" i="3"/>
  <c r="CC11" i="3"/>
  <c r="CD11" i="3"/>
  <c r="CE11" i="3"/>
  <c r="CF11" i="3"/>
  <c r="CG11" i="3"/>
  <c r="CH11" i="3"/>
  <c r="CI11" i="3"/>
  <c r="CK11" i="3"/>
  <c r="CC12" i="3"/>
  <c r="CD12" i="3"/>
  <c r="CE12" i="3"/>
  <c r="CF12" i="3"/>
  <c r="CG12" i="3"/>
  <c r="CH12" i="3"/>
  <c r="CI12" i="3"/>
  <c r="CK12" i="3"/>
  <c r="CC13" i="3"/>
  <c r="CD13" i="3"/>
  <c r="CE13" i="3"/>
  <c r="CF13" i="3"/>
  <c r="CG13" i="3"/>
  <c r="CH13" i="3"/>
  <c r="CI13" i="3"/>
  <c r="CK13" i="3"/>
  <c r="CC14" i="3"/>
  <c r="CD14" i="3"/>
  <c r="CE14" i="3"/>
  <c r="CF14" i="3"/>
  <c r="CG14" i="3"/>
  <c r="CH14" i="3"/>
  <c r="CI14" i="3"/>
  <c r="CK14" i="3"/>
  <c r="CC15" i="3"/>
  <c r="CD15" i="3"/>
  <c r="CE15" i="3"/>
  <c r="CF15" i="3"/>
  <c r="CG15" i="3"/>
  <c r="CH15" i="3"/>
  <c r="CI15" i="3"/>
  <c r="CK15" i="3"/>
  <c r="CC16" i="3"/>
  <c r="CD16" i="3"/>
  <c r="CE16" i="3"/>
  <c r="CF16" i="3"/>
  <c r="CG16" i="3"/>
  <c r="CH16" i="3"/>
  <c r="CI16" i="3"/>
  <c r="CK16" i="3"/>
  <c r="CC17" i="3"/>
  <c r="CD17" i="3"/>
  <c r="CE17" i="3"/>
  <c r="CF17" i="3"/>
  <c r="CG17" i="3"/>
  <c r="CH17" i="3"/>
  <c r="CI17" i="3"/>
  <c r="CK17" i="3"/>
  <c r="CC18" i="3"/>
  <c r="CD18" i="3"/>
  <c r="CE18" i="3"/>
  <c r="CF18" i="3"/>
  <c r="CG18" i="3"/>
  <c r="CH18" i="3"/>
  <c r="CI18" i="3"/>
  <c r="CK18" i="3"/>
  <c r="CC19" i="3"/>
  <c r="CD19" i="3"/>
  <c r="CE19" i="3"/>
  <c r="CF19" i="3"/>
  <c r="CG19" i="3"/>
  <c r="CH19" i="3"/>
  <c r="CI19" i="3"/>
  <c r="CK19" i="3"/>
  <c r="CC20" i="3"/>
  <c r="CD20" i="3"/>
  <c r="CE20" i="3"/>
  <c r="CF20" i="3"/>
  <c r="CG20" i="3"/>
  <c r="CH20" i="3"/>
  <c r="CI20" i="3"/>
  <c r="CK20" i="3"/>
  <c r="CC21" i="3"/>
  <c r="CD21" i="3"/>
  <c r="CE21" i="3"/>
  <c r="CF21" i="3"/>
  <c r="CG21" i="3"/>
  <c r="CH21" i="3"/>
  <c r="CI21" i="3"/>
  <c r="CK21" i="3"/>
  <c r="CC22" i="3"/>
  <c r="CD22" i="3"/>
  <c r="CE22" i="3"/>
  <c r="CF22" i="3"/>
  <c r="CG22" i="3"/>
  <c r="CH22" i="3"/>
  <c r="CI22" i="3"/>
  <c r="CK22" i="3"/>
  <c r="CC23" i="3"/>
  <c r="CD23" i="3"/>
  <c r="CE23" i="3"/>
  <c r="CF23" i="3"/>
  <c r="CG23" i="3"/>
  <c r="CH23" i="3"/>
  <c r="CI23" i="3"/>
  <c r="CK23" i="3"/>
  <c r="CC24" i="3"/>
  <c r="CD24" i="3"/>
  <c r="CE24" i="3"/>
  <c r="CF24" i="3"/>
  <c r="CG24" i="3"/>
  <c r="CH24" i="3"/>
  <c r="CI24" i="3"/>
  <c r="CK24" i="3"/>
  <c r="CC25" i="3"/>
  <c r="CD25" i="3"/>
  <c r="CE25" i="3"/>
  <c r="CF25" i="3"/>
  <c r="CG25" i="3"/>
  <c r="CH25" i="3"/>
  <c r="CI25" i="3"/>
  <c r="CK25" i="3"/>
  <c r="CC26" i="3"/>
  <c r="CD26" i="3"/>
  <c r="CE26" i="3"/>
  <c r="CF26" i="3"/>
  <c r="CG26" i="3"/>
  <c r="CH26" i="3"/>
  <c r="CI26" i="3"/>
  <c r="CK26" i="3"/>
  <c r="CC27" i="3"/>
  <c r="CD27" i="3"/>
  <c r="CE27" i="3"/>
  <c r="CF27" i="3"/>
  <c r="CG27" i="3"/>
  <c r="CH27" i="3"/>
  <c r="CI27" i="3"/>
  <c r="CK27" i="3"/>
  <c r="CC28" i="3"/>
  <c r="CD28" i="3"/>
  <c r="CE28" i="3"/>
  <c r="CF28" i="3"/>
  <c r="CG28" i="3"/>
  <c r="CH28" i="3"/>
  <c r="CI28" i="3"/>
  <c r="CK28" i="3"/>
  <c r="CK7" i="3"/>
  <c r="CI7" i="3"/>
  <c r="CH7" i="3"/>
  <c r="CG7" i="3"/>
  <c r="CF7" i="3"/>
  <c r="CE7" i="3"/>
  <c r="CD7" i="3"/>
  <c r="CC7" i="3"/>
  <c r="CC4" i="3"/>
  <c r="CD4" i="3"/>
  <c r="CE4" i="3"/>
  <c r="CF4" i="3"/>
  <c r="CG4" i="3"/>
  <c r="CH4" i="3"/>
  <c r="CI4" i="3"/>
  <c r="CK4" i="3"/>
  <c r="CC5" i="3"/>
  <c r="CD5" i="3"/>
  <c r="CE5" i="3"/>
  <c r="CF5" i="3"/>
  <c r="CG5" i="3"/>
  <c r="CH5" i="3"/>
  <c r="CI5" i="3"/>
  <c r="CK5" i="3"/>
  <c r="CK3" i="3"/>
  <c r="CI3" i="3"/>
  <c r="CH3" i="3"/>
  <c r="CG3" i="3"/>
  <c r="CF3" i="3"/>
  <c r="CE3" i="3"/>
  <c r="CD3" i="3"/>
  <c r="CC3" i="3"/>
  <c r="CO9" i="3"/>
  <c r="CO10" i="3"/>
  <c r="CO12" i="3"/>
  <c r="CO15" i="3"/>
  <c r="CO16" i="3"/>
  <c r="CO17" i="3"/>
  <c r="CO18" i="3"/>
  <c r="CO19" i="3"/>
  <c r="CO20" i="3"/>
  <c r="CO22" i="3"/>
  <c r="CO25" i="3"/>
  <c r="CO26" i="3"/>
  <c r="CO27" i="3"/>
  <c r="CO28" i="3"/>
  <c r="CN9" i="3"/>
  <c r="BV24" i="3"/>
  <c r="CM24" i="3" s="1"/>
  <c r="BV8" i="3"/>
  <c r="CM8" i="3" s="1"/>
  <c r="BV23" i="3"/>
  <c r="CM23" i="3" s="1"/>
  <c r="BV21" i="3"/>
  <c r="CM21" i="3" s="1"/>
  <c r="BV14" i="3"/>
  <c r="CM14" i="3" s="1"/>
  <c r="BV13" i="3"/>
  <c r="CM13" i="3" s="1"/>
  <c r="BV12" i="3"/>
  <c r="CM12" i="3" s="1"/>
  <c r="BV11" i="3"/>
  <c r="CM11" i="3" s="1"/>
  <c r="BV7" i="3"/>
  <c r="CM7" i="3" s="1"/>
  <c r="BV5" i="3"/>
  <c r="CM5" i="3" s="1"/>
  <c r="BV4" i="3"/>
  <c r="CM4" i="3" s="1"/>
  <c r="BV3" i="3"/>
  <c r="CM3" i="3" s="1"/>
  <c r="BW11" i="3"/>
  <c r="CO11" i="3" s="1"/>
  <c r="BQ24" i="3"/>
  <c r="BW24" i="3" s="1"/>
  <c r="CO24" i="3" s="1"/>
  <c r="BQ23" i="3"/>
  <c r="BW23" i="3" s="1"/>
  <c r="CO23" i="3" s="1"/>
  <c r="BQ21" i="3"/>
  <c r="BW21" i="3" s="1"/>
  <c r="CO21" i="3" s="1"/>
  <c r="CO14" i="3"/>
  <c r="BQ13" i="3"/>
  <c r="BW13" i="3" s="1"/>
  <c r="CO13" i="3" s="1"/>
  <c r="BQ5" i="3"/>
  <c r="BW5" i="3" s="1"/>
  <c r="CO5" i="3" s="1"/>
  <c r="BQ4" i="3"/>
  <c r="BW4" i="3" s="1"/>
  <c r="CO4" i="3" s="1"/>
  <c r="BV9" i="3"/>
  <c r="CM9" i="3" s="1"/>
  <c r="BW7" i="3"/>
  <c r="CO7" i="3" s="1"/>
  <c r="BW3" i="3"/>
  <c r="CO3" i="3" s="1"/>
  <c r="BB3" i="3" l="1"/>
  <c r="CJ3" i="3" s="1"/>
  <c r="AT3" i="3"/>
  <c r="CB4" i="3"/>
  <c r="CB28" i="3" l="1"/>
  <c r="CB27" i="3"/>
  <c r="CB26" i="3"/>
  <c r="CB25" i="3"/>
  <c r="CB24" i="3"/>
  <c r="CB23" i="3"/>
  <c r="CB22" i="3"/>
  <c r="CB21" i="3"/>
  <c r="CB20" i="3"/>
  <c r="CB19" i="3"/>
  <c r="CB18" i="3"/>
  <c r="CB17" i="3"/>
  <c r="CB16" i="3"/>
  <c r="CB15" i="3"/>
  <c r="CB14" i="3"/>
  <c r="CB13" i="3"/>
  <c r="CB12" i="3"/>
  <c r="CB11" i="3"/>
  <c r="CB10" i="3"/>
  <c r="CB9" i="3"/>
  <c r="CB8" i="3"/>
  <c r="CB7" i="3"/>
  <c r="CB5" i="3"/>
  <c r="CB3" i="3"/>
  <c r="BU28" i="3"/>
  <c r="BT28" i="3"/>
  <c r="CL28" i="3" s="1"/>
  <c r="AR28" i="3"/>
  <c r="BC28" i="3" s="1"/>
  <c r="BB27" i="3"/>
  <c r="CJ27" i="3" s="1"/>
  <c r="AT27" i="3"/>
  <c r="BU27" i="3"/>
  <c r="BT27" i="3"/>
  <c r="CL27" i="3" s="1"/>
  <c r="AR27" i="3"/>
  <c r="BC27" i="3" s="1"/>
  <c r="BB26" i="3"/>
  <c r="CJ26" i="3" s="1"/>
  <c r="AT26" i="3"/>
  <c r="BU26" i="3"/>
  <c r="BT26" i="3"/>
  <c r="CL26" i="3" s="1"/>
  <c r="AR26" i="3"/>
  <c r="BC26" i="3" s="1"/>
  <c r="BU25" i="3"/>
  <c r="BB25" i="3"/>
  <c r="CJ25" i="3" s="1"/>
  <c r="AT25" i="3"/>
  <c r="BT25" i="3"/>
  <c r="CL25" i="3" s="1"/>
  <c r="AR25" i="3"/>
  <c r="BC25" i="3" s="1"/>
  <c r="BV26" i="3" l="1"/>
  <c r="CM26" i="3" s="1"/>
  <c r="CN26" i="3"/>
  <c r="D3" i="4"/>
  <c r="H3" i="4"/>
  <c r="L3" i="4"/>
  <c r="P3" i="4"/>
  <c r="E4" i="4"/>
  <c r="I4" i="4"/>
  <c r="Q4" i="4"/>
  <c r="G5" i="4"/>
  <c r="D6" i="4"/>
  <c r="H6" i="4"/>
  <c r="L6" i="4"/>
  <c r="E7" i="4"/>
  <c r="I7" i="4"/>
  <c r="Q7" i="4"/>
  <c r="F8" i="4"/>
  <c r="J8" i="4"/>
  <c r="R8" i="4"/>
  <c r="G9" i="4"/>
  <c r="D10" i="4"/>
  <c r="H10" i="4"/>
  <c r="L10" i="4"/>
  <c r="P10" i="4"/>
  <c r="E11" i="4"/>
  <c r="I11" i="4"/>
  <c r="Q11" i="4"/>
  <c r="F12" i="4"/>
  <c r="J12" i="4"/>
  <c r="N12" i="4"/>
  <c r="R12" i="4"/>
  <c r="G13" i="4"/>
  <c r="D14" i="4"/>
  <c r="H14" i="4"/>
  <c r="L14" i="4"/>
  <c r="P14" i="4"/>
  <c r="E15" i="4"/>
  <c r="I15" i="4"/>
  <c r="Q15" i="4"/>
  <c r="F16" i="4"/>
  <c r="J16" i="4"/>
  <c r="R16" i="4"/>
  <c r="G17" i="4"/>
  <c r="K17" i="4"/>
  <c r="D18" i="4"/>
  <c r="H18" i="4"/>
  <c r="L18" i="4"/>
  <c r="P18" i="4"/>
  <c r="E19" i="4"/>
  <c r="I19" i="4"/>
  <c r="Q19" i="4"/>
  <c r="F20" i="4"/>
  <c r="J20" i="4"/>
  <c r="R20" i="4"/>
  <c r="G21" i="4"/>
  <c r="E22" i="4"/>
  <c r="I22" i="4"/>
  <c r="Q22" i="4"/>
  <c r="F23" i="4"/>
  <c r="J23" i="4"/>
  <c r="E3" i="4"/>
  <c r="I3" i="4"/>
  <c r="Q3" i="4"/>
  <c r="F4" i="4"/>
  <c r="J4" i="4"/>
  <c r="N4" i="4"/>
  <c r="R4" i="4"/>
  <c r="D5" i="4"/>
  <c r="H5" i="4"/>
  <c r="L5" i="4"/>
  <c r="P5" i="4"/>
  <c r="E6" i="4"/>
  <c r="I6" i="4"/>
  <c r="Q6" i="4"/>
  <c r="F7" i="4"/>
  <c r="J7" i="4"/>
  <c r="N7" i="4"/>
  <c r="R7" i="4"/>
  <c r="G8" i="4"/>
  <c r="K8" i="4"/>
  <c r="D9" i="4"/>
  <c r="H9" i="4"/>
  <c r="L9" i="4"/>
  <c r="P9" i="4"/>
  <c r="E10" i="4"/>
  <c r="I10" i="4"/>
  <c r="Q10" i="4"/>
  <c r="F11" i="4"/>
  <c r="J11" i="4"/>
  <c r="N11" i="4"/>
  <c r="R11" i="4"/>
  <c r="G12" i="4"/>
  <c r="D13" i="4"/>
  <c r="H13" i="4"/>
  <c r="L13" i="4"/>
  <c r="P13" i="4"/>
  <c r="E14" i="4"/>
  <c r="I14" i="4"/>
  <c r="Q14" i="4"/>
  <c r="F15" i="4"/>
  <c r="J15" i="4"/>
  <c r="R15" i="4"/>
  <c r="G16" i="4"/>
  <c r="D17" i="4"/>
  <c r="H17" i="4"/>
  <c r="L17" i="4"/>
  <c r="P17" i="4"/>
  <c r="E18" i="4"/>
  <c r="I18" i="4"/>
  <c r="Q18" i="4"/>
  <c r="F19" i="4"/>
  <c r="J19" i="4"/>
  <c r="N19" i="4"/>
  <c r="R19" i="4"/>
  <c r="G20" i="4"/>
  <c r="D21" i="4"/>
  <c r="H21" i="4"/>
  <c r="L21" i="4"/>
  <c r="P21" i="4"/>
  <c r="F22" i="4"/>
  <c r="J22" i="4"/>
  <c r="N22" i="4"/>
  <c r="R22" i="4"/>
  <c r="G23" i="4"/>
  <c r="K23" i="4"/>
  <c r="F3" i="4"/>
  <c r="J3" i="4"/>
  <c r="N3" i="4"/>
  <c r="R3" i="4"/>
  <c r="G4" i="4"/>
  <c r="K4" i="4"/>
  <c r="E5" i="4"/>
  <c r="I5" i="4"/>
  <c r="Q5" i="4"/>
  <c r="F6" i="4"/>
  <c r="J6" i="4"/>
  <c r="N6" i="4"/>
  <c r="R6" i="4"/>
  <c r="G7" i="4"/>
  <c r="K7" i="4"/>
  <c r="O7" i="4"/>
  <c r="D8" i="4"/>
  <c r="H8" i="4"/>
  <c r="L8" i="4"/>
  <c r="P8" i="4"/>
  <c r="E9" i="4"/>
  <c r="I9" i="4"/>
  <c r="Q9" i="4"/>
  <c r="F10" i="4"/>
  <c r="J10" i="4"/>
  <c r="N10" i="4"/>
  <c r="R10" i="4"/>
  <c r="G11" i="4"/>
  <c r="D12" i="4"/>
  <c r="H12" i="4"/>
  <c r="L12" i="4"/>
  <c r="P12" i="4"/>
  <c r="E13" i="4"/>
  <c r="I13" i="4"/>
  <c r="Q13" i="4"/>
  <c r="F14" i="4"/>
  <c r="J14" i="4"/>
  <c r="R14" i="4"/>
  <c r="G15" i="4"/>
  <c r="D16" i="4"/>
  <c r="H16" i="4"/>
  <c r="L16" i="4"/>
  <c r="P16" i="4"/>
  <c r="E17" i="4"/>
  <c r="I17" i="4"/>
  <c r="Q17" i="4"/>
  <c r="F18" i="4"/>
  <c r="J18" i="4"/>
  <c r="R18" i="4"/>
  <c r="G19" i="4"/>
  <c r="D20" i="4"/>
  <c r="H20" i="4"/>
  <c r="L20" i="4"/>
  <c r="P20" i="4"/>
  <c r="E21" i="4"/>
  <c r="I21" i="4"/>
  <c r="Q21" i="4"/>
  <c r="G22" i="4"/>
  <c r="K22" i="4"/>
  <c r="D23" i="4"/>
  <c r="H23" i="4"/>
  <c r="L23" i="4"/>
  <c r="G3" i="4"/>
  <c r="D4" i="4"/>
  <c r="H4" i="4"/>
  <c r="L4" i="4"/>
  <c r="P4" i="4"/>
  <c r="F5" i="4"/>
  <c r="J5" i="4"/>
  <c r="N5" i="4"/>
  <c r="R5" i="4"/>
  <c r="G6" i="4"/>
  <c r="K6" i="4"/>
  <c r="D7" i="4"/>
  <c r="H7" i="4"/>
  <c r="L7" i="4"/>
  <c r="P7" i="4"/>
  <c r="E8" i="4"/>
  <c r="I8" i="4"/>
  <c r="Q8" i="4"/>
  <c r="F9" i="4"/>
  <c r="J9" i="4"/>
  <c r="N9" i="4"/>
  <c r="R9" i="4"/>
  <c r="G10" i="4"/>
  <c r="K10" i="4"/>
  <c r="D11" i="4"/>
  <c r="H11" i="4"/>
  <c r="L11" i="4"/>
  <c r="P11" i="4"/>
  <c r="E12" i="4"/>
  <c r="I12" i="4"/>
  <c r="Q12" i="4"/>
  <c r="F13" i="4"/>
  <c r="J13" i="4"/>
  <c r="R13" i="4"/>
  <c r="G14" i="4"/>
  <c r="K14" i="4"/>
  <c r="D15" i="4"/>
  <c r="H15" i="4"/>
  <c r="L15" i="4"/>
  <c r="P15" i="4"/>
  <c r="E16" i="4"/>
  <c r="I16" i="4"/>
  <c r="Q16" i="4"/>
  <c r="F17" i="4"/>
  <c r="J17" i="4"/>
  <c r="R17" i="4"/>
  <c r="G18" i="4"/>
  <c r="L19" i="4"/>
  <c r="N21" i="4"/>
  <c r="P22" i="4"/>
  <c r="R23" i="4"/>
  <c r="G24" i="4"/>
  <c r="K24" i="4"/>
  <c r="O24" i="4"/>
  <c r="D25" i="4"/>
  <c r="H25" i="4"/>
  <c r="L25" i="4"/>
  <c r="P25" i="4"/>
  <c r="E26" i="4"/>
  <c r="I26" i="4"/>
  <c r="M26" i="4"/>
  <c r="Q26" i="4"/>
  <c r="P2" i="4"/>
  <c r="L2" i="4"/>
  <c r="H2" i="4"/>
  <c r="P19" i="4"/>
  <c r="Q20" i="4"/>
  <c r="R21" i="4"/>
  <c r="D22" i="4"/>
  <c r="E23" i="4"/>
  <c r="D24" i="4"/>
  <c r="H24" i="4"/>
  <c r="L24" i="4"/>
  <c r="P24" i="4"/>
  <c r="E25" i="4"/>
  <c r="M25" i="4"/>
  <c r="Q25" i="4"/>
  <c r="F26" i="4"/>
  <c r="I25" i="4"/>
  <c r="D19" i="4"/>
  <c r="E20" i="4"/>
  <c r="F21" i="4"/>
  <c r="H22" i="4"/>
  <c r="I23" i="4"/>
  <c r="P23" i="4"/>
  <c r="E24" i="4"/>
  <c r="I24" i="4"/>
  <c r="M24" i="4"/>
  <c r="Q24" i="4"/>
  <c r="F25" i="4"/>
  <c r="J25" i="4"/>
  <c r="R25" i="4"/>
  <c r="G26" i="4"/>
  <c r="K26" i="4"/>
  <c r="R2" i="4"/>
  <c r="N2" i="4"/>
  <c r="J2" i="4"/>
  <c r="F2" i="4"/>
  <c r="E2" i="4"/>
  <c r="R26" i="4"/>
  <c r="G2" i="4"/>
  <c r="H19" i="4"/>
  <c r="I20" i="4"/>
  <c r="J21" i="4"/>
  <c r="L22" i="4"/>
  <c r="M23" i="4"/>
  <c r="Q23" i="4"/>
  <c r="F24" i="4"/>
  <c r="J24" i="4"/>
  <c r="N24" i="4"/>
  <c r="R24" i="4"/>
  <c r="G25" i="4"/>
  <c r="K25" i="4"/>
  <c r="D26" i="4"/>
  <c r="H26" i="4"/>
  <c r="L26" i="4"/>
  <c r="P26" i="4"/>
  <c r="Q2" i="4"/>
  <c r="I2" i="4"/>
  <c r="J26" i="4"/>
  <c r="K2" i="4"/>
  <c r="D2" i="4"/>
  <c r="BV25" i="3"/>
  <c r="CM25" i="3" s="1"/>
  <c r="N23" i="4" s="1"/>
  <c r="CN25" i="3"/>
  <c r="O23" i="4" s="1"/>
  <c r="CN27" i="3"/>
  <c r="O25" i="4" s="1"/>
  <c r="BV27" i="3"/>
  <c r="CM27" i="3" s="1"/>
  <c r="N25" i="4" s="1"/>
  <c r="CN28" i="3"/>
  <c r="O26" i="4" s="1"/>
  <c r="BV28" i="3"/>
  <c r="CM28" i="3" s="1"/>
  <c r="N26" i="4" s="1"/>
  <c r="AT11" i="3"/>
  <c r="AR24" i="3"/>
  <c r="BC24" i="3" s="1"/>
  <c r="AR23" i="3"/>
  <c r="BC23" i="3" s="1"/>
  <c r="AR22" i="3"/>
  <c r="BC22" i="3" s="1"/>
  <c r="AR21" i="3"/>
  <c r="BC21" i="3" s="1"/>
  <c r="AR20" i="3"/>
  <c r="BC20" i="3" s="1"/>
  <c r="AR19" i="3"/>
  <c r="BC19" i="3" s="1"/>
  <c r="AR18" i="3"/>
  <c r="BC18" i="3" s="1"/>
  <c r="AR17" i="3"/>
  <c r="BC17" i="3" s="1"/>
  <c r="AR16" i="3"/>
  <c r="BC16" i="3" s="1"/>
  <c r="AR15" i="3"/>
  <c r="BC15" i="3" s="1"/>
  <c r="AR14" i="3"/>
  <c r="BC14" i="3" s="1"/>
  <c r="AR13" i="3"/>
  <c r="BC13" i="3" s="1"/>
  <c r="AR12" i="3"/>
  <c r="BC12" i="3" s="1"/>
  <c r="AR11" i="3"/>
  <c r="BC11" i="3" s="1"/>
  <c r="AR10" i="3"/>
  <c r="BC10" i="3" s="1"/>
  <c r="AR9" i="3"/>
  <c r="BC9" i="3" s="1"/>
  <c r="AR8" i="3"/>
  <c r="BC8" i="3" s="1"/>
  <c r="AR7" i="3"/>
  <c r="BC7" i="3" s="1"/>
  <c r="AR6" i="3"/>
  <c r="BC6" i="3" s="1"/>
  <c r="AR5" i="3"/>
  <c r="BC5" i="3" s="1"/>
  <c r="AR4" i="3"/>
  <c r="BC4" i="3" s="1"/>
  <c r="AR3" i="3"/>
  <c r="BC3" i="3" s="1"/>
  <c r="AT23" i="3"/>
  <c r="AT22" i="3"/>
  <c r="AT21" i="3"/>
  <c r="AT20" i="3"/>
  <c r="AT18" i="3"/>
  <c r="AT17" i="3"/>
  <c r="AT15" i="3"/>
  <c r="AT14" i="3"/>
  <c r="AT13" i="3"/>
  <c r="AT7" i="3"/>
  <c r="AT4" i="3"/>
  <c r="BB23" i="3"/>
  <c r="CJ23" i="3" s="1"/>
  <c r="K21" i="4" s="1"/>
  <c r="BB22" i="3"/>
  <c r="CJ22" i="3" s="1"/>
  <c r="K20" i="4" s="1"/>
  <c r="BB21" i="3"/>
  <c r="CJ21" i="3" s="1"/>
  <c r="K19" i="4" s="1"/>
  <c r="BB20" i="3"/>
  <c r="CJ20" i="3" s="1"/>
  <c r="K18" i="4" s="1"/>
  <c r="BB18" i="3"/>
  <c r="CJ18" i="3" s="1"/>
  <c r="K16" i="4" s="1"/>
  <c r="BB17" i="3"/>
  <c r="CJ17" i="3" s="1"/>
  <c r="K15" i="4" s="1"/>
  <c r="BB15" i="3"/>
  <c r="CJ15" i="3" s="1"/>
  <c r="K13" i="4" s="1"/>
  <c r="BB14" i="3"/>
  <c r="CJ14" i="3" s="1"/>
  <c r="K12" i="4" s="1"/>
  <c r="BB13" i="3"/>
  <c r="CJ13" i="3" s="1"/>
  <c r="K11" i="4" s="1"/>
  <c r="BB11" i="3"/>
  <c r="CJ11" i="3" s="1"/>
  <c r="K9" i="4" s="1"/>
  <c r="BB7" i="3"/>
  <c r="CJ7" i="3" s="1"/>
  <c r="K5" i="4" s="1"/>
  <c r="BB4" i="3"/>
  <c r="CJ4" i="3" s="1"/>
  <c r="K3" i="4" s="1"/>
  <c r="BU24" i="3" l="1"/>
  <c r="CN24" i="3" s="1"/>
  <c r="O22" i="4" s="1"/>
  <c r="BU10" i="3"/>
  <c r="BU11" i="3"/>
  <c r="CN11" i="3" s="1"/>
  <c r="O9" i="4" s="1"/>
  <c r="BU12" i="3"/>
  <c r="CN12" i="3" s="1"/>
  <c r="O10" i="4" s="1"/>
  <c r="BU13" i="3"/>
  <c r="CN13" i="3" s="1"/>
  <c r="O11" i="4" s="1"/>
  <c r="BU14" i="3"/>
  <c r="CN14" i="3" s="1"/>
  <c r="O12" i="4" s="1"/>
  <c r="BU15" i="3"/>
  <c r="BU16" i="3"/>
  <c r="BU17" i="3"/>
  <c r="BU18" i="3"/>
  <c r="BU19" i="3"/>
  <c r="BU20" i="3"/>
  <c r="BU21" i="3"/>
  <c r="CN21" i="3" s="1"/>
  <c r="O19" i="4" s="1"/>
  <c r="BU22" i="3"/>
  <c r="BU23" i="3"/>
  <c r="CN23" i="3" s="1"/>
  <c r="O21" i="4" s="1"/>
  <c r="BU8" i="3"/>
  <c r="CN8" i="3" s="1"/>
  <c r="O6" i="4" s="1"/>
  <c r="BU7" i="3"/>
  <c r="CN7" i="3" s="1"/>
  <c r="O5" i="4" s="1"/>
  <c r="BU5" i="3"/>
  <c r="CN5" i="3" s="1"/>
  <c r="O4" i="4" s="1"/>
  <c r="BU4" i="3"/>
  <c r="CN4" i="3" s="1"/>
  <c r="O3" i="4" s="1"/>
  <c r="BU3" i="3"/>
  <c r="CN3" i="3" s="1"/>
  <c r="O2" i="4" s="1"/>
  <c r="BT24" i="3"/>
  <c r="CL24" i="3" s="1"/>
  <c r="M22" i="4" s="1"/>
  <c r="BT9" i="3"/>
  <c r="CL9" i="3" s="1"/>
  <c r="M7" i="4" s="1"/>
  <c r="BT10" i="3"/>
  <c r="CL10" i="3" s="1"/>
  <c r="M8" i="4" s="1"/>
  <c r="BT11" i="3"/>
  <c r="CL11" i="3" s="1"/>
  <c r="M9" i="4" s="1"/>
  <c r="BT12" i="3"/>
  <c r="CL12" i="3" s="1"/>
  <c r="M10" i="4" s="1"/>
  <c r="BT13" i="3"/>
  <c r="CL13" i="3" s="1"/>
  <c r="M11" i="4" s="1"/>
  <c r="BT14" i="3"/>
  <c r="CL14" i="3" s="1"/>
  <c r="M12" i="4" s="1"/>
  <c r="BT15" i="3"/>
  <c r="CL15" i="3" s="1"/>
  <c r="M13" i="4" s="1"/>
  <c r="BT16" i="3"/>
  <c r="CL16" i="3" s="1"/>
  <c r="M14" i="4" s="1"/>
  <c r="BT17" i="3"/>
  <c r="CL17" i="3" s="1"/>
  <c r="M15" i="4" s="1"/>
  <c r="BT18" i="3"/>
  <c r="CL18" i="3" s="1"/>
  <c r="M16" i="4" s="1"/>
  <c r="BT19" i="3"/>
  <c r="CL19" i="3" s="1"/>
  <c r="M17" i="4" s="1"/>
  <c r="BT20" i="3"/>
  <c r="CL20" i="3" s="1"/>
  <c r="M18" i="4" s="1"/>
  <c r="BT21" i="3"/>
  <c r="CL21" i="3" s="1"/>
  <c r="M19" i="4" s="1"/>
  <c r="BT22" i="3"/>
  <c r="CL22" i="3" s="1"/>
  <c r="M20" i="4" s="1"/>
  <c r="BT23" i="3"/>
  <c r="CL23" i="3" s="1"/>
  <c r="M21" i="4" s="1"/>
  <c r="BT7" i="3"/>
  <c r="CL7" i="3" s="1"/>
  <c r="M5" i="4" s="1"/>
  <c r="BT5" i="3"/>
  <c r="CL5" i="3" s="1"/>
  <c r="M4" i="4" s="1"/>
  <c r="BT4" i="3"/>
  <c r="CL4" i="3" s="1"/>
  <c r="M3" i="4" s="1"/>
  <c r="BT3" i="3"/>
  <c r="CL3" i="3" s="1"/>
  <c r="M2" i="4" s="1"/>
  <c r="BV20" i="3" l="1"/>
  <c r="CM20" i="3" s="1"/>
  <c r="N18" i="4" s="1"/>
  <c r="CN20" i="3"/>
  <c r="O18" i="4" s="1"/>
  <c r="CN16" i="3"/>
  <c r="O14" i="4" s="1"/>
  <c r="BV16" i="3"/>
  <c r="CM16" i="3" s="1"/>
  <c r="N14" i="4" s="1"/>
  <c r="BV19" i="3"/>
  <c r="CM19" i="3" s="1"/>
  <c r="N17" i="4" s="1"/>
  <c r="CN19" i="3"/>
  <c r="O17" i="4" s="1"/>
  <c r="BV15" i="3"/>
  <c r="CM15" i="3" s="1"/>
  <c r="N13" i="4" s="1"/>
  <c r="CN15" i="3"/>
  <c r="O13" i="4" s="1"/>
  <c r="BV22" i="3"/>
  <c r="CM22" i="3" s="1"/>
  <c r="N20" i="4" s="1"/>
  <c r="CN22" i="3"/>
  <c r="O20" i="4" s="1"/>
  <c r="BV18" i="3"/>
  <c r="CM18" i="3" s="1"/>
  <c r="N16" i="4" s="1"/>
  <c r="CN18" i="3"/>
  <c r="O16" i="4" s="1"/>
  <c r="BV10" i="3"/>
  <c r="CM10" i="3" s="1"/>
  <c r="N8" i="4" s="1"/>
  <c r="CN10" i="3"/>
  <c r="O8" i="4" s="1"/>
  <c r="CN17" i="3"/>
  <c r="O15" i="4" s="1"/>
  <c r="BV17" i="3"/>
  <c r="CM17" i="3" s="1"/>
  <c r="N15" i="4" s="1"/>
  <c r="BT8" i="3" l="1"/>
  <c r="CL8" i="3" s="1"/>
  <c r="M6" i="4" s="1"/>
  <c r="BW8" i="3"/>
  <c r="CO8" i="3" s="1"/>
  <c r="P6" i="4" s="1"/>
  <c r="AR39" i="3"/>
  <c r="AR40" i="3"/>
  <c r="AR42" i="3"/>
  <c r="AR41" i="3"/>
  <c r="AR33" i="3"/>
  <c r="AR43" i="3"/>
  <c r="AR36" i="3"/>
  <c r="AR34" i="3"/>
  <c r="AR35" i="3"/>
  <c r="AR32" i="3"/>
  <c r="AT43" i="3" l="1"/>
  <c r="AT33" i="3"/>
  <c r="AT34" i="3"/>
  <c r="AT36" i="3"/>
  <c r="AT35" i="3"/>
  <c r="AT32" i="3"/>
  <c r="AR38" i="3"/>
  <c r="AR31" i="3"/>
  <c r="AR37" i="3"/>
  <c r="AR30" i="3"/>
  <c r="AT38" i="3" l="1"/>
  <c r="AT31" i="3"/>
  <c r="J30" i="3"/>
  <c r="J43" i="3"/>
  <c r="J18" i="3"/>
  <c r="J42" i="3"/>
  <c r="J41" i="3"/>
  <c r="J40" i="3"/>
  <c r="J39" i="3"/>
  <c r="J38" i="3"/>
  <c r="J37" i="3"/>
  <c r="J36" i="3"/>
  <c r="J35" i="3"/>
  <c r="J34" i="3"/>
  <c r="J33" i="3"/>
  <c r="J32" i="3"/>
  <c r="J31" i="3"/>
  <c r="J24" i="3"/>
  <c r="J23" i="3"/>
  <c r="J22" i="3"/>
  <c r="J21" i="3"/>
  <c r="J20" i="3"/>
  <c r="J19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<sst xmlns="http://schemas.openxmlformats.org/spreadsheetml/2006/main" count="5430" uniqueCount="497">
  <si>
    <t>-100 б.п.</t>
  </si>
  <si>
    <t>Среднее</t>
  </si>
  <si>
    <t>+100 б.п.</t>
  </si>
  <si>
    <t>OAS, бп к shortrate</t>
  </si>
  <si>
    <t>Грязная цена, %</t>
  </si>
  <si>
    <t>Чистая цена, %</t>
  </si>
  <si>
    <t>Доходность, %</t>
  </si>
  <si>
    <t>Эффективная дюрация</t>
  </si>
  <si>
    <t>Выпуклость</t>
  </si>
  <si>
    <t>CPR, %</t>
  </si>
  <si>
    <t>Модиф. дюрация</t>
  </si>
  <si>
    <t>Дюрация Маколея, лет</t>
  </si>
  <si>
    <t>Транш</t>
  </si>
  <si>
    <t>А</t>
  </si>
  <si>
    <t>Б</t>
  </si>
  <si>
    <t>Союз-1</t>
  </si>
  <si>
    <t>ТФБ-1</t>
  </si>
  <si>
    <t>МТС-банк</t>
  </si>
  <si>
    <t>Один транш</t>
  </si>
  <si>
    <t>МетИнв-2</t>
  </si>
  <si>
    <t>Возрожд.-3</t>
  </si>
  <si>
    <t>Возрожд.-5</t>
  </si>
  <si>
    <t>МКБ-2</t>
  </si>
  <si>
    <t>Абсолют-4</t>
  </si>
  <si>
    <t>Вега-1</t>
  </si>
  <si>
    <t>Вега-2</t>
  </si>
  <si>
    <t>МИА-2 А</t>
  </si>
  <si>
    <t>Акбарс-2</t>
  </si>
  <si>
    <t>МИА-1 А3</t>
  </si>
  <si>
    <t>А3</t>
  </si>
  <si>
    <t>Эклипс-1</t>
  </si>
  <si>
    <t>Возрожд.-4</t>
  </si>
  <si>
    <t>Санрайз-1</t>
  </si>
  <si>
    <t>Санрайз-2</t>
  </si>
  <si>
    <t>ВСИА-2012</t>
  </si>
  <si>
    <t>ПСПБ</t>
  </si>
  <si>
    <t>МИА-1 А</t>
  </si>
  <si>
    <t>АИЖК 2014-3</t>
  </si>
  <si>
    <t>А1</t>
  </si>
  <si>
    <t>А2</t>
  </si>
  <si>
    <t>А1 (Погашен)</t>
  </si>
  <si>
    <t>А2 (Погашен)</t>
  </si>
  <si>
    <t>АИЖК 2014-2</t>
  </si>
  <si>
    <t>АИЖК 2014-1</t>
  </si>
  <si>
    <t>АИЖК 2013-1</t>
  </si>
  <si>
    <t>АИЖК 2012-1</t>
  </si>
  <si>
    <t>АИЖК 2011-2</t>
  </si>
  <si>
    <t>АИЖК 2011-1-13</t>
  </si>
  <si>
    <t>АИЖК 2011-1-12</t>
  </si>
  <si>
    <t>АИЖК 2011-1-11</t>
  </si>
  <si>
    <t>Название</t>
  </si>
  <si>
    <t>Результат</t>
  </si>
  <si>
    <t>Face Value</t>
  </si>
  <si>
    <t>Market Price</t>
  </si>
  <si>
    <t>Yield</t>
  </si>
  <si>
    <t>Duration, years</t>
  </si>
  <si>
    <t>Notional Value</t>
  </si>
  <si>
    <t>Instrument</t>
  </si>
  <si>
    <t>ISIN</t>
  </si>
  <si>
    <t>Quantity</t>
  </si>
  <si>
    <t>Dirty Price</t>
  </si>
  <si>
    <t>ВСИА2012 А</t>
  </si>
  <si>
    <t>RU000A0JUD00</t>
  </si>
  <si>
    <t>ИА АкБар2А</t>
  </si>
  <si>
    <t>RU000A0JW316</t>
  </si>
  <si>
    <t>ИА БСПБ2 1</t>
  </si>
  <si>
    <t>RU000A0ZZW77</t>
  </si>
  <si>
    <t>ИА Вега1 А</t>
  </si>
  <si>
    <t>RU000A0JWKQ4</t>
  </si>
  <si>
    <t>ИА Вега2 А</t>
  </si>
  <si>
    <t>RU000A0JWKP6</t>
  </si>
  <si>
    <t>ИА ДВИЦ1 А</t>
  </si>
  <si>
    <t>RU000A0JVAJ2</t>
  </si>
  <si>
    <t>ИА МКБ2-01</t>
  </si>
  <si>
    <t>RU000A0JX0L8</t>
  </si>
  <si>
    <t>ИА ПСПб А</t>
  </si>
  <si>
    <t>RU000A0JUCX1</t>
  </si>
  <si>
    <t>ИА ТФБ1 А</t>
  </si>
  <si>
    <t>RU000A0JV508</t>
  </si>
  <si>
    <t>ИААбсолют4</t>
  </si>
  <si>
    <t>RU000A0JWU80</t>
  </si>
  <si>
    <t>ИАВ 3 А</t>
  </si>
  <si>
    <t>RU000A0JUJE6</t>
  </si>
  <si>
    <t>ИАВ 4 А</t>
  </si>
  <si>
    <t>RU000A0JVFN3</t>
  </si>
  <si>
    <t>ИАВ 5</t>
  </si>
  <si>
    <t>RU000A0JXQU1</t>
  </si>
  <si>
    <t>ИАМетинв-2</t>
  </si>
  <si>
    <t>RU000A0ZZ6K5</t>
  </si>
  <si>
    <t>ИАМлтор1А3</t>
  </si>
  <si>
    <t>RU000A0JVTM6</t>
  </si>
  <si>
    <t>ИАМлтор1А4</t>
  </si>
  <si>
    <t>RU000A0JWF30</t>
  </si>
  <si>
    <t>ИАМлторг1А</t>
  </si>
  <si>
    <t>RU000A0JVB35</t>
  </si>
  <si>
    <t>ИАМлторг2А</t>
  </si>
  <si>
    <t>RU000A0JWAT9</t>
  </si>
  <si>
    <t>ИАНадежД1А</t>
  </si>
  <si>
    <t>RU000A0JVU81</t>
  </si>
  <si>
    <t>ИАПульс-1А</t>
  </si>
  <si>
    <t>RU000A0JVJY2</t>
  </si>
  <si>
    <t>ИАПульс-2А</t>
  </si>
  <si>
    <t>RU000A0JVHJ7</t>
  </si>
  <si>
    <t>ИАСОЮЗ-1А</t>
  </si>
  <si>
    <t>RU000A0JV664</t>
  </si>
  <si>
    <t>RU000A0JV3S9</t>
  </si>
  <si>
    <t>RU000A0JVNC0</t>
  </si>
  <si>
    <t>АИЖК 2011-1об Б/11</t>
  </si>
  <si>
    <t>RU000A0JW0H7</t>
  </si>
  <si>
    <t>АИЖК 2011-1об Б/12</t>
  </si>
  <si>
    <t>RU000A0JW0J3</t>
  </si>
  <si>
    <t>АИЖК 2011-1об Б/13</t>
  </si>
  <si>
    <t>RU000A0JW0G9</t>
  </si>
  <si>
    <t>АИЖК 2011-2 Б</t>
  </si>
  <si>
    <t>АИЖК 2012-1,Б</t>
  </si>
  <si>
    <t>RU000A0JW0L9</t>
  </si>
  <si>
    <t>АИЖК 2013-1,Б</t>
  </si>
  <si>
    <t>RU000A0JW0R6</t>
  </si>
  <si>
    <t>АИЖК 2014-1,Б</t>
  </si>
  <si>
    <t>АИЖК 2014-2,Б</t>
  </si>
  <si>
    <t>RU000A0JV7H3</t>
  </si>
  <si>
    <t>АИЖК 2014-3,Б</t>
  </si>
  <si>
    <t>RU000A0JV1A1</t>
  </si>
  <si>
    <t>АИЖК-11 А2</t>
  </si>
  <si>
    <t>RU000A0JRMW8</t>
  </si>
  <si>
    <t>АИЖК-12 А2</t>
  </si>
  <si>
    <t>RU000A0JSKJ7</t>
  </si>
  <si>
    <t>АИЖК-13 А2</t>
  </si>
  <si>
    <t>RU000A0JU3J9</t>
  </si>
  <si>
    <t>АИЖК14-2А3</t>
  </si>
  <si>
    <t>RU000A0JV755</t>
  </si>
  <si>
    <t>АИЖК2014А3</t>
  </si>
  <si>
    <t>RU000A0JUJ87</t>
  </si>
  <si>
    <t>ТРЕТЬИ ЛИЦА</t>
  </si>
  <si>
    <t>OAS</t>
  </si>
  <si>
    <t>Эфф. дюрация</t>
  </si>
  <si>
    <t>Дюрация Мак.</t>
  </si>
  <si>
    <t>-</t>
  </si>
  <si>
    <t>Количество</t>
  </si>
  <si>
    <t>Условие CleanUp</t>
  </si>
  <si>
    <t>Информация для проверки</t>
  </si>
  <si>
    <t>Объявлено погашение</t>
  </si>
  <si>
    <t>Следующий купон</t>
  </si>
  <si>
    <t>Ставка купона</t>
  </si>
  <si>
    <t>http://www.ma-absolut4.ru/</t>
  </si>
  <si>
    <t>Номинал выпуска, руб.</t>
  </si>
  <si>
    <t>Отношение к номиналу выпуска</t>
  </si>
  <si>
    <t>Да</t>
  </si>
  <si>
    <t>Нет</t>
  </si>
  <si>
    <t>Условие CleanUp наступило</t>
  </si>
  <si>
    <t>А &lt; 20%</t>
  </si>
  <si>
    <t>(А + Б) &lt; 30%</t>
  </si>
  <si>
    <t>http://www.akbars2-ma.ru/</t>
  </si>
  <si>
    <t>А &lt; 10%</t>
  </si>
  <si>
    <t>http://ma-bspb2.ru/</t>
  </si>
  <si>
    <t>В любую дату</t>
  </si>
  <si>
    <t>http://mia-1.ahml.ru/ru/</t>
  </si>
  <si>
    <t>http://mia2.ru/</t>
  </si>
  <si>
    <t>http://www.ma-dvic1.ru/</t>
  </si>
  <si>
    <t>А &lt; 30%</t>
  </si>
  <si>
    <t>http://iav5.ru/</t>
  </si>
  <si>
    <t>http://esma2012.ahml.ru/ru/</t>
  </si>
  <si>
    <t>http://ma-mkb2.ru/</t>
  </si>
  <si>
    <t>А &lt; 5%</t>
  </si>
  <si>
    <t>http://iav4.ru/</t>
  </si>
  <si>
    <t>https://bgfbank.ru/investoram/</t>
  </si>
  <si>
    <t>http://iapspb.ru/</t>
  </si>
  <si>
    <t>http://www.ipagentsoyuz1.ru/</t>
  </si>
  <si>
    <t>А &lt; 20% (А+Б)</t>
  </si>
  <si>
    <t>http://iav3.ru/</t>
  </si>
  <si>
    <t>http://tfb-1.ru/</t>
  </si>
  <si>
    <t>(А + Б + В) &lt; 20%</t>
  </si>
  <si>
    <t>(А + Б) &lt; 20%</t>
  </si>
  <si>
    <t>http://www.iametallinvest2.ru/</t>
  </si>
  <si>
    <t xml:space="preserve"> </t>
  </si>
  <si>
    <t>http://nd-1.ru/</t>
  </si>
  <si>
    <t>http://12ma.ahml.ru/ru/</t>
  </si>
  <si>
    <t>Транш Б</t>
  </si>
  <si>
    <t>http://11ma.ahml.ru/ru/</t>
  </si>
  <si>
    <t>A3 &lt; 10%</t>
  </si>
  <si>
    <t>http://9ma.ahml.ru/ru/</t>
  </si>
  <si>
    <t>A2 &lt; 10%</t>
  </si>
  <si>
    <t>http://7ma.ahml.ru/ru/</t>
  </si>
  <si>
    <t>http://5ma.ahml.ru/ru/</t>
  </si>
  <si>
    <t>http://13ma.ahml.ru/ru/</t>
  </si>
  <si>
    <t>http://6ma.ahml.ru/ru/</t>
  </si>
  <si>
    <t>Номинал Б</t>
  </si>
  <si>
    <t>Номинал В</t>
  </si>
  <si>
    <t>Если нужно для условия CleanUp</t>
  </si>
  <si>
    <t>Сайт ИА</t>
  </si>
  <si>
    <t>RU000A0JUPU9</t>
  </si>
  <si>
    <t>RU000A0JUPF0</t>
  </si>
  <si>
    <t>RU000A0JVAQ7</t>
  </si>
  <si>
    <t>RU000A0JUQ54</t>
  </si>
  <si>
    <t>Оценка расходов</t>
  </si>
  <si>
    <t>Постоянные (среднее за КП)</t>
  </si>
  <si>
    <t>КП</t>
  </si>
  <si>
    <t>Считается по модели ИЦБ АИЖК</t>
  </si>
  <si>
    <t>Резерв специального назначения</t>
  </si>
  <si>
    <t>Величина на начало периода</t>
  </si>
  <si>
    <t>Использование в текущем периоде</t>
  </si>
  <si>
    <t>Пополнение в текущем периоде</t>
  </si>
  <si>
    <t>Величина на конец периода</t>
  </si>
  <si>
    <t>Посл. ОдИ</t>
  </si>
  <si>
    <t>ОБНОВИТЬ</t>
  </si>
  <si>
    <t>Текущий номинал</t>
  </si>
  <si>
    <t>Купонный период (согласно ОдИ на предыдущую дату выплаты)</t>
  </si>
  <si>
    <t>ОдИ пред. купона</t>
  </si>
  <si>
    <t>Амортизация в текущем периоде</t>
  </si>
  <si>
    <t>Необходимая величина (max)</t>
  </si>
  <si>
    <t>http://esma2012.ahml.ru/common/img/uploaded/VS_IA_2012_Otchet_dlya_investorov_11.11.2019.pdf</t>
  </si>
  <si>
    <t>http://mia-1.ahml.ru/common/img/uploaded/MIA_1_INTEKH_Otchet_dlya_investorov_18.11.2019.pdf</t>
  </si>
  <si>
    <t>http://www.ma-dvic1.ru/component/phocadownload/category/12-otchety-investoram?download=433:otchet-07-11-2019</t>
  </si>
  <si>
    <r>
      <t>Hard minimum</t>
    </r>
    <r>
      <rPr>
        <b/>
        <sz val="10"/>
        <color theme="9" tint="0.39997558519241921"/>
        <rFont val="Calibri"/>
        <family val="2"/>
        <charset val="204"/>
        <scheme val="minor"/>
      </rPr>
      <t xml:space="preserve"> </t>
    </r>
    <r>
      <rPr>
        <b/>
        <sz val="10"/>
        <color rgb="FF00B050"/>
        <rFont val="Calibri"/>
        <family val="2"/>
        <charset val="204"/>
        <scheme val="minor"/>
      </rPr>
      <t>(достигнут)</t>
    </r>
  </si>
  <si>
    <t>Актуальные значения резервов</t>
  </si>
  <si>
    <t xml:space="preserve">  </t>
  </si>
  <si>
    <t>Условия CleanUp</t>
  </si>
  <si>
    <t>Дата погаше-ния</t>
  </si>
  <si>
    <t>CleanUpAnnounced</t>
  </si>
  <si>
    <t>ConstantExpenses</t>
  </si>
  <si>
    <t>VariableExpenses</t>
  </si>
  <si>
    <t>ReserveFloat</t>
  </si>
  <si>
    <t>Доля в контексте CleanUp</t>
  </si>
  <si>
    <t>Name</t>
  </si>
  <si>
    <t>CurrentNominal</t>
  </si>
  <si>
    <t>TrancheNumber</t>
  </si>
  <si>
    <t>LastCouponDate</t>
  </si>
  <si>
    <t>CouponPeriod</t>
  </si>
  <si>
    <t>CurrentReserve</t>
  </si>
  <si>
    <t>Возрождение-3</t>
  </si>
  <si>
    <t>МТС-Банк</t>
  </si>
  <si>
    <t>СОЮЗ-1</t>
  </si>
  <si>
    <t>Возрождение-4</t>
  </si>
  <si>
    <t>Возрождение-5</t>
  </si>
  <si>
    <t>БСПБ-2</t>
  </si>
  <si>
    <t>Фора-2014</t>
  </si>
  <si>
    <t>ДВИЦ-1</t>
  </si>
  <si>
    <t>Пульсар-2</t>
  </si>
  <si>
    <t>Пульсар-1</t>
  </si>
  <si>
    <t>НадежДом-1</t>
  </si>
  <si>
    <t>МИА-1 А4</t>
  </si>
  <si>
    <t>ИА ИНТЕХ А</t>
  </si>
  <si>
    <t>ИА МТСБ А</t>
  </si>
  <si>
    <t>ИАСанр1А</t>
  </si>
  <si>
    <t>ИАСанр2А</t>
  </si>
  <si>
    <t>МИА-1</t>
  </si>
  <si>
    <t>ИА ПСПБ А</t>
  </si>
  <si>
    <t>ДА</t>
  </si>
  <si>
    <t>http://ma-sunrise-1.ru/</t>
  </si>
  <si>
    <t>(А + Б + В) &lt; 30%</t>
  </si>
  <si>
    <t>http://ma-sunrise-2.ru/</t>
  </si>
  <si>
    <t>https://www.mtsbank.ru/about/mortgage_agent/</t>
  </si>
  <si>
    <t>http://www.iainteh.ru/</t>
  </si>
  <si>
    <t>http://www.iainteh.ru/component/phocadownload/category/10-otch-inv?download=365:otchet-05-11-2019</t>
  </si>
  <si>
    <t>ИНТЕХ</t>
  </si>
  <si>
    <t>Предыду-щий купон</t>
  </si>
  <si>
    <t>Данные Казначейства по группе ДОМ.РФ</t>
  </si>
  <si>
    <t>Погашение номинала</t>
  </si>
  <si>
    <t>«Поступления по ОД»</t>
  </si>
  <si>
    <t>YLD</t>
  </si>
  <si>
    <t>PLN</t>
  </si>
  <si>
    <t>PRT</t>
  </si>
  <si>
    <t>FLL</t>
  </si>
  <si>
    <t>PDL</t>
  </si>
  <si>
    <t>Процент-ные поступ-ления</t>
  </si>
  <si>
    <t>Плановая амортиза-ция ОД</t>
  </si>
  <si>
    <t>Досрочная амортиза-ция ОД</t>
  </si>
  <si>
    <t>Рефинансирование ОД</t>
  </si>
  <si>
    <t>Приток ОД в 90+</t>
  </si>
  <si>
    <t>«Процентные поступления»</t>
  </si>
  <si>
    <t>задается константой как среднее по истории отчетов для инвесторов</t>
  </si>
  <si>
    <t>Постоянные расходы</t>
  </si>
  <si>
    <t>Переменные расходы</t>
  </si>
  <si>
    <t>(в % от ООД пула на конец РП)</t>
  </si>
  <si>
    <t>Купон старшего транша</t>
  </si>
  <si>
    <t>На эти выплаты хватает первоначальных "Проц. поступлений"?</t>
  </si>
  <si>
    <t>НЕТ</t>
  </si>
  <si>
    <t>ARRA</t>
  </si>
  <si>
    <t>Используем резервы, пока не выплатим купон старшего транша</t>
  </si>
  <si>
    <t>IF &gt; 0</t>
  </si>
  <si>
    <t>Резерв Спец. Назн.</t>
  </si>
  <si>
    <t>Резерв на юр. расходы</t>
  </si>
  <si>
    <t>(если есть)</t>
  </si>
  <si>
    <t>Резерв на необх. расх.</t>
  </si>
  <si>
    <t>Смотрим на Резерв Специального Назначения</t>
  </si>
  <si>
    <t>Хватило резервных средств?</t>
  </si>
  <si>
    <t>&gt; НЕОБХ</t>
  </si>
  <si>
    <t xml:space="preserve"> = НЕОБХ</t>
  </si>
  <si>
    <t>&lt; НЕОБХ</t>
  </si>
  <si>
    <t>Амортизируем Резерв Спец. Назначения до необходимой величины (и направляем в текущие "Проц. поступления")</t>
  </si>
  <si>
    <t>Пополнение Резерва Спец. Назначения либо до необходимой величины, либо до максимально возможной величины</t>
  </si>
  <si>
    <t>СТОП</t>
  </si>
  <si>
    <t>Берем средства из "Поступлений по ОД", пока не выплатим купон старшего транша</t>
  </si>
  <si>
    <t>Купоны младших траншей и выплаты по субординированным или младшим кредитам</t>
  </si>
  <si>
    <t>Амортизация Резерва Специального Назначения</t>
  </si>
  <si>
    <t>PAA</t>
  </si>
  <si>
    <t>Хватило средств по поступлениям из ОД?</t>
  </si>
  <si>
    <t>ДЕФОЛТ</t>
  </si>
  <si>
    <t>http://www.e-disclosure.ru/portal/files.aspx?id=34046&amp;type=10</t>
  </si>
  <si>
    <t>CouponRate</t>
  </si>
  <si>
    <t>Значения для таблицы ThirdMBSInputs</t>
  </si>
  <si>
    <t>Matlab-3 PortfolioID</t>
  </si>
  <si>
    <t>CleanUpValue</t>
  </si>
  <si>
    <t>Agent_FullName</t>
  </si>
  <si>
    <t>DBTatBeginning</t>
  </si>
  <si>
    <t>PoolAmortPerMonth</t>
  </si>
  <si>
    <t>CDR</t>
  </si>
  <si>
    <t>ПСПб</t>
  </si>
  <si>
    <t>Восточно-Сибирский ИА</t>
  </si>
  <si>
    <t>МТСБ</t>
  </si>
  <si>
    <t>Фора2014</t>
  </si>
  <si>
    <t>МИА-1-пул1</t>
  </si>
  <si>
    <t>МИА-1-пул3</t>
  </si>
  <si>
    <t>ЗАО «ИА Надежный дом-1»</t>
  </si>
  <si>
    <t>АкБарс2</t>
  </si>
  <si>
    <t>Absolut4</t>
  </si>
  <si>
    <t>МКБ 2</t>
  </si>
  <si>
    <t>Металлинвест-2</t>
  </si>
  <si>
    <t>БСПБ 2</t>
  </si>
  <si>
    <t>CPR</t>
  </si>
  <si>
    <t>История</t>
  </si>
  <si>
    <t>А &lt; 25%</t>
  </si>
  <si>
    <t>/****** Скрипт для команды SelectTopNRows из среды SSMS  ******/
with t as
(
SELECT 
       [ISIN]
   ,[Agent_FullName]
   ,SUM(CPRSum) as CPRSum
   ,SUM(CDRSum) as CDRSum
   ,SUM(PreviousResidual-NotionalResidual) as PoolAmortPerMonth
   ,SUM(NotionalResidual) as DBTatBeginning
      ,[ReportDate]
  FROM [DWH_DMT].[COBRA].[RipResultAllDataM] t1
  left join [mars].[rip].[dbo].[Agents] t2
  on t1.[AgentID] = t2.[Agent_ID]
  where ISIN in
  (
'RU000A0ZZW77'
,'RU000A0JWU80'
,' RU000A0JWF30'
,'RU000A0JVNC0'
,'RU000A0JVB35'
,'RU000A0JW316'
,' RU000A0JWAT9'
,'RU000A0JVTM6'
,'RU000A0JVAJ2'
,'RU000A0JXQU1'
,'RU000A0JUD00'
,'RU000A0JX0L8'
,'RU000A0JVFN3'
,'RU000A0JVJY2'
,'RU000A0JWKQ4'
,'RU000A0JUCX1'
,'RU000A0JV664'
,'RU000A0JWKP6'
,'RU000A0JUJE6'
,' RU000A0JV508'
,'RU000A0JVHJ7'
,'RU000A0ZZ6K5'
,'RU000A0JV3S9'
,'RU000A0JVU81'
,'RU000A0JUPU9'
,'RU000A0JUPF0'
,'RU000A0JUQ54'
,'RU000A0JVAQ7'
  )
  group by ReportDate, [Agent_FullName], [ISIN]
)
select 
       [ISIN]
   ,[Agent_FullName]
   ,[ReportDate]
   ,DBTatBeginning
   ,PoolAmortPerMonth
   ,(1-POWER(1-CPRSum/DBTatBeginning,12)) as CPR1
   ,(1-POWER(1-PoolAmortPerMonth/DBTatBeginning,12)) as CPR2
   ,(1-POWER(1-CDRSum/DBTatBeginning,12)) as CDR
from t
where PoolAmortPerMonth IS NOT NULL
order by ISIN, ReportDate</t>
  </si>
  <si>
    <t>ТФБ1</t>
  </si>
  <si>
    <t>МИА-2</t>
  </si>
  <si>
    <t>МИА 1,А4</t>
  </si>
  <si>
    <t>SoftMinReserve</t>
  </si>
  <si>
    <t>HardMinReserve</t>
  </si>
  <si>
    <t>ReserveFloatMultiplier</t>
  </si>
  <si>
    <t>SumOfOtherTranches</t>
  </si>
  <si>
    <t>SumOfOtherlTranches</t>
  </si>
  <si>
    <t>Float min (% of Previous CurrNom)</t>
  </si>
  <si>
    <t>Приближенный Float Min</t>
  </si>
  <si>
    <t>ReserveAmortizationTrigger</t>
  </si>
  <si>
    <t>Дата последнего купона, когда нельзя амортизировать резерв специального назначения</t>
  </si>
  <si>
    <t>Выплачиваем ARRA, если ARRA &gt; 0:</t>
  </si>
  <si>
    <t>Убытки по основному долгу</t>
  </si>
  <si>
    <r>
      <rPr>
        <sz val="28"/>
        <color theme="1"/>
        <rFont val="Calibri"/>
        <family val="2"/>
        <charset val="204"/>
        <scheme val="minor"/>
      </rPr>
      <t>sum</t>
    </r>
    <r>
      <rPr>
        <sz val="48"/>
        <color theme="1"/>
        <rFont val="Calibri"/>
        <family val="2"/>
        <scheme val="minor"/>
      </rPr>
      <t>PAA</t>
    </r>
    <r>
      <rPr>
        <sz val="26"/>
        <color theme="1"/>
        <rFont val="Calibri"/>
        <family val="2"/>
        <charset val="204"/>
        <scheme val="minor"/>
      </rPr>
      <t>i-1</t>
    </r>
  </si>
  <si>
    <r>
      <rPr>
        <sz val="28"/>
        <color theme="1"/>
        <rFont val="Calibri"/>
        <family val="2"/>
        <charset val="204"/>
        <scheme val="minor"/>
      </rPr>
      <t>sum</t>
    </r>
    <r>
      <rPr>
        <sz val="48"/>
        <color theme="1"/>
        <rFont val="Calibri"/>
        <family val="2"/>
        <scheme val="minor"/>
      </rPr>
      <t>RAA</t>
    </r>
    <r>
      <rPr>
        <sz val="26"/>
        <color theme="1"/>
        <rFont val="Calibri"/>
        <family val="2"/>
        <charset val="204"/>
        <scheme val="minor"/>
      </rPr>
      <t>i-1</t>
    </r>
  </si>
  <si>
    <t>Направление денежных средств на погашение (частичное погашение) облигаций в текущую купонную выплату</t>
  </si>
  <si>
    <t>Поступления по основному долгу, используемые для покрытия недостатка процентных поступлений в текущем расчетном периоде</t>
  </si>
  <si>
    <t>значения за расчетный период</t>
  </si>
  <si>
    <r>
      <t xml:space="preserve">Сумма процентных поступлений, использованных в течение предыдущих
расчетных периодов </t>
    </r>
    <r>
      <rPr>
        <b/>
        <sz val="26"/>
        <color theme="1"/>
        <rFont val="Calibri"/>
        <family val="2"/>
        <charset val="204"/>
        <scheme val="minor"/>
      </rPr>
      <t xml:space="preserve">(не включая текущий) </t>
    </r>
    <r>
      <rPr>
        <sz val="26"/>
        <color theme="1"/>
        <rFont val="Calibri"/>
        <family val="2"/>
        <scheme val="minor"/>
      </rPr>
      <t>на погашение (частичное погашение) облигаций</t>
    </r>
  </si>
  <si>
    <r>
      <t xml:space="preserve">Сумма поступлений по основному долгу, использованная для покрытия недостатка процентных поступлений в предыдущие расчетные периоды </t>
    </r>
    <r>
      <rPr>
        <b/>
        <sz val="26"/>
        <color theme="1"/>
        <rFont val="Calibri"/>
        <family val="2"/>
        <charset val="204"/>
        <scheme val="minor"/>
      </rPr>
      <t>(не включая текущий)</t>
    </r>
  </si>
  <si>
    <r>
      <t xml:space="preserve">Сумма всех убытков по ОД за все предыдущие расчетные периоды </t>
    </r>
    <r>
      <rPr>
        <b/>
        <sz val="28"/>
        <color theme="1"/>
        <rFont val="Calibri"/>
        <family val="2"/>
        <charset val="204"/>
        <scheme val="minor"/>
      </rPr>
      <t>(включая текущий)</t>
    </r>
  </si>
  <si>
    <t>PDL за расчетный период</t>
  </si>
  <si>
    <t>Total убытки</t>
  </si>
  <si>
    <t># выплаты</t>
  </si>
  <si>
    <t>Total PAA за предыущие периоды</t>
  </si>
  <si>
    <t>Total RAA за предыущие периоды</t>
  </si>
  <si>
    <r>
      <rPr>
        <b/>
        <sz val="22"/>
        <color theme="1"/>
        <rFont val="Calibri"/>
        <family val="2"/>
        <charset val="204"/>
        <scheme val="minor"/>
      </rPr>
      <t xml:space="preserve">Simplifying assumption.       </t>
    </r>
    <r>
      <rPr>
        <sz val="22"/>
        <color theme="1"/>
        <rFont val="Calibri"/>
        <family val="2"/>
        <charset val="204"/>
        <scheme val="minor"/>
      </rPr>
      <t xml:space="preserve"> На момент оценки накопленные значения данных переменных равны нулю. Причина: слишком трудоемко отслеживать эти параметры для всех бумаг одновременно.</t>
    </r>
  </si>
  <si>
    <t>Эта схема правда работает:</t>
  </si>
  <si>
    <t>http://ma-bspb2.ru/upload/iblock/eae/%D0%9E%D1%82%D1%87%D0%B5%D1%82%20%D0%A0%D0%90_%D0%98%D0%90%20%D0%91%D0%A1%D0%9F%D0%912_%D0%B4%D0%B0%D1%82%D0%B0%20%D0%B2%D1%8B%D0%BF%D0%BB%D0%B0%D1%82%D1%8B%2010.12.2019.xlsx</t>
  </si>
  <si>
    <t>http://ma-mkb2.ru/upload/iblock/333/%D0%9E%D1%82%D1%87%D0%B5%D1%82%20%D0%A0%D0%90_%D0%98%D0%90%20%D0%9C%D0%9A%D0%912_07.12.19_final.pdf</t>
  </si>
  <si>
    <t>LLD 2019-12-01 загружен</t>
  </si>
  <si>
    <t xml:space="preserve"> http://11ma.ahml.ru/common/img/uploaded/IA_AIZHK_2014-1_Otchet_dlya_investorov_11.12.2019.pdf</t>
  </si>
  <si>
    <t xml:space="preserve"> http://9ma.ahml.ru/common/img/uploaded/IA_AIZHK_2013-1_Otchet_dlya_investorov_09.12.2019.pdf</t>
  </si>
  <si>
    <t xml:space="preserve"> http://6ma.ahml.ru/common/img/uploaded/IA_AIZHK_2011-1_1_Otchet_dlya_investorov_15.11.2019.pdf</t>
  </si>
  <si>
    <t xml:space="preserve"> http://6ma.ahml.ru/common/img/uploaded/IA_AIZHK_2011-1_2_Otchet_dlya_investorov_25.11.2019.pdf</t>
  </si>
  <si>
    <t>Выпуск</t>
  </si>
  <si>
    <t>Первый месяц первого расчетного периода</t>
  </si>
  <si>
    <t>Дата</t>
  </si>
  <si>
    <t>АИЖК 2011-1</t>
  </si>
  <si>
    <t>СРЕДНЕЕ</t>
  </si>
  <si>
    <t>SELECT 
[Пул закладных],
[Отчетная дата],
1 - POWER(1 - ( SUM([Частичное досрочное погашение ОД] + [Полное досрочное погашение ОД]) / SUM([Текущий ОД]) ), 12) AS CPR,
1 - POWER(1 - ( SUM([Приток ОД в 90+]) / SUM([Текущий ОД]) ), 12) AS CDR
FROM [DWH].[dbo].[PrepaymentsHistory]
WHERE [Пул закладных] IN
('"ЗАО ""Ипотечный агент АИЖК 2011-1"""'
,'"ЗАО ""Ипотечный агент АИЖК 2011-2"""'
,'"ЗАО ""Ипотечный агент АИЖК 2012-1"""'
,'"ЗАО ""Ипотечный агент АИЖК 2013-1"""'
,'"ЗАО ""Ипотечный агент АИЖК 2014-1"""'
,'"ЗАО ""Ипотечный агент АИЖК 2014-2"""'
,'"ЗАО ""Ипотечный агент АИЖК 2014-3"""')
GROUP BY [Пул закладных], [Отчетная дата]
ORDER BY [Пул закладных], [Отчетная дата]</t>
  </si>
  <si>
    <t>Report Date</t>
  </si>
  <si>
    <t>MergeCols</t>
  </si>
  <si>
    <t>http://www.ma-http://www.ma-absolut4.ru/upload/iblock/a4f/%D0%9E%D1%82%D1%87%D0%B5%D1%82%20%D0%A0%D0%90_%D0%98%D0%90%20%D0%90%D0%B1%D1%81%D0%BE%D0%BB%D1%8E%D1%824_11.12.19.pdfbsolut4.ru/upload/iblock/931/%D0%9E%D1%82%D1%87%D0%B5%D1%82%20%D0%A0%D0%90_%D0%98%D0%90%20%D0%90%D0%B1%D1%81%D0%BE%D0%BB%D1%8E%D1%824_%D0%B4%D0%B0%D1%82%D0%B0%20%D0%B2%D1%8B%D0%BF%D0%BB%D0%B0%D1%82%D1%8B%2011.09.2019.pdf</t>
  </si>
  <si>
    <t>Результаты</t>
  </si>
  <si>
    <t>Названия строк</t>
  </si>
  <si>
    <t>(пусто)</t>
  </si>
  <si>
    <t>Общий итог</t>
  </si>
  <si>
    <t>Среднее по полю CPR</t>
  </si>
  <si>
    <t>Среднее по полю CDR</t>
  </si>
  <si>
    <t>CDR: ДОМ.РФ (Баланс)</t>
  </si>
  <si>
    <t>CDR: ИЦБ АИЖК</t>
  </si>
  <si>
    <t>HPI</t>
  </si>
  <si>
    <t>HPR</t>
  </si>
  <si>
    <t>CDR: третьи лица (средний)</t>
  </si>
  <si>
    <t>LLD 2019-12-01 validated</t>
  </si>
  <si>
    <t>RosCap_BAL_MIL_RosCap</t>
  </si>
  <si>
    <t>Банк (Воен.)</t>
  </si>
  <si>
    <t>RosCap_FAM</t>
  </si>
  <si>
    <t>Банк (Семейн.)</t>
  </si>
  <si>
    <t>RosCap_PRI</t>
  </si>
  <si>
    <t>Банк (Перв.)</t>
  </si>
  <si>
    <t>RosCap_REF</t>
  </si>
  <si>
    <t>Банк (Втор.)</t>
  </si>
  <si>
    <t>RosCap_SEC</t>
  </si>
  <si>
    <t>Банк (Рефин.)</t>
  </si>
  <si>
    <t>ahml_BAL_MIL</t>
  </si>
  <si>
    <t>ДОМ.РФ (Воен.)</t>
  </si>
  <si>
    <t>ahml_HUM</t>
  </si>
  <si>
    <t>ДОМ.РФ (Соц.)</t>
  </si>
  <si>
    <t>ahml_NZD</t>
  </si>
  <si>
    <t>ДОМ.РФ (Необ.)</t>
  </si>
  <si>
    <t>ahml_PRI</t>
  </si>
  <si>
    <t>ДОМ.РФ (Перв.)</t>
  </si>
  <si>
    <t>ahml_REF</t>
  </si>
  <si>
    <t>ДОМ.РФ (Рефин.)</t>
  </si>
  <si>
    <t>ahml_SEC</t>
  </si>
  <si>
    <t>ДОМ.РФ (Втор.)</t>
  </si>
  <si>
    <t>ahml_STB</t>
  </si>
  <si>
    <t>ДОМ.РФ (Стаб.)</t>
  </si>
  <si>
    <t>RosCap_BAL_MIL_RosCap_def</t>
  </si>
  <si>
    <t>Банк(Воен.)90+</t>
  </si>
  <si>
    <t>RosCap_FAM_def</t>
  </si>
  <si>
    <t>Банк(Сем.)90+</t>
  </si>
  <si>
    <t>RosCap_PRI_def</t>
  </si>
  <si>
    <t>Банк(Перв.)90+</t>
  </si>
  <si>
    <t>RosCap_REF_def</t>
  </si>
  <si>
    <t>Банк(Втор.)90+</t>
  </si>
  <si>
    <t>RosCap_SEC_def</t>
  </si>
  <si>
    <t>Банк(Реф.)90+</t>
  </si>
  <si>
    <t>ahml_BAL_MIL_def</t>
  </si>
  <si>
    <t>ДОМ.РФ(Воен.)90+</t>
  </si>
  <si>
    <t>ahml_HUM_def</t>
  </si>
  <si>
    <t>ДОМ.РФ(Соц.)90+</t>
  </si>
  <si>
    <t>ahml_NZD_def</t>
  </si>
  <si>
    <t>ДОМ.РФ(Необ.)90+</t>
  </si>
  <si>
    <t>ahml_PRI_def</t>
  </si>
  <si>
    <t>ДОМ.РФ(Перв.)90+</t>
  </si>
  <si>
    <t>ahml_REF_def</t>
  </si>
  <si>
    <t>ДОМ.РФ(Реф.)90+</t>
  </si>
  <si>
    <t>ahml_SEC_def</t>
  </si>
  <si>
    <t>ДОМ.РФ(Втор.)90+</t>
  </si>
  <si>
    <t>ahml_STB_def</t>
  </si>
  <si>
    <t>ДОМ.РФ(Стаб.)90+</t>
  </si>
  <si>
    <t>Код инструмента</t>
  </si>
  <si>
    <t>ДОМ.РФ Баланс</t>
  </si>
  <si>
    <t>Банк Баланс</t>
  </si>
  <si>
    <t>http://mia2.ru/component/phocadownload/category/10-otch-inv?download=345:otchet-16-12-2019</t>
  </si>
  <si>
    <t>http://nd-1.ru/component/phocadownload/category/10-otchet-investoram?download=374:otchet-16-12-2019</t>
  </si>
  <si>
    <t>???</t>
  </si>
  <si>
    <t>http://5ma.ahml.ru/common/img/uploaded/AIZHK_2011-2_Otchet_dlya_investorov_16_12_2019.pdf</t>
  </si>
  <si>
    <t>http://13ma.ahml.ru/common/img/uploaded/IA_AIZHK_2014-3_Otchet_dlya_investorov_16.12.2019.pdf</t>
  </si>
  <si>
    <t>YTM, %</t>
  </si>
  <si>
    <t>Для банка LLD только ноябрьские!</t>
  </si>
  <si>
    <t>LTV</t>
  </si>
  <si>
    <t>Суммарный ОД</t>
  </si>
  <si>
    <t>Средняя ставка</t>
  </si>
  <si>
    <t>Средний доход</t>
  </si>
  <si>
    <t>Первоначальный долг</t>
  </si>
  <si>
    <t>Предыдущий купон</t>
  </si>
  <si>
    <t>ИЦБ АИЖК</t>
  </si>
  <si>
    <t>Excess yield</t>
  </si>
  <si>
    <t>Excess payoff</t>
  </si>
  <si>
    <t>As price</t>
  </si>
  <si>
    <t>DIFF</t>
  </si>
  <si>
    <t>Z-spread, CONV</t>
  </si>
  <si>
    <t>Duration, CONV</t>
  </si>
  <si>
    <t>YLD, CONV</t>
  </si>
  <si>
    <t>CPR +0.1</t>
  </si>
  <si>
    <t>CPR -0.1</t>
  </si>
  <si>
    <t>CPR       -0.1</t>
  </si>
  <si>
    <t>Dur, CONV</t>
  </si>
  <si>
    <t>Z-spr, CONV</t>
  </si>
  <si>
    <t>Convex</t>
  </si>
  <si>
    <t>Mac Dur</t>
  </si>
  <si>
    <t>Mod Dur</t>
  </si>
  <si>
    <t>Eff Dur</t>
  </si>
  <si>
    <t>Clean, RUB</t>
  </si>
  <si>
    <t>Clean, %</t>
  </si>
  <si>
    <t>Dirty, %</t>
  </si>
  <si>
    <t>4-03-75188-H</t>
  </si>
  <si>
    <t>4-01-81450-H</t>
  </si>
  <si>
    <t>Остаток / Выпуск</t>
  </si>
  <si>
    <t>On balance, RUB</t>
  </si>
  <si>
    <t>Грубый анализ результатов</t>
  </si>
  <si>
    <t>Перем. (за КП в % от ном. до выплаты)</t>
  </si>
  <si>
    <t>http://mia-1.ahml.ru/common/img/uploaded/MIA_1_ATB_BZHF_ZSKB_Otchet_dlya_investorov_24.12.2019.pdf</t>
  </si>
  <si>
    <t>http://www.ipagentsoyuz1.ru/component/phocadownload/category/10-otchet-investoram?download=459:otchot-inv-18-12-2019</t>
  </si>
  <si>
    <t>http://tfb-1.ru/component/phocadownload/category/10-otch-inv?download=374:otchet-26-12-2019\</t>
  </si>
  <si>
    <t>http://www.iametallinvest2.ru/upload/iblock/973/%D0%9E%D1%82%D1%87%D0%B5%D1%82%20%D0%A0%D0%90_%D0%98%D0%90%20%D0%9C%D0%B5%D1%82%D0%B0%D0%BB%D0%BB%D0%B8%D0%BD%D0%B2%D0%B5%D1%81%D1%822_28.12.19_%D1%84%D0%B8%D0%BD%D0%B0%D0%BB.xlsx</t>
  </si>
  <si>
    <t>http://6ma.ahml.ru/common/img/uploaded/IA_AIZHK_2011-1_3_Otchet_dlya_investorov_23.12.2019.pdf</t>
  </si>
  <si>
    <t>https://bgfbank.ru/upload/iblock/b5a/b5afc56afa3c4b4401dc34ada8d9b70b.pdf</t>
  </si>
  <si>
    <t>LLD 2020-01-01 загружен</t>
  </si>
  <si>
    <t>LLD 2020-01-01 validated</t>
  </si>
  <si>
    <t>СРАВНЕНИЕ РИСКИ</t>
  </si>
  <si>
    <t>IRR</t>
  </si>
  <si>
    <t>DUR</t>
  </si>
  <si>
    <t>DIFF IN PRICE</t>
  </si>
  <si>
    <t>DIFF IN DUR</t>
  </si>
  <si>
    <t>DIFF IN IRR</t>
  </si>
  <si>
    <r>
      <t xml:space="preserve">Информация для проверки </t>
    </r>
    <r>
      <rPr>
        <sz val="24"/>
        <color rgb="FFFFC000"/>
        <rFont val="Calibri"/>
        <family val="2"/>
        <charset val="204"/>
        <scheme val="minor"/>
      </rPr>
      <t>(на 31 декабря)</t>
    </r>
  </si>
  <si>
    <t>Наши результаты</t>
  </si>
  <si>
    <t>http://www.akbars2-ma.ru/for-inv/341-ezhekvartalnyj-otchet-raschetnogo-agenta-6/file</t>
  </si>
  <si>
    <t>ActualDate</t>
  </si>
  <si>
    <t>http://iav5.ru/sites/default/files/reports/%D0%92%D0%BE%D0%B7%D1%80%D0%BE%D0%B6%D0%B4%D0%B5%D0%BD%D0%B8%D0%B5%205%20%D0%9E%D1%82%D1%87%D0%B5%D1%82%20%D0%A0%D0%B0%D1%81%D1%87%D0%B5%D1%82%D0%BD%D0%BE%D0%B3%D0%BE%20%D0%B0%D0%B3%D0%B5%D0%BD%D1%82%D0%B0%20%D1%80%D0%B0%D1%81%D1%87%D0%B5%D1%82%D0%BD%D1%8B%D0%B9%2020-012020%20-%20%D1%84%D0%B8%D0%BD%D0%B0%D0%BB.xls</t>
  </si>
  <si>
    <t>http://iav4.ru/sites/default/files/reports/%D0%92%D0%BE%D0%B7%D1%80%D0%BE%D0%B6%D0%B4%D0%B5%D0%BD%D0%B8%D0%B5%204%20%D0%9E%D1%82%D1%87%D0%B5%D1%82%20%D0%A0%D0%B0%D1%81%D1%87%D0%B5%D1%82%D0%BD%D0%BE%D0%B3%D0%BE%20%D0%B0%D0%B3%D0%B5%D0%BD%D1%82%D0%B0%2017-01-2020_54%20%D0%94%D0%92%D0%9F%20%D1%84%D0%B8%D0%BD%D0%B0%D0%BB.xlsx</t>
  </si>
  <si>
    <t>https://bgfbank.ru/upload/iblock/f20/f201fcbdb285a21c00e7f68cce423c10.pdf</t>
  </si>
  <si>
    <t>https://bgfbank.ru/upload/iblock/24c/24c7185f9fc6604cacf659ae47f322e7.pdf</t>
  </si>
  <si>
    <t>https://bgfbank.ru/upload/iblock/470/4708cd7887f59d1ea48ca95710a115b1.pdf</t>
  </si>
  <si>
    <t>http://iav3.ru/node/598</t>
  </si>
  <si>
    <t>http://ma-sunrise-1.ru/upload/iblock/7f5/%D0%98%D0%90%20%D0%A1%D0%B0%D0%BD%D1%80%D0%B0%D0%B9%D0%B7-1_%D0%9E%D1%82%D1%87%D0%B5%D1%82%20%D0%B4%D0%BB%D1%8F%20%D0%B8%D0%BD%D0%B2%D0%B5%D1%81%D1%82%D0%BE%D1%80%D0%BE%D0%B2_28.01.2020.pdf</t>
  </si>
  <si>
    <t>http://ma-sunrise-2.ru/upload/iblock/2ba/%D0%98%D0%90%20%D0%A1%D0%B0%D0%BD%D1%80%D0%B0%D0%B9%D0%B7-2_%D0%9E%D1%82%D1%87%D0%B5%D1%82%20%D0%B4%D0%BB%D1%8F%20%D0%B8%D0%BD%D0%B2%D0%B5%D1%81%D1%82%D0%BE%D1%80%D0%BE%D0%B2_28.01.2020.pdf</t>
  </si>
  <si>
    <t>https://7ma.ahml.ru/common/img/uploaded/IA_AIZHK_2012-1_Otchet_dlya_investorov_22.01.2020.pdf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</si>
</sst>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[$-10419]#,##0;\(#,##0\)"/>
    <numFmt numFmtId="166" formatCode="[$-10419]#,##0"/>
    <numFmt numFmtId="167" formatCode="[$-10419]#,##0.##;\-#,##0.##;&quot;&quot;"/>
    <numFmt numFmtId="168" formatCode="[$-10419]#,##0.00;\(#,##0.00\);&quot;&quot;"/>
    <numFmt numFmtId="169" formatCode="[$-10419]#,##0.00;\-#,##0.00;&quot;&quot;"/>
    <numFmt numFmtId="170" formatCode="[$-10419]0.00%;\-0.00%;&quot;-&quot;"/>
    <numFmt numFmtId="171" formatCode="0.000%"/>
    <numFmt numFmtId="172" formatCode="_-* #,##0\ &quot;₽&quot;_-;\-* #,##0\ &quot;₽&quot;_-;_-* &quot;-&quot;??\ &quot;₽&quot;_-;_-@_-"/>
    <numFmt numFmtId="173" formatCode="[$$-C09]#,##0.00;[Red][$$-C09]#,##0.00"/>
    <numFmt numFmtId="174" formatCode="_-* #,##0.00_р_._-;\-* #,##0.00_р_._-;_-* &quot;-&quot;??_р_._-;_-@_-"/>
    <numFmt numFmtId="175" formatCode="#,##0.0000"/>
    <numFmt numFmtId="176" formatCode="0.000000"/>
    <numFmt numFmtId="177" formatCode="#,##0.000"/>
    <numFmt numFmtId="178" formatCode="#,##0.00000"/>
    <numFmt numFmtId="179" formatCode="#,##0.000000"/>
    <numFmt numFmtId="180" formatCode="#,##0.0000000"/>
    <numFmt numFmtId="181" formatCode="0.0%"/>
    <numFmt numFmtId="182" formatCode="#,##0.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MS Sans Serif"/>
      <family val="2"/>
      <charset val="204"/>
    </font>
    <font>
      <sz val="10"/>
      <name val="MS Sans Serif"/>
      <family val="2"/>
      <charset val="204"/>
    </font>
    <font>
      <b/>
      <sz val="11"/>
      <color theme="9" tint="-0.249977111117893"/>
      <name val="Calibri"/>
      <family val="2"/>
      <charset val="204"/>
      <scheme val="minor"/>
    </font>
    <font>
      <b/>
      <sz val="10"/>
      <color theme="9" tint="0.39997558519241921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rgb="FFC00000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26"/>
      <color theme="1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sz val="24"/>
      <color theme="4" tint="-0.249977111117893"/>
      <name val="Calibri"/>
      <family val="2"/>
      <scheme val="minor"/>
    </font>
    <font>
      <b/>
      <sz val="36"/>
      <color theme="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11"/>
      <color theme="6" tint="-0.24997711111789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24"/>
      <color rgb="FFFFC0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medium">
        <color indexed="64"/>
      </right>
      <top/>
      <bottom style="dotted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/>
      <bottom style="medium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dotted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dotted">
        <color theme="0" tint="-0.249977111117893"/>
      </bottom>
      <diagonal/>
    </border>
    <border>
      <left/>
      <right/>
      <top style="medium">
        <color indexed="64"/>
      </top>
      <bottom style="dotted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dotted">
        <color theme="0" tint="-0.249977111117893"/>
      </bottom>
      <diagonal/>
    </border>
    <border>
      <left/>
      <right style="thin">
        <color indexed="64"/>
      </right>
      <top style="medium">
        <color indexed="64"/>
      </top>
      <bottom style="dotted">
        <color theme="0" tint="-0.249977111117893"/>
      </bottom>
      <diagonal/>
    </border>
    <border>
      <left style="medium">
        <color indexed="64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medium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medium">
        <color theme="0" tint="-0.14999847407452621"/>
      </top>
      <bottom style="dotted">
        <color theme="0" tint="-0.249977111117893"/>
      </bottom>
      <diagonal/>
    </border>
    <border>
      <left/>
      <right style="medium">
        <color indexed="64"/>
      </right>
      <top style="medium">
        <color theme="0" tint="-0.14999847407452621"/>
      </top>
      <bottom style="dotted">
        <color theme="0" tint="-0.249977111117893"/>
      </bottom>
      <diagonal/>
    </border>
    <border>
      <left/>
      <right style="thin">
        <color indexed="64"/>
      </right>
      <top style="medium">
        <color theme="0" tint="-0.14999847407452621"/>
      </top>
      <bottom style="dotted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theme="0" tint="-0.249977111117893"/>
      </bottom>
      <diagonal/>
    </border>
    <border>
      <left/>
      <right style="thin">
        <color indexed="64"/>
      </right>
      <top/>
      <bottom style="dotted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 style="thin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 style="medium">
        <color indexed="64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/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medium">
        <color indexed="64"/>
      </bottom>
      <diagonal/>
    </border>
    <border>
      <left/>
      <right style="dotted">
        <color theme="0" tint="-0.249977111117893"/>
      </right>
      <top/>
      <bottom/>
      <diagonal/>
    </border>
    <border>
      <left style="medium">
        <color indexed="64"/>
      </left>
      <right style="dotted">
        <color theme="0" tint="-0.249977111117893"/>
      </right>
      <top/>
      <bottom/>
      <diagonal/>
    </border>
    <border>
      <left style="medium">
        <color theme="0" tint="-0.14999847407452621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medium">
        <color theme="0" tint="-0.14999847407452621"/>
      </top>
      <bottom style="dotted">
        <color theme="0" tint="-0.249977111117893"/>
      </bottom>
      <diagonal/>
    </border>
    <border>
      <left style="medium">
        <color indexed="64"/>
      </left>
      <right style="dotted">
        <color theme="0" tint="-0.249977111117893"/>
      </right>
      <top style="medium">
        <color theme="0" tint="-0.14999847407452621"/>
      </top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dotted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77111117893"/>
      </bottom>
      <diagonal/>
    </border>
    <border>
      <left/>
      <right style="medium">
        <color indexed="64"/>
      </right>
      <top/>
      <bottom style="dotted">
        <color theme="0" tint="-0.249977111117893"/>
      </bottom>
      <diagonal/>
    </border>
    <border>
      <left style="medium">
        <color indexed="64"/>
      </left>
      <right/>
      <top/>
      <bottom style="dotted">
        <color theme="0" tint="-0.249977111117893"/>
      </bottom>
      <diagonal/>
    </border>
    <border>
      <left style="thin">
        <color indexed="64"/>
      </left>
      <right style="medium">
        <color indexed="64"/>
      </right>
      <top/>
      <bottom style="dotted">
        <color theme="0" tint="-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249977111117893"/>
      </bottom>
      <diagonal/>
    </border>
    <border>
      <left style="thin">
        <color indexed="64"/>
      </left>
      <right style="medium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249977111117893"/>
      </bottom>
      <diagonal/>
    </border>
    <border>
      <left/>
      <right style="medium">
        <color indexed="64"/>
      </right>
      <top style="thin">
        <color indexed="64"/>
      </top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theme="0" tint="-0.249977111117893"/>
      </top>
      <bottom style="dotted">
        <color theme="0" tint="-0.249977111117893"/>
      </bottom>
      <diagonal/>
    </border>
    <border>
      <left/>
      <right style="medium">
        <color indexed="64"/>
      </right>
      <top style="medium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 style="dotted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dotted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dotted">
        <color theme="0" tint="-0.249977111117893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9847407452621"/>
      </left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 style="medium">
        <color theme="0" tint="-0.14999847407452621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/>
      <right/>
      <top style="dotted">
        <color theme="0" tint="-0.249977111117893"/>
      </top>
      <bottom style="medium">
        <color indexed="64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dotted">
        <color theme="0" tint="-0.249977111117893"/>
      </top>
      <bottom style="medium">
        <color indexed="64"/>
      </bottom>
      <diagonal/>
    </border>
    <border>
      <left style="medium">
        <color theme="0" tint="-0.14999847407452621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medium">
        <color indexed="64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medium">
        <color indexed="64"/>
      </left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/>
      <right/>
      <top style="dotted">
        <color theme="0" tint="-0.249977111117893"/>
      </top>
      <bottom style="thin">
        <color indexed="64"/>
      </bottom>
      <diagonal/>
    </border>
    <border>
      <left style="medium">
        <color theme="0" tint="-0.14999847407452621"/>
      </left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dotted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249977111117893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 style="dotted">
        <color theme="0" tint="-0.249977111117893"/>
      </left>
      <right style="thin">
        <color indexed="64"/>
      </right>
      <top style="dotted">
        <color theme="0" tint="-0.249977111117893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theme="0" tint="-0.24997711111789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249977111117893"/>
      </top>
      <bottom style="thin">
        <color indexed="64"/>
      </bottom>
      <diagonal/>
    </border>
    <border>
      <left style="thin">
        <color indexed="64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 style="thin">
        <color indexed="64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</borders>
  <cellStyleXfs count="18">
    <xf numFmtId="0" fontId="0" fillId="0" borderId="0"/>
    <xf numFmtId="0" fontId="9" fillId="0" borderId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173" fontId="25" fillId="0" borderId="0"/>
    <xf numFmtId="0" fontId="26" fillId="0" borderId="0">
      <alignment horizontal="left" wrapText="1"/>
    </xf>
    <xf numFmtId="174" fontId="26" fillId="0" borderId="0" applyFont="0" applyFill="0" applyBorder="0" applyAlignment="0" applyProtection="0"/>
    <xf numFmtId="0" fontId="28" fillId="0" borderId="0">
      <alignment vertical="top"/>
    </xf>
    <xf numFmtId="0" fontId="26" fillId="0" borderId="0"/>
    <xf numFmtId="9" fontId="26" fillId="0" borderId="0" applyFont="0" applyFill="0" applyBorder="0" applyAlignment="0" applyProtection="0"/>
    <xf numFmtId="10" fontId="30" fillId="0" borderId="0"/>
    <xf numFmtId="0" fontId="2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0" fontId="28" fillId="0" borderId="0">
      <alignment vertical="top"/>
    </xf>
    <xf numFmtId="43" fontId="27" fillId="0" borderId="0" applyFont="0" applyFill="0" applyBorder="0" applyAlignment="0" applyProtection="0"/>
  </cellStyleXfs>
  <cellXfs count="848">
    <xf numFmtId="0" fontId="0" fillId="0" borderId="0" xfId="0"/>
    <xf numFmtId="0" fontId="0" fillId="2" borderId="0" xfId="0" applyFill="1"/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24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8" fillId="7" borderId="26" xfId="0" applyFont="1" applyFill="1" applyBorder="1"/>
    <xf numFmtId="0" fontId="0" fillId="2" borderId="27" xfId="0" applyFill="1" applyBorder="1"/>
    <xf numFmtId="0" fontId="0" fillId="2" borderId="26" xfId="0" applyFill="1" applyBorder="1"/>
    <xf numFmtId="0" fontId="0" fillId="2" borderId="28" xfId="0" applyFill="1" applyBorder="1"/>
    <xf numFmtId="0" fontId="6" fillId="2" borderId="15" xfId="0" applyFont="1" applyFill="1" applyBorder="1"/>
    <xf numFmtId="0" fontId="6" fillId="2" borderId="10" xfId="0" applyFont="1" applyFill="1" applyBorder="1"/>
    <xf numFmtId="0" fontId="6" fillId="2" borderId="18" xfId="0" applyFont="1" applyFill="1" applyBorder="1"/>
    <xf numFmtId="2" fontId="6" fillId="2" borderId="15" xfId="0" applyNumberFormat="1" applyFont="1" applyFill="1" applyBorder="1"/>
    <xf numFmtId="2" fontId="6" fillId="2" borderId="10" xfId="0" applyNumberFormat="1" applyFont="1" applyFill="1" applyBorder="1"/>
    <xf numFmtId="2" fontId="6" fillId="2" borderId="18" xfId="0" applyNumberFormat="1" applyFont="1" applyFill="1" applyBorder="1"/>
    <xf numFmtId="164" fontId="6" fillId="2" borderId="15" xfId="0" applyNumberFormat="1" applyFont="1" applyFill="1" applyBorder="1"/>
    <xf numFmtId="164" fontId="6" fillId="2" borderId="10" xfId="0" applyNumberFormat="1" applyFont="1" applyFill="1" applyBorder="1"/>
    <xf numFmtId="164" fontId="6" fillId="2" borderId="18" xfId="0" applyNumberFormat="1" applyFont="1" applyFill="1" applyBorder="1"/>
    <xf numFmtId="2" fontId="6" fillId="2" borderId="16" xfId="0" applyNumberFormat="1" applyFont="1" applyFill="1" applyBorder="1"/>
    <xf numFmtId="2" fontId="6" fillId="2" borderId="12" xfId="0" applyNumberFormat="1" applyFont="1" applyFill="1" applyBorder="1"/>
    <xf numFmtId="2" fontId="6" fillId="2" borderId="19" xfId="0" applyNumberFormat="1" applyFont="1" applyFill="1" applyBorder="1"/>
    <xf numFmtId="164" fontId="6" fillId="2" borderId="17" xfId="0" applyNumberFormat="1" applyFont="1" applyFill="1" applyBorder="1"/>
    <xf numFmtId="164" fontId="6" fillId="2" borderId="14" xfId="0" applyNumberFormat="1" applyFont="1" applyFill="1" applyBorder="1"/>
    <xf numFmtId="164" fontId="6" fillId="2" borderId="20" xfId="0" applyNumberFormat="1" applyFont="1" applyFill="1" applyBorder="1"/>
    <xf numFmtId="0" fontId="6" fillId="2" borderId="0" xfId="0" applyFont="1" applyFill="1"/>
    <xf numFmtId="0" fontId="0" fillId="0" borderId="8" xfId="0" applyBorder="1"/>
    <xf numFmtId="0" fontId="0" fillId="0" borderId="0" xfId="0" applyAlignment="1">
      <alignment wrapText="1"/>
    </xf>
    <xf numFmtId="165" fontId="0" fillId="0" borderId="9" xfId="0" applyNumberFormat="1" applyBorder="1"/>
    <xf numFmtId="0" fontId="7" fillId="3" borderId="21" xfId="0" applyFont="1" applyFill="1" applyBorder="1" applyAlignment="1">
      <alignment horizontal="center" vertical="center" wrapText="1"/>
    </xf>
    <xf numFmtId="2" fontId="7" fillId="3" borderId="22" xfId="0" applyNumberFormat="1" applyFont="1" applyFill="1" applyBorder="1" applyAlignment="1">
      <alignment horizontal="center" vertical="center" wrapText="1"/>
    </xf>
    <xf numFmtId="2" fontId="7" fillId="3" borderId="23" xfId="0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2" fontId="10" fillId="5" borderId="22" xfId="0" applyNumberFormat="1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0" fillId="6" borderId="0" xfId="0" applyFill="1"/>
    <xf numFmtId="2" fontId="7" fillId="10" borderId="3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3" fontId="7" fillId="10" borderId="34" xfId="0" applyNumberFormat="1" applyFont="1" applyFill="1" applyBorder="1" applyAlignment="1">
      <alignment horizontal="center" vertical="center" wrapText="1"/>
    </xf>
    <xf numFmtId="3" fontId="7" fillId="10" borderId="37" xfId="0" applyNumberFormat="1" applyFont="1" applyFill="1" applyBorder="1" applyAlignment="1">
      <alignment horizontal="center" vertical="center" wrapText="1"/>
    </xf>
    <xf numFmtId="3" fontId="0" fillId="0" borderId="39" xfId="0" applyNumberFormat="1" applyBorder="1"/>
    <xf numFmtId="3" fontId="0" fillId="0" borderId="0" xfId="0" applyNumberFormat="1"/>
    <xf numFmtId="10" fontId="7" fillId="10" borderId="37" xfId="2" applyNumberFormat="1" applyFont="1" applyFill="1" applyBorder="1" applyAlignment="1">
      <alignment horizontal="center" vertical="center" wrapText="1"/>
    </xf>
    <xf numFmtId="10" fontId="0" fillId="0" borderId="39" xfId="2" applyNumberFormat="1" applyFont="1" applyBorder="1"/>
    <xf numFmtId="10" fontId="17" fillId="10" borderId="37" xfId="2" applyNumberFormat="1" applyFont="1" applyFill="1" applyBorder="1" applyAlignment="1">
      <alignment horizontal="center" vertical="center" wrapText="1"/>
    </xf>
    <xf numFmtId="49" fontId="7" fillId="10" borderId="37" xfId="0" applyNumberFormat="1" applyFont="1" applyFill="1" applyBorder="1" applyAlignment="1">
      <alignment horizontal="center" vertical="center" wrapText="1"/>
    </xf>
    <xf numFmtId="49" fontId="0" fillId="0" borderId="39" xfId="0" applyNumberFormat="1" applyBorder="1" applyAlignment="1">
      <alignment horizontal="right"/>
    </xf>
    <xf numFmtId="49" fontId="17" fillId="10" borderId="37" xfId="0" applyNumberFormat="1" applyFont="1" applyFill="1" applyBorder="1" applyAlignment="1">
      <alignment horizontal="center" vertical="center" wrapText="1"/>
    </xf>
    <xf numFmtId="3" fontId="7" fillId="10" borderId="32" xfId="0" applyNumberFormat="1" applyFont="1" applyFill="1" applyBorder="1" applyAlignment="1">
      <alignment horizontal="center" vertical="center" wrapText="1"/>
    </xf>
    <xf numFmtId="3" fontId="0" fillId="0" borderId="33" xfId="0" applyNumberFormat="1" applyBorder="1"/>
    <xf numFmtId="2" fontId="18" fillId="10" borderId="37" xfId="0" applyNumberFormat="1" applyFont="1" applyFill="1" applyBorder="1" applyAlignment="1">
      <alignment horizontal="center" vertical="center" wrapText="1"/>
    </xf>
    <xf numFmtId="0" fontId="16" fillId="0" borderId="6" xfId="3" applyBorder="1"/>
    <xf numFmtId="0" fontId="16" fillId="0" borderId="9" xfId="3" applyBorder="1"/>
    <xf numFmtId="14" fontId="0" fillId="0" borderId="39" xfId="0" applyNumberFormat="1" applyBorder="1"/>
    <xf numFmtId="3" fontId="5" fillId="0" borderId="9" xfId="0" applyNumberFormat="1" applyFont="1" applyBorder="1"/>
    <xf numFmtId="3" fontId="7" fillId="11" borderId="23" xfId="0" applyNumberFormat="1" applyFont="1" applyFill="1" applyBorder="1" applyAlignment="1">
      <alignment horizontal="center" vertical="center" wrapText="1"/>
    </xf>
    <xf numFmtId="3" fontId="7" fillId="11" borderId="32" xfId="0" applyNumberFormat="1" applyFont="1" applyFill="1" applyBorder="1" applyAlignment="1">
      <alignment horizontal="center" vertical="center" wrapText="1"/>
    </xf>
    <xf numFmtId="3" fontId="5" fillId="0" borderId="33" xfId="0" applyNumberFormat="1" applyFont="1" applyBorder="1"/>
    <xf numFmtId="14" fontId="0" fillId="0" borderId="0" xfId="0" applyNumberFormat="1"/>
    <xf numFmtId="171" fontId="0" fillId="0" borderId="9" xfId="2" applyNumberFormat="1" applyFont="1" applyBorder="1"/>
    <xf numFmtId="171" fontId="7" fillId="10" borderId="23" xfId="2" applyNumberFormat="1" applyFont="1" applyFill="1" applyBorder="1" applyAlignment="1">
      <alignment horizontal="center" vertical="center" wrapText="1"/>
    </xf>
    <xf numFmtId="0" fontId="8" fillId="14" borderId="34" xfId="0" applyFont="1" applyFill="1" applyBorder="1" applyAlignment="1">
      <alignment horizontal="center" vertical="center" wrapText="1"/>
    </xf>
    <xf numFmtId="0" fontId="8" fillId="14" borderId="40" xfId="0" applyFont="1" applyFill="1" applyBorder="1" applyAlignment="1">
      <alignment horizontal="center" vertical="center" wrapText="1"/>
    </xf>
    <xf numFmtId="2" fontId="7" fillId="10" borderId="34" xfId="0" applyNumberFormat="1" applyFont="1" applyFill="1" applyBorder="1" applyAlignment="1">
      <alignment horizontal="center" vertical="center" wrapText="1"/>
    </xf>
    <xf numFmtId="0" fontId="16" fillId="0" borderId="36" xfId="3" applyBorder="1"/>
    <xf numFmtId="2" fontId="7" fillId="10" borderId="42" xfId="0" applyNumberFormat="1" applyFont="1" applyFill="1" applyBorder="1" applyAlignment="1">
      <alignment horizontal="center" vertical="center" wrapText="1"/>
    </xf>
    <xf numFmtId="2" fontId="7" fillId="10" borderId="40" xfId="0" applyNumberFormat="1" applyFont="1" applyFill="1" applyBorder="1" applyAlignment="1">
      <alignment horizontal="center" vertical="center" wrapText="1"/>
    </xf>
    <xf numFmtId="3" fontId="0" fillId="0" borderId="36" xfId="0" applyNumberFormat="1" applyBorder="1"/>
    <xf numFmtId="14" fontId="22" fillId="0" borderId="39" xfId="0" applyNumberFormat="1" applyFont="1" applyFill="1" applyBorder="1" applyAlignment="1">
      <alignment horizontal="center" vertical="center"/>
    </xf>
    <xf numFmtId="14" fontId="0" fillId="0" borderId="36" xfId="0" applyNumberFormat="1" applyBorder="1"/>
    <xf numFmtId="0" fontId="23" fillId="14" borderId="40" xfId="0" applyFont="1" applyFill="1" applyBorder="1" applyAlignment="1">
      <alignment horizontal="center" vertical="center" wrapText="1"/>
    </xf>
    <xf numFmtId="0" fontId="23" fillId="14" borderId="37" xfId="0" applyFont="1" applyFill="1" applyBorder="1" applyAlignment="1">
      <alignment horizontal="center" vertical="center" wrapText="1"/>
    </xf>
    <xf numFmtId="14" fontId="0" fillId="0" borderId="7" xfId="0" applyNumberFormat="1" applyBorder="1"/>
    <xf numFmtId="172" fontId="0" fillId="0" borderId="36" xfId="4" applyNumberFormat="1" applyFont="1" applyBorder="1"/>
    <xf numFmtId="172" fontId="0" fillId="0" borderId="39" xfId="4" applyNumberFormat="1" applyFont="1" applyBorder="1"/>
    <xf numFmtId="172" fontId="0" fillId="0" borderId="41" xfId="4" applyNumberFormat="1" applyFont="1" applyBorder="1"/>
    <xf numFmtId="0" fontId="8" fillId="14" borderId="32" xfId="0" applyFont="1" applyFill="1" applyBorder="1" applyAlignment="1">
      <alignment horizontal="center" vertical="center" wrapText="1"/>
    </xf>
    <xf numFmtId="0" fontId="24" fillId="6" borderId="0" xfId="0" applyFont="1" applyFill="1"/>
    <xf numFmtId="2" fontId="17" fillId="10" borderId="23" xfId="0" applyNumberFormat="1" applyFont="1" applyFill="1" applyBorder="1" applyAlignment="1">
      <alignment horizontal="center" vertical="center" wrapText="1"/>
    </xf>
    <xf numFmtId="3" fontId="7" fillId="14" borderId="32" xfId="0" applyNumberFormat="1" applyFont="1" applyFill="1" applyBorder="1" applyAlignment="1">
      <alignment horizontal="center" vertical="center" wrapText="1"/>
    </xf>
    <xf numFmtId="3" fontId="7" fillId="14" borderId="40" xfId="0" applyNumberFormat="1" applyFont="1" applyFill="1" applyBorder="1" applyAlignment="1">
      <alignment horizontal="center" vertical="center" wrapText="1"/>
    </xf>
    <xf numFmtId="3" fontId="0" fillId="0" borderId="41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49" fontId="20" fillId="16" borderId="39" xfId="0" applyNumberFormat="1" applyFont="1" applyFill="1" applyBorder="1" applyAlignment="1">
      <alignment horizontal="right"/>
    </xf>
    <xf numFmtId="49" fontId="37" fillId="0" borderId="39" xfId="0" applyNumberFormat="1" applyFont="1" applyBorder="1" applyAlignment="1">
      <alignment horizontal="right"/>
    </xf>
    <xf numFmtId="171" fontId="17" fillId="11" borderId="23" xfId="2" applyNumberFormat="1" applyFont="1" applyFill="1" applyBorder="1" applyAlignment="1">
      <alignment horizontal="center" vertical="center" wrapText="1"/>
    </xf>
    <xf numFmtId="10" fontId="17" fillId="10" borderId="1" xfId="2" applyNumberFormat="1" applyFont="1" applyFill="1" applyBorder="1" applyAlignment="1">
      <alignment horizontal="center" vertical="center" wrapText="1"/>
    </xf>
    <xf numFmtId="10" fontId="0" fillId="0" borderId="29" xfId="2" applyNumberFormat="1" applyFont="1" applyBorder="1"/>
    <xf numFmtId="3" fontId="17" fillId="10" borderId="37" xfId="0" applyNumberFormat="1" applyFont="1" applyFill="1" applyBorder="1" applyAlignment="1">
      <alignment horizontal="center" vertical="center" wrapText="1"/>
    </xf>
    <xf numFmtId="10" fontId="0" fillId="0" borderId="39" xfId="2" applyNumberFormat="1" applyFont="1" applyBorder="1" applyAlignment="1">
      <alignment horizontal="right"/>
    </xf>
    <xf numFmtId="0" fontId="0" fillId="0" borderId="0" xfId="0" applyFill="1" applyBorder="1"/>
    <xf numFmtId="165" fontId="0" fillId="0" borderId="6" xfId="0" applyNumberFormat="1" applyFill="1" applyBorder="1"/>
    <xf numFmtId="0" fontId="7" fillId="3" borderId="22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/>
    </xf>
    <xf numFmtId="172" fontId="31" fillId="3" borderId="9" xfId="4" applyNumberFormat="1" applyFont="1" applyFill="1" applyBorder="1"/>
    <xf numFmtId="0" fontId="8" fillId="6" borderId="32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0" fillId="15" borderId="43" xfId="0" applyFill="1" applyBorder="1" applyAlignment="1"/>
    <xf numFmtId="0" fontId="0" fillId="11" borderId="57" xfId="0" applyFill="1" applyBorder="1"/>
    <xf numFmtId="0" fontId="0" fillId="11" borderId="58" xfId="0" applyFill="1" applyBorder="1"/>
    <xf numFmtId="0" fontId="0" fillId="11" borderId="59" xfId="0" applyFill="1" applyBorder="1"/>
    <xf numFmtId="0" fontId="0" fillId="11" borderId="0" xfId="0" applyFill="1" applyBorder="1"/>
    <xf numFmtId="0" fontId="0" fillId="11" borderId="60" xfId="0" applyFill="1" applyBorder="1"/>
    <xf numFmtId="0" fontId="44" fillId="0" borderId="0" xfId="0" applyFont="1" applyBorder="1" applyAlignment="1">
      <alignment vertical="center" wrapText="1"/>
    </xf>
    <xf numFmtId="0" fontId="38" fillId="0" borderId="0" xfId="0" applyFont="1"/>
    <xf numFmtId="0" fontId="0" fillId="0" borderId="0" xfId="0" applyAlignment="1"/>
    <xf numFmtId="0" fontId="0" fillId="11" borderId="61" xfId="0" applyFill="1" applyBorder="1"/>
    <xf numFmtId="0" fontId="0" fillId="11" borderId="62" xfId="0" applyFill="1" applyBorder="1"/>
    <xf numFmtId="0" fontId="0" fillId="11" borderId="63" xfId="0" applyFill="1" applyBorder="1"/>
    <xf numFmtId="176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175" fontId="0" fillId="0" borderId="0" xfId="0" applyNumberFormat="1"/>
    <xf numFmtId="0" fontId="7" fillId="0" borderId="55" xfId="0" applyFont="1" applyBorder="1" applyAlignment="1">
      <alignment horizontal="left" vertical="center"/>
    </xf>
    <xf numFmtId="3" fontId="7" fillId="0" borderId="55" xfId="0" applyNumberFormat="1" applyFont="1" applyBorder="1" applyAlignment="1">
      <alignment horizontal="left" vertical="center"/>
    </xf>
    <xf numFmtId="0" fontId="0" fillId="18" borderId="38" xfId="0" applyFill="1" applyBorder="1"/>
    <xf numFmtId="175" fontId="7" fillId="0" borderId="55" xfId="0" applyNumberFormat="1" applyFont="1" applyBorder="1" applyAlignment="1">
      <alignment horizontal="left" vertical="center"/>
    </xf>
    <xf numFmtId="14" fontId="7" fillId="0" borderId="55" xfId="0" applyNumberFormat="1" applyFont="1" applyBorder="1" applyAlignment="1">
      <alignment horizontal="left" vertical="center"/>
    </xf>
    <xf numFmtId="3" fontId="0" fillId="18" borderId="38" xfId="0" applyNumberFormat="1" applyFill="1" applyBorder="1"/>
    <xf numFmtId="175" fontId="0" fillId="18" borderId="38" xfId="0" applyNumberFormat="1" applyFill="1" applyBorder="1"/>
    <xf numFmtId="14" fontId="0" fillId="18" borderId="38" xfId="0" applyNumberFormat="1" applyFill="1" applyBorder="1"/>
    <xf numFmtId="0" fontId="0" fillId="6" borderId="1" xfId="0" applyFill="1" applyBorder="1" applyAlignment="1">
      <alignment wrapText="1"/>
    </xf>
    <xf numFmtId="1" fontId="7" fillId="0" borderId="55" xfId="0" applyNumberFormat="1" applyFont="1" applyBorder="1" applyAlignment="1">
      <alignment horizontal="left" vertical="center"/>
    </xf>
    <xf numFmtId="1" fontId="0" fillId="0" borderId="0" xfId="0" applyNumberFormat="1"/>
    <xf numFmtId="0" fontId="18" fillId="3" borderId="22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/>
    </xf>
    <xf numFmtId="0" fontId="6" fillId="2" borderId="16" xfId="0" applyFont="1" applyFill="1" applyBorder="1"/>
    <xf numFmtId="0" fontId="6" fillId="2" borderId="12" xfId="0" applyFont="1" applyFill="1" applyBorder="1"/>
    <xf numFmtId="0" fontId="6" fillId="2" borderId="19" xfId="0" applyFont="1" applyFill="1" applyBorder="1"/>
    <xf numFmtId="0" fontId="6" fillId="2" borderId="17" xfId="0" applyFont="1" applyFill="1" applyBorder="1"/>
    <xf numFmtId="0" fontId="6" fillId="2" borderId="14" xfId="0" applyFont="1" applyFill="1" applyBorder="1"/>
    <xf numFmtId="0" fontId="6" fillId="2" borderId="20" xfId="0" applyFont="1" applyFill="1" applyBorder="1"/>
    <xf numFmtId="0" fontId="0" fillId="0" borderId="66" xfId="0" applyFill="1" applyBorder="1"/>
    <xf numFmtId="165" fontId="0" fillId="0" borderId="67" xfId="0" applyNumberFormat="1" applyFill="1" applyBorder="1"/>
    <xf numFmtId="0" fontId="0" fillId="0" borderId="68" xfId="0" applyFill="1" applyBorder="1" applyAlignment="1">
      <alignment horizontal="center"/>
    </xf>
    <xf numFmtId="2" fontId="0" fillId="0" borderId="67" xfId="0" applyNumberFormat="1" applyFill="1" applyBorder="1"/>
    <xf numFmtId="0" fontId="0" fillId="0" borderId="70" xfId="0" applyFill="1" applyBorder="1"/>
    <xf numFmtId="165" fontId="0" fillId="0" borderId="71" xfId="0" applyNumberFormat="1" applyFill="1" applyBorder="1"/>
    <xf numFmtId="0" fontId="0" fillId="0" borderId="72" xfId="0" applyFill="1" applyBorder="1" applyAlignment="1">
      <alignment horizontal="center"/>
    </xf>
    <xf numFmtId="2" fontId="0" fillId="0" borderId="71" xfId="0" applyNumberFormat="1" applyFill="1" applyBorder="1"/>
    <xf numFmtId="0" fontId="0" fillId="0" borderId="73" xfId="0" applyBorder="1"/>
    <xf numFmtId="165" fontId="0" fillId="0" borderId="74" xfId="0" applyNumberFormat="1" applyBorder="1"/>
    <xf numFmtId="0" fontId="0" fillId="0" borderId="75" xfId="0" applyFill="1" applyBorder="1" applyAlignment="1">
      <alignment horizontal="center"/>
    </xf>
    <xf numFmtId="2" fontId="0" fillId="0" borderId="74" xfId="0" applyNumberFormat="1" applyFill="1" applyBorder="1"/>
    <xf numFmtId="0" fontId="0" fillId="0" borderId="70" xfId="0" applyBorder="1"/>
    <xf numFmtId="165" fontId="0" fillId="0" borderId="71" xfId="0" applyNumberFormat="1" applyBorder="1"/>
    <xf numFmtId="0" fontId="0" fillId="21" borderId="70" xfId="0" applyFill="1" applyBorder="1"/>
    <xf numFmtId="165" fontId="0" fillId="21" borderId="71" xfId="0" applyNumberFormat="1" applyFill="1" applyBorder="1"/>
    <xf numFmtId="0" fontId="0" fillId="21" borderId="72" xfId="0" applyFill="1" applyBorder="1" applyAlignment="1">
      <alignment horizontal="center"/>
    </xf>
    <xf numFmtId="2" fontId="0" fillId="21" borderId="71" xfId="0" applyNumberFormat="1" applyFill="1" applyBorder="1"/>
    <xf numFmtId="3" fontId="0" fillId="0" borderId="77" xfId="0" applyNumberFormat="1" applyBorder="1"/>
    <xf numFmtId="3" fontId="0" fillId="0" borderId="68" xfId="0" applyNumberFormat="1" applyBorder="1"/>
    <xf numFmtId="10" fontId="0" fillId="0" borderId="68" xfId="2" applyNumberFormat="1" applyFont="1" applyBorder="1"/>
    <xf numFmtId="0" fontId="0" fillId="0" borderId="68" xfId="0" applyBorder="1"/>
    <xf numFmtId="14" fontId="0" fillId="0" borderId="68" xfId="0" applyNumberFormat="1" applyBorder="1"/>
    <xf numFmtId="14" fontId="22" fillId="0" borderId="68" xfId="0" applyNumberFormat="1" applyFont="1" applyFill="1" applyBorder="1" applyAlignment="1">
      <alignment horizontal="center" vertical="center"/>
    </xf>
    <xf numFmtId="49" fontId="0" fillId="0" borderId="68" xfId="0" applyNumberFormat="1" applyBorder="1" applyAlignment="1">
      <alignment horizontal="right"/>
    </xf>
    <xf numFmtId="10" fontId="0" fillId="0" borderId="78" xfId="2" applyNumberFormat="1" applyFont="1" applyBorder="1" applyAlignment="1">
      <alignment horizontal="right"/>
    </xf>
    <xf numFmtId="49" fontId="37" fillId="0" borderId="68" xfId="0" applyNumberFormat="1" applyFont="1" applyBorder="1" applyAlignment="1">
      <alignment horizontal="right"/>
    </xf>
    <xf numFmtId="0" fontId="16" fillId="0" borderId="79" xfId="3" applyBorder="1"/>
    <xf numFmtId="0" fontId="36" fillId="0" borderId="67" xfId="3" applyFont="1" applyBorder="1"/>
    <xf numFmtId="3" fontId="0" fillId="0" borderId="80" xfId="0" applyNumberFormat="1" applyBorder="1"/>
    <xf numFmtId="3" fontId="0" fillId="0" borderId="72" xfId="0" applyNumberFormat="1" applyBorder="1"/>
    <xf numFmtId="10" fontId="0" fillId="0" borderId="72" xfId="2" applyNumberFormat="1" applyFont="1" applyBorder="1"/>
    <xf numFmtId="0" fontId="0" fillId="0" borderId="72" xfId="0" applyBorder="1"/>
    <xf numFmtId="14" fontId="0" fillId="0" borderId="72" xfId="0" applyNumberFormat="1" applyBorder="1"/>
    <xf numFmtId="14" fontId="22" fillId="0" borderId="72" xfId="0" applyNumberFormat="1" applyFont="1" applyFill="1" applyBorder="1" applyAlignment="1">
      <alignment horizontal="center" vertical="center"/>
    </xf>
    <xf numFmtId="49" fontId="0" fillId="0" borderId="72" xfId="0" applyNumberFormat="1" applyBorder="1" applyAlignment="1">
      <alignment horizontal="right"/>
    </xf>
    <xf numFmtId="10" fontId="0" fillId="0" borderId="72" xfId="2" applyNumberFormat="1" applyFont="1" applyBorder="1" applyAlignment="1">
      <alignment horizontal="right"/>
    </xf>
    <xf numFmtId="49" fontId="37" fillId="0" borderId="72" xfId="0" applyNumberFormat="1" applyFont="1" applyBorder="1" applyAlignment="1">
      <alignment horizontal="right"/>
    </xf>
    <xf numFmtId="0" fontId="16" fillId="0" borderId="81" xfId="3" applyBorder="1"/>
    <xf numFmtId="0" fontId="36" fillId="0" borderId="71" xfId="3" applyFont="1" applyBorder="1"/>
    <xf numFmtId="3" fontId="0" fillId="21" borderId="80" xfId="0" applyNumberFormat="1" applyFill="1" applyBorder="1"/>
    <xf numFmtId="3" fontId="0" fillId="21" borderId="72" xfId="0" applyNumberFormat="1" applyFill="1" applyBorder="1"/>
    <xf numFmtId="10" fontId="0" fillId="21" borderId="72" xfId="2" applyNumberFormat="1" applyFont="1" applyFill="1" applyBorder="1"/>
    <xf numFmtId="0" fontId="0" fillId="21" borderId="72" xfId="0" applyFill="1" applyBorder="1"/>
    <xf numFmtId="14" fontId="0" fillId="21" borderId="72" xfId="0" applyNumberFormat="1" applyFill="1" applyBorder="1"/>
    <xf numFmtId="14" fontId="22" fillId="21" borderId="72" xfId="0" applyNumberFormat="1" applyFont="1" applyFill="1" applyBorder="1" applyAlignment="1">
      <alignment horizontal="center" vertical="center"/>
    </xf>
    <xf numFmtId="49" fontId="0" fillId="21" borderId="72" xfId="0" applyNumberFormat="1" applyFill="1" applyBorder="1" applyAlignment="1">
      <alignment horizontal="right"/>
    </xf>
    <xf numFmtId="10" fontId="0" fillId="21" borderId="72" xfId="2" applyNumberFormat="1" applyFont="1" applyFill="1" applyBorder="1" applyAlignment="1">
      <alignment horizontal="right"/>
    </xf>
    <xf numFmtId="49" fontId="37" fillId="21" borderId="72" xfId="0" applyNumberFormat="1" applyFont="1" applyFill="1" applyBorder="1" applyAlignment="1">
      <alignment horizontal="right"/>
    </xf>
    <xf numFmtId="0" fontId="16" fillId="21" borderId="81" xfId="3" applyFill="1" applyBorder="1"/>
    <xf numFmtId="0" fontId="36" fillId="21" borderId="71" xfId="3" applyFont="1" applyFill="1" applyBorder="1"/>
    <xf numFmtId="0" fontId="0" fillId="0" borderId="82" xfId="0" applyFill="1" applyBorder="1"/>
    <xf numFmtId="0" fontId="0" fillId="0" borderId="83" xfId="0" applyFill="1" applyBorder="1"/>
    <xf numFmtId="0" fontId="0" fillId="0" borderId="84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87" xfId="0" applyFill="1" applyBorder="1" applyAlignment="1">
      <alignment horizontal="center"/>
    </xf>
    <xf numFmtId="0" fontId="0" fillId="0" borderId="88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0" fillId="0" borderId="88" xfId="0" applyFill="1" applyBorder="1"/>
    <xf numFmtId="0" fontId="0" fillId="0" borderId="89" xfId="0" applyFill="1" applyBorder="1"/>
    <xf numFmtId="2" fontId="0" fillId="0" borderId="88" xfId="0" applyNumberFormat="1" applyFill="1" applyBorder="1"/>
    <xf numFmtId="2" fontId="0" fillId="0" borderId="89" xfId="0" applyNumberFormat="1" applyFill="1" applyBorder="1"/>
    <xf numFmtId="0" fontId="0" fillId="0" borderId="92" xfId="0" applyFill="1" applyBorder="1"/>
    <xf numFmtId="166" fontId="0" fillId="0" borderId="88" xfId="0" applyNumberFormat="1" applyFill="1" applyBorder="1"/>
    <xf numFmtId="166" fontId="0" fillId="0" borderId="89" xfId="0" applyNumberFormat="1" applyFill="1" applyBorder="1"/>
    <xf numFmtId="166" fontId="0" fillId="0" borderId="91" xfId="0" applyNumberFormat="1" applyFill="1" applyBorder="1"/>
    <xf numFmtId="167" fontId="0" fillId="0" borderId="88" xfId="0" applyNumberFormat="1" applyFill="1" applyBorder="1"/>
    <xf numFmtId="167" fontId="0" fillId="0" borderId="89" xfId="0" applyNumberFormat="1" applyFill="1" applyBorder="1"/>
    <xf numFmtId="167" fontId="0" fillId="0" borderId="91" xfId="0" applyNumberFormat="1" applyFill="1" applyBorder="1"/>
    <xf numFmtId="2" fontId="0" fillId="0" borderId="91" xfId="0" applyNumberFormat="1" applyFill="1" applyBorder="1"/>
    <xf numFmtId="170" fontId="0" fillId="0" borderId="88" xfId="0" applyNumberFormat="1" applyFill="1" applyBorder="1"/>
    <xf numFmtId="170" fontId="0" fillId="0" borderId="89" xfId="0" applyNumberFormat="1" applyFill="1" applyBorder="1"/>
    <xf numFmtId="168" fontId="0" fillId="0" borderId="88" xfId="0" applyNumberFormat="1" applyFill="1" applyBorder="1"/>
    <xf numFmtId="168" fontId="0" fillId="0" borderId="89" xfId="0" applyNumberFormat="1" applyFill="1" applyBorder="1"/>
    <xf numFmtId="169" fontId="0" fillId="0" borderId="88" xfId="0" applyNumberFormat="1" applyFill="1" applyBorder="1"/>
    <xf numFmtId="169" fontId="0" fillId="0" borderId="89" xfId="0" applyNumberFormat="1" applyFill="1" applyBorder="1"/>
    <xf numFmtId="169" fontId="0" fillId="0" borderId="91" xfId="0" applyNumberFormat="1" applyFill="1" applyBorder="1"/>
    <xf numFmtId="170" fontId="0" fillId="0" borderId="91" xfId="0" applyNumberFormat="1" applyFill="1" applyBorder="1"/>
    <xf numFmtId="168" fontId="0" fillId="0" borderId="91" xfId="0" applyNumberFormat="1" applyFill="1" applyBorder="1"/>
    <xf numFmtId="166" fontId="0" fillId="0" borderId="94" xfId="0" applyNumberFormat="1" applyBorder="1"/>
    <xf numFmtId="166" fontId="0" fillId="0" borderId="89" xfId="0" applyNumberFormat="1" applyBorder="1"/>
    <xf numFmtId="166" fontId="0" fillId="21" borderId="89" xfId="0" applyNumberFormat="1" applyFill="1" applyBorder="1"/>
    <xf numFmtId="166" fontId="0" fillId="0" borderId="90" xfId="0" applyNumberFormat="1" applyBorder="1"/>
    <xf numFmtId="167" fontId="0" fillId="0" borderId="94" xfId="0" applyNumberFormat="1" applyBorder="1"/>
    <xf numFmtId="167" fontId="0" fillId="0" borderId="89" xfId="0" applyNumberFormat="1" applyBorder="1"/>
    <xf numFmtId="167" fontId="0" fillId="21" borderId="89" xfId="0" applyNumberFormat="1" applyFill="1" applyBorder="1"/>
    <xf numFmtId="167" fontId="0" fillId="0" borderId="90" xfId="0" applyNumberFormat="1" applyBorder="1"/>
    <xf numFmtId="2" fontId="0" fillId="0" borderId="94" xfId="0" applyNumberFormat="1" applyBorder="1"/>
    <xf numFmtId="2" fontId="0" fillId="0" borderId="89" xfId="0" applyNumberFormat="1" applyBorder="1"/>
    <xf numFmtId="2" fontId="0" fillId="21" borderId="89" xfId="0" applyNumberFormat="1" applyFill="1" applyBorder="1"/>
    <xf numFmtId="2" fontId="0" fillId="0" borderId="90" xfId="0" applyNumberFormat="1" applyBorder="1"/>
    <xf numFmtId="170" fontId="0" fillId="0" borderId="94" xfId="0" applyNumberFormat="1" applyBorder="1"/>
    <xf numFmtId="170" fontId="0" fillId="0" borderId="89" xfId="0" applyNumberFormat="1" applyBorder="1"/>
    <xf numFmtId="170" fontId="0" fillId="21" borderId="89" xfId="0" applyNumberFormat="1" applyFill="1" applyBorder="1"/>
    <xf numFmtId="170" fontId="0" fillId="0" borderId="90" xfId="0" applyNumberFormat="1" applyBorder="1"/>
    <xf numFmtId="168" fontId="0" fillId="0" borderId="94" xfId="0" applyNumberFormat="1" applyBorder="1"/>
    <xf numFmtId="168" fontId="0" fillId="0" borderId="89" xfId="0" applyNumberFormat="1" applyBorder="1"/>
    <xf numFmtId="168" fontId="0" fillId="21" borderId="89" xfId="0" applyNumberFormat="1" applyFill="1" applyBorder="1"/>
    <xf numFmtId="168" fontId="0" fillId="0" borderId="90" xfId="0" applyNumberFormat="1" applyBorder="1"/>
    <xf numFmtId="169" fontId="0" fillId="0" borderId="94" xfId="0" applyNumberFormat="1" applyBorder="1"/>
    <xf numFmtId="169" fontId="0" fillId="0" borderId="89" xfId="0" applyNumberFormat="1" applyBorder="1"/>
    <xf numFmtId="169" fontId="0" fillId="21" borderId="89" xfId="0" applyNumberFormat="1" applyFill="1" applyBorder="1"/>
    <xf numFmtId="169" fontId="0" fillId="0" borderId="90" xfId="0" applyNumberFormat="1" applyBorder="1"/>
    <xf numFmtId="0" fontId="0" fillId="0" borderId="95" xfId="0" applyBorder="1"/>
    <xf numFmtId="0" fontId="0" fillId="0" borderId="83" xfId="0" applyBorder="1"/>
    <xf numFmtId="0" fontId="0" fillId="21" borderId="83" xfId="0" applyFill="1" applyBorder="1"/>
    <xf numFmtId="0" fontId="0" fillId="0" borderId="84" xfId="0" applyBorder="1"/>
    <xf numFmtId="0" fontId="0" fillId="0" borderId="94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21" borderId="89" xfId="0" applyFill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4" xfId="0" applyFill="1" applyBorder="1"/>
    <xf numFmtId="0" fontId="0" fillId="21" borderId="89" xfId="0" applyFill="1" applyBorder="1"/>
    <xf numFmtId="2" fontId="0" fillId="0" borderId="94" xfId="0" applyNumberFormat="1" applyFill="1" applyBorder="1"/>
    <xf numFmtId="3" fontId="0" fillId="0" borderId="79" xfId="0" applyNumberFormat="1" applyBorder="1"/>
    <xf numFmtId="14" fontId="0" fillId="0" borderId="79" xfId="0" applyNumberFormat="1" applyBorder="1"/>
    <xf numFmtId="10" fontId="0" fillId="0" borderId="68" xfId="2" applyNumberFormat="1" applyFont="1" applyBorder="1" applyAlignment="1">
      <alignment horizontal="right"/>
    </xf>
    <xf numFmtId="0" fontId="16" fillId="0" borderId="67" xfId="3" applyBorder="1"/>
    <xf numFmtId="3" fontId="0" fillId="0" borderId="96" xfId="0" applyNumberFormat="1" applyBorder="1"/>
    <xf numFmtId="3" fontId="0" fillId="0" borderId="97" xfId="0" applyNumberFormat="1" applyBorder="1"/>
    <xf numFmtId="10" fontId="0" fillId="0" borderId="78" xfId="2" applyNumberFormat="1" applyFont="1" applyBorder="1"/>
    <xf numFmtId="0" fontId="0" fillId="0" borderId="78" xfId="0" applyBorder="1"/>
    <xf numFmtId="14" fontId="0" fillId="0" borderId="78" xfId="0" applyNumberFormat="1" applyBorder="1"/>
    <xf numFmtId="14" fontId="0" fillId="0" borderId="97" xfId="0" applyNumberFormat="1" applyBorder="1"/>
    <xf numFmtId="14" fontId="22" fillId="0" borderId="78" xfId="0" applyNumberFormat="1" applyFont="1" applyFill="1" applyBorder="1" applyAlignment="1">
      <alignment horizontal="center" vertical="center"/>
    </xf>
    <xf numFmtId="3" fontId="0" fillId="0" borderId="78" xfId="0" applyNumberFormat="1" applyBorder="1"/>
    <xf numFmtId="49" fontId="0" fillId="0" borderId="78" xfId="0" applyNumberFormat="1" applyBorder="1" applyAlignment="1">
      <alignment horizontal="right"/>
    </xf>
    <xf numFmtId="49" fontId="37" fillId="0" borderId="78" xfId="0" applyNumberFormat="1" applyFont="1" applyBorder="1" applyAlignment="1">
      <alignment horizontal="right"/>
    </xf>
    <xf numFmtId="0" fontId="16" fillId="0" borderId="97" xfId="3" applyBorder="1"/>
    <xf numFmtId="0" fontId="16" fillId="0" borderId="98" xfId="3" applyBorder="1"/>
    <xf numFmtId="3" fontId="0" fillId="0" borderId="81" xfId="0" applyNumberFormat="1" applyBorder="1"/>
    <xf numFmtId="14" fontId="0" fillId="0" borderId="81" xfId="0" applyNumberFormat="1" applyBorder="1"/>
    <xf numFmtId="49" fontId="20" fillId="16" borderId="72" xfId="0" applyNumberFormat="1" applyFont="1" applyFill="1" applyBorder="1" applyAlignment="1">
      <alignment horizontal="right"/>
    </xf>
    <xf numFmtId="0" fontId="16" fillId="0" borderId="71" xfId="3" applyBorder="1"/>
    <xf numFmtId="49" fontId="20" fillId="16" borderId="78" xfId="0" applyNumberFormat="1" applyFont="1" applyFill="1" applyBorder="1" applyAlignment="1">
      <alignment horizontal="right"/>
    </xf>
    <xf numFmtId="0" fontId="0" fillId="0" borderId="96" xfId="0" applyBorder="1" applyAlignment="1">
      <alignment horizontal="right"/>
    </xf>
    <xf numFmtId="3" fontId="0" fillId="0" borderId="100" xfId="0" applyNumberFormat="1" applyBorder="1" applyAlignment="1">
      <alignment horizontal="right"/>
    </xf>
    <xf numFmtId="10" fontId="0" fillId="0" borderId="64" xfId="2" applyNumberFormat="1" applyFont="1" applyBorder="1"/>
    <xf numFmtId="3" fontId="0" fillId="0" borderId="100" xfId="0" applyNumberFormat="1" applyBorder="1"/>
    <xf numFmtId="10" fontId="0" fillId="9" borderId="76" xfId="2" applyNumberFormat="1" applyFont="1" applyFill="1" applyBorder="1"/>
    <xf numFmtId="10" fontId="0" fillId="0" borderId="76" xfId="2" applyNumberFormat="1" applyFont="1" applyBorder="1"/>
    <xf numFmtId="171" fontId="0" fillId="0" borderId="98" xfId="2" applyNumberFormat="1" applyFont="1" applyBorder="1"/>
    <xf numFmtId="14" fontId="0" fillId="0" borderId="99" xfId="0" applyNumberFormat="1" applyBorder="1"/>
    <xf numFmtId="172" fontId="0" fillId="0" borderId="97" xfId="4" applyNumberFormat="1" applyFont="1" applyBorder="1"/>
    <xf numFmtId="172" fontId="0" fillId="0" borderId="78" xfId="4" applyNumberFormat="1" applyFont="1" applyBorder="1"/>
    <xf numFmtId="172" fontId="0" fillId="0" borderId="100" xfId="4" applyNumberFormat="1" applyFont="1" applyBorder="1"/>
    <xf numFmtId="172" fontId="0" fillId="0" borderId="98" xfId="4" applyNumberFormat="1" applyFont="1" applyBorder="1"/>
    <xf numFmtId="14" fontId="0" fillId="0" borderId="65" xfId="0" applyNumberFormat="1" applyBorder="1"/>
    <xf numFmtId="172" fontId="0" fillId="0" borderId="79" xfId="4" applyNumberFormat="1" applyFont="1" applyBorder="1"/>
    <xf numFmtId="172" fontId="0" fillId="0" borderId="68" xfId="4" applyNumberFormat="1" applyFont="1" applyBorder="1"/>
    <xf numFmtId="172" fontId="0" fillId="0" borderId="101" xfId="4" applyNumberFormat="1" applyFont="1" applyBorder="1"/>
    <xf numFmtId="172" fontId="0" fillId="0" borderId="67" xfId="4" applyNumberFormat="1" applyFont="1" applyBorder="1"/>
    <xf numFmtId="14" fontId="0" fillId="0" borderId="78" xfId="0" applyNumberFormat="1" applyBorder="1" applyAlignment="1">
      <alignment wrapText="1"/>
    </xf>
    <xf numFmtId="172" fontId="0" fillId="0" borderId="102" xfId="4" applyNumberFormat="1" applyFont="1" applyBorder="1"/>
    <xf numFmtId="172" fontId="31" fillId="3" borderId="98" xfId="4" applyNumberFormat="1" applyFont="1" applyFill="1" applyBorder="1"/>
    <xf numFmtId="10" fontId="21" fillId="0" borderId="78" xfId="2" applyNumberFormat="1" applyFont="1" applyBorder="1" applyAlignment="1">
      <alignment horizontal="right"/>
    </xf>
    <xf numFmtId="172" fontId="0" fillId="0" borderId="97" xfId="4" applyNumberFormat="1" applyFont="1" applyBorder="1" applyAlignment="1">
      <alignment horizontal="right"/>
    </xf>
    <xf numFmtId="14" fontId="0" fillId="0" borderId="69" xfId="0" applyNumberFormat="1" applyBorder="1"/>
    <xf numFmtId="172" fontId="0" fillId="0" borderId="81" xfId="4" applyNumberFormat="1" applyFont="1" applyBorder="1"/>
    <xf numFmtId="172" fontId="0" fillId="0" borderId="72" xfId="4" applyNumberFormat="1" applyFont="1" applyBorder="1"/>
    <xf numFmtId="172" fontId="0" fillId="0" borderId="103" xfId="4" applyNumberFormat="1" applyFont="1" applyBorder="1"/>
    <xf numFmtId="172" fontId="31" fillId="3" borderId="71" xfId="4" applyNumberFormat="1" applyFont="1" applyFill="1" applyBorder="1"/>
    <xf numFmtId="10" fontId="0" fillId="0" borderId="98" xfId="2" applyNumberFormat="1" applyFont="1" applyBorder="1"/>
    <xf numFmtId="3" fontId="0" fillId="0" borderId="104" xfId="0" applyNumberFormat="1" applyBorder="1"/>
    <xf numFmtId="3" fontId="0" fillId="0" borderId="105" xfId="0" applyNumberFormat="1" applyBorder="1"/>
    <xf numFmtId="10" fontId="0" fillId="0" borderId="106" xfId="2" applyNumberFormat="1" applyFont="1" applyBorder="1"/>
    <xf numFmtId="10" fontId="0" fillId="0" borderId="71" xfId="2" applyNumberFormat="1" applyFont="1" applyBorder="1"/>
    <xf numFmtId="3" fontId="5" fillId="0" borderId="77" xfId="0" applyNumberFormat="1" applyFont="1" applyBorder="1"/>
    <xf numFmtId="3" fontId="5" fillId="0" borderId="67" xfId="0" applyNumberFormat="1" applyFont="1" applyBorder="1"/>
    <xf numFmtId="3" fontId="5" fillId="0" borderId="80" xfId="0" applyNumberFormat="1" applyFont="1" applyBorder="1"/>
    <xf numFmtId="3" fontId="5" fillId="0" borderId="71" xfId="0" applyNumberFormat="1" applyFont="1" applyBorder="1"/>
    <xf numFmtId="172" fontId="0" fillId="0" borderId="0" xfId="4" applyNumberFormat="1" applyFont="1"/>
    <xf numFmtId="0" fontId="0" fillId="0" borderId="0" xfId="0" applyAlignment="1">
      <alignment horizontal="left"/>
    </xf>
    <xf numFmtId="10" fontId="15" fillId="14" borderId="32" xfId="2" applyNumberFormat="1" applyFont="1" applyFill="1" applyBorder="1" applyAlignment="1">
      <alignment horizontal="center" vertical="center" wrapText="1"/>
    </xf>
    <xf numFmtId="10" fontId="15" fillId="14" borderId="23" xfId="2" applyNumberFormat="1" applyFont="1" applyFill="1" applyBorder="1" applyAlignment="1">
      <alignment horizontal="center" vertical="center" wrapText="1"/>
    </xf>
    <xf numFmtId="10" fontId="5" fillId="0" borderId="80" xfId="2" applyNumberFormat="1" applyFont="1" applyBorder="1"/>
    <xf numFmtId="10" fontId="5" fillId="0" borderId="71" xfId="2" applyNumberFormat="1" applyFont="1" applyBorder="1"/>
    <xf numFmtId="10" fontId="5" fillId="0" borderId="107" xfId="2" applyNumberFormat="1" applyFont="1" applyBorder="1"/>
    <xf numFmtId="10" fontId="5" fillId="0" borderId="108" xfId="2" applyNumberFormat="1" applyFont="1" applyBorder="1"/>
    <xf numFmtId="10" fontId="5" fillId="0" borderId="109" xfId="2" applyNumberFormat="1" applyFont="1" applyBorder="1"/>
    <xf numFmtId="10" fontId="5" fillId="0" borderId="110" xfId="2" applyNumberFormat="1" applyFont="1" applyBorder="1"/>
    <xf numFmtId="10" fontId="5" fillId="0" borderId="77" xfId="2" applyNumberFormat="1" applyFont="1" applyBorder="1" applyAlignment="1">
      <alignment horizontal="right"/>
    </xf>
    <xf numFmtId="10" fontId="5" fillId="0" borderId="67" xfId="2" applyNumberFormat="1" applyFont="1" applyBorder="1" applyAlignment="1">
      <alignment horizontal="right"/>
    </xf>
    <xf numFmtId="10" fontId="5" fillId="0" borderId="80" xfId="2" applyNumberFormat="1" applyFont="1" applyBorder="1" applyAlignment="1">
      <alignment horizontal="right"/>
    </xf>
    <xf numFmtId="10" fontId="5" fillId="0" borderId="71" xfId="2" applyNumberFormat="1" applyFont="1" applyBorder="1" applyAlignment="1">
      <alignment horizontal="right"/>
    </xf>
    <xf numFmtId="10" fontId="3" fillId="0" borderId="80" xfId="2" applyNumberFormat="1" applyFont="1" applyBorder="1" applyAlignment="1">
      <alignment horizontal="right"/>
    </xf>
    <xf numFmtId="10" fontId="3" fillId="0" borderId="71" xfId="2" applyNumberFormat="1" applyFont="1" applyBorder="1" applyAlignment="1">
      <alignment horizontal="right"/>
    </xf>
    <xf numFmtId="10" fontId="5" fillId="0" borderId="33" xfId="2" applyNumberFormat="1" applyFont="1" applyBorder="1" applyAlignment="1">
      <alignment horizontal="right"/>
    </xf>
    <xf numFmtId="10" fontId="5" fillId="0" borderId="9" xfId="2" applyNumberFormat="1" applyFont="1" applyBorder="1" applyAlignment="1">
      <alignment horizontal="right"/>
    </xf>
    <xf numFmtId="0" fontId="23" fillId="14" borderId="34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10" fontId="0" fillId="14" borderId="68" xfId="2" applyNumberFormat="1" applyFont="1" applyFill="1" applyBorder="1"/>
    <xf numFmtId="10" fontId="0" fillId="14" borderId="78" xfId="2" applyNumberFormat="1" applyFont="1" applyFill="1" applyBorder="1"/>
    <xf numFmtId="3" fontId="0" fillId="3" borderId="80" xfId="0" applyNumberFormat="1" applyFill="1" applyBorder="1"/>
    <xf numFmtId="3" fontId="0" fillId="3" borderId="72" xfId="0" applyNumberFormat="1" applyFill="1" applyBorder="1"/>
    <xf numFmtId="10" fontId="0" fillId="3" borderId="71" xfId="2" applyNumberFormat="1" applyFont="1" applyFill="1" applyBorder="1"/>
    <xf numFmtId="3" fontId="0" fillId="3" borderId="33" xfId="0" applyNumberFormat="1" applyFill="1" applyBorder="1"/>
    <xf numFmtId="3" fontId="0" fillId="3" borderId="39" xfId="0" applyNumberFormat="1" applyFill="1" applyBorder="1"/>
    <xf numFmtId="10" fontId="0" fillId="3" borderId="9" xfId="2" applyNumberFormat="1" applyFont="1" applyFill="1" applyBorder="1"/>
    <xf numFmtId="3" fontId="2" fillId="0" borderId="72" xfId="0" applyNumberFormat="1" applyFont="1" applyBorder="1"/>
    <xf numFmtId="177" fontId="2" fillId="0" borderId="72" xfId="0" applyNumberFormat="1" applyFont="1" applyBorder="1"/>
    <xf numFmtId="3" fontId="2" fillId="0" borderId="39" xfId="0" applyNumberFormat="1" applyFont="1" applyBorder="1"/>
    <xf numFmtId="177" fontId="2" fillId="0" borderId="39" xfId="0" applyNumberFormat="1" applyFont="1" applyBorder="1"/>
    <xf numFmtId="3" fontId="2" fillId="0" borderId="78" xfId="0" applyNumberFormat="1" applyFont="1" applyBorder="1"/>
    <xf numFmtId="14" fontId="2" fillId="0" borderId="78" xfId="0" applyNumberFormat="1" applyFont="1" applyBorder="1"/>
    <xf numFmtId="177" fontId="2" fillId="0" borderId="78" xfId="0" applyNumberFormat="1" applyFont="1" applyBorder="1"/>
    <xf numFmtId="3" fontId="2" fillId="0" borderId="98" xfId="0" applyNumberFormat="1" applyFont="1" applyBorder="1"/>
    <xf numFmtId="3" fontId="2" fillId="0" borderId="38" xfId="0" applyNumberFormat="1" applyFont="1" applyBorder="1"/>
    <xf numFmtId="14" fontId="2" fillId="0" borderId="38" xfId="0" applyNumberFormat="1" applyFont="1" applyBorder="1"/>
    <xf numFmtId="3" fontId="2" fillId="15" borderId="44" xfId="0" applyNumberFormat="1" applyFont="1" applyFill="1" applyBorder="1" applyAlignment="1"/>
    <xf numFmtId="14" fontId="2" fillId="15" borderId="44" xfId="0" applyNumberFormat="1" applyFont="1" applyFill="1" applyBorder="1" applyAlignment="1"/>
    <xf numFmtId="3" fontId="2" fillId="15" borderId="45" xfId="0" applyNumberFormat="1" applyFont="1" applyFill="1" applyBorder="1" applyAlignment="1"/>
    <xf numFmtId="3" fontId="2" fillId="0" borderId="106" xfId="0" applyNumberFormat="1" applyFont="1" applyBorder="1"/>
    <xf numFmtId="14" fontId="2" fillId="0" borderId="72" xfId="0" applyNumberFormat="1" applyFont="1" applyBorder="1"/>
    <xf numFmtId="3" fontId="2" fillId="0" borderId="71" xfId="0" applyNumberFormat="1" applyFont="1" applyBorder="1"/>
    <xf numFmtId="14" fontId="2" fillId="0" borderId="39" xfId="0" applyNumberFormat="1" applyFont="1" applyBorder="1"/>
    <xf numFmtId="3" fontId="2" fillId="0" borderId="9" xfId="0" applyNumberFormat="1" applyFont="1" applyBorder="1"/>
    <xf numFmtId="175" fontId="2" fillId="0" borderId="78" xfId="0" applyNumberFormat="1" applyFont="1" applyBorder="1"/>
    <xf numFmtId="175" fontId="2" fillId="0" borderId="38" xfId="0" applyNumberFormat="1" applyFont="1" applyBorder="1"/>
    <xf numFmtId="175" fontId="2" fillId="15" borderId="44" xfId="0" applyNumberFormat="1" applyFont="1" applyFill="1" applyBorder="1" applyAlignment="1"/>
    <xf numFmtId="175" fontId="2" fillId="0" borderId="72" xfId="0" applyNumberFormat="1" applyFont="1" applyBorder="1"/>
    <xf numFmtId="175" fontId="2" fillId="0" borderId="39" xfId="0" applyNumberFormat="1" applyFont="1" applyBorder="1"/>
    <xf numFmtId="178" fontId="2" fillId="0" borderId="78" xfId="0" applyNumberFormat="1" applyFont="1" applyBorder="1"/>
    <xf numFmtId="178" fontId="2" fillId="0" borderId="38" xfId="0" applyNumberFormat="1" applyFont="1" applyBorder="1"/>
    <xf numFmtId="178" fontId="2" fillId="15" borderId="44" xfId="0" applyNumberFormat="1" applyFont="1" applyFill="1" applyBorder="1" applyAlignment="1"/>
    <xf numFmtId="178" fontId="2" fillId="0" borderId="72" xfId="0" applyNumberFormat="1" applyFont="1" applyBorder="1"/>
    <xf numFmtId="178" fontId="2" fillId="0" borderId="39" xfId="0" applyNumberFormat="1" applyFont="1" applyBorder="1"/>
    <xf numFmtId="14" fontId="8" fillId="6" borderId="23" xfId="0" applyNumberFormat="1" applyFont="1" applyFill="1" applyBorder="1" applyAlignment="1">
      <alignment horizontal="center" vertical="center" wrapText="1"/>
    </xf>
    <xf numFmtId="14" fontId="2" fillId="15" borderId="55" xfId="0" applyNumberFormat="1" applyFont="1" applyFill="1" applyBorder="1" applyAlignment="1"/>
    <xf numFmtId="1" fontId="0" fillId="0" borderId="0" xfId="0" applyNumberFormat="1" applyAlignment="1">
      <alignment horizontal="right"/>
    </xf>
    <xf numFmtId="179" fontId="7" fillId="0" borderId="55" xfId="0" applyNumberFormat="1" applyFont="1" applyBorder="1" applyAlignment="1">
      <alignment horizontal="left" vertical="center"/>
    </xf>
    <xf numFmtId="179" fontId="0" fillId="18" borderId="38" xfId="0" applyNumberFormat="1" applyFill="1" applyBorder="1"/>
    <xf numFmtId="179" fontId="0" fillId="0" borderId="0" xfId="0" applyNumberFormat="1"/>
    <xf numFmtId="180" fontId="7" fillId="0" borderId="55" xfId="0" applyNumberFormat="1" applyFont="1" applyBorder="1" applyAlignment="1">
      <alignment horizontal="left" vertical="center"/>
    </xf>
    <xf numFmtId="180" fontId="0" fillId="18" borderId="38" xfId="0" applyNumberFormat="1" applyFill="1" applyBorder="1"/>
    <xf numFmtId="180" fontId="0" fillId="0" borderId="0" xfId="0" applyNumberFormat="1"/>
    <xf numFmtId="0" fontId="7" fillId="0" borderId="0" xfId="0" applyFont="1"/>
    <xf numFmtId="0" fontId="19" fillId="0" borderId="0" xfId="0" applyFont="1" applyBorder="1" applyAlignment="1">
      <alignment vertical="center" wrapText="1"/>
    </xf>
    <xf numFmtId="0" fontId="47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1" fontId="0" fillId="0" borderId="0" xfId="4" applyNumberFormat="1" applyFont="1"/>
    <xf numFmtId="172" fontId="7" fillId="0" borderId="0" xfId="4" applyNumberFormat="1" applyFont="1" applyAlignment="1">
      <alignment horizontal="right" vertical="center"/>
    </xf>
    <xf numFmtId="0" fontId="7" fillId="0" borderId="0" xfId="0" applyFont="1" applyBorder="1"/>
    <xf numFmtId="172" fontId="7" fillId="0" borderId="53" xfId="4" applyNumberFormat="1" applyFont="1" applyBorder="1" applyAlignment="1">
      <alignment horizontal="right" vertical="center"/>
    </xf>
    <xf numFmtId="0" fontId="0" fillId="0" borderId="47" xfId="0" applyBorder="1"/>
    <xf numFmtId="14" fontId="0" fillId="0" borderId="47" xfId="0" applyNumberFormat="1" applyBorder="1"/>
    <xf numFmtId="0" fontId="7" fillId="9" borderId="47" xfId="0" applyFont="1" applyFill="1" applyBorder="1" applyAlignment="1">
      <alignment horizontal="center" vertical="center" wrapText="1"/>
    </xf>
    <xf numFmtId="14" fontId="0" fillId="0" borderId="35" xfId="0" applyNumberFormat="1" applyBorder="1"/>
    <xf numFmtId="14" fontId="0" fillId="0" borderId="46" xfId="0" applyNumberFormat="1" applyBorder="1"/>
    <xf numFmtId="181" fontId="0" fillId="0" borderId="35" xfId="2" applyNumberFormat="1" applyFont="1" applyBorder="1"/>
    <xf numFmtId="181" fontId="0" fillId="0" borderId="46" xfId="2" applyNumberFormat="1" applyFont="1" applyBorder="1"/>
    <xf numFmtId="181" fontId="0" fillId="15" borderId="35" xfId="2" applyNumberFormat="1" applyFont="1" applyFill="1" applyBorder="1"/>
    <xf numFmtId="0" fontId="58" fillId="3" borderId="47" xfId="0" applyFont="1" applyFill="1" applyBorder="1" applyAlignment="1">
      <alignment horizontal="center" vertical="center"/>
    </xf>
    <xf numFmtId="0" fontId="58" fillId="12" borderId="47" xfId="0" applyFont="1" applyFill="1" applyBorder="1" applyAlignment="1">
      <alignment horizontal="center" vertical="center"/>
    </xf>
    <xf numFmtId="0" fontId="40" fillId="9" borderId="47" xfId="0" applyFont="1" applyFill="1" applyBorder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181" fontId="0" fillId="14" borderId="0" xfId="2" applyNumberFormat="1" applyFont="1" applyFill="1"/>
    <xf numFmtId="0" fontId="0" fillId="22" borderId="0" xfId="0" applyFill="1"/>
    <xf numFmtId="14" fontId="0" fillId="22" borderId="0" xfId="0" applyNumberFormat="1" applyFill="1"/>
    <xf numFmtId="181" fontId="0" fillId="22" borderId="0" xfId="2" applyNumberFormat="1" applyFont="1" applyFill="1"/>
    <xf numFmtId="49" fontId="0" fillId="6" borderId="0" xfId="0" applyNumberFormat="1" applyFill="1"/>
    <xf numFmtId="49" fontId="0" fillId="0" borderId="64" xfId="0" applyNumberFormat="1" applyBorder="1"/>
    <xf numFmtId="49" fontId="0" fillId="0" borderId="112" xfId="0" applyNumberFormat="1" applyBorder="1"/>
    <xf numFmtId="49" fontId="0" fillId="0" borderId="113" xfId="0" applyNumberFormat="1" applyBorder="1"/>
    <xf numFmtId="49" fontId="5" fillId="0" borderId="31" xfId="2" applyNumberFormat="1" applyFont="1" applyBorder="1"/>
    <xf numFmtId="49" fontId="0" fillId="21" borderId="112" xfId="0" applyNumberFormat="1" applyFill="1" applyBorder="1"/>
    <xf numFmtId="49" fontId="5" fillId="0" borderId="29" xfId="2" applyNumberFormat="1" applyFont="1" applyBorder="1"/>
    <xf numFmtId="14" fontId="0" fillId="0" borderId="111" xfId="0" applyNumberFormat="1" applyBorder="1"/>
    <xf numFmtId="0" fontId="7" fillId="9" borderId="47" xfId="0" applyFont="1" applyFill="1" applyBorder="1" applyAlignment="1">
      <alignment horizontal="left" vertical="center"/>
    </xf>
    <xf numFmtId="14" fontId="7" fillId="9" borderId="55" xfId="0" applyNumberFormat="1" applyFont="1" applyFill="1" applyBorder="1" applyAlignment="1">
      <alignment horizontal="left" vertical="center"/>
    </xf>
    <xf numFmtId="14" fontId="7" fillId="9" borderId="47" xfId="0" applyNumberFormat="1" applyFont="1" applyFill="1" applyBorder="1" applyAlignment="1">
      <alignment horizontal="left" vertical="center"/>
    </xf>
    <xf numFmtId="0" fontId="24" fillId="22" borderId="0" xfId="0" applyFont="1" applyFill="1"/>
    <xf numFmtId="14" fontId="24" fillId="22" borderId="0" xfId="0" applyNumberFormat="1" applyFont="1" applyFill="1"/>
    <xf numFmtId="10" fontId="24" fillId="22" borderId="0" xfId="2" applyNumberFormat="1" applyFont="1" applyFill="1"/>
    <xf numFmtId="172" fontId="24" fillId="22" borderId="0" xfId="4" applyNumberFormat="1" applyFont="1" applyFill="1"/>
    <xf numFmtId="14" fontId="24" fillId="22" borderId="0" xfId="4" applyNumberFormat="1" applyFont="1" applyFill="1"/>
    <xf numFmtId="9" fontId="0" fillId="6" borderId="49" xfId="2" applyNumberFormat="1" applyFont="1" applyFill="1" applyBorder="1"/>
    <xf numFmtId="9" fontId="0" fillId="0" borderId="49" xfId="2" applyNumberFormat="1" applyFont="1" applyBorder="1"/>
    <xf numFmtId="9" fontId="0" fillId="6" borderId="50" xfId="2" applyNumberFormat="1" applyFont="1" applyFill="1" applyBorder="1"/>
    <xf numFmtId="9" fontId="0" fillId="6" borderId="0" xfId="2" applyNumberFormat="1" applyFont="1" applyFill="1" applyBorder="1"/>
    <xf numFmtId="9" fontId="0" fillId="0" borderId="0" xfId="2" applyNumberFormat="1" applyFont="1" applyBorder="1"/>
    <xf numFmtId="9" fontId="0" fillId="6" borderId="38" xfId="2" applyNumberFormat="1" applyFont="1" applyFill="1" applyBorder="1"/>
    <xf numFmtId="9" fontId="0" fillId="0" borderId="38" xfId="2" applyNumberFormat="1" applyFont="1" applyBorder="1"/>
    <xf numFmtId="9" fontId="0" fillId="0" borderId="53" xfId="2" applyNumberFormat="1" applyFont="1" applyBorder="1"/>
    <xf numFmtId="9" fontId="0" fillId="0" borderId="54" xfId="2" applyNumberFormat="1" applyFont="1" applyBorder="1"/>
    <xf numFmtId="0" fontId="22" fillId="22" borderId="0" xfId="0" applyFont="1" applyFill="1" applyBorder="1" applyAlignment="1">
      <alignment vertical="top"/>
    </xf>
    <xf numFmtId="0" fontId="0" fillId="22" borderId="0" xfId="0" applyFill="1" applyBorder="1"/>
    <xf numFmtId="0" fontId="0" fillId="22" borderId="114" xfId="0" applyFill="1" applyBorder="1"/>
    <xf numFmtId="0" fontId="0" fillId="22" borderId="115" xfId="0" applyFill="1" applyBorder="1"/>
    <xf numFmtId="0" fontId="0" fillId="22" borderId="116" xfId="0" applyFill="1" applyBorder="1"/>
    <xf numFmtId="0" fontId="0" fillId="22" borderId="117" xfId="0" applyFill="1" applyBorder="1"/>
    <xf numFmtId="0" fontId="0" fillId="22" borderId="118" xfId="0" applyFill="1" applyBorder="1"/>
    <xf numFmtId="0" fontId="0" fillId="22" borderId="119" xfId="0" applyFill="1" applyBorder="1"/>
    <xf numFmtId="0" fontId="0" fillId="22" borderId="120" xfId="0" applyFill="1" applyBorder="1"/>
    <xf numFmtId="0" fontId="0" fillId="22" borderId="121" xfId="0" applyFill="1" applyBorder="1"/>
    <xf numFmtId="181" fontId="0" fillId="6" borderId="49" xfId="2" applyNumberFormat="1" applyFont="1" applyFill="1" applyBorder="1"/>
    <xf numFmtId="181" fontId="0" fillId="0" borderId="49" xfId="2" applyNumberFormat="1" applyFont="1" applyBorder="1"/>
    <xf numFmtId="181" fontId="0" fillId="6" borderId="50" xfId="2" applyNumberFormat="1" applyFont="1" applyFill="1" applyBorder="1"/>
    <xf numFmtId="181" fontId="0" fillId="6" borderId="0" xfId="2" applyNumberFormat="1" applyFont="1" applyFill="1" applyBorder="1"/>
    <xf numFmtId="181" fontId="0" fillId="0" borderId="0" xfId="2" applyNumberFormat="1" applyFont="1" applyBorder="1"/>
    <xf numFmtId="181" fontId="0" fillId="6" borderId="38" xfId="2" applyNumberFormat="1" applyFont="1" applyFill="1" applyBorder="1"/>
    <xf numFmtId="181" fontId="0" fillId="0" borderId="38" xfId="2" applyNumberFormat="1" applyFont="1" applyBorder="1"/>
    <xf numFmtId="181" fontId="0" fillId="0" borderId="53" xfId="2" applyNumberFormat="1" applyFont="1" applyBorder="1"/>
    <xf numFmtId="181" fontId="0" fillId="0" borderId="54" xfId="2" applyNumberFormat="1" applyFont="1" applyBorder="1"/>
    <xf numFmtId="0" fontId="0" fillId="0" borderId="0" xfId="0" pivotButton="1"/>
    <xf numFmtId="10" fontId="0" fillId="0" borderId="0" xfId="2" applyNumberFormat="1" applyFont="1"/>
    <xf numFmtId="181" fontId="24" fillId="22" borderId="0" xfId="0" applyNumberFormat="1" applyFont="1" applyFill="1"/>
    <xf numFmtId="0" fontId="60" fillId="22" borderId="0" xfId="0" applyFont="1" applyFill="1" applyBorder="1"/>
    <xf numFmtId="0" fontId="60" fillId="22" borderId="0" xfId="0" applyFont="1" applyFill="1"/>
    <xf numFmtId="10" fontId="60" fillId="22" borderId="0" xfId="2" applyNumberFormat="1" applyFont="1" applyFill="1" applyBorder="1"/>
    <xf numFmtId="14" fontId="7" fillId="3" borderId="47" xfId="0" applyNumberFormat="1" applyFont="1" applyFill="1" applyBorder="1" applyAlignment="1">
      <alignment horizontal="center" vertical="center" wrapText="1"/>
    </xf>
    <xf numFmtId="10" fontId="7" fillId="3" borderId="47" xfId="2" applyNumberFormat="1" applyFont="1" applyFill="1" applyBorder="1" applyAlignment="1">
      <alignment horizontal="center" vertical="center" wrapText="1"/>
    </xf>
    <xf numFmtId="14" fontId="22" fillId="22" borderId="35" xfId="0" applyNumberFormat="1" applyFont="1" applyFill="1" applyBorder="1"/>
    <xf numFmtId="10" fontId="22" fillId="22" borderId="35" xfId="2" applyNumberFormat="1" applyFont="1" applyFill="1" applyBorder="1"/>
    <xf numFmtId="14" fontId="22" fillId="22" borderId="46" xfId="0" applyNumberFormat="1" applyFont="1" applyFill="1" applyBorder="1"/>
    <xf numFmtId="10" fontId="22" fillId="22" borderId="46" xfId="2" applyNumberFormat="1" applyFont="1" applyFill="1" applyBorder="1"/>
    <xf numFmtId="14" fontId="7" fillId="22" borderId="0" xfId="0" applyNumberFormat="1" applyFont="1" applyFill="1"/>
    <xf numFmtId="10" fontId="7" fillId="22" borderId="0" xfId="2" applyNumberFormat="1" applyFont="1" applyFill="1"/>
    <xf numFmtId="2" fontId="7" fillId="3" borderId="47" xfId="0" applyNumberFormat="1" applyFont="1" applyFill="1" applyBorder="1" applyAlignment="1">
      <alignment horizontal="center" vertical="center" wrapText="1"/>
    </xf>
    <xf numFmtId="2" fontId="22" fillId="22" borderId="35" xfId="0" applyNumberFormat="1" applyFont="1" applyFill="1" applyBorder="1"/>
    <xf numFmtId="2" fontId="22" fillId="22" borderId="46" xfId="0" applyNumberFormat="1" applyFont="1" applyFill="1" applyBorder="1"/>
    <xf numFmtId="2" fontId="7" fillId="22" borderId="0" xfId="0" applyNumberFormat="1" applyFont="1" applyFill="1"/>
    <xf numFmtId="181" fontId="7" fillId="3" borderId="47" xfId="2" applyNumberFormat="1" applyFont="1" applyFill="1" applyBorder="1" applyAlignment="1">
      <alignment horizontal="center" vertical="center" wrapText="1"/>
    </xf>
    <xf numFmtId="181" fontId="22" fillId="22" borderId="35" xfId="2" applyNumberFormat="1" applyFont="1" applyFill="1" applyBorder="1"/>
    <xf numFmtId="181" fontId="22" fillId="22" borderId="46" xfId="2" applyNumberFormat="1" applyFont="1" applyFill="1" applyBorder="1"/>
    <xf numFmtId="181" fontId="7" fillId="22" borderId="0" xfId="2" applyNumberFormat="1" applyFont="1" applyFill="1"/>
    <xf numFmtId="2" fontId="0" fillId="6" borderId="0" xfId="0" applyNumberFormat="1" applyFill="1"/>
    <xf numFmtId="10" fontId="0" fillId="6" borderId="0" xfId="2" applyNumberFormat="1" applyFont="1" applyFill="1"/>
    <xf numFmtId="3" fontId="0" fillId="6" borderId="0" xfId="0" applyNumberFormat="1" applyFill="1"/>
    <xf numFmtId="49" fontId="0" fillId="6" borderId="0" xfId="0" applyNumberFormat="1" applyFill="1" applyAlignment="1">
      <alignment horizontal="right"/>
    </xf>
    <xf numFmtId="171" fontId="0" fillId="6" borderId="0" xfId="2" applyNumberFormat="1" applyFont="1" applyFill="1"/>
    <xf numFmtId="3" fontId="5" fillId="6" borderId="0" xfId="0" applyNumberFormat="1" applyFont="1" applyFill="1"/>
    <xf numFmtId="14" fontId="0" fillId="6" borderId="0" xfId="0" applyNumberFormat="1" applyFill="1"/>
    <xf numFmtId="10" fontId="5" fillId="6" borderId="0" xfId="2" applyNumberFormat="1" applyFont="1" applyFill="1"/>
    <xf numFmtId="49" fontId="5" fillId="6" borderId="0" xfId="2" applyNumberFormat="1" applyFont="1" applyFill="1"/>
    <xf numFmtId="0" fontId="0" fillId="6" borderId="3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0" xfId="0" applyFill="1" applyAlignment="1">
      <alignment wrapText="1"/>
    </xf>
    <xf numFmtId="0" fontId="38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3" fontId="5" fillId="6" borderId="0" xfId="0" applyNumberFormat="1" applyFont="1" applyFill="1" applyAlignment="1">
      <alignment wrapText="1"/>
    </xf>
    <xf numFmtId="14" fontId="0" fillId="6" borderId="0" xfId="0" applyNumberFormat="1" applyFill="1" applyAlignment="1">
      <alignment wrapText="1"/>
    </xf>
    <xf numFmtId="4" fontId="0" fillId="6" borderId="0" xfId="0" applyNumberFormat="1" applyFill="1"/>
    <xf numFmtId="0" fontId="0" fillId="6" borderId="0" xfId="0" applyFill="1" applyAlignment="1">
      <alignment horizontal="left"/>
    </xf>
    <xf numFmtId="0" fontId="0" fillId="0" borderId="66" xfId="0" applyBorder="1"/>
    <xf numFmtId="165" fontId="0" fillId="0" borderId="67" xfId="0" applyNumberFormat="1" applyBorder="1"/>
    <xf numFmtId="0" fontId="0" fillId="0" borderId="82" xfId="0" applyBorder="1"/>
    <xf numFmtId="0" fontId="0" fillId="0" borderId="88" xfId="0" applyBorder="1" applyAlignment="1">
      <alignment horizontal="center"/>
    </xf>
    <xf numFmtId="0" fontId="0" fillId="0" borderId="124" xfId="0" applyBorder="1"/>
    <xf numFmtId="165" fontId="0" fillId="0" borderId="110" xfId="0" applyNumberFormat="1" applyBorder="1"/>
    <xf numFmtId="0" fontId="0" fillId="0" borderId="126" xfId="0" applyBorder="1"/>
    <xf numFmtId="0" fontId="0" fillId="0" borderId="125" xfId="0" applyBorder="1" applyAlignment="1">
      <alignment horizontal="center"/>
    </xf>
    <xf numFmtId="0" fontId="0" fillId="0" borderId="127" xfId="0" applyFill="1" applyBorder="1" applyAlignment="1">
      <alignment horizontal="center"/>
    </xf>
    <xf numFmtId="0" fontId="0" fillId="0" borderId="125" xfId="0" applyFill="1" applyBorder="1"/>
    <xf numFmtId="2" fontId="0" fillId="0" borderId="125" xfId="0" applyNumberFormat="1" applyFill="1" applyBorder="1"/>
    <xf numFmtId="2" fontId="0" fillId="0" borderId="110" xfId="0" applyNumberFormat="1" applyFill="1" applyBorder="1"/>
    <xf numFmtId="0" fontId="0" fillId="0" borderId="129" xfId="0" applyBorder="1"/>
    <xf numFmtId="165" fontId="0" fillId="0" borderId="98" xfId="0" applyNumberFormat="1" applyBorder="1"/>
    <xf numFmtId="0" fontId="0" fillId="0" borderId="131" xfId="0" applyBorder="1"/>
    <xf numFmtId="0" fontId="0" fillId="0" borderId="130" xfId="0" applyBorder="1" applyAlignment="1">
      <alignment horizontal="center"/>
    </xf>
    <xf numFmtId="0" fontId="0" fillId="0" borderId="78" xfId="0" applyFill="1" applyBorder="1" applyAlignment="1">
      <alignment horizontal="center"/>
    </xf>
    <xf numFmtId="0" fontId="0" fillId="0" borderId="130" xfId="0" applyFill="1" applyBorder="1"/>
    <xf numFmtId="2" fontId="0" fillId="0" borderId="130" xfId="0" applyNumberFormat="1" applyFill="1" applyBorder="1"/>
    <xf numFmtId="2" fontId="0" fillId="0" borderId="98" xfId="0" applyNumberFormat="1" applyFill="1" applyBorder="1"/>
    <xf numFmtId="0" fontId="0" fillId="0" borderId="94" xfId="0" applyBorder="1"/>
    <xf numFmtId="0" fontId="0" fillId="0" borderId="89" xfId="0" applyBorder="1"/>
    <xf numFmtId="0" fontId="0" fillId="0" borderId="90" xfId="0" applyBorder="1"/>
    <xf numFmtId="0" fontId="0" fillId="0" borderId="122" xfId="0" applyBorder="1" applyAlignment="1">
      <alignment horizontal="center"/>
    </xf>
    <xf numFmtId="167" fontId="0" fillId="0" borderId="88" xfId="0" applyNumberFormat="1" applyBorder="1" applyAlignment="1">
      <alignment horizontal="center"/>
    </xf>
    <xf numFmtId="2" fontId="0" fillId="0" borderId="88" xfId="0" applyNumberFormat="1" applyBorder="1" applyAlignment="1">
      <alignment horizontal="center"/>
    </xf>
    <xf numFmtId="170" fontId="0" fillId="0" borderId="88" xfId="0" applyNumberFormat="1" applyBorder="1" applyAlignment="1">
      <alignment horizontal="center"/>
    </xf>
    <xf numFmtId="168" fontId="0" fillId="0" borderId="88" xfId="0" applyNumberFormat="1" applyBorder="1" applyAlignment="1">
      <alignment horizontal="center"/>
    </xf>
    <xf numFmtId="169" fontId="0" fillId="0" borderId="88" xfId="0" applyNumberFormat="1" applyBorder="1" applyAlignment="1">
      <alignment horizontal="center"/>
    </xf>
    <xf numFmtId="0" fontId="0" fillId="0" borderId="93" xfId="0" applyBorder="1" applyAlignment="1">
      <alignment horizontal="center"/>
    </xf>
    <xf numFmtId="167" fontId="0" fillId="0" borderId="89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170" fontId="0" fillId="0" borderId="89" xfId="0" applyNumberFormat="1" applyBorder="1" applyAlignment="1">
      <alignment horizontal="center"/>
    </xf>
    <xf numFmtId="168" fontId="0" fillId="0" borderId="89" xfId="0" applyNumberFormat="1" applyBorder="1" applyAlignment="1">
      <alignment horizontal="center"/>
    </xf>
    <xf numFmtId="169" fontId="0" fillId="0" borderId="89" xfId="0" applyNumberFormat="1" applyBorder="1" applyAlignment="1">
      <alignment horizontal="center"/>
    </xf>
    <xf numFmtId="0" fontId="0" fillId="0" borderId="123" xfId="0" applyBorder="1" applyAlignment="1">
      <alignment horizontal="center"/>
    </xf>
    <xf numFmtId="167" fontId="0" fillId="0" borderId="125" xfId="0" applyNumberFormat="1" applyBorder="1" applyAlignment="1">
      <alignment horizontal="center"/>
    </xf>
    <xf numFmtId="2" fontId="0" fillId="0" borderId="125" xfId="0" applyNumberFormat="1" applyBorder="1" applyAlignment="1">
      <alignment horizontal="center"/>
    </xf>
    <xf numFmtId="170" fontId="0" fillId="0" borderId="125" xfId="0" applyNumberFormat="1" applyBorder="1" applyAlignment="1">
      <alignment horizontal="center"/>
    </xf>
    <xf numFmtId="168" fontId="0" fillId="0" borderId="125" xfId="0" applyNumberFormat="1" applyBorder="1" applyAlignment="1">
      <alignment horizontal="center"/>
    </xf>
    <xf numFmtId="169" fontId="0" fillId="0" borderId="125" xfId="0" applyNumberFormat="1" applyBorder="1" applyAlignment="1">
      <alignment horizontal="center"/>
    </xf>
    <xf numFmtId="0" fontId="0" fillId="0" borderId="128" xfId="0" applyBorder="1" applyAlignment="1">
      <alignment horizontal="center"/>
    </xf>
    <xf numFmtId="167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170" fontId="0" fillId="0" borderId="130" xfId="0" applyNumberFormat="1" applyBorder="1" applyAlignment="1">
      <alignment horizontal="center"/>
    </xf>
    <xf numFmtId="168" fontId="0" fillId="0" borderId="130" xfId="0" applyNumberFormat="1" applyBorder="1" applyAlignment="1">
      <alignment horizontal="center"/>
    </xf>
    <xf numFmtId="169" fontId="0" fillId="0" borderId="130" xfId="0" applyNumberFormat="1" applyBorder="1" applyAlignment="1">
      <alignment horizontal="center"/>
    </xf>
    <xf numFmtId="0" fontId="0" fillId="0" borderId="132" xfId="0" applyBorder="1"/>
    <xf numFmtId="0" fontId="0" fillId="0" borderId="133" xfId="0" applyBorder="1"/>
    <xf numFmtId="0" fontId="0" fillId="0" borderId="134" xfId="0" applyBorder="1" applyAlignment="1">
      <alignment horizontal="center"/>
    </xf>
    <xf numFmtId="167" fontId="0" fillId="0" borderId="135" xfId="0" applyNumberFormat="1" applyBorder="1" applyAlignment="1">
      <alignment horizontal="center"/>
    </xf>
    <xf numFmtId="2" fontId="0" fillId="0" borderId="135" xfId="0" applyNumberFormat="1" applyBorder="1" applyAlignment="1">
      <alignment horizontal="center"/>
    </xf>
    <xf numFmtId="170" fontId="0" fillId="0" borderId="135" xfId="0" applyNumberFormat="1" applyBorder="1" applyAlignment="1">
      <alignment horizontal="center"/>
    </xf>
    <xf numFmtId="168" fontId="0" fillId="0" borderId="135" xfId="0" applyNumberFormat="1" applyBorder="1" applyAlignment="1">
      <alignment horizontal="center"/>
    </xf>
    <xf numFmtId="169" fontId="0" fillId="0" borderId="135" xfId="0" applyNumberFormat="1" applyBorder="1" applyAlignment="1">
      <alignment horizontal="center"/>
    </xf>
    <xf numFmtId="165" fontId="0" fillId="0" borderId="136" xfId="0" applyNumberFormat="1" applyBorder="1"/>
    <xf numFmtId="0" fontId="0" fillId="0" borderId="135" xfId="0" applyBorder="1" applyAlignment="1">
      <alignment horizontal="center"/>
    </xf>
    <xf numFmtId="0" fontId="0" fillId="0" borderId="135" xfId="0" applyFill="1" applyBorder="1"/>
    <xf numFmtId="2" fontId="0" fillId="0" borderId="135" xfId="0" applyNumberFormat="1" applyFill="1" applyBorder="1"/>
    <xf numFmtId="2" fontId="0" fillId="0" borderId="136" xfId="0" applyNumberFormat="1" applyFill="1" applyBorder="1"/>
    <xf numFmtId="182" fontId="0" fillId="6" borderId="0" xfId="0" applyNumberFormat="1" applyFill="1"/>
    <xf numFmtId="0" fontId="16" fillId="21" borderId="71" xfId="3" applyFill="1" applyBorder="1"/>
    <xf numFmtId="0" fontId="0" fillId="0" borderId="140" xfId="0" applyBorder="1" applyAlignment="1">
      <alignment horizontal="center"/>
    </xf>
    <xf numFmtId="49" fontId="7" fillId="10" borderId="23" xfId="0" applyNumberFormat="1" applyFont="1" applyFill="1" applyBorder="1" applyAlignment="1">
      <alignment horizontal="center" vertical="center" wrapText="1"/>
    </xf>
    <xf numFmtId="49" fontId="0" fillId="0" borderId="67" xfId="0" applyNumberFormat="1" applyBorder="1" applyAlignment="1">
      <alignment horizontal="right"/>
    </xf>
    <xf numFmtId="49" fontId="0" fillId="0" borderId="71" xfId="0" applyNumberFormat="1" applyBorder="1" applyAlignment="1">
      <alignment horizontal="right"/>
    </xf>
    <xf numFmtId="49" fontId="0" fillId="0" borderId="98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79" xfId="0" applyNumberFormat="1" applyFill="1" applyBorder="1"/>
    <xf numFmtId="165" fontId="0" fillId="0" borderId="81" xfId="0" applyNumberFormat="1" applyFill="1" applyBorder="1"/>
    <xf numFmtId="165" fontId="0" fillId="0" borderId="36" xfId="0" applyNumberFormat="1" applyFill="1" applyBorder="1"/>
    <xf numFmtId="0" fontId="0" fillId="6" borderId="0" xfId="0" applyFill="1" applyAlignment="1">
      <alignment horizontal="right"/>
    </xf>
    <xf numFmtId="165" fontId="7" fillId="6" borderId="0" xfId="0" applyNumberFormat="1" applyFont="1" applyFill="1"/>
    <xf numFmtId="3" fontId="61" fillId="10" borderId="32" xfId="0" applyNumberFormat="1" applyFont="1" applyFill="1" applyBorder="1" applyAlignment="1">
      <alignment horizontal="center" vertical="center" wrapText="1"/>
    </xf>
    <xf numFmtId="10" fontId="61" fillId="10" borderId="37" xfId="2" applyNumberFormat="1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141" xfId="0" applyBorder="1" applyAlignment="1">
      <alignment horizontal="center"/>
    </xf>
    <xf numFmtId="49" fontId="0" fillId="0" borderId="142" xfId="0" applyNumberFormat="1" applyBorder="1"/>
    <xf numFmtId="3" fontId="0" fillId="0" borderId="143" xfId="0" applyNumberFormat="1" applyBorder="1"/>
    <xf numFmtId="3" fontId="0" fillId="0" borderId="144" xfId="0" applyNumberFormat="1" applyBorder="1"/>
    <xf numFmtId="2" fontId="0" fillId="0" borderId="68" xfId="2" applyNumberFormat="1" applyFont="1" applyBorder="1"/>
    <xf numFmtId="2" fontId="0" fillId="0" borderId="72" xfId="2" applyNumberFormat="1" applyFont="1" applyBorder="1"/>
    <xf numFmtId="2" fontId="0" fillId="0" borderId="78" xfId="2" applyNumberFormat="1" applyFont="1" applyBorder="1"/>
    <xf numFmtId="2" fontId="62" fillId="10" borderId="37" xfId="0" applyNumberFormat="1" applyFont="1" applyFill="1" applyBorder="1" applyAlignment="1">
      <alignment horizontal="center" vertical="center" wrapText="1"/>
    </xf>
    <xf numFmtId="10" fontId="1" fillId="0" borderId="77" xfId="2" applyNumberFormat="1" applyFont="1" applyBorder="1" applyAlignment="1">
      <alignment horizontal="center" vertical="center"/>
    </xf>
    <xf numFmtId="10" fontId="1" fillId="0" borderId="67" xfId="2" applyNumberFormat="1" applyFont="1" applyBorder="1" applyAlignment="1">
      <alignment horizontal="center" vertical="center"/>
    </xf>
    <xf numFmtId="10" fontId="5" fillId="0" borderId="80" xfId="2" applyNumberFormat="1" applyFont="1" applyBorder="1" applyAlignment="1">
      <alignment horizontal="center" vertical="center"/>
    </xf>
    <xf numFmtId="10" fontId="5" fillId="0" borderId="71" xfId="2" applyNumberFormat="1" applyFont="1" applyBorder="1" applyAlignment="1">
      <alignment horizontal="center" vertical="center"/>
    </xf>
    <xf numFmtId="10" fontId="3" fillId="0" borderId="80" xfId="2" applyNumberFormat="1" applyFont="1" applyBorder="1" applyAlignment="1">
      <alignment horizontal="center" vertical="center"/>
    </xf>
    <xf numFmtId="10" fontId="3" fillId="0" borderId="71" xfId="2" applyNumberFormat="1" applyFont="1" applyBorder="1" applyAlignment="1">
      <alignment horizontal="center" vertical="center"/>
    </xf>
    <xf numFmtId="10" fontId="5" fillId="0" borderId="143" xfId="2" applyNumberFormat="1" applyFont="1" applyBorder="1" applyAlignment="1">
      <alignment horizontal="center" vertical="center"/>
    </xf>
    <xf numFmtId="10" fontId="5" fillId="0" borderId="136" xfId="2" applyNumberFormat="1" applyFont="1" applyBorder="1" applyAlignment="1">
      <alignment horizontal="center" vertical="center"/>
    </xf>
    <xf numFmtId="10" fontId="5" fillId="0" borderId="96" xfId="2" applyNumberFormat="1" applyFont="1" applyBorder="1" applyAlignment="1">
      <alignment horizontal="center" vertical="center"/>
    </xf>
    <xf numFmtId="10" fontId="5" fillId="0" borderId="98" xfId="2" applyNumberFormat="1" applyFont="1" applyBorder="1" applyAlignment="1">
      <alignment horizontal="center" vertical="center"/>
    </xf>
    <xf numFmtId="10" fontId="5" fillId="0" borderId="109" xfId="2" applyNumberFormat="1" applyFont="1" applyBorder="1" applyAlignment="1">
      <alignment horizontal="center" vertical="center"/>
    </xf>
    <xf numFmtId="10" fontId="5" fillId="0" borderId="110" xfId="2" applyNumberFormat="1" applyFont="1" applyBorder="1" applyAlignment="1">
      <alignment horizontal="center" vertical="center"/>
    </xf>
    <xf numFmtId="0" fontId="0" fillId="0" borderId="76" xfId="0" applyBorder="1"/>
    <xf numFmtId="0" fontId="0" fillId="0" borderId="112" xfId="0" applyBorder="1"/>
    <xf numFmtId="0" fontId="0" fillId="0" borderId="113" xfId="0" applyBorder="1"/>
    <xf numFmtId="2" fontId="0" fillId="0" borderId="39" xfId="2" applyNumberFormat="1" applyFont="1" applyBorder="1"/>
    <xf numFmtId="3" fontId="0" fillId="0" borderId="127" xfId="0" applyNumberFormat="1" applyBorder="1"/>
    <xf numFmtId="14" fontId="0" fillId="0" borderId="68" xfId="0" applyNumberFormat="1" applyFill="1" applyBorder="1"/>
    <xf numFmtId="14" fontId="0" fillId="0" borderId="127" xfId="0" applyNumberFormat="1" applyFill="1" applyBorder="1"/>
    <xf numFmtId="3" fontId="62" fillId="10" borderId="37" xfId="0" applyNumberFormat="1" applyFont="1" applyFill="1" applyBorder="1" applyAlignment="1">
      <alignment horizontal="center" vertical="center" wrapText="1"/>
    </xf>
    <xf numFmtId="10" fontId="62" fillId="10" borderId="37" xfId="2" applyNumberFormat="1" applyFont="1" applyFill="1" applyBorder="1" applyAlignment="1">
      <alignment horizontal="center" vertical="center" wrapText="1"/>
    </xf>
    <xf numFmtId="49" fontId="62" fillId="10" borderId="37" xfId="0" applyNumberFormat="1" applyFont="1" applyFill="1" applyBorder="1" applyAlignment="1">
      <alignment horizontal="center" vertical="center" wrapText="1"/>
    </xf>
    <xf numFmtId="165" fontId="0" fillId="21" borderId="81" xfId="0" applyNumberFormat="1" applyFill="1" applyBorder="1"/>
    <xf numFmtId="49" fontId="0" fillId="21" borderId="78" xfId="0" applyNumberFormat="1" applyFill="1" applyBorder="1" applyAlignment="1">
      <alignment horizontal="right"/>
    </xf>
    <xf numFmtId="49" fontId="0" fillId="21" borderId="71" xfId="0" applyNumberFormat="1" applyFill="1" applyBorder="1" applyAlignment="1">
      <alignment horizontal="right"/>
    </xf>
    <xf numFmtId="10" fontId="0" fillId="21" borderId="78" xfId="2" applyNumberFormat="1" applyFont="1" applyFill="1" applyBorder="1" applyAlignment="1">
      <alignment horizontal="right"/>
    </xf>
    <xf numFmtId="49" fontId="0" fillId="21" borderId="98" xfId="0" applyNumberFormat="1" applyFill="1" applyBorder="1" applyAlignment="1">
      <alignment horizontal="right"/>
    </xf>
    <xf numFmtId="10" fontId="0" fillId="0" borderId="88" xfId="2" applyNumberFormat="1" applyFont="1" applyFill="1" applyBorder="1"/>
    <xf numFmtId="10" fontId="0" fillId="0" borderId="89" xfId="2" applyNumberFormat="1" applyFont="1" applyFill="1" applyBorder="1"/>
    <xf numFmtId="10" fontId="0" fillId="0" borderId="125" xfId="2" applyNumberFormat="1" applyFont="1" applyFill="1" applyBorder="1"/>
    <xf numFmtId="10" fontId="0" fillId="0" borderId="82" xfId="2" applyNumberFormat="1" applyFont="1" applyFill="1" applyBorder="1"/>
    <xf numFmtId="10" fontId="0" fillId="0" borderId="83" xfId="2" applyNumberFormat="1" applyFont="1" applyFill="1" applyBorder="1"/>
    <xf numFmtId="2" fontId="0" fillId="21" borderId="83" xfId="0" applyNumberFormat="1" applyFill="1" applyBorder="1"/>
    <xf numFmtId="3" fontId="0" fillId="21" borderId="71" xfId="0" applyNumberFormat="1" applyFill="1" applyBorder="1"/>
    <xf numFmtId="10" fontId="0" fillId="0" borderId="126" xfId="2" applyNumberFormat="1" applyFont="1" applyFill="1" applyBorder="1"/>
    <xf numFmtId="2" fontId="0" fillId="0" borderId="89" xfId="2" applyNumberFormat="1" applyFont="1" applyFill="1" applyBorder="1"/>
    <xf numFmtId="2" fontId="0" fillId="0" borderId="125" xfId="2" applyNumberFormat="1" applyFont="1" applyFill="1" applyBorder="1"/>
    <xf numFmtId="2" fontId="0" fillId="0" borderId="71" xfId="2" applyNumberFormat="1" applyFont="1" applyFill="1" applyBorder="1"/>
    <xf numFmtId="2" fontId="0" fillId="0" borderId="110" xfId="2" applyNumberFormat="1" applyFont="1" applyFill="1" applyBorder="1"/>
    <xf numFmtId="10" fontId="0" fillId="0" borderId="130" xfId="2" applyNumberFormat="1" applyFont="1" applyFill="1" applyBorder="1"/>
    <xf numFmtId="2" fontId="0" fillId="0" borderId="130" xfId="2" applyNumberFormat="1" applyFont="1" applyFill="1" applyBorder="1"/>
    <xf numFmtId="2" fontId="0" fillId="0" borderId="88" xfId="2" applyNumberFormat="1" applyFont="1" applyFill="1" applyBorder="1"/>
    <xf numFmtId="2" fontId="0" fillId="0" borderId="67" xfId="2" applyNumberFormat="1" applyFont="1" applyFill="1" applyBorder="1"/>
    <xf numFmtId="10" fontId="0" fillId="21" borderId="78" xfId="2" applyNumberFormat="1" applyFont="1" applyFill="1" applyBorder="1"/>
    <xf numFmtId="2" fontId="0" fillId="0" borderId="137" xfId="2" applyNumberFormat="1" applyFont="1" applyBorder="1"/>
    <xf numFmtId="2" fontId="62" fillId="10" borderId="23" xfId="0" applyNumberFormat="1" applyFont="1" applyFill="1" applyBorder="1" applyAlignment="1">
      <alignment horizontal="center" vertical="center" wrapText="1"/>
    </xf>
    <xf numFmtId="2" fontId="0" fillId="0" borderId="66" xfId="0" applyNumberFormat="1" applyFill="1" applyBorder="1"/>
    <xf numFmtId="2" fontId="0" fillId="0" borderId="70" xfId="0" applyNumberFormat="1" applyFill="1" applyBorder="1"/>
    <xf numFmtId="2" fontId="0" fillId="21" borderId="70" xfId="0" applyNumberFormat="1" applyFill="1" applyBorder="1"/>
    <xf numFmtId="2" fontId="0" fillId="0" borderId="124" xfId="0" applyNumberFormat="1" applyFill="1" applyBorder="1"/>
    <xf numFmtId="4" fontId="0" fillId="0" borderId="68" xfId="0" applyNumberFormat="1" applyBorder="1"/>
    <xf numFmtId="4" fontId="0" fillId="0" borderId="72" xfId="0" applyNumberFormat="1" applyBorder="1"/>
    <xf numFmtId="4" fontId="0" fillId="0" borderId="78" xfId="0" applyNumberFormat="1" applyBorder="1"/>
    <xf numFmtId="4" fontId="0" fillId="0" borderId="97" xfId="0" applyNumberFormat="1" applyBorder="1"/>
    <xf numFmtId="4" fontId="0" fillId="0" borderId="144" xfId="0" applyNumberFormat="1" applyBorder="1"/>
    <xf numFmtId="4" fontId="0" fillId="0" borderId="127" xfId="0" applyNumberFormat="1" applyBorder="1"/>
    <xf numFmtId="3" fontId="0" fillId="0" borderId="103" xfId="0" applyNumberFormat="1" applyBorder="1"/>
    <xf numFmtId="3" fontId="0" fillId="0" borderId="41" xfId="0" applyNumberFormat="1" applyBorder="1"/>
    <xf numFmtId="2" fontId="0" fillId="21" borderId="89" xfId="0" applyNumberFormat="1" applyFill="1" applyBorder="1" applyAlignment="1">
      <alignment horizontal="center" vertical="center"/>
    </xf>
    <xf numFmtId="2" fontId="62" fillId="3" borderId="22" xfId="0" applyNumberFormat="1" applyFont="1" applyFill="1" applyBorder="1" applyAlignment="1">
      <alignment horizontal="center" vertical="center" wrapText="1"/>
    </xf>
    <xf numFmtId="2" fontId="40" fillId="3" borderId="23" xfId="0" applyNumberFormat="1" applyFont="1" applyFill="1" applyBorder="1" applyAlignment="1">
      <alignment horizontal="center" vertical="center" wrapText="1"/>
    </xf>
    <xf numFmtId="2" fontId="40" fillId="3" borderId="22" xfId="0" applyNumberFormat="1" applyFont="1" applyFill="1" applyBorder="1" applyAlignment="1">
      <alignment horizontal="center" vertical="center" wrapText="1"/>
    </xf>
    <xf numFmtId="0" fontId="40" fillId="3" borderId="22" xfId="0" applyFont="1" applyFill="1" applyBorder="1" applyAlignment="1">
      <alignment horizontal="center" vertical="center" wrapText="1"/>
    </xf>
    <xf numFmtId="2" fontId="62" fillId="3" borderId="21" xfId="0" applyNumberFormat="1" applyFont="1" applyFill="1" applyBorder="1" applyAlignment="1">
      <alignment horizontal="center" vertical="center" wrapText="1"/>
    </xf>
    <xf numFmtId="3" fontId="40" fillId="3" borderId="22" xfId="0" applyNumberFormat="1" applyFont="1" applyFill="1" applyBorder="1" applyAlignment="1">
      <alignment horizontal="center" vertical="center" wrapText="1"/>
    </xf>
    <xf numFmtId="0" fontId="0" fillId="0" borderId="8" xfId="0" applyFill="1" applyBorder="1"/>
    <xf numFmtId="0" fontId="35" fillId="3" borderId="37" xfId="0" applyFont="1" applyFill="1" applyBorder="1" applyAlignment="1">
      <alignment horizontal="center" vertical="center" wrapText="1"/>
    </xf>
    <xf numFmtId="10" fontId="5" fillId="0" borderId="77" xfId="2" applyNumberFormat="1" applyFont="1" applyBorder="1"/>
    <xf numFmtId="10" fontId="5" fillId="0" borderId="67" xfId="2" applyNumberFormat="1" applyFont="1" applyBorder="1"/>
    <xf numFmtId="2" fontId="40" fillId="3" borderId="42" xfId="0" applyNumberFormat="1" applyFont="1" applyFill="1" applyBorder="1" applyAlignment="1">
      <alignment horizontal="center" vertical="center" wrapText="1"/>
    </xf>
    <xf numFmtId="2" fontId="0" fillId="0" borderId="146" xfId="0" applyNumberFormat="1" applyFill="1" applyBorder="1"/>
    <xf numFmtId="2" fontId="0" fillId="0" borderId="145" xfId="0" applyNumberFormat="1" applyFill="1" applyBorder="1"/>
    <xf numFmtId="2" fontId="0" fillId="0" borderId="147" xfId="0" applyNumberFormat="1" applyFill="1" applyBorder="1"/>
    <xf numFmtId="2" fontId="0" fillId="0" borderId="68" xfId="0" applyNumberFormat="1" applyFill="1" applyBorder="1"/>
    <xf numFmtId="2" fontId="0" fillId="0" borderId="72" xfId="0" applyNumberFormat="1" applyFill="1" applyBorder="1"/>
    <xf numFmtId="2" fontId="0" fillId="0" borderId="127" xfId="0" applyNumberFormat="1" applyFill="1" applyBorder="1"/>
    <xf numFmtId="2" fontId="0" fillId="21" borderId="72" xfId="0" applyNumberFormat="1" applyFill="1" applyBorder="1" applyAlignment="1">
      <alignment horizontal="center" vertical="center"/>
    </xf>
    <xf numFmtId="2" fontId="0" fillId="21" borderId="145" xfId="0" applyNumberFormat="1" applyFill="1" applyBorder="1"/>
    <xf numFmtId="3" fontId="0" fillId="0" borderId="70" xfId="0" applyNumberFormat="1" applyFill="1" applyBorder="1"/>
    <xf numFmtId="3" fontId="0" fillId="0" borderId="124" xfId="0" applyNumberFormat="1" applyFill="1" applyBorder="1"/>
    <xf numFmtId="3" fontId="0" fillId="0" borderId="66" xfId="0" applyNumberFormat="1" applyFill="1" applyBorder="1"/>
    <xf numFmtId="3" fontId="0" fillId="21" borderId="70" xfId="0" applyNumberFormat="1" applyFill="1" applyBorder="1"/>
    <xf numFmtId="10" fontId="0" fillId="21" borderId="72" xfId="2" applyNumberFormat="1" applyFont="1" applyFill="1" applyBorder="1" applyAlignment="1">
      <alignment horizontal="center"/>
    </xf>
    <xf numFmtId="2" fontId="62" fillId="3" borderId="42" xfId="0" applyNumberFormat="1" applyFont="1" applyFill="1" applyBorder="1" applyAlignment="1">
      <alignment horizontal="center" vertical="center" wrapText="1"/>
    </xf>
    <xf numFmtId="2" fontId="62" fillId="3" borderId="37" xfId="0" applyNumberFormat="1" applyFont="1" applyFill="1" applyBorder="1" applyAlignment="1">
      <alignment horizontal="center" vertical="center" wrapText="1"/>
    </xf>
    <xf numFmtId="0" fontId="62" fillId="3" borderId="34" xfId="0" applyFont="1" applyFill="1" applyBorder="1" applyAlignment="1">
      <alignment horizontal="center" vertical="center" wrapText="1"/>
    </xf>
    <xf numFmtId="2" fontId="62" fillId="14" borderId="21" xfId="0" applyNumberFormat="1" applyFont="1" applyFill="1" applyBorder="1" applyAlignment="1">
      <alignment horizontal="center" vertical="center" wrapText="1"/>
    </xf>
    <xf numFmtId="2" fontId="62" fillId="14" borderId="22" xfId="0" applyNumberFormat="1" applyFont="1" applyFill="1" applyBorder="1" applyAlignment="1">
      <alignment horizontal="center" vertical="center" wrapText="1"/>
    </xf>
    <xf numFmtId="3" fontId="62" fillId="14" borderId="22" xfId="0" applyNumberFormat="1" applyFont="1" applyFill="1" applyBorder="1" applyAlignment="1">
      <alignment horizontal="center" vertical="center" wrapText="1"/>
    </xf>
    <xf numFmtId="3" fontId="62" fillId="14" borderId="23" xfId="0" applyNumberFormat="1" applyFont="1" applyFill="1" applyBorder="1" applyAlignment="1">
      <alignment horizontal="center" vertical="center" wrapText="1"/>
    </xf>
    <xf numFmtId="0" fontId="16" fillId="0" borderId="0" xfId="3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2" fontId="40" fillId="24" borderId="21" xfId="0" applyNumberFormat="1" applyFont="1" applyFill="1" applyBorder="1" applyAlignment="1">
      <alignment horizontal="center" vertical="center" wrapText="1"/>
    </xf>
    <xf numFmtId="2" fontId="40" fillId="24" borderId="22" xfId="0" applyNumberFormat="1" applyFont="1" applyFill="1" applyBorder="1" applyAlignment="1">
      <alignment horizontal="center" vertical="center" wrapText="1"/>
    </xf>
    <xf numFmtId="2" fontId="40" fillId="24" borderId="23" xfId="0" applyNumberFormat="1" applyFont="1" applyFill="1" applyBorder="1" applyAlignment="1">
      <alignment horizontal="center" vertical="center" wrapText="1"/>
    </xf>
    <xf numFmtId="0" fontId="13" fillId="8" borderId="31" xfId="0" applyFont="1" applyFill="1" applyBorder="1" applyAlignment="1">
      <alignment horizontal="center" vertical="center" textRotation="90"/>
    </xf>
    <xf numFmtId="0" fontId="13" fillId="8" borderId="30" xfId="0" applyFont="1" applyFill="1" applyBorder="1" applyAlignment="1">
      <alignment horizontal="center" vertical="center" textRotation="90"/>
    </xf>
    <xf numFmtId="0" fontId="13" fillId="8" borderId="29" xfId="0" applyFont="1" applyFill="1" applyBorder="1" applyAlignment="1">
      <alignment horizontal="center" vertical="center" textRotation="90"/>
    </xf>
    <xf numFmtId="10" fontId="53" fillId="0" borderId="21" xfId="2" applyNumberFormat="1" applyFont="1" applyBorder="1" applyAlignment="1">
      <alignment horizontal="center" vertical="center" wrapText="1"/>
    </xf>
    <xf numFmtId="10" fontId="53" fillId="0" borderId="23" xfId="2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4" fillId="6" borderId="8" xfId="0" applyFont="1" applyFill="1" applyBorder="1" applyAlignment="1">
      <alignment horizontal="center"/>
    </xf>
    <xf numFmtId="0" fontId="64" fillId="6" borderId="9" xfId="0" applyFont="1" applyFill="1" applyBorder="1" applyAlignment="1">
      <alignment horizontal="center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4" xfId="0" applyFont="1" applyFill="1" applyBorder="1" applyAlignment="1">
      <alignment horizontal="center" vertical="center" wrapText="1"/>
    </xf>
    <xf numFmtId="3" fontId="34" fillId="0" borderId="21" xfId="0" applyNumberFormat="1" applyFont="1" applyBorder="1" applyAlignment="1">
      <alignment horizontal="center" vertical="center" wrapText="1"/>
    </xf>
    <xf numFmtId="3" fontId="34" fillId="0" borderId="22" xfId="0" applyNumberFormat="1" applyFont="1" applyBorder="1" applyAlignment="1">
      <alignment horizontal="center" vertical="center" wrapText="1"/>
    </xf>
    <xf numFmtId="3" fontId="34" fillId="0" borderId="23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3" fontId="7" fillId="0" borderId="21" xfId="0" applyNumberFormat="1" applyFont="1" applyBorder="1" applyAlignment="1">
      <alignment horizontal="center" vertical="center" wrapText="1"/>
    </xf>
    <xf numFmtId="3" fontId="7" fillId="0" borderId="23" xfId="0" applyNumberFormat="1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15" borderId="43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0" fillId="15" borderId="45" xfId="0" applyFill="1" applyBorder="1" applyAlignment="1">
      <alignment horizontal="center"/>
    </xf>
    <xf numFmtId="3" fontId="0" fillId="11" borderId="43" xfId="0" applyNumberFormat="1" applyFill="1" applyBorder="1" applyAlignment="1">
      <alignment horizontal="center"/>
    </xf>
    <xf numFmtId="3" fontId="0" fillId="11" borderId="45" xfId="0" applyNumberFormat="1" applyFill="1" applyBorder="1" applyAlignment="1">
      <alignment horizontal="center"/>
    </xf>
    <xf numFmtId="0" fontId="15" fillId="13" borderId="21" xfId="0" applyFont="1" applyFill="1" applyBorder="1" applyAlignment="1">
      <alignment horizontal="center" vertical="center"/>
    </xf>
    <xf numFmtId="0" fontId="15" fillId="13" borderId="22" xfId="0" applyFont="1" applyFill="1" applyBorder="1" applyAlignment="1">
      <alignment horizontal="center" vertical="center"/>
    </xf>
    <xf numFmtId="0" fontId="15" fillId="13" borderId="2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10" fontId="63" fillId="0" borderId="21" xfId="2" applyNumberFormat="1" applyFont="1" applyBorder="1" applyAlignment="1">
      <alignment horizontal="center" vertical="center" wrapText="1"/>
    </xf>
    <xf numFmtId="10" fontId="63" fillId="0" borderId="23" xfId="2" applyNumberFormat="1" applyFont="1" applyBorder="1" applyAlignment="1">
      <alignment horizontal="center" vertical="center" wrapText="1"/>
    </xf>
    <xf numFmtId="0" fontId="23" fillId="14" borderId="32" xfId="0" applyFont="1" applyFill="1" applyBorder="1" applyAlignment="1">
      <alignment horizontal="center" vertical="center" wrapText="1"/>
    </xf>
    <xf numFmtId="0" fontId="23" fillId="14" borderId="34" xfId="0" applyFont="1" applyFill="1" applyBorder="1" applyAlignment="1">
      <alignment horizontal="center" vertical="center" wrapText="1"/>
    </xf>
    <xf numFmtId="0" fontId="0" fillId="0" borderId="56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47" fillId="8" borderId="31" xfId="0" applyFont="1" applyFill="1" applyBorder="1" applyAlignment="1">
      <alignment horizontal="center" vertical="center" textRotation="90"/>
    </xf>
    <xf numFmtId="0" fontId="47" fillId="8" borderId="30" xfId="0" applyFont="1" applyFill="1" applyBorder="1" applyAlignment="1">
      <alignment horizontal="center" vertical="center" textRotation="90"/>
    </xf>
    <xf numFmtId="0" fontId="47" fillId="8" borderId="138" xfId="0" applyFont="1" applyFill="1" applyBorder="1" applyAlignment="1">
      <alignment horizontal="center" vertical="center" textRotation="90"/>
    </xf>
    <xf numFmtId="0" fontId="47" fillId="8" borderId="139" xfId="0" applyFont="1" applyFill="1" applyBorder="1" applyAlignment="1">
      <alignment horizontal="center" vertical="center" textRotation="90"/>
    </xf>
    <xf numFmtId="0" fontId="47" fillId="8" borderId="29" xfId="0" applyFont="1" applyFill="1" applyBorder="1" applyAlignment="1">
      <alignment horizontal="center" vertical="center" textRotation="90"/>
    </xf>
    <xf numFmtId="0" fontId="0" fillId="0" borderId="111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42" fillId="12" borderId="47" xfId="0" applyFont="1" applyFill="1" applyBorder="1" applyAlignment="1">
      <alignment horizontal="center" vertical="center"/>
    </xf>
    <xf numFmtId="0" fontId="43" fillId="0" borderId="47" xfId="0" applyFont="1" applyBorder="1" applyAlignment="1">
      <alignment horizontal="center" vertical="center"/>
    </xf>
    <xf numFmtId="0" fontId="43" fillId="0" borderId="48" xfId="0" applyFont="1" applyBorder="1" applyAlignment="1">
      <alignment horizontal="center" vertical="center" wrapText="1"/>
    </xf>
    <xf numFmtId="0" fontId="43" fillId="0" borderId="49" xfId="0" applyFont="1" applyBorder="1" applyAlignment="1">
      <alignment horizontal="center" vertical="center" wrapText="1"/>
    </xf>
    <xf numFmtId="0" fontId="43" fillId="0" borderId="50" xfId="0" applyFont="1" applyBorder="1" applyAlignment="1">
      <alignment horizontal="center" vertical="center" wrapText="1"/>
    </xf>
    <xf numFmtId="0" fontId="43" fillId="0" borderId="51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52" xfId="0" applyFont="1" applyBorder="1" applyAlignment="1">
      <alignment horizontal="center" vertical="center" wrapText="1"/>
    </xf>
    <xf numFmtId="0" fontId="43" fillId="0" borderId="53" xfId="0" applyFont="1" applyBorder="1" applyAlignment="1">
      <alignment horizontal="center" vertical="center" wrapText="1"/>
    </xf>
    <xf numFmtId="0" fontId="43" fillId="0" borderId="54" xfId="0" applyFont="1" applyBorder="1" applyAlignment="1">
      <alignment horizontal="center" vertical="center" wrapText="1"/>
    </xf>
    <xf numFmtId="0" fontId="13" fillId="14" borderId="48" xfId="0" applyFont="1" applyFill="1" applyBorder="1" applyAlignment="1">
      <alignment horizontal="center" vertical="center"/>
    </xf>
    <xf numFmtId="0" fontId="13" fillId="14" borderId="49" xfId="0" applyFont="1" applyFill="1" applyBorder="1" applyAlignment="1">
      <alignment horizontal="center" vertical="center"/>
    </xf>
    <xf numFmtId="0" fontId="13" fillId="14" borderId="50" xfId="0" applyFont="1" applyFill="1" applyBorder="1" applyAlignment="1">
      <alignment horizontal="center" vertical="center"/>
    </xf>
    <xf numFmtId="0" fontId="13" fillId="14" borderId="51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3" fillId="14" borderId="38" xfId="0" applyFont="1" applyFill="1" applyBorder="1" applyAlignment="1">
      <alignment horizontal="center" vertical="center"/>
    </xf>
    <xf numFmtId="0" fontId="13" fillId="14" borderId="52" xfId="0" applyFont="1" applyFill="1" applyBorder="1" applyAlignment="1">
      <alignment horizontal="center" vertical="center"/>
    </xf>
    <xf numFmtId="0" fontId="13" fillId="14" borderId="53" xfId="0" applyFont="1" applyFill="1" applyBorder="1" applyAlignment="1">
      <alignment horizontal="center" vertical="center"/>
    </xf>
    <xf numFmtId="0" fontId="13" fillId="14" borderId="54" xfId="0" applyFont="1" applyFill="1" applyBorder="1" applyAlignment="1">
      <alignment horizontal="center" vertical="center"/>
    </xf>
    <xf numFmtId="0" fontId="44" fillId="9" borderId="47" xfId="0" applyFont="1" applyFill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 wrapText="1"/>
    </xf>
    <xf numFmtId="0" fontId="11" fillId="13" borderId="47" xfId="0" applyFont="1" applyFill="1" applyBorder="1" applyAlignment="1">
      <alignment horizontal="center" vertical="center" wrapText="1"/>
    </xf>
    <xf numFmtId="0" fontId="11" fillId="16" borderId="47" xfId="0" applyFont="1" applyFill="1" applyBorder="1" applyAlignment="1">
      <alignment horizontal="center" vertical="center" wrapText="1"/>
    </xf>
    <xf numFmtId="0" fontId="11" fillId="16" borderId="56" xfId="0" applyFont="1" applyFill="1" applyBorder="1" applyAlignment="1">
      <alignment horizontal="center" vertical="center" wrapText="1"/>
    </xf>
    <xf numFmtId="0" fontId="46" fillId="9" borderId="48" xfId="0" applyFont="1" applyFill="1" applyBorder="1" applyAlignment="1">
      <alignment horizontal="center" vertical="center"/>
    </xf>
    <xf numFmtId="0" fontId="46" fillId="9" borderId="49" xfId="0" applyFont="1" applyFill="1" applyBorder="1" applyAlignment="1">
      <alignment horizontal="center" vertical="center"/>
    </xf>
    <xf numFmtId="0" fontId="46" fillId="9" borderId="50" xfId="0" applyFont="1" applyFill="1" applyBorder="1" applyAlignment="1">
      <alignment horizontal="center" vertical="center"/>
    </xf>
    <xf numFmtId="0" fontId="46" fillId="9" borderId="51" xfId="0" applyFont="1" applyFill="1" applyBorder="1" applyAlignment="1">
      <alignment horizontal="center" vertical="center"/>
    </xf>
    <xf numFmtId="0" fontId="46" fillId="9" borderId="0" xfId="0" applyFont="1" applyFill="1" applyBorder="1" applyAlignment="1">
      <alignment horizontal="center" vertical="center"/>
    </xf>
    <xf numFmtId="0" fontId="46" fillId="9" borderId="38" xfId="0" applyFont="1" applyFill="1" applyBorder="1" applyAlignment="1">
      <alignment horizontal="center" vertical="center"/>
    </xf>
    <xf numFmtId="0" fontId="46" fillId="9" borderId="52" xfId="0" applyFont="1" applyFill="1" applyBorder="1" applyAlignment="1">
      <alignment horizontal="center" vertical="center"/>
    </xf>
    <xf numFmtId="0" fontId="46" fillId="9" borderId="53" xfId="0" applyFont="1" applyFill="1" applyBorder="1" applyAlignment="1">
      <alignment horizontal="center" vertical="center"/>
    </xf>
    <xf numFmtId="0" fontId="46" fillId="9" borderId="54" xfId="0" applyFont="1" applyFill="1" applyBorder="1" applyAlignment="1">
      <alignment horizontal="center" vertical="center"/>
    </xf>
    <xf numFmtId="0" fontId="44" fillId="14" borderId="47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4" fillId="15" borderId="47" xfId="0" applyFont="1" applyFill="1" applyBorder="1" applyAlignment="1">
      <alignment horizontal="center" vertical="center" wrapText="1"/>
    </xf>
    <xf numFmtId="0" fontId="48" fillId="9" borderId="47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5" fillId="11" borderId="58" xfId="0" applyFont="1" applyFill="1" applyBorder="1" applyAlignment="1">
      <alignment horizontal="center" vertical="center"/>
    </xf>
    <xf numFmtId="0" fontId="45" fillId="11" borderId="0" xfId="0" applyFont="1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4" fillId="0" borderId="49" xfId="0" applyFont="1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0" fontId="44" fillId="0" borderId="51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52" xfId="0" applyFont="1" applyBorder="1" applyAlignment="1">
      <alignment horizontal="center" vertical="center" wrapText="1"/>
    </xf>
    <xf numFmtId="0" fontId="44" fillId="0" borderId="53" xfId="0" applyFont="1" applyBorder="1" applyAlignment="1">
      <alignment horizontal="center" vertical="center" wrapText="1"/>
    </xf>
    <xf numFmtId="0" fontId="44" fillId="0" borderId="54" xfId="0" applyFont="1" applyBorder="1" applyAlignment="1">
      <alignment horizontal="center"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44" fillId="11" borderId="49" xfId="0" applyFont="1" applyFill="1" applyBorder="1" applyAlignment="1">
      <alignment horizontal="center" vertical="center" wrapText="1"/>
    </xf>
    <xf numFmtId="0" fontId="44" fillId="11" borderId="50" xfId="0" applyFont="1" applyFill="1" applyBorder="1" applyAlignment="1">
      <alignment horizontal="center" vertical="center" wrapText="1"/>
    </xf>
    <xf numFmtId="0" fontId="44" fillId="11" borderId="51" xfId="0" applyFont="1" applyFill="1" applyBorder="1" applyAlignment="1">
      <alignment horizontal="center" vertical="center" wrapText="1"/>
    </xf>
    <xf numFmtId="0" fontId="44" fillId="11" borderId="0" xfId="0" applyFont="1" applyFill="1" applyBorder="1" applyAlignment="1">
      <alignment horizontal="center" vertical="center" wrapText="1"/>
    </xf>
    <xf numFmtId="0" fontId="44" fillId="11" borderId="38" xfId="0" applyFont="1" applyFill="1" applyBorder="1" applyAlignment="1">
      <alignment horizontal="center" vertical="center" wrapText="1"/>
    </xf>
    <xf numFmtId="0" fontId="44" fillId="11" borderId="52" xfId="0" applyFont="1" applyFill="1" applyBorder="1" applyAlignment="1">
      <alignment horizontal="center" vertical="center" wrapText="1"/>
    </xf>
    <xf numFmtId="0" fontId="44" fillId="11" borderId="53" xfId="0" applyFont="1" applyFill="1" applyBorder="1" applyAlignment="1">
      <alignment horizontal="center" vertical="center" wrapText="1"/>
    </xf>
    <xf numFmtId="0" fontId="44" fillId="11" borderId="54" xfId="0" applyFont="1" applyFill="1" applyBorder="1" applyAlignment="1">
      <alignment horizontal="center" vertical="center" wrapText="1"/>
    </xf>
    <xf numFmtId="0" fontId="51" fillId="18" borderId="48" xfId="0" applyFont="1" applyFill="1" applyBorder="1" applyAlignment="1">
      <alignment horizontal="center" vertical="center" wrapText="1"/>
    </xf>
    <xf numFmtId="0" fontId="51" fillId="18" borderId="49" xfId="0" applyFont="1" applyFill="1" applyBorder="1" applyAlignment="1">
      <alignment horizontal="center" vertical="center" wrapText="1"/>
    </xf>
    <xf numFmtId="0" fontId="51" fillId="18" borderId="50" xfId="0" applyFont="1" applyFill="1" applyBorder="1" applyAlignment="1">
      <alignment horizontal="center" vertical="center" wrapText="1"/>
    </xf>
    <xf numFmtId="0" fontId="51" fillId="18" borderId="51" xfId="0" applyFont="1" applyFill="1" applyBorder="1" applyAlignment="1">
      <alignment horizontal="center" vertical="center" wrapText="1"/>
    </xf>
    <xf numFmtId="0" fontId="51" fillId="18" borderId="0" xfId="0" applyFont="1" applyFill="1" applyBorder="1" applyAlignment="1">
      <alignment horizontal="center" vertical="center" wrapText="1"/>
    </xf>
    <xf numFmtId="0" fontId="51" fillId="18" borderId="38" xfId="0" applyFont="1" applyFill="1" applyBorder="1" applyAlignment="1">
      <alignment horizontal="center" vertical="center" wrapText="1"/>
    </xf>
    <xf numFmtId="0" fontId="51" fillId="18" borderId="52" xfId="0" applyFont="1" applyFill="1" applyBorder="1" applyAlignment="1">
      <alignment horizontal="center" vertical="center" wrapText="1"/>
    </xf>
    <xf numFmtId="0" fontId="51" fillId="18" borderId="53" xfId="0" applyFont="1" applyFill="1" applyBorder="1" applyAlignment="1">
      <alignment horizontal="center" vertical="center" wrapText="1"/>
    </xf>
    <xf numFmtId="0" fontId="51" fillId="18" borderId="54" xfId="0" applyFont="1" applyFill="1" applyBorder="1" applyAlignment="1">
      <alignment horizontal="center" vertical="center" wrapText="1"/>
    </xf>
    <xf numFmtId="0" fontId="45" fillId="20" borderId="4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wrapText="1"/>
    </xf>
    <xf numFmtId="0" fontId="55" fillId="11" borderId="47" xfId="0" applyFont="1" applyFill="1" applyBorder="1" applyAlignment="1">
      <alignment horizontal="center" vertical="center"/>
    </xf>
    <xf numFmtId="0" fontId="42" fillId="11" borderId="47" xfId="0" applyFont="1" applyFill="1" applyBorder="1" applyAlignment="1">
      <alignment horizontal="center" vertical="center"/>
    </xf>
    <xf numFmtId="0" fontId="50" fillId="19" borderId="48" xfId="0" applyFont="1" applyFill="1" applyBorder="1" applyAlignment="1">
      <alignment horizontal="center" vertical="center"/>
    </xf>
    <xf numFmtId="0" fontId="50" fillId="19" borderId="50" xfId="0" applyFont="1" applyFill="1" applyBorder="1" applyAlignment="1">
      <alignment horizontal="center" vertical="center"/>
    </xf>
    <xf numFmtId="0" fontId="50" fillId="19" borderId="52" xfId="0" applyFont="1" applyFill="1" applyBorder="1" applyAlignment="1">
      <alignment horizontal="center" vertical="center"/>
    </xf>
    <xf numFmtId="0" fontId="50" fillId="19" borderId="54" xfId="0" applyFont="1" applyFill="1" applyBorder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44" fillId="0" borderId="47" xfId="0" applyFont="1" applyBorder="1" applyAlignment="1">
      <alignment horizontal="center" vertical="center" wrapText="1"/>
    </xf>
    <xf numFmtId="172" fontId="7" fillId="0" borderId="0" xfId="4" applyNumberFormat="1" applyFont="1" applyBorder="1" applyAlignment="1">
      <alignment horizontal="right" vertical="center" wrapText="1"/>
    </xf>
    <xf numFmtId="172" fontId="7" fillId="0" borderId="53" xfId="4" applyNumberFormat="1" applyFont="1" applyBorder="1" applyAlignment="1">
      <alignment horizontal="right" vertical="center" wrapText="1"/>
    </xf>
    <xf numFmtId="0" fontId="53" fillId="0" borderId="0" xfId="0" applyFont="1" applyBorder="1" applyAlignment="1">
      <alignment horizontal="right" vertical="center" wrapText="1"/>
    </xf>
    <xf numFmtId="0" fontId="47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5" fillId="15" borderId="56" xfId="0" applyFont="1" applyFill="1" applyBorder="1" applyAlignment="1">
      <alignment horizontal="center" vertical="center"/>
    </xf>
    <xf numFmtId="0" fontId="15" fillId="15" borderId="44" xfId="0" applyFont="1" applyFill="1" applyBorder="1" applyAlignment="1">
      <alignment horizontal="center" vertical="center"/>
    </xf>
    <xf numFmtId="0" fontId="15" fillId="15" borderId="5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0" fontId="47" fillId="0" borderId="0" xfId="0" applyFont="1" applyBorder="1" applyAlignment="1">
      <alignment horizontal="right" vertical="center" wrapText="1"/>
    </xf>
    <xf numFmtId="0" fontId="59" fillId="22" borderId="0" xfId="0" applyFont="1" applyFill="1" applyAlignment="1">
      <alignment horizontal="left" vertical="top" wrapText="1"/>
    </xf>
    <xf numFmtId="0" fontId="59" fillId="22" borderId="38" xfId="0" applyFont="1" applyFill="1" applyBorder="1" applyAlignment="1">
      <alignment horizontal="left" vertical="top" wrapText="1"/>
    </xf>
    <xf numFmtId="0" fontId="22" fillId="22" borderId="0" xfId="0" applyFont="1" applyFill="1" applyBorder="1" applyAlignment="1">
      <alignment horizontal="left" vertical="top" wrapText="1"/>
    </xf>
  </cellXfs>
  <cellStyles count="18">
    <cellStyle name="Normal" xfId="1"/>
    <cellStyle name="Normal 1" xfId="8"/>
    <cellStyle name="Normal 2" xfId="9"/>
    <cellStyle name="Normal_~8567327" xfId="5"/>
    <cellStyle name="Percent 00" xfId="11"/>
    <cellStyle name="Standard_311299 freie Spitze" xfId="12"/>
    <cellStyle name="Гиперссылка" xfId="3" builtinId="8"/>
    <cellStyle name="Денежный" xfId="4" builtinId="4"/>
    <cellStyle name="Обычный" xfId="0" builtinId="0"/>
    <cellStyle name="Обычный 2" xfId="13"/>
    <cellStyle name="Обычный 3" xfId="6"/>
    <cellStyle name="Обычный 4" xfId="14"/>
    <cellStyle name="Процентный" xfId="2" builtinId="5"/>
    <cellStyle name="Процентный 2" xfId="15"/>
    <cellStyle name="Процентный 3" xfId="10"/>
    <cellStyle name="Стиль 1" xfId="16"/>
    <cellStyle name="Финансовый 2" xfId="17"/>
    <cellStyle name="Финансовый 3" xfId="7"/>
  </cellStyles>
  <dxfs count="29">
    <dxf>
      <numFmt numFmtId="14" formatCode="0.00%"/>
    </dxf>
    <dxf>
      <numFmt numFmtId="14" formatCode="0.00%"/>
    </dxf>
    <dxf>
      <numFmt numFmtId="181" formatCode="0.0%"/>
    </dxf>
    <dxf>
      <numFmt numFmtId="181" formatCode="0.0%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F9E7"/>
      <color rgb="FFFFEBEB"/>
      <color rgb="FFF1F7ED"/>
      <color rgb="FFD5FBE3"/>
      <color rgb="FFFFFFE5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600"/>
              <a:t>CPR</a:t>
            </a:r>
            <a:endParaRPr lang="ru-RU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'CPR CDR АИЖК'!$E$1</c:f>
              <c:strCache>
                <c:ptCount val="1"/>
                <c:pt idx="0">
                  <c:v>АИЖК 2011-1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АИЖК'!$E$2:$E$99</c:f>
              <c:numCache>
                <c:formatCode>0.0%</c:formatCode>
                <c:ptCount val="98"/>
                <c:pt idx="3">
                  <c:v>5.4114882462656798E-2</c:v>
                </c:pt>
                <c:pt idx="4">
                  <c:v>4.95677012513722E-2</c:v>
                </c:pt>
                <c:pt idx="5">
                  <c:v>8.0251107092827498E-2</c:v>
                </c:pt>
                <c:pt idx="6">
                  <c:v>4.1521168227352197E-2</c:v>
                </c:pt>
                <c:pt idx="7">
                  <c:v>5.3411556127159802E-2</c:v>
                </c:pt>
                <c:pt idx="8">
                  <c:v>7.0305723838009607E-2</c:v>
                </c:pt>
                <c:pt idx="9">
                  <c:v>5.7171966202145902E-2</c:v>
                </c:pt>
                <c:pt idx="10">
                  <c:v>6.5395277576969293E-2</c:v>
                </c:pt>
                <c:pt idx="11">
                  <c:v>6.4408632555932405E-2</c:v>
                </c:pt>
                <c:pt idx="12">
                  <c:v>6.71558609344763E-2</c:v>
                </c:pt>
                <c:pt idx="13">
                  <c:v>6.7200565301146695E-2</c:v>
                </c:pt>
                <c:pt idx="14">
                  <c:v>5.59975258543624E-2</c:v>
                </c:pt>
                <c:pt idx="15">
                  <c:v>5.8383223214845001E-2</c:v>
                </c:pt>
                <c:pt idx="16">
                  <c:v>6.9917030675331907E-2</c:v>
                </c:pt>
                <c:pt idx="17">
                  <c:v>6.5422530653528793E-2</c:v>
                </c:pt>
                <c:pt idx="18">
                  <c:v>4.02854201837827E-2</c:v>
                </c:pt>
                <c:pt idx="19">
                  <c:v>4.6552791710268403E-2</c:v>
                </c:pt>
                <c:pt idx="20">
                  <c:v>5.8915757563874703E-2</c:v>
                </c:pt>
                <c:pt idx="21">
                  <c:v>7.2184360602958894E-2</c:v>
                </c:pt>
                <c:pt idx="22">
                  <c:v>6.6332251086489297E-2</c:v>
                </c:pt>
                <c:pt idx="23">
                  <c:v>7.3091799849220901E-2</c:v>
                </c:pt>
                <c:pt idx="24">
                  <c:v>7.1035991215285602E-2</c:v>
                </c:pt>
                <c:pt idx="25">
                  <c:v>6.92953779475073E-2</c:v>
                </c:pt>
                <c:pt idx="26">
                  <c:v>0.11955973228720899</c:v>
                </c:pt>
                <c:pt idx="27">
                  <c:v>0.12365515227901901</c:v>
                </c:pt>
                <c:pt idx="28">
                  <c:v>0.119678130067725</c:v>
                </c:pt>
                <c:pt idx="29">
                  <c:v>0.146948428305197</c:v>
                </c:pt>
                <c:pt idx="30">
                  <c:v>8.5233251923592795E-2</c:v>
                </c:pt>
                <c:pt idx="31">
                  <c:v>0.12328789826193</c:v>
                </c:pt>
                <c:pt idx="32">
                  <c:v>0.142111246746846</c:v>
                </c:pt>
                <c:pt idx="33">
                  <c:v>0.12400251546289499</c:v>
                </c:pt>
                <c:pt idx="34">
                  <c:v>0.108190632320549</c:v>
                </c:pt>
                <c:pt idx="35">
                  <c:v>0.119975586910371</c:v>
                </c:pt>
                <c:pt idx="36">
                  <c:v>0.122838953188229</c:v>
                </c:pt>
                <c:pt idx="37">
                  <c:v>0.106665043047842</c:v>
                </c:pt>
                <c:pt idx="38">
                  <c:v>0.120036658956601</c:v>
                </c:pt>
                <c:pt idx="39">
                  <c:v>0.122115490489646</c:v>
                </c:pt>
                <c:pt idx="40">
                  <c:v>0.121101207334007</c:v>
                </c:pt>
                <c:pt idx="41">
                  <c:v>0.16708560354971</c:v>
                </c:pt>
                <c:pt idx="42">
                  <c:v>7.3169406993425307E-2</c:v>
                </c:pt>
                <c:pt idx="43">
                  <c:v>7.7546944009934698E-2</c:v>
                </c:pt>
                <c:pt idx="44">
                  <c:v>0.101812480488837</c:v>
                </c:pt>
                <c:pt idx="45">
                  <c:v>0.104104248691053</c:v>
                </c:pt>
                <c:pt idx="46">
                  <c:v>7.5845071786649607E-2</c:v>
                </c:pt>
                <c:pt idx="47">
                  <c:v>7.8419576264009E-2</c:v>
                </c:pt>
                <c:pt idx="48">
                  <c:v>9.2909531347206004E-2</c:v>
                </c:pt>
                <c:pt idx="49">
                  <c:v>9.5585410531579706E-2</c:v>
                </c:pt>
                <c:pt idx="50">
                  <c:v>0.10005295325822899</c:v>
                </c:pt>
                <c:pt idx="51">
                  <c:v>0.10734472910694499</c:v>
                </c:pt>
                <c:pt idx="52">
                  <c:v>0.104413679917542</c:v>
                </c:pt>
                <c:pt idx="53">
                  <c:v>0.133822393214654</c:v>
                </c:pt>
                <c:pt idx="54">
                  <c:v>7.15290163265698E-2</c:v>
                </c:pt>
                <c:pt idx="55">
                  <c:v>0.11970804255176901</c:v>
                </c:pt>
                <c:pt idx="56">
                  <c:v>0.110733097457226</c:v>
                </c:pt>
                <c:pt idx="57">
                  <c:v>8.8695410603279096E-2</c:v>
                </c:pt>
                <c:pt idx="58">
                  <c:v>0.11926464126757</c:v>
                </c:pt>
                <c:pt idx="59">
                  <c:v>0.10010869526218499</c:v>
                </c:pt>
                <c:pt idx="60">
                  <c:v>0.113323407538056</c:v>
                </c:pt>
                <c:pt idx="61">
                  <c:v>9.4103142193636094E-2</c:v>
                </c:pt>
                <c:pt idx="62">
                  <c:v>0.106965899593037</c:v>
                </c:pt>
                <c:pt idx="63">
                  <c:v>0.120079891518584</c:v>
                </c:pt>
                <c:pt idx="64">
                  <c:v>0.1103983297572</c:v>
                </c:pt>
                <c:pt idx="65">
                  <c:v>0.120307825227008</c:v>
                </c:pt>
                <c:pt idx="66">
                  <c:v>0.10389307738049799</c:v>
                </c:pt>
                <c:pt idx="67">
                  <c:v>7.9402100560689498E-2</c:v>
                </c:pt>
                <c:pt idx="68">
                  <c:v>0.128050295400777</c:v>
                </c:pt>
                <c:pt idx="69">
                  <c:v>0.126814318858363</c:v>
                </c:pt>
                <c:pt idx="70">
                  <c:v>0.134913190277902</c:v>
                </c:pt>
                <c:pt idx="71">
                  <c:v>0.114149615662525</c:v>
                </c:pt>
                <c:pt idx="72">
                  <c:v>0.1130074578998</c:v>
                </c:pt>
                <c:pt idx="73">
                  <c:v>0.13859824864671999</c:v>
                </c:pt>
                <c:pt idx="74">
                  <c:v>0.113298266155859</c:v>
                </c:pt>
                <c:pt idx="75">
                  <c:v>0.16602527740367701</c:v>
                </c:pt>
                <c:pt idx="76">
                  <c:v>0.150693636155461</c:v>
                </c:pt>
                <c:pt idx="77">
                  <c:v>0.15217933865639299</c:v>
                </c:pt>
                <c:pt idx="78">
                  <c:v>0.14697487387898001</c:v>
                </c:pt>
                <c:pt idx="79">
                  <c:v>0.130548234924073</c:v>
                </c:pt>
                <c:pt idx="80">
                  <c:v>0.13598414900547401</c:v>
                </c:pt>
                <c:pt idx="81">
                  <c:v>0.16040062800698299</c:v>
                </c:pt>
                <c:pt idx="82">
                  <c:v>0.17295249102384799</c:v>
                </c:pt>
                <c:pt idx="83">
                  <c:v>0.13303363161567899</c:v>
                </c:pt>
                <c:pt idx="84">
                  <c:v>0.17999577160025099</c:v>
                </c:pt>
                <c:pt idx="85">
                  <c:v>0.13306943829906501</c:v>
                </c:pt>
                <c:pt idx="86">
                  <c:v>0.175231026888924</c:v>
                </c:pt>
                <c:pt idx="87">
                  <c:v>0.16799443775415901</c:v>
                </c:pt>
                <c:pt idx="88">
                  <c:v>0.167724326080955</c:v>
                </c:pt>
                <c:pt idx="89">
                  <c:v>0.165062031140707</c:v>
                </c:pt>
                <c:pt idx="90">
                  <c:v>0.13439373718203601</c:v>
                </c:pt>
                <c:pt idx="91">
                  <c:v>0.13263459596604499</c:v>
                </c:pt>
                <c:pt idx="92">
                  <c:v>0.10894300185983601</c:v>
                </c:pt>
                <c:pt idx="93">
                  <c:v>0.122644113374694</c:v>
                </c:pt>
                <c:pt idx="94">
                  <c:v>0.116080182562384</c:v>
                </c:pt>
                <c:pt idx="95">
                  <c:v>0.10189385154972</c:v>
                </c:pt>
                <c:pt idx="96">
                  <c:v>0.15484807079450899</c:v>
                </c:pt>
                <c:pt idx="97">
                  <c:v>0.12484476039770501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B-4F8E-AB44-6EB6E6CA4C55}"/>
            </c:ext>
          </c:extLst>
        </c:ser>
        <c:ser>
          <c:idx val="1"/>
          <c:order val="1"/>
          <c:tx>
            <c:strRef>
              <c:f>'CPR CDR АИЖК'!$F$1</c:f>
              <c:strCache>
                <c:ptCount val="1"/>
                <c:pt idx="0">
                  <c:v>АИЖК 2011-2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АИЖК'!$F$2:$F$99</c:f>
              <c:numCache>
                <c:formatCode>0.0%</c:formatCode>
                <c:ptCount val="98"/>
                <c:pt idx="0">
                  <c:v>0.109925714597506</c:v>
                </c:pt>
                <c:pt idx="1">
                  <c:v>0.11952827006670499</c:v>
                </c:pt>
                <c:pt idx="2">
                  <c:v>0.12819065321435799</c:v>
                </c:pt>
                <c:pt idx="3">
                  <c:v>0.14825277090984901</c:v>
                </c:pt>
                <c:pt idx="4">
                  <c:v>0.14878045152157901</c:v>
                </c:pt>
                <c:pt idx="5">
                  <c:v>0.17204005041064299</c:v>
                </c:pt>
                <c:pt idx="6">
                  <c:v>0.11847580206830401</c:v>
                </c:pt>
                <c:pt idx="7">
                  <c:v>0.15447525856206101</c:v>
                </c:pt>
                <c:pt idx="8">
                  <c:v>0.14633921226945901</c:v>
                </c:pt>
                <c:pt idx="9">
                  <c:v>0.15566426004940701</c:v>
                </c:pt>
                <c:pt idx="10">
                  <c:v>0.12949200596989699</c:v>
                </c:pt>
                <c:pt idx="11">
                  <c:v>0.13028092027204399</c:v>
                </c:pt>
                <c:pt idx="12">
                  <c:v>0.13524267450022001</c:v>
                </c:pt>
                <c:pt idx="13">
                  <c:v>0.13759355287918601</c:v>
                </c:pt>
                <c:pt idx="14">
                  <c:v>0.12801507916611801</c:v>
                </c:pt>
                <c:pt idx="15">
                  <c:v>0.144790393743292</c:v>
                </c:pt>
                <c:pt idx="16">
                  <c:v>0.156793861453739</c:v>
                </c:pt>
                <c:pt idx="17">
                  <c:v>0.16206051902608401</c:v>
                </c:pt>
                <c:pt idx="18">
                  <c:v>0.116635602218131</c:v>
                </c:pt>
                <c:pt idx="19">
                  <c:v>0.14446710390832801</c:v>
                </c:pt>
                <c:pt idx="20">
                  <c:v>0.13587101659352499</c:v>
                </c:pt>
                <c:pt idx="21">
                  <c:v>0.15169973090182101</c:v>
                </c:pt>
                <c:pt idx="22">
                  <c:v>0.122797781924569</c:v>
                </c:pt>
                <c:pt idx="23">
                  <c:v>0.13371824082304201</c:v>
                </c:pt>
                <c:pt idx="24">
                  <c:v>0.142236234050131</c:v>
                </c:pt>
                <c:pt idx="25">
                  <c:v>0.13167053317730501</c:v>
                </c:pt>
                <c:pt idx="26">
                  <c:v>0.147587440819201</c:v>
                </c:pt>
                <c:pt idx="27">
                  <c:v>0.15127678515656801</c:v>
                </c:pt>
                <c:pt idx="28">
                  <c:v>0.166215544015339</c:v>
                </c:pt>
                <c:pt idx="29">
                  <c:v>0.18107848818023101</c:v>
                </c:pt>
                <c:pt idx="30">
                  <c:v>0.116255442930061</c:v>
                </c:pt>
                <c:pt idx="31">
                  <c:v>0.16439273519018899</c:v>
                </c:pt>
                <c:pt idx="32">
                  <c:v>0.16496874026787101</c:v>
                </c:pt>
                <c:pt idx="33">
                  <c:v>0.18687345680463699</c:v>
                </c:pt>
                <c:pt idx="34">
                  <c:v>0.13839522003355101</c:v>
                </c:pt>
                <c:pt idx="35">
                  <c:v>0.125841120813313</c:v>
                </c:pt>
                <c:pt idx="36">
                  <c:v>0.16411350492426199</c:v>
                </c:pt>
                <c:pt idx="37">
                  <c:v>0.14020473110652801</c:v>
                </c:pt>
                <c:pt idx="38">
                  <c:v>0.13086984773855201</c:v>
                </c:pt>
                <c:pt idx="39">
                  <c:v>0.14069234803754299</c:v>
                </c:pt>
                <c:pt idx="40">
                  <c:v>0.14869416409175201</c:v>
                </c:pt>
                <c:pt idx="41">
                  <c:v>0.15980464441534201</c:v>
                </c:pt>
                <c:pt idx="42">
                  <c:v>8.7030625782792595E-2</c:v>
                </c:pt>
                <c:pt idx="43">
                  <c:v>9.0347473803972997E-2</c:v>
                </c:pt>
                <c:pt idx="44">
                  <c:v>0.101410187231148</c:v>
                </c:pt>
                <c:pt idx="45">
                  <c:v>8.8160073952001497E-2</c:v>
                </c:pt>
                <c:pt idx="46">
                  <c:v>8.1997848354392305E-2</c:v>
                </c:pt>
                <c:pt idx="47">
                  <c:v>0.110189625297351</c:v>
                </c:pt>
                <c:pt idx="48">
                  <c:v>8.2419174075145193E-2</c:v>
                </c:pt>
                <c:pt idx="49">
                  <c:v>0.108026442552639</c:v>
                </c:pt>
                <c:pt idx="50">
                  <c:v>9.0497763328489203E-2</c:v>
                </c:pt>
                <c:pt idx="51">
                  <c:v>8.5476174128844298E-2</c:v>
                </c:pt>
                <c:pt idx="52">
                  <c:v>0.103752482398296</c:v>
                </c:pt>
                <c:pt idx="53">
                  <c:v>0.117393647353145</c:v>
                </c:pt>
                <c:pt idx="54">
                  <c:v>7.9002633375608602E-2</c:v>
                </c:pt>
                <c:pt idx="55">
                  <c:v>0.103891447873627</c:v>
                </c:pt>
                <c:pt idx="56">
                  <c:v>0.109346252164622</c:v>
                </c:pt>
                <c:pt idx="57">
                  <c:v>0.120174647778057</c:v>
                </c:pt>
                <c:pt idx="58">
                  <c:v>0.10024088756363</c:v>
                </c:pt>
                <c:pt idx="59">
                  <c:v>9.3390186899047906E-2</c:v>
                </c:pt>
                <c:pt idx="60">
                  <c:v>0.104525226219244</c:v>
                </c:pt>
                <c:pt idx="61">
                  <c:v>0.107396655540028</c:v>
                </c:pt>
                <c:pt idx="62">
                  <c:v>0.113291641987357</c:v>
                </c:pt>
                <c:pt idx="63">
                  <c:v>0.124122906079026</c:v>
                </c:pt>
                <c:pt idx="64">
                  <c:v>0.11100318597499401</c:v>
                </c:pt>
                <c:pt idx="65">
                  <c:v>0.111773100652669</c:v>
                </c:pt>
                <c:pt idx="66">
                  <c:v>9.4180844549027795E-2</c:v>
                </c:pt>
                <c:pt idx="67">
                  <c:v>0.106002716946052</c:v>
                </c:pt>
                <c:pt idx="68">
                  <c:v>0.123645633660023</c:v>
                </c:pt>
                <c:pt idx="69">
                  <c:v>0.11240099282907499</c:v>
                </c:pt>
                <c:pt idx="70">
                  <c:v>0.134646320791625</c:v>
                </c:pt>
                <c:pt idx="71">
                  <c:v>0.150452349419955</c:v>
                </c:pt>
                <c:pt idx="72">
                  <c:v>0.11452860517570999</c:v>
                </c:pt>
                <c:pt idx="73">
                  <c:v>0.12547406783381301</c:v>
                </c:pt>
                <c:pt idx="74">
                  <c:v>0.117124875660595</c:v>
                </c:pt>
                <c:pt idx="75">
                  <c:v>0.14382686815072199</c:v>
                </c:pt>
                <c:pt idx="76">
                  <c:v>0.15855250999746701</c:v>
                </c:pt>
                <c:pt idx="77">
                  <c:v>0.17777126882408101</c:v>
                </c:pt>
                <c:pt idx="78">
                  <c:v>0.148767935817323</c:v>
                </c:pt>
                <c:pt idx="79">
                  <c:v>0.159572395537949</c:v>
                </c:pt>
                <c:pt idx="80">
                  <c:v>0.14303848864791999</c:v>
                </c:pt>
                <c:pt idx="81">
                  <c:v>0.14070377159299899</c:v>
                </c:pt>
                <c:pt idx="82">
                  <c:v>0.15027505762240201</c:v>
                </c:pt>
                <c:pt idx="83">
                  <c:v>0.16068163317259901</c:v>
                </c:pt>
                <c:pt idx="84">
                  <c:v>0.19646354204230901</c:v>
                </c:pt>
                <c:pt idx="85">
                  <c:v>0.195674303886649</c:v>
                </c:pt>
                <c:pt idx="86">
                  <c:v>0.14861709301070999</c:v>
                </c:pt>
                <c:pt idx="87">
                  <c:v>0.192776958030801</c:v>
                </c:pt>
                <c:pt idx="88">
                  <c:v>0.142500226532981</c:v>
                </c:pt>
                <c:pt idx="89">
                  <c:v>0.17709665690652199</c:v>
                </c:pt>
                <c:pt idx="90">
                  <c:v>0.15050531776860901</c:v>
                </c:pt>
                <c:pt idx="91">
                  <c:v>0.13947326266061399</c:v>
                </c:pt>
                <c:pt idx="92">
                  <c:v>0.12877941918743299</c:v>
                </c:pt>
                <c:pt idx="93">
                  <c:v>0.13272592817528001</c:v>
                </c:pt>
                <c:pt idx="94">
                  <c:v>0.117187955826469</c:v>
                </c:pt>
                <c:pt idx="95">
                  <c:v>9.9639994567045906E-2</c:v>
                </c:pt>
                <c:pt idx="96">
                  <c:v>0.13717428442660901</c:v>
                </c:pt>
                <c:pt idx="97">
                  <c:v>0.122784664984032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B-4F8E-AB44-6EB6E6CA4C55}"/>
            </c:ext>
          </c:extLst>
        </c:ser>
        <c:ser>
          <c:idx val="2"/>
          <c:order val="2"/>
          <c:tx>
            <c:strRef>
              <c:f>'CPR CDR АИЖК'!$G$1</c:f>
              <c:strCache>
                <c:ptCount val="1"/>
                <c:pt idx="0">
                  <c:v>АИЖК 2012-1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АИЖК'!$G$2:$G$99</c:f>
              <c:numCache>
                <c:formatCode>0.0%</c:formatCode>
                <c:ptCount val="98"/>
                <c:pt idx="11">
                  <c:v>0.120701560587736</c:v>
                </c:pt>
                <c:pt idx="12">
                  <c:v>0.14273724270909099</c:v>
                </c:pt>
                <c:pt idx="13">
                  <c:v>0.12783105547707499</c:v>
                </c:pt>
                <c:pt idx="14">
                  <c:v>0.13448967887451399</c:v>
                </c:pt>
                <c:pt idx="15">
                  <c:v>0.145374802250723</c:v>
                </c:pt>
                <c:pt idx="16">
                  <c:v>0.14451216533210501</c:v>
                </c:pt>
                <c:pt idx="17">
                  <c:v>0.14242712624211501</c:v>
                </c:pt>
                <c:pt idx="18">
                  <c:v>0.13002448455157101</c:v>
                </c:pt>
                <c:pt idx="19">
                  <c:v>0.14196261228888399</c:v>
                </c:pt>
                <c:pt idx="20">
                  <c:v>0.14338886482034899</c:v>
                </c:pt>
                <c:pt idx="21">
                  <c:v>0.14999309407369499</c:v>
                </c:pt>
                <c:pt idx="22">
                  <c:v>0.118290225404258</c:v>
                </c:pt>
                <c:pt idx="23">
                  <c:v>0.158123642027099</c:v>
                </c:pt>
                <c:pt idx="24">
                  <c:v>0.15108524834553499</c:v>
                </c:pt>
                <c:pt idx="25">
                  <c:v>0.147080422719464</c:v>
                </c:pt>
                <c:pt idx="26">
                  <c:v>0.15357292679033099</c:v>
                </c:pt>
                <c:pt idx="27">
                  <c:v>0.153324222041193</c:v>
                </c:pt>
                <c:pt idx="28">
                  <c:v>0.17245790753335</c:v>
                </c:pt>
                <c:pt idx="29">
                  <c:v>0.187036977546369</c:v>
                </c:pt>
                <c:pt idx="30">
                  <c:v>0.122784958497487</c:v>
                </c:pt>
                <c:pt idx="31">
                  <c:v>0.158757738251632</c:v>
                </c:pt>
                <c:pt idx="32">
                  <c:v>0.170575448248106</c:v>
                </c:pt>
                <c:pt idx="33">
                  <c:v>0.16495163190630099</c:v>
                </c:pt>
                <c:pt idx="34">
                  <c:v>0.12976913479878399</c:v>
                </c:pt>
                <c:pt idx="35">
                  <c:v>0.121219141092681</c:v>
                </c:pt>
                <c:pt idx="36">
                  <c:v>0.156205532745678</c:v>
                </c:pt>
                <c:pt idx="37">
                  <c:v>0.130989580959749</c:v>
                </c:pt>
                <c:pt idx="38">
                  <c:v>0.174620051566485</c:v>
                </c:pt>
                <c:pt idx="39">
                  <c:v>0.154592815451599</c:v>
                </c:pt>
                <c:pt idx="40">
                  <c:v>0.14205152468163301</c:v>
                </c:pt>
                <c:pt idx="41">
                  <c:v>0.179830076644346</c:v>
                </c:pt>
                <c:pt idx="42">
                  <c:v>8.9151456719253994E-2</c:v>
                </c:pt>
                <c:pt idx="43">
                  <c:v>8.9781568622413793E-2</c:v>
                </c:pt>
                <c:pt idx="44">
                  <c:v>9.7615329128167394E-2</c:v>
                </c:pt>
                <c:pt idx="45">
                  <c:v>9.3048141435215601E-2</c:v>
                </c:pt>
                <c:pt idx="46">
                  <c:v>7.5471496148712805E-2</c:v>
                </c:pt>
                <c:pt idx="47">
                  <c:v>0.101543354216692</c:v>
                </c:pt>
                <c:pt idx="48">
                  <c:v>9.6225401281442302E-2</c:v>
                </c:pt>
                <c:pt idx="49">
                  <c:v>0.10077752955380199</c:v>
                </c:pt>
                <c:pt idx="50">
                  <c:v>8.4932592018882397E-2</c:v>
                </c:pt>
                <c:pt idx="51">
                  <c:v>0.100867478250162</c:v>
                </c:pt>
                <c:pt idx="52">
                  <c:v>9.9548679441703106E-2</c:v>
                </c:pt>
                <c:pt idx="53">
                  <c:v>0.112286537104375</c:v>
                </c:pt>
                <c:pt idx="54">
                  <c:v>8.1501027422215197E-2</c:v>
                </c:pt>
                <c:pt idx="55">
                  <c:v>0.106751930831811</c:v>
                </c:pt>
                <c:pt idx="56">
                  <c:v>0.112213092899171</c:v>
                </c:pt>
                <c:pt idx="57">
                  <c:v>0.1232228006163</c:v>
                </c:pt>
                <c:pt idx="58">
                  <c:v>0.10441762992556899</c:v>
                </c:pt>
                <c:pt idx="59">
                  <c:v>9.4291351087488803E-2</c:v>
                </c:pt>
                <c:pt idx="60">
                  <c:v>9.5601582738188903E-2</c:v>
                </c:pt>
                <c:pt idx="61">
                  <c:v>0.125661654377106</c:v>
                </c:pt>
                <c:pt idx="62">
                  <c:v>0.12092626866990799</c:v>
                </c:pt>
                <c:pt idx="63">
                  <c:v>0.11806675600675801</c:v>
                </c:pt>
                <c:pt idx="64">
                  <c:v>0.11202024405078</c:v>
                </c:pt>
                <c:pt idx="65">
                  <c:v>0.143919662292953</c:v>
                </c:pt>
                <c:pt idx="66">
                  <c:v>0.100546104571259</c:v>
                </c:pt>
                <c:pt idx="67">
                  <c:v>0.12959235128470301</c:v>
                </c:pt>
                <c:pt idx="68">
                  <c:v>0.125815199535695</c:v>
                </c:pt>
                <c:pt idx="69">
                  <c:v>0.117579471747356</c:v>
                </c:pt>
                <c:pt idx="70">
                  <c:v>0.129130801994673</c:v>
                </c:pt>
                <c:pt idx="71">
                  <c:v>0.11685209070774499</c:v>
                </c:pt>
                <c:pt idx="72">
                  <c:v>0.115127399029293</c:v>
                </c:pt>
                <c:pt idx="73">
                  <c:v>0.13120206219007</c:v>
                </c:pt>
                <c:pt idx="74">
                  <c:v>0.11275429386244699</c:v>
                </c:pt>
                <c:pt idx="75">
                  <c:v>0.168981821051711</c:v>
                </c:pt>
                <c:pt idx="76">
                  <c:v>0.14367792502920401</c:v>
                </c:pt>
                <c:pt idx="77">
                  <c:v>0.148431368600285</c:v>
                </c:pt>
                <c:pt idx="78">
                  <c:v>0.15606437481910801</c:v>
                </c:pt>
                <c:pt idx="79">
                  <c:v>0.13506648553140899</c:v>
                </c:pt>
                <c:pt idx="80">
                  <c:v>0.142122004450735</c:v>
                </c:pt>
                <c:pt idx="81">
                  <c:v>0.17981815200033199</c:v>
                </c:pt>
                <c:pt idx="82">
                  <c:v>0.21182828316916699</c:v>
                </c:pt>
                <c:pt idx="83">
                  <c:v>0.16325556834152999</c:v>
                </c:pt>
                <c:pt idx="84">
                  <c:v>0.169892333166244</c:v>
                </c:pt>
                <c:pt idx="85">
                  <c:v>0.165999839572782</c:v>
                </c:pt>
                <c:pt idx="86">
                  <c:v>0.15824556850591501</c:v>
                </c:pt>
                <c:pt idx="87">
                  <c:v>0.22053381301153999</c:v>
                </c:pt>
                <c:pt idx="88">
                  <c:v>0.16974100776579701</c:v>
                </c:pt>
                <c:pt idx="89">
                  <c:v>0.15617050548227199</c:v>
                </c:pt>
                <c:pt idx="90">
                  <c:v>0.11904576287136399</c:v>
                </c:pt>
                <c:pt idx="91">
                  <c:v>0.121955867438289</c:v>
                </c:pt>
                <c:pt idx="92">
                  <c:v>0.16145825634814701</c:v>
                </c:pt>
                <c:pt idx="93">
                  <c:v>0.149934730312242</c:v>
                </c:pt>
                <c:pt idx="94">
                  <c:v>0.127855564823978</c:v>
                </c:pt>
                <c:pt idx="95">
                  <c:v>0.12449097430850301</c:v>
                </c:pt>
                <c:pt idx="96">
                  <c:v>0.11982832739214801</c:v>
                </c:pt>
                <c:pt idx="97">
                  <c:v>0.120781165413323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B-4F8E-AB44-6EB6E6CA4C55}"/>
            </c:ext>
          </c:extLst>
        </c:ser>
        <c:ser>
          <c:idx val="3"/>
          <c:order val="3"/>
          <c:tx>
            <c:strRef>
              <c:f>'CPR CDR АИЖК'!$H$1</c:f>
              <c:strCache>
                <c:ptCount val="1"/>
                <c:pt idx="0">
                  <c:v>АИЖК 2013-1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АИЖК'!$H$2:$H$99</c:f>
              <c:numCache>
                <c:formatCode>0.0%</c:formatCode>
                <c:ptCount val="98"/>
                <c:pt idx="24">
                  <c:v>8.1021477428732294E-2</c:v>
                </c:pt>
                <c:pt idx="25">
                  <c:v>9.7754437540519198E-2</c:v>
                </c:pt>
                <c:pt idx="26">
                  <c:v>8.2550134793219002E-2</c:v>
                </c:pt>
                <c:pt idx="27">
                  <c:v>9.5880123669624798E-2</c:v>
                </c:pt>
                <c:pt idx="28">
                  <c:v>8.9130075808773898E-2</c:v>
                </c:pt>
                <c:pt idx="29">
                  <c:v>0.106074039137124</c:v>
                </c:pt>
                <c:pt idx="30">
                  <c:v>7.6576407777085895E-2</c:v>
                </c:pt>
                <c:pt idx="31">
                  <c:v>9.6376066137792801E-2</c:v>
                </c:pt>
                <c:pt idx="32">
                  <c:v>8.9575787920059602E-2</c:v>
                </c:pt>
                <c:pt idx="33">
                  <c:v>0.152743672516853</c:v>
                </c:pt>
                <c:pt idx="34">
                  <c:v>0.100484257190745</c:v>
                </c:pt>
                <c:pt idx="35">
                  <c:v>0.112706160417676</c:v>
                </c:pt>
                <c:pt idx="36">
                  <c:v>0.104596329702415</c:v>
                </c:pt>
                <c:pt idx="37">
                  <c:v>0.103599393194428</c:v>
                </c:pt>
                <c:pt idx="38">
                  <c:v>0.106721050939397</c:v>
                </c:pt>
                <c:pt idx="39">
                  <c:v>0.108779013452276</c:v>
                </c:pt>
                <c:pt idx="40">
                  <c:v>0.119381737386081</c:v>
                </c:pt>
                <c:pt idx="41">
                  <c:v>0.171875709999774</c:v>
                </c:pt>
                <c:pt idx="42">
                  <c:v>8.7554448431645907E-2</c:v>
                </c:pt>
                <c:pt idx="43">
                  <c:v>7.3057592398411295E-2</c:v>
                </c:pt>
                <c:pt idx="44">
                  <c:v>7.7660911194952401E-2</c:v>
                </c:pt>
                <c:pt idx="45">
                  <c:v>8.1967325921977002E-2</c:v>
                </c:pt>
                <c:pt idx="46">
                  <c:v>7.59078582433311E-2</c:v>
                </c:pt>
                <c:pt idx="47">
                  <c:v>7.7237556286894202E-2</c:v>
                </c:pt>
                <c:pt idx="48">
                  <c:v>9.7386121308047593E-2</c:v>
                </c:pt>
                <c:pt idx="49">
                  <c:v>8.3314494490348598E-2</c:v>
                </c:pt>
                <c:pt idx="50">
                  <c:v>0.111871214971919</c:v>
                </c:pt>
                <c:pt idx="51">
                  <c:v>8.6937655322899696E-2</c:v>
                </c:pt>
                <c:pt idx="52">
                  <c:v>8.1996088307052295E-2</c:v>
                </c:pt>
                <c:pt idx="53">
                  <c:v>0.121922586357826</c:v>
                </c:pt>
                <c:pt idx="54">
                  <c:v>6.0673763230442899E-2</c:v>
                </c:pt>
                <c:pt idx="55">
                  <c:v>9.26369448623032E-2</c:v>
                </c:pt>
                <c:pt idx="56">
                  <c:v>0.106490464150062</c:v>
                </c:pt>
                <c:pt idx="57">
                  <c:v>9.9585775445917096E-2</c:v>
                </c:pt>
                <c:pt idx="58">
                  <c:v>9.50992411015988E-2</c:v>
                </c:pt>
                <c:pt idx="59">
                  <c:v>7.6482524203532506E-2</c:v>
                </c:pt>
                <c:pt idx="60">
                  <c:v>6.5317467038216406E-2</c:v>
                </c:pt>
                <c:pt idx="61">
                  <c:v>0.117781476558113</c:v>
                </c:pt>
                <c:pt idx="62">
                  <c:v>7.1912114117067896E-2</c:v>
                </c:pt>
                <c:pt idx="63">
                  <c:v>8.4205654330444801E-2</c:v>
                </c:pt>
                <c:pt idx="64">
                  <c:v>0.110442474337479</c:v>
                </c:pt>
                <c:pt idx="65">
                  <c:v>0.13463249282963199</c:v>
                </c:pt>
                <c:pt idx="66">
                  <c:v>0.1001874756098</c:v>
                </c:pt>
                <c:pt idx="67">
                  <c:v>8.1867543602738096E-2</c:v>
                </c:pt>
                <c:pt idx="68">
                  <c:v>9.0118365954888202E-2</c:v>
                </c:pt>
                <c:pt idx="69">
                  <c:v>9.0537781226880706E-2</c:v>
                </c:pt>
                <c:pt idx="70">
                  <c:v>0.12795417445162299</c:v>
                </c:pt>
                <c:pt idx="71">
                  <c:v>9.4691902386336596E-2</c:v>
                </c:pt>
                <c:pt idx="72">
                  <c:v>0.107291941357285</c:v>
                </c:pt>
                <c:pt idx="73">
                  <c:v>0.10607203246762099</c:v>
                </c:pt>
                <c:pt idx="74">
                  <c:v>0.107661082346763</c:v>
                </c:pt>
                <c:pt idx="75">
                  <c:v>0.1090228358729</c:v>
                </c:pt>
                <c:pt idx="76">
                  <c:v>0.161578855531822</c:v>
                </c:pt>
                <c:pt idx="77">
                  <c:v>0.22215012269838699</c:v>
                </c:pt>
                <c:pt idx="78">
                  <c:v>0.192730309792078</c:v>
                </c:pt>
                <c:pt idx="79">
                  <c:v>0.16171617813109801</c:v>
                </c:pt>
                <c:pt idx="80">
                  <c:v>0.17803513390099901</c:v>
                </c:pt>
                <c:pt idx="81">
                  <c:v>0.22237516649901801</c:v>
                </c:pt>
                <c:pt idx="82">
                  <c:v>0.19092345936833899</c:v>
                </c:pt>
                <c:pt idx="83">
                  <c:v>0.17805419152813501</c:v>
                </c:pt>
                <c:pt idx="84">
                  <c:v>0.18420334074399999</c:v>
                </c:pt>
                <c:pt idx="85">
                  <c:v>0.22975674090045201</c:v>
                </c:pt>
                <c:pt idx="86">
                  <c:v>0.12469896262898</c:v>
                </c:pt>
                <c:pt idx="87">
                  <c:v>0.24730547862774299</c:v>
                </c:pt>
                <c:pt idx="88">
                  <c:v>0.217236823804177</c:v>
                </c:pt>
                <c:pt idx="89">
                  <c:v>0.28342616833789602</c:v>
                </c:pt>
                <c:pt idx="90">
                  <c:v>0.13258705839502599</c:v>
                </c:pt>
                <c:pt idx="91">
                  <c:v>0.13499096409976499</c:v>
                </c:pt>
                <c:pt idx="92">
                  <c:v>0.12041433227253499</c:v>
                </c:pt>
                <c:pt idx="93">
                  <c:v>0.15248168668897899</c:v>
                </c:pt>
                <c:pt idx="94">
                  <c:v>0.113043223620768</c:v>
                </c:pt>
                <c:pt idx="95">
                  <c:v>0.129744309933982</c:v>
                </c:pt>
                <c:pt idx="96">
                  <c:v>9.5391275811956097E-2</c:v>
                </c:pt>
                <c:pt idx="97">
                  <c:v>0.14931219053631301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B-4F8E-AB44-6EB6E6CA4C55}"/>
            </c:ext>
          </c:extLst>
        </c:ser>
        <c:ser>
          <c:idx val="4"/>
          <c:order val="4"/>
          <c:tx>
            <c:strRef>
              <c:f>'CPR CDR АИЖК'!$I$1</c:f>
              <c:strCache>
                <c:ptCount val="1"/>
                <c:pt idx="0">
                  <c:v>АИЖК 2014-1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АИЖК'!$I$2:$I$99</c:f>
              <c:numCache>
                <c:formatCode>0.0%</c:formatCode>
                <c:ptCount val="98"/>
                <c:pt idx="31">
                  <c:v>0.12461556498587401</c:v>
                </c:pt>
                <c:pt idx="32">
                  <c:v>0.14390724828204399</c:v>
                </c:pt>
                <c:pt idx="33">
                  <c:v>0.160052254582457</c:v>
                </c:pt>
                <c:pt idx="34">
                  <c:v>0.11967390206982099</c:v>
                </c:pt>
                <c:pt idx="35">
                  <c:v>0.13757888298632501</c:v>
                </c:pt>
                <c:pt idx="36">
                  <c:v>0.12735516944012301</c:v>
                </c:pt>
                <c:pt idx="37">
                  <c:v>0.124501059051889</c:v>
                </c:pt>
                <c:pt idx="38">
                  <c:v>0.13641683314351899</c:v>
                </c:pt>
                <c:pt idx="39">
                  <c:v>0.14653680523207499</c:v>
                </c:pt>
                <c:pt idx="40">
                  <c:v>0.11906794414807501</c:v>
                </c:pt>
                <c:pt idx="41">
                  <c:v>0.169449089003017</c:v>
                </c:pt>
                <c:pt idx="42">
                  <c:v>9.52265279503407E-2</c:v>
                </c:pt>
                <c:pt idx="43">
                  <c:v>0.100683947828795</c:v>
                </c:pt>
                <c:pt idx="44">
                  <c:v>0.11011218728880801</c:v>
                </c:pt>
                <c:pt idx="45">
                  <c:v>0.105705607252607</c:v>
                </c:pt>
                <c:pt idx="46">
                  <c:v>8.9543990859283107E-2</c:v>
                </c:pt>
                <c:pt idx="47">
                  <c:v>0.107402649219229</c:v>
                </c:pt>
                <c:pt idx="48">
                  <c:v>9.7597247219701894E-2</c:v>
                </c:pt>
                <c:pt idx="49">
                  <c:v>0.105192501442534</c:v>
                </c:pt>
                <c:pt idx="50">
                  <c:v>0.101580977672682</c:v>
                </c:pt>
                <c:pt idx="51">
                  <c:v>0.11060813497879</c:v>
                </c:pt>
                <c:pt idx="52">
                  <c:v>0.108598733534559</c:v>
                </c:pt>
                <c:pt idx="53">
                  <c:v>0.117820068224297</c:v>
                </c:pt>
                <c:pt idx="54">
                  <c:v>7.1496426269348004E-2</c:v>
                </c:pt>
                <c:pt idx="55">
                  <c:v>0.106700071707785</c:v>
                </c:pt>
                <c:pt idx="56">
                  <c:v>0.131326405787032</c:v>
                </c:pt>
                <c:pt idx="57">
                  <c:v>0.1060613747352</c:v>
                </c:pt>
                <c:pt idx="58">
                  <c:v>0.118963629974065</c:v>
                </c:pt>
                <c:pt idx="59">
                  <c:v>0.116264975700701</c:v>
                </c:pt>
                <c:pt idx="60">
                  <c:v>0.108266815842975</c:v>
                </c:pt>
                <c:pt idx="61">
                  <c:v>0.121652894237692</c:v>
                </c:pt>
                <c:pt idx="62">
                  <c:v>0.106821768175394</c:v>
                </c:pt>
                <c:pt idx="63">
                  <c:v>0.10988534839117001</c:v>
                </c:pt>
                <c:pt idx="64">
                  <c:v>0.108258478043339</c:v>
                </c:pt>
                <c:pt idx="65">
                  <c:v>0.13466092414964601</c:v>
                </c:pt>
                <c:pt idx="66">
                  <c:v>0.111397328626302</c:v>
                </c:pt>
                <c:pt idx="67">
                  <c:v>9.8411095971586093E-2</c:v>
                </c:pt>
                <c:pt idx="68">
                  <c:v>0.119231108583755</c:v>
                </c:pt>
                <c:pt idx="69">
                  <c:v>0.120831888256516</c:v>
                </c:pt>
                <c:pt idx="70">
                  <c:v>0.119620077718553</c:v>
                </c:pt>
                <c:pt idx="71">
                  <c:v>0.110270091835942</c:v>
                </c:pt>
                <c:pt idx="72">
                  <c:v>0.115452884998683</c:v>
                </c:pt>
                <c:pt idx="73">
                  <c:v>0.108854060781842</c:v>
                </c:pt>
                <c:pt idx="74">
                  <c:v>0.118644147645503</c:v>
                </c:pt>
                <c:pt idx="75">
                  <c:v>0.13857316678591999</c:v>
                </c:pt>
                <c:pt idx="76">
                  <c:v>0.160413555832989</c:v>
                </c:pt>
                <c:pt idx="77">
                  <c:v>0.17178026805129401</c:v>
                </c:pt>
                <c:pt idx="78">
                  <c:v>0.16458648367349099</c:v>
                </c:pt>
                <c:pt idx="79">
                  <c:v>0.13164514326469401</c:v>
                </c:pt>
                <c:pt idx="80">
                  <c:v>0.16074416133824801</c:v>
                </c:pt>
                <c:pt idx="81">
                  <c:v>0.19382203976642901</c:v>
                </c:pt>
                <c:pt idx="82">
                  <c:v>0.21213166548526199</c:v>
                </c:pt>
                <c:pt idx="83">
                  <c:v>0.171771518007762</c:v>
                </c:pt>
                <c:pt idx="84">
                  <c:v>0.20619587483920501</c:v>
                </c:pt>
                <c:pt idx="85">
                  <c:v>0.187505542746083</c:v>
                </c:pt>
                <c:pt idx="86">
                  <c:v>0.16651784766811201</c:v>
                </c:pt>
                <c:pt idx="87">
                  <c:v>0.217691413947568</c:v>
                </c:pt>
                <c:pt idx="88">
                  <c:v>0.18624523912708499</c:v>
                </c:pt>
                <c:pt idx="89">
                  <c:v>0.183343801382647</c:v>
                </c:pt>
                <c:pt idx="90">
                  <c:v>0.17819502029974699</c:v>
                </c:pt>
                <c:pt idx="91">
                  <c:v>0.14413163824661501</c:v>
                </c:pt>
                <c:pt idx="92">
                  <c:v>0.13630589617189601</c:v>
                </c:pt>
                <c:pt idx="93">
                  <c:v>0.14116335006459199</c:v>
                </c:pt>
                <c:pt idx="94">
                  <c:v>0.11337130380996099</c:v>
                </c:pt>
                <c:pt idx="95">
                  <c:v>0.115793377831963</c:v>
                </c:pt>
                <c:pt idx="96">
                  <c:v>0.12213177229423799</c:v>
                </c:pt>
                <c:pt idx="97">
                  <c:v>0.141130672028873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1B-4F8E-AB44-6EB6E6CA4C55}"/>
            </c:ext>
          </c:extLst>
        </c:ser>
        <c:ser>
          <c:idx val="5"/>
          <c:order val="5"/>
          <c:tx>
            <c:strRef>
              <c:f>'CPR CDR АИЖК'!$J$1</c:f>
              <c:strCache>
                <c:ptCount val="1"/>
                <c:pt idx="0">
                  <c:v>АИЖК 2014-2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АИЖК'!$J$2:$J$99</c:f>
              <c:numCache>
                <c:formatCode>0.0%</c:formatCode>
                <c:ptCount val="98"/>
                <c:pt idx="40">
                  <c:v>9.2019375744172099E-2</c:v>
                </c:pt>
                <c:pt idx="41">
                  <c:v>0.13439462013061099</c:v>
                </c:pt>
                <c:pt idx="42">
                  <c:v>6.9086690979534598E-2</c:v>
                </c:pt>
                <c:pt idx="43">
                  <c:v>6.8911191202862501E-2</c:v>
                </c:pt>
                <c:pt idx="44">
                  <c:v>8.7210169419702305E-2</c:v>
                </c:pt>
                <c:pt idx="45">
                  <c:v>8.3535514492089805E-2</c:v>
                </c:pt>
                <c:pt idx="46">
                  <c:v>7.7608185261336796E-2</c:v>
                </c:pt>
                <c:pt idx="47">
                  <c:v>6.6192250306868997E-2</c:v>
                </c:pt>
                <c:pt idx="48">
                  <c:v>8.0139626540153094E-2</c:v>
                </c:pt>
                <c:pt idx="49">
                  <c:v>7.7868054209236801E-2</c:v>
                </c:pt>
                <c:pt idx="50">
                  <c:v>7.9755503354830601E-2</c:v>
                </c:pt>
                <c:pt idx="51">
                  <c:v>7.6467640149438104E-2</c:v>
                </c:pt>
                <c:pt idx="52">
                  <c:v>9.1935044590843701E-2</c:v>
                </c:pt>
                <c:pt idx="53">
                  <c:v>0.107017312154764</c:v>
                </c:pt>
                <c:pt idx="54">
                  <c:v>6.2070958015354102E-2</c:v>
                </c:pt>
                <c:pt idx="55">
                  <c:v>8.74523206700214E-2</c:v>
                </c:pt>
                <c:pt idx="56">
                  <c:v>9.2691606320816106E-2</c:v>
                </c:pt>
                <c:pt idx="57">
                  <c:v>6.9494891457786104E-2</c:v>
                </c:pt>
                <c:pt idx="58">
                  <c:v>8.4894713914709402E-2</c:v>
                </c:pt>
                <c:pt idx="59">
                  <c:v>8.1735977866257206E-2</c:v>
                </c:pt>
                <c:pt idx="60">
                  <c:v>7.7467191107131003E-2</c:v>
                </c:pt>
                <c:pt idx="61">
                  <c:v>9.6417910395405801E-2</c:v>
                </c:pt>
                <c:pt idx="62">
                  <c:v>9.0013302175540405E-2</c:v>
                </c:pt>
                <c:pt idx="63">
                  <c:v>0.100434810501193</c:v>
                </c:pt>
                <c:pt idx="64">
                  <c:v>9.4510095398920205E-2</c:v>
                </c:pt>
                <c:pt idx="65">
                  <c:v>0.115150137308588</c:v>
                </c:pt>
                <c:pt idx="66">
                  <c:v>8.1735215804175101E-2</c:v>
                </c:pt>
                <c:pt idx="67">
                  <c:v>7.7668453134566107E-2</c:v>
                </c:pt>
                <c:pt idx="68">
                  <c:v>9.8415752418503297E-2</c:v>
                </c:pt>
                <c:pt idx="69">
                  <c:v>8.9164586462776599E-2</c:v>
                </c:pt>
                <c:pt idx="70">
                  <c:v>0.104230867365006</c:v>
                </c:pt>
                <c:pt idx="71">
                  <c:v>0.11209427664812301</c:v>
                </c:pt>
                <c:pt idx="72">
                  <c:v>0.106250744554739</c:v>
                </c:pt>
                <c:pt idx="73">
                  <c:v>0.12863495045855899</c:v>
                </c:pt>
                <c:pt idx="74">
                  <c:v>0.114180376704254</c:v>
                </c:pt>
                <c:pt idx="75">
                  <c:v>0.153144547438268</c:v>
                </c:pt>
                <c:pt idx="76">
                  <c:v>0.14151367534216699</c:v>
                </c:pt>
                <c:pt idx="77">
                  <c:v>0.18965683414193499</c:v>
                </c:pt>
                <c:pt idx="78">
                  <c:v>0.15740151712429101</c:v>
                </c:pt>
                <c:pt idx="79">
                  <c:v>0.15744831918563501</c:v>
                </c:pt>
                <c:pt idx="80">
                  <c:v>0.1258549002555</c:v>
                </c:pt>
                <c:pt idx="81">
                  <c:v>0.20279740625638201</c:v>
                </c:pt>
                <c:pt idx="82">
                  <c:v>0.18854744424772199</c:v>
                </c:pt>
                <c:pt idx="83">
                  <c:v>0.19930538229907299</c:v>
                </c:pt>
                <c:pt idx="84">
                  <c:v>0.22869350766570801</c:v>
                </c:pt>
                <c:pt idx="85">
                  <c:v>0.18249992380424401</c:v>
                </c:pt>
                <c:pt idx="86">
                  <c:v>0.16065226584298201</c:v>
                </c:pt>
                <c:pt idx="87">
                  <c:v>0.23834675375738901</c:v>
                </c:pt>
                <c:pt idx="88">
                  <c:v>0.21261096333055199</c:v>
                </c:pt>
                <c:pt idx="89">
                  <c:v>0.17081043142333299</c:v>
                </c:pt>
                <c:pt idx="90">
                  <c:v>0.14115844583574799</c:v>
                </c:pt>
                <c:pt idx="91">
                  <c:v>0.12255326631171901</c:v>
                </c:pt>
                <c:pt idx="92">
                  <c:v>0.13264674108063701</c:v>
                </c:pt>
                <c:pt idx="93">
                  <c:v>0.13359735090251801</c:v>
                </c:pt>
                <c:pt idx="94">
                  <c:v>0.10216913379538201</c:v>
                </c:pt>
                <c:pt idx="95">
                  <c:v>9.21835946124996E-2</c:v>
                </c:pt>
                <c:pt idx="96">
                  <c:v>0.162084339747465</c:v>
                </c:pt>
                <c:pt idx="97">
                  <c:v>0.124552684059848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1B-4F8E-AB44-6EB6E6CA4C55}"/>
            </c:ext>
          </c:extLst>
        </c:ser>
        <c:ser>
          <c:idx val="6"/>
          <c:order val="6"/>
          <c:tx>
            <c:strRef>
              <c:f>'CPR CDR АИЖК'!$K$1</c:f>
              <c:strCache>
                <c:ptCount val="1"/>
                <c:pt idx="0">
                  <c:v>АИЖК 2014-3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АИЖК'!$D$2:$D$99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АИЖК'!$K$2:$K$99</c:f>
              <c:numCache>
                <c:formatCode>0.0%</c:formatCode>
                <c:ptCount val="98"/>
                <c:pt idx="39">
                  <c:v>9.8456129917801505E-2</c:v>
                </c:pt>
                <c:pt idx="40">
                  <c:v>8.9402917869978296E-2</c:v>
                </c:pt>
                <c:pt idx="41">
                  <c:v>0.138873471350901</c:v>
                </c:pt>
                <c:pt idx="42">
                  <c:v>8.6868205599279893E-2</c:v>
                </c:pt>
                <c:pt idx="43">
                  <c:v>6.23642529570081E-2</c:v>
                </c:pt>
                <c:pt idx="44">
                  <c:v>8.8814658703240901E-2</c:v>
                </c:pt>
                <c:pt idx="45">
                  <c:v>7.3472105690833303E-2</c:v>
                </c:pt>
                <c:pt idx="46">
                  <c:v>6.1256087961784597E-2</c:v>
                </c:pt>
                <c:pt idx="47">
                  <c:v>6.7699800496361498E-2</c:v>
                </c:pt>
                <c:pt idx="48">
                  <c:v>0.106402540348908</c:v>
                </c:pt>
                <c:pt idx="49">
                  <c:v>7.3166713927954E-2</c:v>
                </c:pt>
                <c:pt idx="50">
                  <c:v>0.104094641146926</c:v>
                </c:pt>
                <c:pt idx="51">
                  <c:v>7.3150731602661598E-2</c:v>
                </c:pt>
                <c:pt idx="52">
                  <c:v>0.108654090272451</c:v>
                </c:pt>
                <c:pt idx="53">
                  <c:v>0.120465324530622</c:v>
                </c:pt>
                <c:pt idx="54">
                  <c:v>6.7902252667043903E-2</c:v>
                </c:pt>
                <c:pt idx="55">
                  <c:v>8.6830418057098693E-2</c:v>
                </c:pt>
                <c:pt idx="56">
                  <c:v>0.113420873824646</c:v>
                </c:pt>
                <c:pt idx="57">
                  <c:v>9.56728483102081E-2</c:v>
                </c:pt>
                <c:pt idx="58">
                  <c:v>0.107427446074875</c:v>
                </c:pt>
                <c:pt idx="59">
                  <c:v>0.12642342559465899</c:v>
                </c:pt>
                <c:pt idx="60">
                  <c:v>0.101528794344935</c:v>
                </c:pt>
                <c:pt idx="61">
                  <c:v>0.157602867119186</c:v>
                </c:pt>
                <c:pt idx="62">
                  <c:v>8.27308686788987E-2</c:v>
                </c:pt>
                <c:pt idx="63">
                  <c:v>9.3515226122498005E-2</c:v>
                </c:pt>
                <c:pt idx="64">
                  <c:v>0.10304040811346001</c:v>
                </c:pt>
                <c:pt idx="65">
                  <c:v>0.117916132988687</c:v>
                </c:pt>
                <c:pt idx="66">
                  <c:v>0.135656350896702</c:v>
                </c:pt>
                <c:pt idx="67">
                  <c:v>0.11039626974304299</c:v>
                </c:pt>
                <c:pt idx="68">
                  <c:v>0.120431598830958</c:v>
                </c:pt>
                <c:pt idx="69">
                  <c:v>0.105080453836012</c:v>
                </c:pt>
                <c:pt idx="70">
                  <c:v>0.116411039329457</c:v>
                </c:pt>
                <c:pt idx="71">
                  <c:v>0.133604125140622</c:v>
                </c:pt>
                <c:pt idx="72">
                  <c:v>0.16122535029145599</c:v>
                </c:pt>
                <c:pt idx="73">
                  <c:v>0.13253348609107601</c:v>
                </c:pt>
                <c:pt idx="74">
                  <c:v>0.119410396058686</c:v>
                </c:pt>
                <c:pt idx="75">
                  <c:v>0.143161064592321</c:v>
                </c:pt>
                <c:pt idx="76">
                  <c:v>0.13331966401374301</c:v>
                </c:pt>
                <c:pt idx="77">
                  <c:v>0.15973457235990801</c:v>
                </c:pt>
                <c:pt idx="78">
                  <c:v>0.13342756926288299</c:v>
                </c:pt>
                <c:pt idx="79">
                  <c:v>0.110709442409701</c:v>
                </c:pt>
                <c:pt idx="80">
                  <c:v>0.149497617722084</c:v>
                </c:pt>
                <c:pt idx="81">
                  <c:v>0.12770639645325699</c:v>
                </c:pt>
                <c:pt idx="82">
                  <c:v>0.152922424225127</c:v>
                </c:pt>
                <c:pt idx="83">
                  <c:v>0.16909209785680601</c:v>
                </c:pt>
                <c:pt idx="84">
                  <c:v>0.168190551203</c:v>
                </c:pt>
                <c:pt idx="85">
                  <c:v>0.16207658524742299</c:v>
                </c:pt>
                <c:pt idx="86">
                  <c:v>0.214459486226731</c:v>
                </c:pt>
                <c:pt idx="87">
                  <c:v>0.211654265652859</c:v>
                </c:pt>
                <c:pt idx="88">
                  <c:v>0.19458924490955601</c:v>
                </c:pt>
                <c:pt idx="89">
                  <c:v>0.16385537697594699</c:v>
                </c:pt>
                <c:pt idx="90">
                  <c:v>0.13233341667834</c:v>
                </c:pt>
                <c:pt idx="91">
                  <c:v>0.140157857066808</c:v>
                </c:pt>
                <c:pt idx="92">
                  <c:v>9.5486249633121495E-2</c:v>
                </c:pt>
                <c:pt idx="93">
                  <c:v>0.146733652015756</c:v>
                </c:pt>
                <c:pt idx="94">
                  <c:v>7.2826320288900001E-2</c:v>
                </c:pt>
                <c:pt idx="95">
                  <c:v>0.15262194252408601</c:v>
                </c:pt>
                <c:pt idx="96">
                  <c:v>0.17154408951594999</c:v>
                </c:pt>
                <c:pt idx="97">
                  <c:v>0.142130937541664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1B-4F8E-AB44-6EB6E6CA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48304"/>
        <c:axId val="286749968"/>
      </c:lineChart>
      <c:dateAx>
        <c:axId val="28674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749968"/>
        <c:crosses val="autoZero"/>
        <c:auto val="1"/>
        <c:lblOffset val="100"/>
        <c:baseTimeUnit val="months"/>
      </c:dateAx>
      <c:valAx>
        <c:axId val="2867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7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CDR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'CPR CDR АИЖК'!$N$1</c:f>
              <c:strCache>
                <c:ptCount val="1"/>
                <c:pt idx="0">
                  <c:v>АИЖК 2011-1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АИЖК'!$N$2:$N$99</c:f>
              <c:numCache>
                <c:formatCode>0.0%</c:formatCode>
                <c:ptCount val="98"/>
                <c:pt idx="3">
                  <c:v>2.0854171972203299E-3</c:v>
                </c:pt>
                <c:pt idx="4">
                  <c:v>1.9074628488065001E-3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1.2797240701212199E-3</c:v>
                </c:pt>
                <c:pt idx="9">
                  <c:v>2.1513671324078199E-3</c:v>
                </c:pt>
                <c:pt idx="10">
                  <c:v>2.1993840492572402E-3</c:v>
                </c:pt>
                <c:pt idx="11">
                  <c:v>0</c:v>
                </c:pt>
                <c:pt idx="12">
                  <c:v>1.7976452877732599E-3</c:v>
                </c:pt>
                <c:pt idx="13">
                  <c:v>0</c:v>
                </c:pt>
                <c:pt idx="14">
                  <c:v>4.6907106251159502E-4</c:v>
                </c:pt>
                <c:pt idx="15">
                  <c:v>1.1608497932667999E-3</c:v>
                </c:pt>
                <c:pt idx="16">
                  <c:v>1.05897568415336E-3</c:v>
                </c:pt>
                <c:pt idx="17">
                  <c:v>1.32430891560842E-3</c:v>
                </c:pt>
                <c:pt idx="18">
                  <c:v>2.1696533560537899E-3</c:v>
                </c:pt>
                <c:pt idx="19">
                  <c:v>1.1631354230739999E-3</c:v>
                </c:pt>
                <c:pt idx="20">
                  <c:v>4.2080369290176101E-4</c:v>
                </c:pt>
                <c:pt idx="21">
                  <c:v>8.8669558068138494E-3</c:v>
                </c:pt>
                <c:pt idx="22">
                  <c:v>4.4108079658931E-3</c:v>
                </c:pt>
                <c:pt idx="23">
                  <c:v>1.22373175388024E-3</c:v>
                </c:pt>
                <c:pt idx="24">
                  <c:v>7.8225960590158107E-3</c:v>
                </c:pt>
                <c:pt idx="25">
                  <c:v>1.7028188240512099E-3</c:v>
                </c:pt>
                <c:pt idx="26">
                  <c:v>1.8869468757127801E-3</c:v>
                </c:pt>
                <c:pt idx="27">
                  <c:v>2.1066810456303901E-3</c:v>
                </c:pt>
                <c:pt idx="28">
                  <c:v>6.5018886396077703E-3</c:v>
                </c:pt>
                <c:pt idx="29">
                  <c:v>8.5967764471476197E-3</c:v>
                </c:pt>
                <c:pt idx="30">
                  <c:v>3.83360735466698E-3</c:v>
                </c:pt>
                <c:pt idx="31">
                  <c:v>3.0542248900661301E-3</c:v>
                </c:pt>
                <c:pt idx="32">
                  <c:v>1.98208331083599E-2</c:v>
                </c:pt>
                <c:pt idx="33">
                  <c:v>1.08396087444073E-2</c:v>
                </c:pt>
                <c:pt idx="34">
                  <c:v>8.25315662218906E-3</c:v>
                </c:pt>
                <c:pt idx="35">
                  <c:v>1.6003562346554399E-2</c:v>
                </c:pt>
                <c:pt idx="36">
                  <c:v>0</c:v>
                </c:pt>
                <c:pt idx="37">
                  <c:v>4.2693449982829099E-3</c:v>
                </c:pt>
                <c:pt idx="38">
                  <c:v>8.0373179808687096E-3</c:v>
                </c:pt>
                <c:pt idx="39">
                  <c:v>7.3621110065407204E-3</c:v>
                </c:pt>
                <c:pt idx="40">
                  <c:v>8.0137193596179195E-3</c:v>
                </c:pt>
                <c:pt idx="41">
                  <c:v>1.8492733826319E-2</c:v>
                </c:pt>
                <c:pt idx="42">
                  <c:v>1.5685878339570799E-2</c:v>
                </c:pt>
                <c:pt idx="43">
                  <c:v>5.7621544582721097E-3</c:v>
                </c:pt>
                <c:pt idx="44">
                  <c:v>2.0932811258904001E-2</c:v>
                </c:pt>
                <c:pt idx="45">
                  <c:v>1.5181670335345799E-2</c:v>
                </c:pt>
                <c:pt idx="46">
                  <c:v>1.8214867530292899E-2</c:v>
                </c:pt>
                <c:pt idx="47">
                  <c:v>1.77403856961839E-2</c:v>
                </c:pt>
                <c:pt idx="48">
                  <c:v>6.9476475001342096E-3</c:v>
                </c:pt>
                <c:pt idx="49">
                  <c:v>1.0864117934158601E-2</c:v>
                </c:pt>
                <c:pt idx="50">
                  <c:v>1.52805333031644E-2</c:v>
                </c:pt>
                <c:pt idx="51">
                  <c:v>1.7897715322903001E-2</c:v>
                </c:pt>
                <c:pt idx="52">
                  <c:v>1.5829870022524999E-2</c:v>
                </c:pt>
                <c:pt idx="53">
                  <c:v>1.09177409121438E-2</c:v>
                </c:pt>
                <c:pt idx="54">
                  <c:v>1.4136939442012201E-2</c:v>
                </c:pt>
                <c:pt idx="55">
                  <c:v>1.34367611844313E-2</c:v>
                </c:pt>
                <c:pt idx="56">
                  <c:v>3.05292158455156E-2</c:v>
                </c:pt>
                <c:pt idx="57">
                  <c:v>1.2111625380746499E-2</c:v>
                </c:pt>
                <c:pt idx="58">
                  <c:v>7.2874470658419498E-3</c:v>
                </c:pt>
                <c:pt idx="59">
                  <c:v>8.24396458316334E-3</c:v>
                </c:pt>
                <c:pt idx="60">
                  <c:v>1.1660026775741E-2</c:v>
                </c:pt>
                <c:pt idx="61">
                  <c:v>2.2698296055927401E-3</c:v>
                </c:pt>
                <c:pt idx="62">
                  <c:v>1.11710160620608E-2</c:v>
                </c:pt>
                <c:pt idx="63">
                  <c:v>7.3604926222224903E-3</c:v>
                </c:pt>
                <c:pt idx="64">
                  <c:v>6.5897202434794799E-3</c:v>
                </c:pt>
                <c:pt idx="65">
                  <c:v>4.6322688336965E-3</c:v>
                </c:pt>
                <c:pt idx="66">
                  <c:v>9.2769463874853297E-4</c:v>
                </c:pt>
                <c:pt idx="67">
                  <c:v>2.9700207138558801E-3</c:v>
                </c:pt>
                <c:pt idx="68">
                  <c:v>8.8281517896012796E-3</c:v>
                </c:pt>
                <c:pt idx="69">
                  <c:v>4.6719352014061898E-3</c:v>
                </c:pt>
                <c:pt idx="70">
                  <c:v>1.52625876482272E-2</c:v>
                </c:pt>
                <c:pt idx="71">
                  <c:v>1.2461602138202001E-2</c:v>
                </c:pt>
                <c:pt idx="72">
                  <c:v>1.0177981595813099E-2</c:v>
                </c:pt>
                <c:pt idx="73">
                  <c:v>3.0880691871790801E-3</c:v>
                </c:pt>
                <c:pt idx="74">
                  <c:v>6.3963158584756704E-3</c:v>
                </c:pt>
                <c:pt idx="75">
                  <c:v>5.7329423820008402E-3</c:v>
                </c:pt>
                <c:pt idx="76">
                  <c:v>4.0800888675001099E-3</c:v>
                </c:pt>
                <c:pt idx="77">
                  <c:v>7.44453637200637E-3</c:v>
                </c:pt>
                <c:pt idx="78">
                  <c:v>4.5607821143016604E-3</c:v>
                </c:pt>
                <c:pt idx="79">
                  <c:v>3.2343084610881902E-3</c:v>
                </c:pt>
                <c:pt idx="80">
                  <c:v>8.34758266431046E-3</c:v>
                </c:pt>
                <c:pt idx="81">
                  <c:v>1.2627187687279899E-2</c:v>
                </c:pt>
                <c:pt idx="82">
                  <c:v>1.7594334271335799E-3</c:v>
                </c:pt>
                <c:pt idx="83">
                  <c:v>0</c:v>
                </c:pt>
                <c:pt idx="84">
                  <c:v>1.43203037414532E-2</c:v>
                </c:pt>
                <c:pt idx="85">
                  <c:v>2.44026568661693E-3</c:v>
                </c:pt>
                <c:pt idx="86">
                  <c:v>0</c:v>
                </c:pt>
                <c:pt idx="87">
                  <c:v>5.4032895238295096E-3</c:v>
                </c:pt>
                <c:pt idx="88">
                  <c:v>2.0147742517225798E-3</c:v>
                </c:pt>
                <c:pt idx="89">
                  <c:v>2.2865418377470501E-2</c:v>
                </c:pt>
                <c:pt idx="90">
                  <c:v>5.4351932420334502E-3</c:v>
                </c:pt>
                <c:pt idx="91">
                  <c:v>1.09321386033119E-2</c:v>
                </c:pt>
                <c:pt idx="92">
                  <c:v>1.8204200223482299E-2</c:v>
                </c:pt>
                <c:pt idx="93">
                  <c:v>8.4950728056858403E-3</c:v>
                </c:pt>
                <c:pt idx="94">
                  <c:v>1.8450094921521901E-2</c:v>
                </c:pt>
                <c:pt idx="95">
                  <c:v>8.6474256365820501E-4</c:v>
                </c:pt>
                <c:pt idx="96">
                  <c:v>7.3248906481548904E-4</c:v>
                </c:pt>
                <c:pt idx="97">
                  <c:v>9.0010406006526492E-3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C-476F-BAE6-A483AE6D0B88}"/>
            </c:ext>
          </c:extLst>
        </c:ser>
        <c:ser>
          <c:idx val="1"/>
          <c:order val="1"/>
          <c:tx>
            <c:strRef>
              <c:f>'CPR CDR АИЖК'!$O$1</c:f>
              <c:strCache>
                <c:ptCount val="1"/>
                <c:pt idx="0">
                  <c:v>АИЖК 2011-2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АИЖК'!$O$2:$O$99</c:f>
              <c:numCache>
                <c:formatCode>0.0%</c:formatCode>
                <c:ptCount val="98"/>
                <c:pt idx="0">
                  <c:v>5.1754207607476203E-3</c:v>
                </c:pt>
                <c:pt idx="1">
                  <c:v>1.13036585741421E-2</c:v>
                </c:pt>
                <c:pt idx="2">
                  <c:v>1.09757752524431E-2</c:v>
                </c:pt>
                <c:pt idx="3">
                  <c:v>7.7129019126354103E-3</c:v>
                </c:pt>
                <c:pt idx="4">
                  <c:v>3.0908009875128001E-3</c:v>
                </c:pt>
                <c:pt idx="5">
                  <c:v>5.6693567649495104E-3</c:v>
                </c:pt>
                <c:pt idx="6">
                  <c:v>2.1145572041748602E-3</c:v>
                </c:pt>
                <c:pt idx="7">
                  <c:v>6.31427708327392E-3</c:v>
                </c:pt>
                <c:pt idx="8">
                  <c:v>5.1225643028407798E-2</c:v>
                </c:pt>
                <c:pt idx="9">
                  <c:v>5.15875784311004E-3</c:v>
                </c:pt>
                <c:pt idx="10">
                  <c:v>1.0246746027441101E-2</c:v>
                </c:pt>
                <c:pt idx="11">
                  <c:v>1.72826812079875E-2</c:v>
                </c:pt>
                <c:pt idx="12">
                  <c:v>9.3831236412610392E-3</c:v>
                </c:pt>
                <c:pt idx="13">
                  <c:v>8.5560814377205804E-3</c:v>
                </c:pt>
                <c:pt idx="14">
                  <c:v>1.08669121637708E-2</c:v>
                </c:pt>
                <c:pt idx="15">
                  <c:v>7.2854540547929699E-3</c:v>
                </c:pt>
                <c:pt idx="16">
                  <c:v>1.7256717445089501E-2</c:v>
                </c:pt>
                <c:pt idx="17">
                  <c:v>3.4954092009808098E-2</c:v>
                </c:pt>
                <c:pt idx="18">
                  <c:v>1.7294886279050601E-2</c:v>
                </c:pt>
                <c:pt idx="19">
                  <c:v>1.27026403700047E-2</c:v>
                </c:pt>
                <c:pt idx="20">
                  <c:v>1.18026917416781E-2</c:v>
                </c:pt>
                <c:pt idx="21">
                  <c:v>2.0164900197024101E-2</c:v>
                </c:pt>
                <c:pt idx="22">
                  <c:v>1.04310949161882E-2</c:v>
                </c:pt>
                <c:pt idx="23">
                  <c:v>1.5047473729121401E-2</c:v>
                </c:pt>
                <c:pt idx="24">
                  <c:v>7.5588000598928503E-3</c:v>
                </c:pt>
                <c:pt idx="25">
                  <c:v>1.3859708894000001E-2</c:v>
                </c:pt>
                <c:pt idx="26">
                  <c:v>1.4715279634045999E-2</c:v>
                </c:pt>
                <c:pt idx="27">
                  <c:v>1.6768305276611401E-2</c:v>
                </c:pt>
                <c:pt idx="28">
                  <c:v>1.49017243951614E-2</c:v>
                </c:pt>
                <c:pt idx="29">
                  <c:v>3.7772633376712602E-3</c:v>
                </c:pt>
                <c:pt idx="30">
                  <c:v>1.78515013630881E-2</c:v>
                </c:pt>
                <c:pt idx="31">
                  <c:v>2.8903344699474399E-2</c:v>
                </c:pt>
                <c:pt idx="32">
                  <c:v>4.0797050685423199E-2</c:v>
                </c:pt>
                <c:pt idx="33">
                  <c:v>3.5687064155037002E-2</c:v>
                </c:pt>
                <c:pt idx="34">
                  <c:v>1.32369502768339E-2</c:v>
                </c:pt>
                <c:pt idx="35">
                  <c:v>1.8804608925950601E-2</c:v>
                </c:pt>
                <c:pt idx="36">
                  <c:v>2.6228785394664601E-2</c:v>
                </c:pt>
                <c:pt idx="37">
                  <c:v>2.6644501424702999E-2</c:v>
                </c:pt>
                <c:pt idx="38">
                  <c:v>2.8173096664565099E-2</c:v>
                </c:pt>
                <c:pt idx="39">
                  <c:v>2.3383908944390599E-2</c:v>
                </c:pt>
                <c:pt idx="40">
                  <c:v>1.6730502715564501E-2</c:v>
                </c:pt>
                <c:pt idx="41">
                  <c:v>2.0557724954587998E-2</c:v>
                </c:pt>
                <c:pt idx="42">
                  <c:v>3.8991546105228599E-2</c:v>
                </c:pt>
                <c:pt idx="43">
                  <c:v>9.7251570818063203E-3</c:v>
                </c:pt>
                <c:pt idx="44">
                  <c:v>5.4190418675349399E-2</c:v>
                </c:pt>
                <c:pt idx="45">
                  <c:v>4.4582954421545598E-2</c:v>
                </c:pt>
                <c:pt idx="46">
                  <c:v>2.31854503707952E-2</c:v>
                </c:pt>
                <c:pt idx="47">
                  <c:v>2.7312868379187699E-2</c:v>
                </c:pt>
                <c:pt idx="48">
                  <c:v>3.2362697728073403E-2</c:v>
                </c:pt>
                <c:pt idx="49">
                  <c:v>1.3384137559495199E-2</c:v>
                </c:pt>
                <c:pt idx="50">
                  <c:v>1.9033594554047899E-2</c:v>
                </c:pt>
                <c:pt idx="51">
                  <c:v>2.7450709259884201E-2</c:v>
                </c:pt>
                <c:pt idx="52">
                  <c:v>2.29447973370588E-2</c:v>
                </c:pt>
                <c:pt idx="53">
                  <c:v>9.07514884731642E-3</c:v>
                </c:pt>
                <c:pt idx="54">
                  <c:v>3.3151407258461003E-2</c:v>
                </c:pt>
                <c:pt idx="55">
                  <c:v>2.3324146720228599E-2</c:v>
                </c:pt>
                <c:pt idx="56">
                  <c:v>4.1800634708572398E-2</c:v>
                </c:pt>
                <c:pt idx="57">
                  <c:v>1.53848030010427E-2</c:v>
                </c:pt>
                <c:pt idx="58">
                  <c:v>1.2503853001906901E-2</c:v>
                </c:pt>
                <c:pt idx="59">
                  <c:v>1.06158306073525E-2</c:v>
                </c:pt>
                <c:pt idx="60">
                  <c:v>3.2669017155501898E-2</c:v>
                </c:pt>
                <c:pt idx="61">
                  <c:v>5.2641894142707599E-3</c:v>
                </c:pt>
                <c:pt idx="62">
                  <c:v>3.9391720479741198E-3</c:v>
                </c:pt>
                <c:pt idx="63">
                  <c:v>4.8446325153472802E-3</c:v>
                </c:pt>
                <c:pt idx="64">
                  <c:v>4.0144650218052504E-3</c:v>
                </c:pt>
                <c:pt idx="65">
                  <c:v>4.9752535652692904E-3</c:v>
                </c:pt>
                <c:pt idx="66">
                  <c:v>4.2738401994187897E-3</c:v>
                </c:pt>
                <c:pt idx="67">
                  <c:v>9.0124145637091608E-3</c:v>
                </c:pt>
                <c:pt idx="68">
                  <c:v>2.1090006702612199E-2</c:v>
                </c:pt>
                <c:pt idx="69">
                  <c:v>1.4024611826735599E-2</c:v>
                </c:pt>
                <c:pt idx="70">
                  <c:v>1.9526002695567899E-2</c:v>
                </c:pt>
                <c:pt idx="71">
                  <c:v>7.3610763065126202E-3</c:v>
                </c:pt>
                <c:pt idx="72">
                  <c:v>6.6008805921146099E-3</c:v>
                </c:pt>
                <c:pt idx="73">
                  <c:v>1.3064268981506699E-2</c:v>
                </c:pt>
                <c:pt idx="74">
                  <c:v>5.8635075794409904E-3</c:v>
                </c:pt>
                <c:pt idx="75">
                  <c:v>1.97384290817341E-2</c:v>
                </c:pt>
                <c:pt idx="76">
                  <c:v>1.42200043753578E-2</c:v>
                </c:pt>
                <c:pt idx="77">
                  <c:v>1.2095246556883699E-2</c:v>
                </c:pt>
                <c:pt idx="78">
                  <c:v>1.16800536584671E-2</c:v>
                </c:pt>
                <c:pt idx="79">
                  <c:v>3.9262865649053501E-3</c:v>
                </c:pt>
                <c:pt idx="80">
                  <c:v>2.6658989960555799E-2</c:v>
                </c:pt>
                <c:pt idx="81">
                  <c:v>3.4944712858459002E-3</c:v>
                </c:pt>
                <c:pt idx="82">
                  <c:v>8.5575339957105808E-3</c:v>
                </c:pt>
                <c:pt idx="83">
                  <c:v>7.3682193639590396E-3</c:v>
                </c:pt>
                <c:pt idx="84">
                  <c:v>3.6706839536452297E-2</c:v>
                </c:pt>
                <c:pt idx="85">
                  <c:v>6.1838260052501396E-3</c:v>
                </c:pt>
                <c:pt idx="86">
                  <c:v>4.6892295686643496E-3</c:v>
                </c:pt>
                <c:pt idx="87">
                  <c:v>1.9575254842808001E-2</c:v>
                </c:pt>
                <c:pt idx="88">
                  <c:v>4.4281474335533498E-3</c:v>
                </c:pt>
                <c:pt idx="89">
                  <c:v>1.09006459466612E-2</c:v>
                </c:pt>
                <c:pt idx="90">
                  <c:v>1.6355961373169E-3</c:v>
                </c:pt>
                <c:pt idx="91">
                  <c:v>1.6222496512317101E-2</c:v>
                </c:pt>
                <c:pt idx="92">
                  <c:v>2.2636450243274101E-2</c:v>
                </c:pt>
                <c:pt idx="93">
                  <c:v>1.8272023879041501E-2</c:v>
                </c:pt>
                <c:pt idx="94">
                  <c:v>1.86580795963474E-2</c:v>
                </c:pt>
                <c:pt idx="95">
                  <c:v>2.4457638180011902E-2</c:v>
                </c:pt>
                <c:pt idx="96">
                  <c:v>2.8721097279714902E-2</c:v>
                </c:pt>
                <c:pt idx="97">
                  <c:v>5.2975246986358701E-3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C-476F-BAE6-A483AE6D0B88}"/>
            </c:ext>
          </c:extLst>
        </c:ser>
        <c:ser>
          <c:idx val="2"/>
          <c:order val="2"/>
          <c:tx>
            <c:strRef>
              <c:f>'CPR CDR АИЖК'!$P$1</c:f>
              <c:strCache>
                <c:ptCount val="1"/>
                <c:pt idx="0">
                  <c:v>АИЖК 2012-1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АИЖК'!$P$2:$P$99</c:f>
              <c:numCache>
                <c:formatCode>0.0%</c:formatCode>
                <c:ptCount val="98"/>
                <c:pt idx="11">
                  <c:v>3.2215035522222802E-3</c:v>
                </c:pt>
                <c:pt idx="12">
                  <c:v>2.64745143857104E-3</c:v>
                </c:pt>
                <c:pt idx="13">
                  <c:v>1.58678207511564E-3</c:v>
                </c:pt>
                <c:pt idx="14">
                  <c:v>6.5632562163000499E-3</c:v>
                </c:pt>
                <c:pt idx="15">
                  <c:v>2.80539697813553E-3</c:v>
                </c:pt>
                <c:pt idx="16">
                  <c:v>5.1595753810278503E-3</c:v>
                </c:pt>
                <c:pt idx="17">
                  <c:v>1.6152963146130999E-3</c:v>
                </c:pt>
                <c:pt idx="18">
                  <c:v>4.1586185961223201E-3</c:v>
                </c:pt>
                <c:pt idx="19">
                  <c:v>0</c:v>
                </c:pt>
                <c:pt idx="20">
                  <c:v>4.5872869781462501E-3</c:v>
                </c:pt>
                <c:pt idx="21">
                  <c:v>4.14631235677954E-3</c:v>
                </c:pt>
                <c:pt idx="22">
                  <c:v>1.2616250492950599E-2</c:v>
                </c:pt>
                <c:pt idx="23">
                  <c:v>1.11132344014565E-2</c:v>
                </c:pt>
                <c:pt idx="24">
                  <c:v>1.0716897217200301E-2</c:v>
                </c:pt>
                <c:pt idx="25">
                  <c:v>8.1520519146373004E-3</c:v>
                </c:pt>
                <c:pt idx="26">
                  <c:v>1.31999554619217E-2</c:v>
                </c:pt>
                <c:pt idx="27">
                  <c:v>7.8697069589198608E-3</c:v>
                </c:pt>
                <c:pt idx="28">
                  <c:v>6.6056944478029003E-3</c:v>
                </c:pt>
                <c:pt idx="29">
                  <c:v>1.23935628737535E-2</c:v>
                </c:pt>
                <c:pt idx="30">
                  <c:v>2.00975925253278E-2</c:v>
                </c:pt>
                <c:pt idx="31">
                  <c:v>1.2821056125772799E-2</c:v>
                </c:pt>
                <c:pt idx="32">
                  <c:v>2.0557441880146399E-2</c:v>
                </c:pt>
                <c:pt idx="33">
                  <c:v>1.28205966947443E-2</c:v>
                </c:pt>
                <c:pt idx="34">
                  <c:v>1.83142511010989E-2</c:v>
                </c:pt>
                <c:pt idx="35">
                  <c:v>2.3126020427693999E-2</c:v>
                </c:pt>
                <c:pt idx="36">
                  <c:v>1.6105919723114901E-2</c:v>
                </c:pt>
                <c:pt idx="37">
                  <c:v>1.31412870135099E-2</c:v>
                </c:pt>
                <c:pt idx="38">
                  <c:v>3.04332925396451E-2</c:v>
                </c:pt>
                <c:pt idx="39">
                  <c:v>1.8923504259172701E-2</c:v>
                </c:pt>
                <c:pt idx="40">
                  <c:v>2.1421038606063598E-2</c:v>
                </c:pt>
                <c:pt idx="41">
                  <c:v>2.24504619373102E-2</c:v>
                </c:pt>
                <c:pt idx="42">
                  <c:v>1.26800921124939E-2</c:v>
                </c:pt>
                <c:pt idx="43">
                  <c:v>1.7297871286916702E-2</c:v>
                </c:pt>
                <c:pt idx="44">
                  <c:v>2.7446301090686201E-2</c:v>
                </c:pt>
                <c:pt idx="45">
                  <c:v>3.0028995386534502E-2</c:v>
                </c:pt>
                <c:pt idx="46">
                  <c:v>2.8432456168203099E-2</c:v>
                </c:pt>
                <c:pt idx="47">
                  <c:v>1.77440391855972E-2</c:v>
                </c:pt>
                <c:pt idx="48">
                  <c:v>2.1210741281986099E-2</c:v>
                </c:pt>
                <c:pt idx="49">
                  <c:v>1.25137089783229E-2</c:v>
                </c:pt>
                <c:pt idx="50">
                  <c:v>1.8780758880337901E-2</c:v>
                </c:pt>
                <c:pt idx="51">
                  <c:v>7.9494979233750707E-3</c:v>
                </c:pt>
                <c:pt idx="52">
                  <c:v>1.0859695058286E-2</c:v>
                </c:pt>
                <c:pt idx="53">
                  <c:v>1.7347655992989999E-2</c:v>
                </c:pt>
                <c:pt idx="54">
                  <c:v>2.8078737378971898E-2</c:v>
                </c:pt>
                <c:pt idx="55">
                  <c:v>1.06382377601095E-2</c:v>
                </c:pt>
                <c:pt idx="56">
                  <c:v>3.2834080367235598E-2</c:v>
                </c:pt>
                <c:pt idx="57">
                  <c:v>1.57292528441423E-2</c:v>
                </c:pt>
                <c:pt idx="58">
                  <c:v>6.7184470081530501E-3</c:v>
                </c:pt>
                <c:pt idx="59">
                  <c:v>4.1499975398595597E-3</c:v>
                </c:pt>
                <c:pt idx="60">
                  <c:v>1.3912633661239101E-2</c:v>
                </c:pt>
                <c:pt idx="61">
                  <c:v>3.3279385935880402E-3</c:v>
                </c:pt>
                <c:pt idx="62">
                  <c:v>7.7074670831827098E-3</c:v>
                </c:pt>
                <c:pt idx="63">
                  <c:v>2.5186360322386699E-3</c:v>
                </c:pt>
                <c:pt idx="64">
                  <c:v>1.2931542319614101E-3</c:v>
                </c:pt>
                <c:pt idx="65">
                  <c:v>9.2388042004252196E-3</c:v>
                </c:pt>
                <c:pt idx="66">
                  <c:v>7.6157565100598595E-5</c:v>
                </c:pt>
                <c:pt idx="67">
                  <c:v>1.9656658952632099E-2</c:v>
                </c:pt>
                <c:pt idx="68">
                  <c:v>1.85529045796331E-2</c:v>
                </c:pt>
                <c:pt idx="69">
                  <c:v>1.9117108821102999E-2</c:v>
                </c:pt>
                <c:pt idx="70">
                  <c:v>9.1851484782137192E-3</c:v>
                </c:pt>
                <c:pt idx="71">
                  <c:v>1.3357477558813301E-2</c:v>
                </c:pt>
                <c:pt idx="72">
                  <c:v>3.72390465663208E-3</c:v>
                </c:pt>
                <c:pt idx="73">
                  <c:v>4.9080812176630602E-3</c:v>
                </c:pt>
                <c:pt idx="74">
                  <c:v>7.9803207539636007E-3</c:v>
                </c:pt>
                <c:pt idx="75">
                  <c:v>8.0176191035941109E-3</c:v>
                </c:pt>
                <c:pt idx="76">
                  <c:v>1.2482274994565E-2</c:v>
                </c:pt>
                <c:pt idx="77">
                  <c:v>1.33130962635724E-2</c:v>
                </c:pt>
                <c:pt idx="78">
                  <c:v>1.7806370466203501E-2</c:v>
                </c:pt>
                <c:pt idx="79">
                  <c:v>8.0256099423075006E-3</c:v>
                </c:pt>
                <c:pt idx="80">
                  <c:v>1.06915948014505E-2</c:v>
                </c:pt>
                <c:pt idx="81">
                  <c:v>1.3410299221022E-2</c:v>
                </c:pt>
                <c:pt idx="82">
                  <c:v>4.6777314852380902E-3</c:v>
                </c:pt>
                <c:pt idx="83">
                  <c:v>1.6253494943322101E-2</c:v>
                </c:pt>
                <c:pt idx="84">
                  <c:v>5.69418375288833E-3</c:v>
                </c:pt>
                <c:pt idx="85">
                  <c:v>5.0726680357919803E-3</c:v>
                </c:pt>
                <c:pt idx="86">
                  <c:v>4.57618655647041E-3</c:v>
                </c:pt>
                <c:pt idx="87">
                  <c:v>1.03717503526917E-2</c:v>
                </c:pt>
                <c:pt idx="88">
                  <c:v>2.08866537183733E-2</c:v>
                </c:pt>
                <c:pt idx="89">
                  <c:v>1.0850148919052401E-2</c:v>
                </c:pt>
                <c:pt idx="90">
                  <c:v>2.9482842309026501E-3</c:v>
                </c:pt>
                <c:pt idx="91">
                  <c:v>9.2723817393267592E-3</c:v>
                </c:pt>
                <c:pt idx="92">
                  <c:v>1.0364788096811101E-2</c:v>
                </c:pt>
                <c:pt idx="93">
                  <c:v>2.83588406663948E-2</c:v>
                </c:pt>
                <c:pt idx="94">
                  <c:v>7.76285327875315E-3</c:v>
                </c:pt>
                <c:pt idx="95">
                  <c:v>1.64105820770378E-2</c:v>
                </c:pt>
                <c:pt idx="96">
                  <c:v>1.0297173044631101E-2</c:v>
                </c:pt>
                <c:pt idx="97">
                  <c:v>1.2914041760692699E-2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C-476F-BAE6-A483AE6D0B88}"/>
            </c:ext>
          </c:extLst>
        </c:ser>
        <c:ser>
          <c:idx val="3"/>
          <c:order val="3"/>
          <c:tx>
            <c:strRef>
              <c:f>'CPR CDR АИЖК'!$Q$1</c:f>
              <c:strCache>
                <c:ptCount val="1"/>
                <c:pt idx="0">
                  <c:v>АИЖК 2013-1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АИЖК'!$Q$2:$Q$99</c:f>
              <c:numCache>
                <c:formatCode>0.0%</c:formatCode>
                <c:ptCount val="98"/>
                <c:pt idx="24">
                  <c:v>5.8910409947637897E-3</c:v>
                </c:pt>
                <c:pt idx="25">
                  <c:v>3.23983853940601E-3</c:v>
                </c:pt>
                <c:pt idx="26">
                  <c:v>9.4588050842153697E-3</c:v>
                </c:pt>
                <c:pt idx="27">
                  <c:v>4.8708639899597301E-3</c:v>
                </c:pt>
                <c:pt idx="28">
                  <c:v>1.9744595625021701E-2</c:v>
                </c:pt>
                <c:pt idx="29">
                  <c:v>2.55551799525418E-2</c:v>
                </c:pt>
                <c:pt idx="30">
                  <c:v>1.8713461423981899E-2</c:v>
                </c:pt>
                <c:pt idx="31">
                  <c:v>8.1800748326036309E-3</c:v>
                </c:pt>
                <c:pt idx="32">
                  <c:v>4.3430831236355903E-2</c:v>
                </c:pt>
                <c:pt idx="33">
                  <c:v>2.10809031312598E-2</c:v>
                </c:pt>
                <c:pt idx="34">
                  <c:v>3.9311350431709503E-2</c:v>
                </c:pt>
                <c:pt idx="35">
                  <c:v>2.91583246304798E-2</c:v>
                </c:pt>
                <c:pt idx="36">
                  <c:v>2.1393301704594501E-2</c:v>
                </c:pt>
                <c:pt idx="37">
                  <c:v>3.09289974140683E-2</c:v>
                </c:pt>
                <c:pt idx="38">
                  <c:v>1.9071853030480399E-2</c:v>
                </c:pt>
                <c:pt idx="39">
                  <c:v>3.6156066312558202E-2</c:v>
                </c:pt>
                <c:pt idx="40">
                  <c:v>4.4628684989586602E-2</c:v>
                </c:pt>
                <c:pt idx="41">
                  <c:v>4.5524664414235E-2</c:v>
                </c:pt>
                <c:pt idx="42">
                  <c:v>1.4759360461531101E-2</c:v>
                </c:pt>
                <c:pt idx="43">
                  <c:v>3.8045857041496899E-2</c:v>
                </c:pt>
                <c:pt idx="44">
                  <c:v>5.8684623383681897E-2</c:v>
                </c:pt>
                <c:pt idx="45">
                  <c:v>2.2149161833337899E-2</c:v>
                </c:pt>
                <c:pt idx="46">
                  <c:v>3.9702664762850899E-2</c:v>
                </c:pt>
                <c:pt idx="47">
                  <c:v>3.7259029386150902E-2</c:v>
                </c:pt>
                <c:pt idx="48">
                  <c:v>9.3323699552871897E-3</c:v>
                </c:pt>
                <c:pt idx="49">
                  <c:v>1.3118184841578E-2</c:v>
                </c:pt>
                <c:pt idx="50">
                  <c:v>2.1342760577941801E-2</c:v>
                </c:pt>
                <c:pt idx="51">
                  <c:v>1.5402941061942401E-2</c:v>
                </c:pt>
                <c:pt idx="52">
                  <c:v>3.0838377633174801E-2</c:v>
                </c:pt>
                <c:pt idx="53">
                  <c:v>3.4679147567917901E-2</c:v>
                </c:pt>
                <c:pt idx="54">
                  <c:v>4.0588463825888502E-2</c:v>
                </c:pt>
                <c:pt idx="55">
                  <c:v>1.8314099283907599E-2</c:v>
                </c:pt>
                <c:pt idx="56">
                  <c:v>4.7316380791230399E-2</c:v>
                </c:pt>
                <c:pt idx="57">
                  <c:v>3.6167286875845299E-2</c:v>
                </c:pt>
                <c:pt idx="58">
                  <c:v>1.76381981746759E-2</c:v>
                </c:pt>
                <c:pt idx="59">
                  <c:v>1.11111938049306E-2</c:v>
                </c:pt>
                <c:pt idx="60">
                  <c:v>1.49011053464994E-2</c:v>
                </c:pt>
                <c:pt idx="61">
                  <c:v>9.5953666538853791E-3</c:v>
                </c:pt>
                <c:pt idx="62">
                  <c:v>1.9781343208302899E-2</c:v>
                </c:pt>
                <c:pt idx="63">
                  <c:v>1.2283226029165E-2</c:v>
                </c:pt>
                <c:pt idx="64">
                  <c:v>1.0399022326603301E-2</c:v>
                </c:pt>
                <c:pt idx="65">
                  <c:v>8.0274731343263905E-3</c:v>
                </c:pt>
                <c:pt idx="66">
                  <c:v>8.6240113783611107E-3</c:v>
                </c:pt>
                <c:pt idx="67">
                  <c:v>6.78813420324542E-3</c:v>
                </c:pt>
                <c:pt idx="68">
                  <c:v>2.09483429212011E-2</c:v>
                </c:pt>
                <c:pt idx="69">
                  <c:v>0</c:v>
                </c:pt>
                <c:pt idx="70">
                  <c:v>3.1223535248038201E-2</c:v>
                </c:pt>
                <c:pt idx="71">
                  <c:v>3.0912372018119E-2</c:v>
                </c:pt>
                <c:pt idx="72">
                  <c:v>2.0281331037752301E-2</c:v>
                </c:pt>
                <c:pt idx="73">
                  <c:v>1.61895961423223E-2</c:v>
                </c:pt>
                <c:pt idx="74">
                  <c:v>3.1124635878446699E-3</c:v>
                </c:pt>
                <c:pt idx="75">
                  <c:v>0</c:v>
                </c:pt>
                <c:pt idx="76">
                  <c:v>0</c:v>
                </c:pt>
                <c:pt idx="77">
                  <c:v>1.9155536780958E-2</c:v>
                </c:pt>
                <c:pt idx="78">
                  <c:v>3.6442324812034901E-3</c:v>
                </c:pt>
                <c:pt idx="79">
                  <c:v>7.59763583408124E-4</c:v>
                </c:pt>
                <c:pt idx="80">
                  <c:v>1.4385947246539899E-2</c:v>
                </c:pt>
                <c:pt idx="81">
                  <c:v>1.1365955685346599E-2</c:v>
                </c:pt>
                <c:pt idx="82">
                  <c:v>1.3474944183581999E-2</c:v>
                </c:pt>
                <c:pt idx="83">
                  <c:v>1.3988762373699899E-2</c:v>
                </c:pt>
                <c:pt idx="84">
                  <c:v>1.44754966102103E-2</c:v>
                </c:pt>
                <c:pt idx="85">
                  <c:v>1.53827056163202E-2</c:v>
                </c:pt>
                <c:pt idx="86">
                  <c:v>1.11258187428072E-2</c:v>
                </c:pt>
                <c:pt idx="87">
                  <c:v>0</c:v>
                </c:pt>
                <c:pt idx="88">
                  <c:v>3.9901926065166699E-4</c:v>
                </c:pt>
                <c:pt idx="89">
                  <c:v>3.65839380378409E-2</c:v>
                </c:pt>
                <c:pt idx="90">
                  <c:v>8.2221033371137099E-3</c:v>
                </c:pt>
                <c:pt idx="91">
                  <c:v>3.40628276965972E-2</c:v>
                </c:pt>
                <c:pt idx="92">
                  <c:v>1.2819029522124201E-2</c:v>
                </c:pt>
                <c:pt idx="93">
                  <c:v>1.17284923131669E-2</c:v>
                </c:pt>
                <c:pt idx="94">
                  <c:v>1.83649309508126E-2</c:v>
                </c:pt>
                <c:pt idx="95">
                  <c:v>2.9833903641232801E-2</c:v>
                </c:pt>
                <c:pt idx="96">
                  <c:v>2.0598177661209902E-2</c:v>
                </c:pt>
                <c:pt idx="97">
                  <c:v>6.2701936988497397E-3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C-476F-BAE6-A483AE6D0B88}"/>
            </c:ext>
          </c:extLst>
        </c:ser>
        <c:ser>
          <c:idx val="4"/>
          <c:order val="4"/>
          <c:tx>
            <c:strRef>
              <c:f>'CPR CDR АИЖК'!$R$1</c:f>
              <c:strCache>
                <c:ptCount val="1"/>
                <c:pt idx="0">
                  <c:v>АИЖК 2014-1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АИЖК'!$R$2:$R$99</c:f>
              <c:numCache>
                <c:formatCode>0.0%</c:formatCode>
                <c:ptCount val="98"/>
                <c:pt idx="31">
                  <c:v>2.3073306202807701E-3</c:v>
                </c:pt>
                <c:pt idx="32">
                  <c:v>7.3302618169220901E-3</c:v>
                </c:pt>
                <c:pt idx="33">
                  <c:v>2.2577075634283598E-3</c:v>
                </c:pt>
                <c:pt idx="34">
                  <c:v>1.2103776522247801E-2</c:v>
                </c:pt>
                <c:pt idx="35">
                  <c:v>7.1565206980367399E-3</c:v>
                </c:pt>
                <c:pt idx="36">
                  <c:v>7.2800207547108996E-3</c:v>
                </c:pt>
                <c:pt idx="37">
                  <c:v>8.0415060555643104E-3</c:v>
                </c:pt>
                <c:pt idx="38">
                  <c:v>1.06798866307293E-2</c:v>
                </c:pt>
                <c:pt idx="39">
                  <c:v>1.25697231491044E-2</c:v>
                </c:pt>
                <c:pt idx="40">
                  <c:v>1.1457454981276901E-2</c:v>
                </c:pt>
                <c:pt idx="41">
                  <c:v>9.1808040956102809E-3</c:v>
                </c:pt>
                <c:pt idx="42">
                  <c:v>1.0177517426769899E-2</c:v>
                </c:pt>
                <c:pt idx="43">
                  <c:v>1.5425889900219401E-2</c:v>
                </c:pt>
                <c:pt idx="44">
                  <c:v>2.3622573433537498E-2</c:v>
                </c:pt>
                <c:pt idx="45">
                  <c:v>2.0150555706956501E-2</c:v>
                </c:pt>
                <c:pt idx="46">
                  <c:v>1.9157017388673502E-2</c:v>
                </c:pt>
                <c:pt idx="47">
                  <c:v>1.7404804504929299E-2</c:v>
                </c:pt>
                <c:pt idx="48">
                  <c:v>2.55691771847175E-2</c:v>
                </c:pt>
                <c:pt idx="49">
                  <c:v>1.35506029581293E-2</c:v>
                </c:pt>
                <c:pt idx="50">
                  <c:v>8.4599234937517993E-3</c:v>
                </c:pt>
                <c:pt idx="51">
                  <c:v>1.8176467804771199E-2</c:v>
                </c:pt>
                <c:pt idx="52">
                  <c:v>1.8494924594423E-2</c:v>
                </c:pt>
                <c:pt idx="53">
                  <c:v>1.56055862204336E-2</c:v>
                </c:pt>
                <c:pt idx="54">
                  <c:v>1.8468386834049898E-2</c:v>
                </c:pt>
                <c:pt idx="55">
                  <c:v>9.3073769619864705E-3</c:v>
                </c:pt>
                <c:pt idx="56">
                  <c:v>3.7873318958359298E-2</c:v>
                </c:pt>
                <c:pt idx="57">
                  <c:v>1.6753149785337901E-2</c:v>
                </c:pt>
                <c:pt idx="58">
                  <c:v>1.1105461741398001E-2</c:v>
                </c:pt>
                <c:pt idx="59">
                  <c:v>1.1799710801025501E-2</c:v>
                </c:pt>
                <c:pt idx="60">
                  <c:v>1.1806819119385701E-2</c:v>
                </c:pt>
                <c:pt idx="61">
                  <c:v>5.9387067775361598E-3</c:v>
                </c:pt>
                <c:pt idx="62">
                  <c:v>1.4645549848554399E-2</c:v>
                </c:pt>
                <c:pt idx="63">
                  <c:v>1.2386428162277601E-2</c:v>
                </c:pt>
                <c:pt idx="64">
                  <c:v>7.4417165965139399E-3</c:v>
                </c:pt>
                <c:pt idx="65">
                  <c:v>5.19088151600777E-3</c:v>
                </c:pt>
                <c:pt idx="66">
                  <c:v>1.22239147037192E-2</c:v>
                </c:pt>
                <c:pt idx="67">
                  <c:v>6.8232932359806302E-3</c:v>
                </c:pt>
                <c:pt idx="68">
                  <c:v>1.52935605192087E-2</c:v>
                </c:pt>
                <c:pt idx="69">
                  <c:v>1.4677543662529E-2</c:v>
                </c:pt>
                <c:pt idx="70">
                  <c:v>8.2826266721893697E-3</c:v>
                </c:pt>
                <c:pt idx="71">
                  <c:v>9.5427024896876898E-3</c:v>
                </c:pt>
                <c:pt idx="72">
                  <c:v>9.4554121746807107E-3</c:v>
                </c:pt>
                <c:pt idx="73">
                  <c:v>6.8089355585870797E-3</c:v>
                </c:pt>
                <c:pt idx="74">
                  <c:v>9.67268399637378E-3</c:v>
                </c:pt>
                <c:pt idx="75">
                  <c:v>4.0908812975862796E-3</c:v>
                </c:pt>
                <c:pt idx="76">
                  <c:v>7.3392641821373701E-3</c:v>
                </c:pt>
                <c:pt idx="77">
                  <c:v>2.71199985632231E-3</c:v>
                </c:pt>
                <c:pt idx="78">
                  <c:v>2.1373770529112802E-3</c:v>
                </c:pt>
                <c:pt idx="79">
                  <c:v>1.12014743208699E-3</c:v>
                </c:pt>
                <c:pt idx="80">
                  <c:v>1.4848735331358401E-2</c:v>
                </c:pt>
                <c:pt idx="81">
                  <c:v>7.1707689326991897E-3</c:v>
                </c:pt>
                <c:pt idx="82">
                  <c:v>2.6863950893837299E-3</c:v>
                </c:pt>
                <c:pt idx="83">
                  <c:v>6.4274607670190597E-3</c:v>
                </c:pt>
                <c:pt idx="84">
                  <c:v>9.6117451583996906E-3</c:v>
                </c:pt>
                <c:pt idx="85">
                  <c:v>6.5927140830343003E-3</c:v>
                </c:pt>
                <c:pt idx="86">
                  <c:v>2.0959920249517001E-3</c:v>
                </c:pt>
                <c:pt idx="87">
                  <c:v>7.1831473332126796E-3</c:v>
                </c:pt>
                <c:pt idx="88">
                  <c:v>6.5195510903768303E-3</c:v>
                </c:pt>
                <c:pt idx="89">
                  <c:v>9.9017249556290193E-3</c:v>
                </c:pt>
                <c:pt idx="90">
                  <c:v>9.8902183571213404E-3</c:v>
                </c:pt>
                <c:pt idx="91">
                  <c:v>6.58325902191104E-3</c:v>
                </c:pt>
                <c:pt idx="92">
                  <c:v>1.2477683384784201E-2</c:v>
                </c:pt>
                <c:pt idx="93">
                  <c:v>7.1784173445376097E-3</c:v>
                </c:pt>
                <c:pt idx="94">
                  <c:v>3.5142103973277998E-3</c:v>
                </c:pt>
                <c:pt idx="95">
                  <c:v>7.5625144591268097E-3</c:v>
                </c:pt>
                <c:pt idx="96">
                  <c:v>6.9099854752070504E-3</c:v>
                </c:pt>
                <c:pt idx="97">
                  <c:v>1.1127279354859999E-2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AC-476F-BAE6-A483AE6D0B88}"/>
            </c:ext>
          </c:extLst>
        </c:ser>
        <c:ser>
          <c:idx val="5"/>
          <c:order val="5"/>
          <c:tx>
            <c:strRef>
              <c:f>'CPR CDR АИЖК'!$S$1</c:f>
              <c:strCache>
                <c:ptCount val="1"/>
                <c:pt idx="0">
                  <c:v>АИЖК 2014-2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АИЖК'!$S$2:$S$99</c:f>
              <c:numCache>
                <c:formatCode>0.0%</c:formatCode>
                <c:ptCount val="98"/>
                <c:pt idx="40">
                  <c:v>0</c:v>
                </c:pt>
                <c:pt idx="41">
                  <c:v>0</c:v>
                </c:pt>
                <c:pt idx="42">
                  <c:v>1.0751565990013799E-2</c:v>
                </c:pt>
                <c:pt idx="43">
                  <c:v>1.2995909113129899E-2</c:v>
                </c:pt>
                <c:pt idx="44">
                  <c:v>2.3892278976493899E-2</c:v>
                </c:pt>
                <c:pt idx="45">
                  <c:v>3.4481874734003097E-2</c:v>
                </c:pt>
                <c:pt idx="46">
                  <c:v>2.51715447241905E-2</c:v>
                </c:pt>
                <c:pt idx="47">
                  <c:v>2.9953341344495E-2</c:v>
                </c:pt>
                <c:pt idx="48">
                  <c:v>3.0395350987230101E-2</c:v>
                </c:pt>
                <c:pt idx="49">
                  <c:v>2.1124752425372598E-2</c:v>
                </c:pt>
                <c:pt idx="50">
                  <c:v>3.1429497603549003E-2</c:v>
                </c:pt>
                <c:pt idx="51">
                  <c:v>2.5691039246679401E-2</c:v>
                </c:pt>
                <c:pt idx="52">
                  <c:v>3.6711134882997501E-2</c:v>
                </c:pt>
                <c:pt idx="53">
                  <c:v>4.2280343545620498E-2</c:v>
                </c:pt>
                <c:pt idx="54">
                  <c:v>4.0925460186636502E-2</c:v>
                </c:pt>
                <c:pt idx="55">
                  <c:v>3.8160496139774798E-2</c:v>
                </c:pt>
                <c:pt idx="56">
                  <c:v>6.0944824847846898E-2</c:v>
                </c:pt>
                <c:pt idx="57">
                  <c:v>3.1931686566573102E-2</c:v>
                </c:pt>
                <c:pt idx="58">
                  <c:v>2.4024113049512401E-2</c:v>
                </c:pt>
                <c:pt idx="59">
                  <c:v>3.4382582846040503E-2</c:v>
                </c:pt>
                <c:pt idx="60">
                  <c:v>2.3136399257915899E-2</c:v>
                </c:pt>
                <c:pt idx="61">
                  <c:v>1.5869667282584501E-2</c:v>
                </c:pt>
                <c:pt idx="62">
                  <c:v>8.3326051143505202E-3</c:v>
                </c:pt>
                <c:pt idx="63">
                  <c:v>9.8261021153250895E-3</c:v>
                </c:pt>
                <c:pt idx="64">
                  <c:v>2.54033314340609E-2</c:v>
                </c:pt>
                <c:pt idx="65">
                  <c:v>1.04054841800364E-2</c:v>
                </c:pt>
                <c:pt idx="66">
                  <c:v>1.02368044586943E-2</c:v>
                </c:pt>
                <c:pt idx="67">
                  <c:v>1.23342231086567E-2</c:v>
                </c:pt>
                <c:pt idx="68">
                  <c:v>2.2872429197118498E-2</c:v>
                </c:pt>
                <c:pt idx="69">
                  <c:v>1.6791620001159E-2</c:v>
                </c:pt>
                <c:pt idx="70">
                  <c:v>2.1252859287571799E-2</c:v>
                </c:pt>
                <c:pt idx="71">
                  <c:v>9.6664747861392505E-3</c:v>
                </c:pt>
                <c:pt idx="72">
                  <c:v>1.72003293488588E-2</c:v>
                </c:pt>
                <c:pt idx="73">
                  <c:v>1.6868379810563199E-2</c:v>
                </c:pt>
                <c:pt idx="74">
                  <c:v>1.7643304438911801E-2</c:v>
                </c:pt>
                <c:pt idx="75">
                  <c:v>1.55030169063181E-2</c:v>
                </c:pt>
                <c:pt idx="76">
                  <c:v>1.4705442330898899E-2</c:v>
                </c:pt>
                <c:pt idx="77">
                  <c:v>7.9163906806832794E-3</c:v>
                </c:pt>
                <c:pt idx="78">
                  <c:v>1.1298872363968499E-2</c:v>
                </c:pt>
                <c:pt idx="79">
                  <c:v>1.0112204619354E-2</c:v>
                </c:pt>
                <c:pt idx="80">
                  <c:v>1.7462416670091699E-2</c:v>
                </c:pt>
                <c:pt idx="81">
                  <c:v>1.3493376492118601E-2</c:v>
                </c:pt>
                <c:pt idx="82">
                  <c:v>1.1382631570939701E-2</c:v>
                </c:pt>
                <c:pt idx="83">
                  <c:v>1.34515525963762E-2</c:v>
                </c:pt>
                <c:pt idx="84">
                  <c:v>2.2599209108130101E-2</c:v>
                </c:pt>
                <c:pt idx="85">
                  <c:v>1.35163595658518E-2</c:v>
                </c:pt>
                <c:pt idx="86">
                  <c:v>3.5903069064684399E-3</c:v>
                </c:pt>
                <c:pt idx="87">
                  <c:v>1.2747253263151801E-2</c:v>
                </c:pt>
                <c:pt idx="88">
                  <c:v>1.2339036324972401E-2</c:v>
                </c:pt>
                <c:pt idx="89">
                  <c:v>1.26701538995104E-2</c:v>
                </c:pt>
                <c:pt idx="90">
                  <c:v>1.4692571119168401E-2</c:v>
                </c:pt>
                <c:pt idx="91">
                  <c:v>1.10813831192765E-2</c:v>
                </c:pt>
                <c:pt idx="92">
                  <c:v>2.5199571368656699E-2</c:v>
                </c:pt>
                <c:pt idx="93">
                  <c:v>1.8870135880453401E-2</c:v>
                </c:pt>
                <c:pt idx="94">
                  <c:v>1.4193883206921601E-2</c:v>
                </c:pt>
                <c:pt idx="95">
                  <c:v>1.7725335814508501E-2</c:v>
                </c:pt>
                <c:pt idx="96">
                  <c:v>1.87731879432682E-2</c:v>
                </c:pt>
                <c:pt idx="97">
                  <c:v>1.85373771638715E-2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AC-476F-BAE6-A483AE6D0B88}"/>
            </c:ext>
          </c:extLst>
        </c:ser>
        <c:ser>
          <c:idx val="6"/>
          <c:order val="6"/>
          <c:tx>
            <c:strRef>
              <c:f>'CPR CDR АИЖК'!$T$1</c:f>
              <c:strCache>
                <c:ptCount val="1"/>
                <c:pt idx="0">
                  <c:v>АИЖК 2014-3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АИЖК'!$M$2:$M$99</c:f>
              <c:numCache>
                <c:formatCode>m/d/yyyy</c:formatCode>
                <c:ptCount val="98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</c:numCache>
            </c:numRef>
          </c:cat>
          <c:val>
            <c:numRef>
              <c:f>'CPR CDR АИЖК'!$T$2:$T$99</c:f>
              <c:numCache>
                <c:formatCode>0.0%</c:formatCode>
                <c:ptCount val="98"/>
                <c:pt idx="39">
                  <c:v>0</c:v>
                </c:pt>
                <c:pt idx="40">
                  <c:v>5.21071206531931E-3</c:v>
                </c:pt>
                <c:pt idx="41">
                  <c:v>0</c:v>
                </c:pt>
                <c:pt idx="42">
                  <c:v>5.3907990961855603E-3</c:v>
                </c:pt>
                <c:pt idx="43">
                  <c:v>4.7719798483536503E-3</c:v>
                </c:pt>
                <c:pt idx="44">
                  <c:v>1.0663038780475999E-2</c:v>
                </c:pt>
                <c:pt idx="45">
                  <c:v>0</c:v>
                </c:pt>
                <c:pt idx="46">
                  <c:v>0</c:v>
                </c:pt>
                <c:pt idx="47">
                  <c:v>8.6575251638536504E-3</c:v>
                </c:pt>
                <c:pt idx="48">
                  <c:v>1.5873806734020099E-2</c:v>
                </c:pt>
                <c:pt idx="49">
                  <c:v>1.92288134316776E-3</c:v>
                </c:pt>
                <c:pt idx="50">
                  <c:v>9.5621860856370793E-3</c:v>
                </c:pt>
                <c:pt idx="51">
                  <c:v>1.70803168021522E-2</c:v>
                </c:pt>
                <c:pt idx="52">
                  <c:v>5.48914147860713E-3</c:v>
                </c:pt>
                <c:pt idx="53">
                  <c:v>2.9563740222416902E-3</c:v>
                </c:pt>
                <c:pt idx="54">
                  <c:v>9.7003934708872492E-3</c:v>
                </c:pt>
                <c:pt idx="55">
                  <c:v>2.3857758273233901E-2</c:v>
                </c:pt>
                <c:pt idx="56">
                  <c:v>2.29329874946393E-2</c:v>
                </c:pt>
                <c:pt idx="57">
                  <c:v>1.1605424257901001E-2</c:v>
                </c:pt>
                <c:pt idx="58">
                  <c:v>5.7034200360149799E-3</c:v>
                </c:pt>
                <c:pt idx="59">
                  <c:v>3.9255730937878298E-3</c:v>
                </c:pt>
                <c:pt idx="60">
                  <c:v>1.0421224160381E-2</c:v>
                </c:pt>
                <c:pt idx="61">
                  <c:v>0</c:v>
                </c:pt>
                <c:pt idx="62">
                  <c:v>6.0928639273972697E-3</c:v>
                </c:pt>
                <c:pt idx="63">
                  <c:v>1.54776683388127E-2</c:v>
                </c:pt>
                <c:pt idx="64">
                  <c:v>0</c:v>
                </c:pt>
                <c:pt idx="65">
                  <c:v>9.7443153802512193E-3</c:v>
                </c:pt>
                <c:pt idx="66">
                  <c:v>3.78628686696192E-3</c:v>
                </c:pt>
                <c:pt idx="67">
                  <c:v>8.8841862142413595E-3</c:v>
                </c:pt>
                <c:pt idx="68">
                  <c:v>5.4400465880776201E-3</c:v>
                </c:pt>
                <c:pt idx="69">
                  <c:v>5.2140643230716996E-3</c:v>
                </c:pt>
                <c:pt idx="70">
                  <c:v>8.8174832249704495E-3</c:v>
                </c:pt>
                <c:pt idx="71">
                  <c:v>5.2536468519038797E-3</c:v>
                </c:pt>
                <c:pt idx="72">
                  <c:v>1.81186823221282E-2</c:v>
                </c:pt>
                <c:pt idx="73">
                  <c:v>5.24347084622256E-3</c:v>
                </c:pt>
                <c:pt idx="74">
                  <c:v>0</c:v>
                </c:pt>
                <c:pt idx="75">
                  <c:v>1.00467324486845E-2</c:v>
                </c:pt>
                <c:pt idx="76">
                  <c:v>0</c:v>
                </c:pt>
                <c:pt idx="77">
                  <c:v>0</c:v>
                </c:pt>
                <c:pt idx="78">
                  <c:v>5.1945685403609297E-3</c:v>
                </c:pt>
                <c:pt idx="79">
                  <c:v>4.8042620422770197E-3</c:v>
                </c:pt>
                <c:pt idx="80">
                  <c:v>0</c:v>
                </c:pt>
                <c:pt idx="81">
                  <c:v>0</c:v>
                </c:pt>
                <c:pt idx="82">
                  <c:v>4.9082468002142896E-3</c:v>
                </c:pt>
                <c:pt idx="83">
                  <c:v>2.4634634677145298E-3</c:v>
                </c:pt>
                <c:pt idx="84">
                  <c:v>1.8352137079081302E-2</c:v>
                </c:pt>
                <c:pt idx="85">
                  <c:v>0</c:v>
                </c:pt>
                <c:pt idx="86">
                  <c:v>6.8738420620624296E-3</c:v>
                </c:pt>
                <c:pt idx="87">
                  <c:v>7.3334982130699401E-3</c:v>
                </c:pt>
                <c:pt idx="88">
                  <c:v>0</c:v>
                </c:pt>
                <c:pt idx="89">
                  <c:v>0</c:v>
                </c:pt>
                <c:pt idx="90">
                  <c:v>1.0258040262966599E-2</c:v>
                </c:pt>
                <c:pt idx="91">
                  <c:v>0</c:v>
                </c:pt>
                <c:pt idx="92">
                  <c:v>9.3965227687836696E-3</c:v>
                </c:pt>
                <c:pt idx="93">
                  <c:v>4.1184106265415004E-3</c:v>
                </c:pt>
                <c:pt idx="94">
                  <c:v>2.7340671543763299E-2</c:v>
                </c:pt>
                <c:pt idx="95">
                  <c:v>1.23405077986515E-2</c:v>
                </c:pt>
                <c:pt idx="96">
                  <c:v>3.4431878358859298E-3</c:v>
                </c:pt>
                <c:pt idx="97">
                  <c:v>2.8859904223426098E-3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AC-476F-BAE6-A483AE6D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11072"/>
        <c:axId val="511506912"/>
      </c:lineChart>
      <c:dateAx>
        <c:axId val="511511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506912"/>
        <c:crosses val="autoZero"/>
        <c:auto val="1"/>
        <c:lblOffset val="100"/>
        <c:baseTimeUnit val="months"/>
      </c:dateAx>
      <c:valAx>
        <c:axId val="5115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5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800"/>
              <a:t>CPR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'CPR CDR 3и лица'!$W$1</c:f>
              <c:strCache>
                <c:ptCount val="1"/>
                <c:pt idx="0">
                  <c:v>ТФБ1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лица'!$W$2:$W$72</c:f>
              <c:numCache>
                <c:formatCode>0%</c:formatCode>
                <c:ptCount val="71"/>
                <c:pt idx="13">
                  <c:v>0.15683425961220501</c:v>
                </c:pt>
                <c:pt idx="14">
                  <c:v>2.6791635627285999E-2</c:v>
                </c:pt>
                <c:pt idx="15">
                  <c:v>9.4971299660219402E-2</c:v>
                </c:pt>
                <c:pt idx="16">
                  <c:v>8.6938164802932899E-2</c:v>
                </c:pt>
                <c:pt idx="17">
                  <c:v>3.6950155433304897E-2</c:v>
                </c:pt>
                <c:pt idx="18">
                  <c:v>7.1272997398183296E-2</c:v>
                </c:pt>
                <c:pt idx="19">
                  <c:v>6.5749795585296394E-2</c:v>
                </c:pt>
                <c:pt idx="20">
                  <c:v>0.61320039706921103</c:v>
                </c:pt>
                <c:pt idx="21">
                  <c:v>4.8962397674199999E-2</c:v>
                </c:pt>
                <c:pt idx="22">
                  <c:v>0.19980359237825801</c:v>
                </c:pt>
                <c:pt idx="23">
                  <c:v>0.117356342740198</c:v>
                </c:pt>
                <c:pt idx="24">
                  <c:v>0.141519580745433</c:v>
                </c:pt>
                <c:pt idx="25">
                  <c:v>9.51540289921535E-2</c:v>
                </c:pt>
                <c:pt idx="26">
                  <c:v>0.12782075584765801</c:v>
                </c:pt>
                <c:pt idx="27">
                  <c:v>0.142356681233305</c:v>
                </c:pt>
                <c:pt idx="28">
                  <c:v>0.13311974140232899</c:v>
                </c:pt>
                <c:pt idx="29">
                  <c:v>0.105151510238393</c:v>
                </c:pt>
                <c:pt idx="30">
                  <c:v>0.13355985421467001</c:v>
                </c:pt>
                <c:pt idx="31">
                  <c:v>0.15253392231882901</c:v>
                </c:pt>
                <c:pt idx="32">
                  <c:v>0.13966921927089099</c:v>
                </c:pt>
                <c:pt idx="33">
                  <c:v>0.11622482587356101</c:v>
                </c:pt>
                <c:pt idx="34">
                  <c:v>0.14133023278668699</c:v>
                </c:pt>
                <c:pt idx="35">
                  <c:v>9.0516881068763697E-2</c:v>
                </c:pt>
                <c:pt idx="36">
                  <c:v>8.9262851803176599E-2</c:v>
                </c:pt>
                <c:pt idx="37">
                  <c:v>8.9696871025794992E-3</c:v>
                </c:pt>
                <c:pt idx="38">
                  <c:v>5.5668902092119499E-2</c:v>
                </c:pt>
                <c:pt idx="39">
                  <c:v>0.13168272762269101</c:v>
                </c:pt>
                <c:pt idx="40">
                  <c:v>0.13479821827212901</c:v>
                </c:pt>
                <c:pt idx="41">
                  <c:v>0.109651975066685</c:v>
                </c:pt>
                <c:pt idx="42">
                  <c:v>6.2137577270555903E-2</c:v>
                </c:pt>
                <c:pt idx="43">
                  <c:v>0.15724471214135899</c:v>
                </c:pt>
                <c:pt idx="44">
                  <c:v>0.26890417853385701</c:v>
                </c:pt>
                <c:pt idx="45">
                  <c:v>0.12572870050783799</c:v>
                </c:pt>
                <c:pt idx="46">
                  <c:v>0.188696319096501</c:v>
                </c:pt>
                <c:pt idx="47">
                  <c:v>0.168685011107268</c:v>
                </c:pt>
                <c:pt idx="48">
                  <c:v>0.17861141162010999</c:v>
                </c:pt>
                <c:pt idx="49">
                  <c:v>0.21613983881285101</c:v>
                </c:pt>
                <c:pt idx="50">
                  <c:v>0.22716224587085401</c:v>
                </c:pt>
                <c:pt idx="51">
                  <c:v>0.16135436609253301</c:v>
                </c:pt>
                <c:pt idx="52">
                  <c:v>0.21854500402087301</c:v>
                </c:pt>
                <c:pt idx="53">
                  <c:v>0.31932135146121399</c:v>
                </c:pt>
                <c:pt idx="54">
                  <c:v>0.25132542100084299</c:v>
                </c:pt>
                <c:pt idx="55">
                  <c:v>0.24446858427040999</c:v>
                </c:pt>
                <c:pt idx="56">
                  <c:v>0.163783639720536</c:v>
                </c:pt>
                <c:pt idx="57">
                  <c:v>0.20039154412903701</c:v>
                </c:pt>
                <c:pt idx="58">
                  <c:v>0.16698483066742301</c:v>
                </c:pt>
                <c:pt idx="59">
                  <c:v>0.25986967929556498</c:v>
                </c:pt>
                <c:pt idx="60">
                  <c:v>0.28583535421107997</c:v>
                </c:pt>
                <c:pt idx="61">
                  <c:v>0.22207434407150001</c:v>
                </c:pt>
                <c:pt idx="62">
                  <c:v>0.25789433273547202</c:v>
                </c:pt>
                <c:pt idx="63">
                  <c:v>0.13869075265929301</c:v>
                </c:pt>
                <c:pt idx="64">
                  <c:v>0.104519455268858</c:v>
                </c:pt>
                <c:pt idx="65">
                  <c:v>0.12872592385063</c:v>
                </c:pt>
                <c:pt idx="66">
                  <c:v>0.117538761407371</c:v>
                </c:pt>
                <c:pt idx="67">
                  <c:v>0.111367838205414</c:v>
                </c:pt>
                <c:pt idx="68">
                  <c:v>0.162402463605166</c:v>
                </c:pt>
                <c:pt idx="69">
                  <c:v>0.14757882966038999</c:v>
                </c:pt>
                <c:pt idx="70">
                  <c:v>0.13115002715892801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5-4CDF-B826-4E922164F171}"/>
            </c:ext>
          </c:extLst>
        </c:ser>
        <c:ser>
          <c:idx val="1"/>
          <c:order val="1"/>
          <c:tx>
            <c:strRef>
              <c:f>'CPR CDR 3и лица'!$X$1</c:f>
              <c:strCache>
                <c:ptCount val="1"/>
                <c:pt idx="0">
                  <c:v>МИА-2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лица'!$X$2:$X$72</c:f>
              <c:numCache>
                <c:formatCode>0%</c:formatCode>
                <c:ptCount val="71"/>
                <c:pt idx="27">
                  <c:v>8.7359559585395402E-2</c:v>
                </c:pt>
                <c:pt idx="28">
                  <c:v>0.29521784531566198</c:v>
                </c:pt>
                <c:pt idx="29">
                  <c:v>0.13310550684195299</c:v>
                </c:pt>
                <c:pt idx="30">
                  <c:v>0.15891784542050399</c:v>
                </c:pt>
                <c:pt idx="31">
                  <c:v>0.17641430194560201</c:v>
                </c:pt>
                <c:pt idx="32">
                  <c:v>0.14924426818109601</c:v>
                </c:pt>
                <c:pt idx="33">
                  <c:v>0.164308011848916</c:v>
                </c:pt>
                <c:pt idx="34">
                  <c:v>0.115309572467181</c:v>
                </c:pt>
                <c:pt idx="35">
                  <c:v>0.142994716243417</c:v>
                </c:pt>
                <c:pt idx="36">
                  <c:v>0.20535030834308199</c:v>
                </c:pt>
                <c:pt idx="37">
                  <c:v>0.11145090262684899</c:v>
                </c:pt>
                <c:pt idx="38">
                  <c:v>0.14184256106760801</c:v>
                </c:pt>
                <c:pt idx="39">
                  <c:v>0.153303761032241</c:v>
                </c:pt>
                <c:pt idx="40">
                  <c:v>0.42251290849497902</c:v>
                </c:pt>
                <c:pt idx="41">
                  <c:v>0.167309773960123</c:v>
                </c:pt>
                <c:pt idx="42">
                  <c:v>0.10145996916323199</c:v>
                </c:pt>
                <c:pt idx="43">
                  <c:v>0.20073103321629299</c:v>
                </c:pt>
                <c:pt idx="44">
                  <c:v>0.24026945200101699</c:v>
                </c:pt>
                <c:pt idx="45">
                  <c:v>0.14802386990378799</c:v>
                </c:pt>
                <c:pt idx="46">
                  <c:v>0.16236636331701601</c:v>
                </c:pt>
                <c:pt idx="47">
                  <c:v>0.22984529846419999</c:v>
                </c:pt>
                <c:pt idx="48">
                  <c:v>0.30514494429746802</c:v>
                </c:pt>
                <c:pt idx="49">
                  <c:v>0.22931718570640899</c:v>
                </c:pt>
                <c:pt idx="50">
                  <c:v>0.17247740950524801</c:v>
                </c:pt>
                <c:pt idx="51">
                  <c:v>0.35939721277939801</c:v>
                </c:pt>
                <c:pt idx="52">
                  <c:v>0.28162374452668498</c:v>
                </c:pt>
                <c:pt idx="53">
                  <c:v>0.235576653161056</c:v>
                </c:pt>
                <c:pt idx="54">
                  <c:v>0.26304014420571598</c:v>
                </c:pt>
                <c:pt idx="55">
                  <c:v>0.32309014796110402</c:v>
                </c:pt>
                <c:pt idx="56">
                  <c:v>0.19824500636134601</c:v>
                </c:pt>
                <c:pt idx="57">
                  <c:v>0.29945725796327699</c:v>
                </c:pt>
                <c:pt idx="58">
                  <c:v>0.25025183767551801</c:v>
                </c:pt>
                <c:pt idx="59">
                  <c:v>0.21054302215544701</c:v>
                </c:pt>
                <c:pt idx="60">
                  <c:v>0.364451790942038</c:v>
                </c:pt>
                <c:pt idx="61">
                  <c:v>0.182821913291767</c:v>
                </c:pt>
                <c:pt idx="62">
                  <c:v>0.25292111796636302</c:v>
                </c:pt>
                <c:pt idx="63">
                  <c:v>0.18910614817823701</c:v>
                </c:pt>
                <c:pt idx="64">
                  <c:v>0.25651670176095298</c:v>
                </c:pt>
                <c:pt idx="65">
                  <c:v>0.293340103214629</c:v>
                </c:pt>
                <c:pt idx="66">
                  <c:v>0.16480017526674201</c:v>
                </c:pt>
                <c:pt idx="67">
                  <c:v>0.17381603469147</c:v>
                </c:pt>
                <c:pt idx="68">
                  <c:v>0.182263672944701</c:v>
                </c:pt>
                <c:pt idx="69">
                  <c:v>0.19205098182855801</c:v>
                </c:pt>
                <c:pt idx="70">
                  <c:v>0.299366101568937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5-4CDF-B826-4E922164F171}"/>
            </c:ext>
          </c:extLst>
        </c:ser>
        <c:ser>
          <c:idx val="2"/>
          <c:order val="2"/>
          <c:tx>
            <c:strRef>
              <c:f>'CPR CDR 3и лица'!$Y$1</c:f>
              <c:strCache>
                <c:ptCount val="1"/>
                <c:pt idx="0">
                  <c:v>МИА 1,А4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лица'!$Y$2:$Y$72</c:f>
              <c:numCache>
                <c:formatCode>0%</c:formatCode>
                <c:ptCount val="71"/>
                <c:pt idx="29">
                  <c:v>0.15256712077544701</c:v>
                </c:pt>
                <c:pt idx="30">
                  <c:v>0.13776826755257901</c:v>
                </c:pt>
                <c:pt idx="31">
                  <c:v>0.135405324111499</c:v>
                </c:pt>
                <c:pt idx="32">
                  <c:v>0.16266060738653901</c:v>
                </c:pt>
                <c:pt idx="33">
                  <c:v>0.18053730285670699</c:v>
                </c:pt>
                <c:pt idx="34">
                  <c:v>0.16166846341875901</c:v>
                </c:pt>
                <c:pt idx="35">
                  <c:v>0.107901424278686</c:v>
                </c:pt>
                <c:pt idx="36">
                  <c:v>0.26717472032934902</c:v>
                </c:pt>
                <c:pt idx="37">
                  <c:v>1.36349203825059E-2</c:v>
                </c:pt>
                <c:pt idx="38">
                  <c:v>9.8449087679827199E-2</c:v>
                </c:pt>
                <c:pt idx="39">
                  <c:v>8.8774629409272901E-2</c:v>
                </c:pt>
                <c:pt idx="40">
                  <c:v>0.158481533195725</c:v>
                </c:pt>
                <c:pt idx="41">
                  <c:v>0.186567140279609</c:v>
                </c:pt>
                <c:pt idx="42">
                  <c:v>0.13369907065095599</c:v>
                </c:pt>
                <c:pt idx="43">
                  <c:v>0.21250973505283099</c:v>
                </c:pt>
                <c:pt idx="44">
                  <c:v>0.12511566786841199</c:v>
                </c:pt>
                <c:pt idx="45">
                  <c:v>0.15778791921955199</c:v>
                </c:pt>
                <c:pt idx="46">
                  <c:v>0.154863819436238</c:v>
                </c:pt>
                <c:pt idx="47">
                  <c:v>0.28733913533467997</c:v>
                </c:pt>
                <c:pt idx="48">
                  <c:v>0.36348551169885102</c:v>
                </c:pt>
                <c:pt idx="49">
                  <c:v>0.19508032557028701</c:v>
                </c:pt>
                <c:pt idx="50">
                  <c:v>0.18793049724279601</c:v>
                </c:pt>
                <c:pt idx="51">
                  <c:v>0.19996856775366101</c:v>
                </c:pt>
                <c:pt idx="52">
                  <c:v>0.32705399863992701</c:v>
                </c:pt>
                <c:pt idx="53">
                  <c:v>0.27069375317073502</c:v>
                </c:pt>
                <c:pt idx="54">
                  <c:v>0.30779562997918802</c:v>
                </c:pt>
                <c:pt idx="55">
                  <c:v>0.204898397232916</c:v>
                </c:pt>
                <c:pt idx="56">
                  <c:v>0.363285827070147</c:v>
                </c:pt>
                <c:pt idx="57">
                  <c:v>0.21468019496395799</c:v>
                </c:pt>
                <c:pt idx="58">
                  <c:v>0.45834284699170302</c:v>
                </c:pt>
                <c:pt idx="59">
                  <c:v>0.46282230850084799</c:v>
                </c:pt>
                <c:pt idx="60">
                  <c:v>0.38220584212879599</c:v>
                </c:pt>
                <c:pt idx="61">
                  <c:v>0.19127966390988899</c:v>
                </c:pt>
                <c:pt idx="62">
                  <c:v>0.237668348932041</c:v>
                </c:pt>
                <c:pt idx="63">
                  <c:v>0.19455588653675199</c:v>
                </c:pt>
                <c:pt idx="64">
                  <c:v>0.14099924831393501</c:v>
                </c:pt>
                <c:pt idx="65">
                  <c:v>0.12297042314043299</c:v>
                </c:pt>
                <c:pt idx="66">
                  <c:v>0.22671432498892199</c:v>
                </c:pt>
                <c:pt idx="67">
                  <c:v>0.12980146963231301</c:v>
                </c:pt>
                <c:pt idx="68">
                  <c:v>0.12509590666360201</c:v>
                </c:pt>
                <c:pt idx="69">
                  <c:v>0.236677237043775</c:v>
                </c:pt>
                <c:pt idx="70">
                  <c:v>0.19457083721784799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5-4CDF-B826-4E922164F171}"/>
            </c:ext>
          </c:extLst>
        </c:ser>
        <c:ser>
          <c:idx val="3"/>
          <c:order val="3"/>
          <c:tx>
            <c:strRef>
              <c:f>'CPR CDR 3и лица'!$Z$1</c:f>
              <c:strCache>
                <c:ptCount val="1"/>
                <c:pt idx="0">
                  <c:v>ПСПб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лица'!$Z$2:$Z$72</c:f>
              <c:numCache>
                <c:formatCode>0%</c:formatCode>
                <c:ptCount val="71"/>
                <c:pt idx="0">
                  <c:v>0.26815622084052898</c:v>
                </c:pt>
                <c:pt idx="1">
                  <c:v>6.23200860215124E-2</c:v>
                </c:pt>
                <c:pt idx="2">
                  <c:v>7.7627480896757098E-2</c:v>
                </c:pt>
                <c:pt idx="3">
                  <c:v>0.122494249915841</c:v>
                </c:pt>
                <c:pt idx="4">
                  <c:v>7.9225806354459694E-2</c:v>
                </c:pt>
                <c:pt idx="5">
                  <c:v>0.14043634858404899</c:v>
                </c:pt>
                <c:pt idx="6">
                  <c:v>6.3540785907171798E-2</c:v>
                </c:pt>
                <c:pt idx="7">
                  <c:v>0.13564556911874301</c:v>
                </c:pt>
                <c:pt idx="8">
                  <c:v>0.12413347093699</c:v>
                </c:pt>
                <c:pt idx="9">
                  <c:v>9.7219467967375503E-2</c:v>
                </c:pt>
                <c:pt idx="10">
                  <c:v>8.8819945299838804E-2</c:v>
                </c:pt>
                <c:pt idx="11">
                  <c:v>8.9189862801925798E-2</c:v>
                </c:pt>
                <c:pt idx="12">
                  <c:v>6.0648729911354199E-2</c:v>
                </c:pt>
                <c:pt idx="13">
                  <c:v>0.108474238711901</c:v>
                </c:pt>
                <c:pt idx="14">
                  <c:v>5.9964504048262E-2</c:v>
                </c:pt>
                <c:pt idx="15">
                  <c:v>0.104113099239212</c:v>
                </c:pt>
                <c:pt idx="16">
                  <c:v>6.3825535503705302E-2</c:v>
                </c:pt>
                <c:pt idx="17">
                  <c:v>4.3287047964294299E-2</c:v>
                </c:pt>
                <c:pt idx="18">
                  <c:v>6.1138420746737102E-2</c:v>
                </c:pt>
                <c:pt idx="19">
                  <c:v>8.9842569375976997E-2</c:v>
                </c:pt>
                <c:pt idx="20">
                  <c:v>6.1443000985312503E-2</c:v>
                </c:pt>
                <c:pt idx="21">
                  <c:v>5.5720976836532501E-2</c:v>
                </c:pt>
                <c:pt idx="22">
                  <c:v>2.1786107431882501E-2</c:v>
                </c:pt>
                <c:pt idx="23">
                  <c:v>6.5515163451209099E-2</c:v>
                </c:pt>
                <c:pt idx="24">
                  <c:v>8.9953591704851801E-2</c:v>
                </c:pt>
                <c:pt idx="25">
                  <c:v>8.6964084360150004E-2</c:v>
                </c:pt>
                <c:pt idx="26">
                  <c:v>4.66951449662849E-2</c:v>
                </c:pt>
                <c:pt idx="27">
                  <c:v>9.8611560067492707E-2</c:v>
                </c:pt>
                <c:pt idx="28">
                  <c:v>6.5141084683267597E-2</c:v>
                </c:pt>
                <c:pt idx="29">
                  <c:v>9.0999819077202004E-2</c:v>
                </c:pt>
                <c:pt idx="30">
                  <c:v>7.1544455612296498E-2</c:v>
                </c:pt>
                <c:pt idx="31">
                  <c:v>5.7384692645368898E-2</c:v>
                </c:pt>
                <c:pt idx="32">
                  <c:v>0.11804680895373799</c:v>
                </c:pt>
                <c:pt idx="33">
                  <c:v>7.6451248508692296E-2</c:v>
                </c:pt>
                <c:pt idx="34">
                  <c:v>6.6027315217033505E-2</c:v>
                </c:pt>
                <c:pt idx="35">
                  <c:v>8.4500228238420197E-2</c:v>
                </c:pt>
                <c:pt idx="36">
                  <c:v>0.101487213564436</c:v>
                </c:pt>
                <c:pt idx="37">
                  <c:v>0.11626063449313299</c:v>
                </c:pt>
                <c:pt idx="38">
                  <c:v>0.118825262812357</c:v>
                </c:pt>
                <c:pt idx="39">
                  <c:v>0.123776821070819</c:v>
                </c:pt>
                <c:pt idx="40">
                  <c:v>0.104314667711638</c:v>
                </c:pt>
                <c:pt idx="41">
                  <c:v>0.14080838255696401</c:v>
                </c:pt>
                <c:pt idx="42">
                  <c:v>5.2875707526049198E-2</c:v>
                </c:pt>
                <c:pt idx="43">
                  <c:v>5.87286352727776E-2</c:v>
                </c:pt>
                <c:pt idx="44">
                  <c:v>0.24242832489159699</c:v>
                </c:pt>
                <c:pt idx="45">
                  <c:v>0.159950371480822</c:v>
                </c:pt>
                <c:pt idx="46">
                  <c:v>0.11072625807179701</c:v>
                </c:pt>
                <c:pt idx="47">
                  <c:v>0.185735291773862</c:v>
                </c:pt>
                <c:pt idx="48">
                  <c:v>0.14336867044599599</c:v>
                </c:pt>
                <c:pt idx="49">
                  <c:v>0.19442278238922001</c:v>
                </c:pt>
                <c:pt idx="50">
                  <c:v>0.176077130025977</c:v>
                </c:pt>
                <c:pt idx="51">
                  <c:v>0.23190242775639</c:v>
                </c:pt>
                <c:pt idx="52">
                  <c:v>0.17575644036438401</c:v>
                </c:pt>
                <c:pt idx="53">
                  <c:v>0.104265298371865</c:v>
                </c:pt>
                <c:pt idx="54">
                  <c:v>0.19518300635747601</c:v>
                </c:pt>
                <c:pt idx="55">
                  <c:v>0.14935453959348999</c:v>
                </c:pt>
                <c:pt idx="56">
                  <c:v>0.165523065218009</c:v>
                </c:pt>
                <c:pt idx="57">
                  <c:v>0.17881074044933601</c:v>
                </c:pt>
                <c:pt idx="58">
                  <c:v>0.27737460233637201</c:v>
                </c:pt>
                <c:pt idx="59">
                  <c:v>0.13393068912283501</c:v>
                </c:pt>
                <c:pt idx="60">
                  <c:v>0.16616494378711999</c:v>
                </c:pt>
                <c:pt idx="61">
                  <c:v>0.13691884190221301</c:v>
                </c:pt>
                <c:pt idx="62">
                  <c:v>0.13486152055733899</c:v>
                </c:pt>
                <c:pt idx="63">
                  <c:v>0.16690975308514699</c:v>
                </c:pt>
                <c:pt idx="64">
                  <c:v>0.133308426637475</c:v>
                </c:pt>
                <c:pt idx="65">
                  <c:v>0.15783700090559299</c:v>
                </c:pt>
                <c:pt idx="66">
                  <c:v>9.9148992832243404E-2</c:v>
                </c:pt>
                <c:pt idx="67">
                  <c:v>8.8703159133709894E-2</c:v>
                </c:pt>
                <c:pt idx="68">
                  <c:v>8.4783642365065304E-2</c:v>
                </c:pt>
                <c:pt idx="69">
                  <c:v>0.17403798494834199</c:v>
                </c:pt>
                <c:pt idx="70">
                  <c:v>0.13984402384245501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5-4CDF-B826-4E922164F171}"/>
            </c:ext>
          </c:extLst>
        </c:ser>
        <c:ser>
          <c:idx val="4"/>
          <c:order val="4"/>
          <c:tx>
            <c:strRef>
              <c:f>'CPR CDR 3и лица'!$AA$1</c:f>
              <c:strCache>
                <c:ptCount val="1"/>
                <c:pt idx="0">
                  <c:v>Восточно-Сибирский ИА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лица'!$AA$2:$AA$72</c:f>
              <c:numCache>
                <c:formatCode>0%</c:formatCode>
                <c:ptCount val="71"/>
                <c:pt idx="0">
                  <c:v>0.11208231955332899</c:v>
                </c:pt>
                <c:pt idx="1">
                  <c:v>9.81353179283877E-2</c:v>
                </c:pt>
                <c:pt idx="2">
                  <c:v>7.7453383333400405E-2</c:v>
                </c:pt>
                <c:pt idx="3">
                  <c:v>0.12555430230762299</c:v>
                </c:pt>
                <c:pt idx="4">
                  <c:v>0.199238315626732</c:v>
                </c:pt>
                <c:pt idx="5">
                  <c:v>0.12411288692287201</c:v>
                </c:pt>
                <c:pt idx="6">
                  <c:v>0.110848406944802</c:v>
                </c:pt>
                <c:pt idx="7">
                  <c:v>9.0413361893820404E-2</c:v>
                </c:pt>
                <c:pt idx="8">
                  <c:v>8.9159334754777095E-2</c:v>
                </c:pt>
                <c:pt idx="9">
                  <c:v>9.5017142935750601E-2</c:v>
                </c:pt>
                <c:pt idx="10">
                  <c:v>0.12895833047889399</c:v>
                </c:pt>
                <c:pt idx="11">
                  <c:v>0.17530179653646499</c:v>
                </c:pt>
                <c:pt idx="12">
                  <c:v>0.114933694832454</c:v>
                </c:pt>
                <c:pt idx="13">
                  <c:v>4.8254512660874702E-2</c:v>
                </c:pt>
                <c:pt idx="14">
                  <c:v>7.7109094269258396E-2</c:v>
                </c:pt>
                <c:pt idx="15">
                  <c:v>0.116794138895676</c:v>
                </c:pt>
                <c:pt idx="16">
                  <c:v>4.8384564444853097E-2</c:v>
                </c:pt>
                <c:pt idx="17">
                  <c:v>9.4830789256746401E-2</c:v>
                </c:pt>
                <c:pt idx="18">
                  <c:v>6.2315569965267797E-2</c:v>
                </c:pt>
                <c:pt idx="19">
                  <c:v>5.6203341138652399E-2</c:v>
                </c:pt>
                <c:pt idx="20">
                  <c:v>3.8924415852743803E-2</c:v>
                </c:pt>
                <c:pt idx="21">
                  <c:v>6.5388433885014405E-2</c:v>
                </c:pt>
                <c:pt idx="22">
                  <c:v>5.5331712590805902E-2</c:v>
                </c:pt>
                <c:pt idx="23">
                  <c:v>4.2946685744756997E-2</c:v>
                </c:pt>
                <c:pt idx="24">
                  <c:v>8.2974219881009295E-2</c:v>
                </c:pt>
                <c:pt idx="25">
                  <c:v>8.6448088763465394E-2</c:v>
                </c:pt>
                <c:pt idx="26">
                  <c:v>6.6232403287393299E-2</c:v>
                </c:pt>
                <c:pt idx="27">
                  <c:v>7.9817836448985199E-2</c:v>
                </c:pt>
                <c:pt idx="28">
                  <c:v>4.9358745569688701E-2</c:v>
                </c:pt>
                <c:pt idx="29">
                  <c:v>6.9198556231316002E-2</c:v>
                </c:pt>
                <c:pt idx="30">
                  <c:v>6.2709598896827506E-2</c:v>
                </c:pt>
                <c:pt idx="31">
                  <c:v>3.4124558639253497E-2</c:v>
                </c:pt>
                <c:pt idx="32">
                  <c:v>8.0347911195925895E-2</c:v>
                </c:pt>
                <c:pt idx="33">
                  <c:v>5.23579326117583E-2</c:v>
                </c:pt>
                <c:pt idx="34">
                  <c:v>8.3593293546295896E-2</c:v>
                </c:pt>
                <c:pt idx="35">
                  <c:v>0.105336489364875</c:v>
                </c:pt>
                <c:pt idx="36">
                  <c:v>8.3538911871859495E-2</c:v>
                </c:pt>
                <c:pt idx="37">
                  <c:v>7.3954647571787893E-2</c:v>
                </c:pt>
                <c:pt idx="38">
                  <c:v>9.4840118907160403E-2</c:v>
                </c:pt>
                <c:pt idx="39">
                  <c:v>7.0648322767131302E-2</c:v>
                </c:pt>
                <c:pt idx="40">
                  <c:v>9.0204466334916897E-2</c:v>
                </c:pt>
                <c:pt idx="41">
                  <c:v>9.3425076187054604E-2</c:v>
                </c:pt>
                <c:pt idx="42">
                  <c:v>4.3759239777562901E-2</c:v>
                </c:pt>
                <c:pt idx="43">
                  <c:v>0.106149056202541</c:v>
                </c:pt>
                <c:pt idx="44">
                  <c:v>0.133594374356243</c:v>
                </c:pt>
                <c:pt idx="45">
                  <c:v>0.12100873132297001</c:v>
                </c:pt>
                <c:pt idx="46">
                  <c:v>9.5331927949168796E-2</c:v>
                </c:pt>
                <c:pt idx="47">
                  <c:v>0.15852752256967101</c:v>
                </c:pt>
                <c:pt idx="48">
                  <c:v>8.9175146170226094E-2</c:v>
                </c:pt>
                <c:pt idx="49">
                  <c:v>0.19613117240421801</c:v>
                </c:pt>
                <c:pt idx="50">
                  <c:v>0.16835226662946101</c:v>
                </c:pt>
                <c:pt idx="51">
                  <c:v>0.188170652616095</c:v>
                </c:pt>
                <c:pt idx="52">
                  <c:v>0.133414571068105</c:v>
                </c:pt>
                <c:pt idx="53">
                  <c:v>0.17537930460934201</c:v>
                </c:pt>
                <c:pt idx="54">
                  <c:v>0.199698411822815</c:v>
                </c:pt>
                <c:pt idx="55">
                  <c:v>0.20963687308106799</c:v>
                </c:pt>
                <c:pt idx="56">
                  <c:v>0.21714280007105899</c:v>
                </c:pt>
                <c:pt idx="57">
                  <c:v>0.18769514222976</c:v>
                </c:pt>
                <c:pt idx="58">
                  <c:v>0.262597456381229</c:v>
                </c:pt>
                <c:pt idx="59">
                  <c:v>0.23289451685054099</c:v>
                </c:pt>
                <c:pt idx="60">
                  <c:v>0.158527114223738</c:v>
                </c:pt>
                <c:pt idx="61">
                  <c:v>0.14606675373463801</c:v>
                </c:pt>
                <c:pt idx="62">
                  <c:v>0.128492274004852</c:v>
                </c:pt>
                <c:pt idx="63">
                  <c:v>0.14518395983499899</c:v>
                </c:pt>
                <c:pt idx="64">
                  <c:v>6.3591230516336306E-2</c:v>
                </c:pt>
                <c:pt idx="65">
                  <c:v>9.4586618070866796E-2</c:v>
                </c:pt>
                <c:pt idx="66">
                  <c:v>7.0689332104833205E-2</c:v>
                </c:pt>
                <c:pt idx="67">
                  <c:v>0.16869629978937201</c:v>
                </c:pt>
                <c:pt idx="68">
                  <c:v>8.1468061495300406E-2</c:v>
                </c:pt>
                <c:pt idx="69">
                  <c:v>0.10886319166424201</c:v>
                </c:pt>
                <c:pt idx="70">
                  <c:v>0.132458888020071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5-4CDF-B826-4E922164F171}"/>
            </c:ext>
          </c:extLst>
        </c:ser>
        <c:ser>
          <c:idx val="5"/>
          <c:order val="5"/>
          <c:tx>
            <c:strRef>
              <c:f>'CPR CDR 3и лица'!$AB$1</c:f>
              <c:strCache>
                <c:ptCount val="1"/>
                <c:pt idx="0">
                  <c:v>Возрождение-3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лица'!$AB$2:$AB$72</c:f>
              <c:numCache>
                <c:formatCode>0%</c:formatCode>
                <c:ptCount val="71"/>
                <c:pt idx="3">
                  <c:v>0.22149841764139</c:v>
                </c:pt>
                <c:pt idx="4">
                  <c:v>0.136099125382172</c:v>
                </c:pt>
                <c:pt idx="5">
                  <c:v>0.18560998193335901</c:v>
                </c:pt>
                <c:pt idx="6">
                  <c:v>0.12550557124751099</c:v>
                </c:pt>
                <c:pt idx="7">
                  <c:v>0.15937124485103599</c:v>
                </c:pt>
                <c:pt idx="8">
                  <c:v>0.149226543264532</c:v>
                </c:pt>
                <c:pt idx="9">
                  <c:v>0.156373542900509</c:v>
                </c:pt>
                <c:pt idx="10">
                  <c:v>0.14095724753393499</c:v>
                </c:pt>
                <c:pt idx="11">
                  <c:v>0.150156851702998</c:v>
                </c:pt>
                <c:pt idx="12">
                  <c:v>0.12772398708111901</c:v>
                </c:pt>
                <c:pt idx="13">
                  <c:v>0.17057178319126701</c:v>
                </c:pt>
                <c:pt idx="14">
                  <c:v>0.115864204236777</c:v>
                </c:pt>
                <c:pt idx="15">
                  <c:v>0.120484373719457</c:v>
                </c:pt>
                <c:pt idx="16">
                  <c:v>0.116806661436666</c:v>
                </c:pt>
                <c:pt idx="17">
                  <c:v>0.106902935569167</c:v>
                </c:pt>
                <c:pt idx="18">
                  <c:v>0.13134996632556101</c:v>
                </c:pt>
                <c:pt idx="19">
                  <c:v>0.134641262370712</c:v>
                </c:pt>
                <c:pt idx="20">
                  <c:v>0.112499532682643</c:v>
                </c:pt>
                <c:pt idx="21">
                  <c:v>8.8870766471747603E-2</c:v>
                </c:pt>
                <c:pt idx="22">
                  <c:v>0.13814591534322199</c:v>
                </c:pt>
                <c:pt idx="23">
                  <c:v>0.14798348148187801</c:v>
                </c:pt>
                <c:pt idx="24">
                  <c:v>0.14359900462893599</c:v>
                </c:pt>
                <c:pt idx="25">
                  <c:v>0.12787913042523699</c:v>
                </c:pt>
                <c:pt idx="26">
                  <c:v>0.133752172065565</c:v>
                </c:pt>
                <c:pt idx="27">
                  <c:v>0.14923176782231201</c:v>
                </c:pt>
                <c:pt idx="28">
                  <c:v>0.115026715122243</c:v>
                </c:pt>
                <c:pt idx="29">
                  <c:v>0.159531269046747</c:v>
                </c:pt>
                <c:pt idx="30">
                  <c:v>9.0916220543125106E-2</c:v>
                </c:pt>
                <c:pt idx="31">
                  <c:v>0.114450857780694</c:v>
                </c:pt>
                <c:pt idx="32">
                  <c:v>9.9713887909416501E-2</c:v>
                </c:pt>
                <c:pt idx="33">
                  <c:v>8.1540125234518507E-2</c:v>
                </c:pt>
                <c:pt idx="34">
                  <c:v>0.14559727781206899</c:v>
                </c:pt>
                <c:pt idx="35">
                  <c:v>0.153847611988743</c:v>
                </c:pt>
                <c:pt idx="36">
                  <c:v>0.143233158895098</c:v>
                </c:pt>
                <c:pt idx="37">
                  <c:v>0.154609841934328</c:v>
                </c:pt>
                <c:pt idx="38">
                  <c:v>0.13210805927446001</c:v>
                </c:pt>
                <c:pt idx="39">
                  <c:v>0.19853598640498701</c:v>
                </c:pt>
                <c:pt idx="40">
                  <c:v>0.207977904138616</c:v>
                </c:pt>
                <c:pt idx="41">
                  <c:v>0.37093123011409102</c:v>
                </c:pt>
                <c:pt idx="42">
                  <c:v>0.17307155403308</c:v>
                </c:pt>
                <c:pt idx="43">
                  <c:v>0.140694954134582</c:v>
                </c:pt>
                <c:pt idx="44">
                  <c:v>0.27928928957671401</c:v>
                </c:pt>
                <c:pt idx="45">
                  <c:v>9.6216221566580801E-2</c:v>
                </c:pt>
                <c:pt idx="46">
                  <c:v>0.26391092766180102</c:v>
                </c:pt>
                <c:pt idx="47">
                  <c:v>0.22753346670517199</c:v>
                </c:pt>
                <c:pt idx="48">
                  <c:v>0.27912596362971198</c:v>
                </c:pt>
                <c:pt idx="49">
                  <c:v>0.39751564864394201</c:v>
                </c:pt>
                <c:pt idx="50">
                  <c:v>0.30874631365383498</c:v>
                </c:pt>
                <c:pt idx="51">
                  <c:v>0.26617191485999803</c:v>
                </c:pt>
                <c:pt idx="52">
                  <c:v>0.29818331614923699</c:v>
                </c:pt>
                <c:pt idx="53">
                  <c:v>0.29919096483876101</c:v>
                </c:pt>
                <c:pt idx="54">
                  <c:v>0.50596584884484097</c:v>
                </c:pt>
                <c:pt idx="55">
                  <c:v>0.205682951533884</c:v>
                </c:pt>
                <c:pt idx="56">
                  <c:v>0.30377038818663199</c:v>
                </c:pt>
                <c:pt idx="57">
                  <c:v>0.12961433583695101</c:v>
                </c:pt>
                <c:pt idx="58">
                  <c:v>0.37857331770774599</c:v>
                </c:pt>
                <c:pt idx="59">
                  <c:v>0.25800440709811101</c:v>
                </c:pt>
                <c:pt idx="60">
                  <c:v>0.33308861561115899</c:v>
                </c:pt>
                <c:pt idx="61">
                  <c:v>0.27851408604863898</c:v>
                </c:pt>
                <c:pt idx="62">
                  <c:v>0.15794500470888301</c:v>
                </c:pt>
                <c:pt idx="63">
                  <c:v>0.257335807011212</c:v>
                </c:pt>
                <c:pt idx="64">
                  <c:v>0.32576525749477098</c:v>
                </c:pt>
                <c:pt idx="65">
                  <c:v>0.37319347704012201</c:v>
                </c:pt>
                <c:pt idx="66">
                  <c:v>0.205072630168393</c:v>
                </c:pt>
                <c:pt idx="67">
                  <c:v>0.106172519628179</c:v>
                </c:pt>
                <c:pt idx="68">
                  <c:v>0.20608728475898899</c:v>
                </c:pt>
                <c:pt idx="69">
                  <c:v>0.155397359733674</c:v>
                </c:pt>
                <c:pt idx="70">
                  <c:v>0.12444717913549699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45-4CDF-B826-4E922164F171}"/>
            </c:ext>
          </c:extLst>
        </c:ser>
        <c:ser>
          <c:idx val="6"/>
          <c:order val="6"/>
          <c:tx>
            <c:strRef>
              <c:f>'CPR CDR 3и лица'!$AC$1</c:f>
              <c:strCache>
                <c:ptCount val="1"/>
                <c:pt idx="0">
                  <c:v>Санрайз-2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лица'!$AC$2:$AC$72</c:f>
              <c:numCache>
                <c:formatCode>0%</c:formatCode>
                <c:ptCount val="71"/>
                <c:pt idx="6">
                  <c:v>0.26690340640280102</c:v>
                </c:pt>
                <c:pt idx="7">
                  <c:v>0.14847040144332299</c:v>
                </c:pt>
                <c:pt idx="8">
                  <c:v>0.33100112305764401</c:v>
                </c:pt>
                <c:pt idx="9">
                  <c:v>0.32657556728339598</c:v>
                </c:pt>
                <c:pt idx="10">
                  <c:v>0.14525322494541701</c:v>
                </c:pt>
                <c:pt idx="11">
                  <c:v>0.123243635885324</c:v>
                </c:pt>
                <c:pt idx="12">
                  <c:v>0.176705361008658</c:v>
                </c:pt>
                <c:pt idx="13">
                  <c:v>0.17004259587606399</c:v>
                </c:pt>
                <c:pt idx="14">
                  <c:v>2.8967593519216999E-2</c:v>
                </c:pt>
                <c:pt idx="15">
                  <c:v>0.14940427897119299</c:v>
                </c:pt>
                <c:pt idx="16">
                  <c:v>0.130644410824516</c:v>
                </c:pt>
                <c:pt idx="17">
                  <c:v>8.2497647397587706E-2</c:v>
                </c:pt>
                <c:pt idx="18">
                  <c:v>0.101326781962306</c:v>
                </c:pt>
                <c:pt idx="19">
                  <c:v>0.14965192563448701</c:v>
                </c:pt>
                <c:pt idx="20">
                  <c:v>6.1972836402108301E-2</c:v>
                </c:pt>
                <c:pt idx="21">
                  <c:v>0.21099432975738999</c:v>
                </c:pt>
                <c:pt idx="22">
                  <c:v>6.6650115458165501E-2</c:v>
                </c:pt>
                <c:pt idx="23">
                  <c:v>9.7745025539957495E-2</c:v>
                </c:pt>
                <c:pt idx="24">
                  <c:v>8.9836754546310599E-2</c:v>
                </c:pt>
                <c:pt idx="25">
                  <c:v>6.6785374672275605E-2</c:v>
                </c:pt>
                <c:pt idx="26">
                  <c:v>7.9545032618707406E-2</c:v>
                </c:pt>
                <c:pt idx="27">
                  <c:v>0.118792127035595</c:v>
                </c:pt>
                <c:pt idx="28">
                  <c:v>0.104642206156584</c:v>
                </c:pt>
                <c:pt idx="29">
                  <c:v>0.12680879624275801</c:v>
                </c:pt>
                <c:pt idx="30">
                  <c:v>4.9068207069115903E-2</c:v>
                </c:pt>
                <c:pt idx="31">
                  <c:v>0.184920452996167</c:v>
                </c:pt>
                <c:pt idx="32">
                  <c:v>4.5854086630396002E-2</c:v>
                </c:pt>
                <c:pt idx="33">
                  <c:v>0.12622563515455501</c:v>
                </c:pt>
                <c:pt idx="34">
                  <c:v>0.143922140756819</c:v>
                </c:pt>
                <c:pt idx="35">
                  <c:v>0.17094750364404801</c:v>
                </c:pt>
                <c:pt idx="36">
                  <c:v>0.36867027558956</c:v>
                </c:pt>
                <c:pt idx="37">
                  <c:v>0.17747786638506799</c:v>
                </c:pt>
                <c:pt idx="38">
                  <c:v>0.104541883459211</c:v>
                </c:pt>
                <c:pt idx="39">
                  <c:v>6.3052219971259205E-2</c:v>
                </c:pt>
                <c:pt idx="40">
                  <c:v>0.110048871913899</c:v>
                </c:pt>
                <c:pt idx="41">
                  <c:v>0.23218909965828599</c:v>
                </c:pt>
                <c:pt idx="42">
                  <c:v>0.12172667557851299</c:v>
                </c:pt>
                <c:pt idx="43">
                  <c:v>0.20363812772520101</c:v>
                </c:pt>
                <c:pt idx="44">
                  <c:v>0.208003594224167</c:v>
                </c:pt>
                <c:pt idx="45">
                  <c:v>0.30474988269340803</c:v>
                </c:pt>
                <c:pt idx="46">
                  <c:v>0.25432368534482702</c:v>
                </c:pt>
                <c:pt idx="47">
                  <c:v>0.207535905126395</c:v>
                </c:pt>
                <c:pt idx="48">
                  <c:v>0.325819931903643</c:v>
                </c:pt>
                <c:pt idx="49">
                  <c:v>0.22600445187482399</c:v>
                </c:pt>
                <c:pt idx="50">
                  <c:v>0.251896126594019</c:v>
                </c:pt>
                <c:pt idx="51">
                  <c:v>0.20531559909320199</c:v>
                </c:pt>
                <c:pt idx="52">
                  <c:v>0.12048514421456399</c:v>
                </c:pt>
                <c:pt idx="53">
                  <c:v>0.39532172445284902</c:v>
                </c:pt>
                <c:pt idx="54">
                  <c:v>0.34476835370315501</c:v>
                </c:pt>
                <c:pt idx="55">
                  <c:v>0.33384900518296001</c:v>
                </c:pt>
                <c:pt idx="56">
                  <c:v>9.2406071275987794E-2</c:v>
                </c:pt>
                <c:pt idx="57">
                  <c:v>4.5002483658348698E-2</c:v>
                </c:pt>
                <c:pt idx="58">
                  <c:v>0.35638413331600299</c:v>
                </c:pt>
                <c:pt idx="59">
                  <c:v>9.3328075356873402E-2</c:v>
                </c:pt>
                <c:pt idx="60">
                  <c:v>0.26422326369495602</c:v>
                </c:pt>
                <c:pt idx="61">
                  <c:v>0.48877633541578702</c:v>
                </c:pt>
                <c:pt idx="62">
                  <c:v>0.139614604666536</c:v>
                </c:pt>
                <c:pt idx="63">
                  <c:v>3.7312890289416797E-2</c:v>
                </c:pt>
                <c:pt idx="64">
                  <c:v>0.18623970684367799</c:v>
                </c:pt>
                <c:pt idx="65">
                  <c:v>8.64542547123371E-2</c:v>
                </c:pt>
                <c:pt idx="66">
                  <c:v>0.244847772085524</c:v>
                </c:pt>
                <c:pt idx="67">
                  <c:v>6.5763046753713805E-2</c:v>
                </c:pt>
                <c:pt idx="68">
                  <c:v>0.170052182477375</c:v>
                </c:pt>
                <c:pt idx="69">
                  <c:v>3.4228907954283003E-2</c:v>
                </c:pt>
                <c:pt idx="70">
                  <c:v>0.144736724879236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5-4CDF-B826-4E922164F171}"/>
            </c:ext>
          </c:extLst>
        </c:ser>
        <c:ser>
          <c:idx val="7"/>
          <c:order val="7"/>
          <c:tx>
            <c:strRef>
              <c:f>'CPR CDR 3и лица'!$AD$1</c:f>
              <c:strCache>
                <c:ptCount val="1"/>
                <c:pt idx="0">
                  <c:v>Санрайз-1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лица'!$AD$2:$AD$72</c:f>
              <c:numCache>
                <c:formatCode>0%</c:formatCode>
                <c:ptCount val="71"/>
                <c:pt idx="6">
                  <c:v>0.261070508645597</c:v>
                </c:pt>
                <c:pt idx="7">
                  <c:v>6.1265823542270899E-2</c:v>
                </c:pt>
                <c:pt idx="8">
                  <c:v>0.41500008508830999</c:v>
                </c:pt>
                <c:pt idx="9">
                  <c:v>0.28518272944105899</c:v>
                </c:pt>
                <c:pt idx="10">
                  <c:v>0.21642053407350101</c:v>
                </c:pt>
                <c:pt idx="11">
                  <c:v>7.5692260089975594E-2</c:v>
                </c:pt>
                <c:pt idx="12">
                  <c:v>0.25159902100116499</c:v>
                </c:pt>
                <c:pt idx="13">
                  <c:v>0.123220499210482</c:v>
                </c:pt>
                <c:pt idx="14">
                  <c:v>0.14079790197487699</c:v>
                </c:pt>
                <c:pt idx="15">
                  <c:v>0.11819384569911701</c:v>
                </c:pt>
                <c:pt idx="16">
                  <c:v>0.206774026058169</c:v>
                </c:pt>
                <c:pt idx="17">
                  <c:v>0.14225675294671</c:v>
                </c:pt>
                <c:pt idx="18">
                  <c:v>0.112245190346991</c:v>
                </c:pt>
                <c:pt idx="19">
                  <c:v>4.7069599467713399E-2</c:v>
                </c:pt>
                <c:pt idx="20">
                  <c:v>0.163459626016417</c:v>
                </c:pt>
                <c:pt idx="21">
                  <c:v>0.206017244890944</c:v>
                </c:pt>
                <c:pt idx="22">
                  <c:v>4.9289735746329097E-2</c:v>
                </c:pt>
                <c:pt idx="23">
                  <c:v>0.139826307411891</c:v>
                </c:pt>
                <c:pt idx="24">
                  <c:v>0.111107253284909</c:v>
                </c:pt>
                <c:pt idx="25">
                  <c:v>0.168654100152061</c:v>
                </c:pt>
                <c:pt idx="26">
                  <c:v>0.155035778877265</c:v>
                </c:pt>
                <c:pt idx="27">
                  <c:v>8.6621406588771405E-2</c:v>
                </c:pt>
                <c:pt idx="28">
                  <c:v>0.111583935279396</c:v>
                </c:pt>
                <c:pt idx="29">
                  <c:v>0.12410880001729201</c:v>
                </c:pt>
                <c:pt idx="30">
                  <c:v>4.19168913405292E-2</c:v>
                </c:pt>
                <c:pt idx="31">
                  <c:v>0.21574717560834</c:v>
                </c:pt>
                <c:pt idx="32">
                  <c:v>0.116139716922856</c:v>
                </c:pt>
                <c:pt idx="33">
                  <c:v>8.5523970661754503E-2</c:v>
                </c:pt>
                <c:pt idx="34">
                  <c:v>0.103411194056881</c:v>
                </c:pt>
                <c:pt idx="35">
                  <c:v>0.104582767142438</c:v>
                </c:pt>
                <c:pt idx="36">
                  <c:v>0.16721213459430601</c:v>
                </c:pt>
                <c:pt idx="37">
                  <c:v>0.247212532871809</c:v>
                </c:pt>
                <c:pt idx="38">
                  <c:v>0.13258426177191801</c:v>
                </c:pt>
                <c:pt idx="39">
                  <c:v>5.1938414175471397E-2</c:v>
                </c:pt>
                <c:pt idx="40">
                  <c:v>0.100618998653623</c:v>
                </c:pt>
                <c:pt idx="41">
                  <c:v>6.6173771989646704E-2</c:v>
                </c:pt>
                <c:pt idx="42">
                  <c:v>9.7145872081650902E-2</c:v>
                </c:pt>
                <c:pt idx="43">
                  <c:v>0.32983099286234102</c:v>
                </c:pt>
                <c:pt idx="44">
                  <c:v>0.107154936398689</c:v>
                </c:pt>
                <c:pt idx="45">
                  <c:v>0.30366101097159098</c:v>
                </c:pt>
                <c:pt idx="46">
                  <c:v>0.17287516858476901</c:v>
                </c:pt>
                <c:pt idx="47">
                  <c:v>0.16877143407699999</c:v>
                </c:pt>
                <c:pt idx="48">
                  <c:v>0.27799464897441101</c:v>
                </c:pt>
                <c:pt idx="49">
                  <c:v>0.14284617907104599</c:v>
                </c:pt>
                <c:pt idx="50">
                  <c:v>0.146787086127671</c:v>
                </c:pt>
                <c:pt idx="51">
                  <c:v>0.15517932332929099</c:v>
                </c:pt>
                <c:pt idx="52">
                  <c:v>0.20001259115974701</c:v>
                </c:pt>
                <c:pt idx="53">
                  <c:v>4.1934058731066502E-2</c:v>
                </c:pt>
                <c:pt idx="54">
                  <c:v>0.34814942589268899</c:v>
                </c:pt>
                <c:pt idx="55">
                  <c:v>6.4500352439715997E-2</c:v>
                </c:pt>
                <c:pt idx="56">
                  <c:v>0.36383427948344499</c:v>
                </c:pt>
                <c:pt idx="57">
                  <c:v>1.7477134900336502E-2</c:v>
                </c:pt>
                <c:pt idx="58">
                  <c:v>0.31195465596986699</c:v>
                </c:pt>
                <c:pt idx="59">
                  <c:v>0.15720248967869499</c:v>
                </c:pt>
                <c:pt idx="60">
                  <c:v>0.53910358018836602</c:v>
                </c:pt>
                <c:pt idx="61">
                  <c:v>0.225120775992457</c:v>
                </c:pt>
                <c:pt idx="62">
                  <c:v>0.178119458870581</c:v>
                </c:pt>
                <c:pt idx="63">
                  <c:v>0.31128677785668801</c:v>
                </c:pt>
                <c:pt idx="64">
                  <c:v>0.39084428002053101</c:v>
                </c:pt>
                <c:pt idx="65">
                  <c:v>0.147708872108226</c:v>
                </c:pt>
                <c:pt idx="66">
                  <c:v>4.1714422242269497E-2</c:v>
                </c:pt>
                <c:pt idx="67">
                  <c:v>9.0150176753493697E-2</c:v>
                </c:pt>
                <c:pt idx="68">
                  <c:v>0.23231983068029299</c:v>
                </c:pt>
                <c:pt idx="69">
                  <c:v>7.8535668758210303E-2</c:v>
                </c:pt>
                <c:pt idx="70">
                  <c:v>0.17869552669953301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45-4CDF-B826-4E922164F171}"/>
            </c:ext>
          </c:extLst>
        </c:ser>
        <c:ser>
          <c:idx val="8"/>
          <c:order val="8"/>
          <c:tx>
            <c:strRef>
              <c:f>'CPR CDR 3и лица'!$AE$1</c:f>
              <c:strCache>
                <c:ptCount val="1"/>
                <c:pt idx="0">
                  <c:v>МТСБ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лица'!$AE$2:$AE$72</c:f>
              <c:numCache>
                <c:formatCode>0%</c:formatCode>
                <c:ptCount val="71"/>
                <c:pt idx="4">
                  <c:v>9.76317591574173E-2</c:v>
                </c:pt>
                <c:pt idx="5">
                  <c:v>0.177956977625778</c:v>
                </c:pt>
                <c:pt idx="6">
                  <c:v>0.217599450406541</c:v>
                </c:pt>
                <c:pt idx="7">
                  <c:v>6.9965792515446795E-2</c:v>
                </c:pt>
                <c:pt idx="8">
                  <c:v>0.102419039647901</c:v>
                </c:pt>
                <c:pt idx="9">
                  <c:v>0.13153516023838199</c:v>
                </c:pt>
                <c:pt idx="10">
                  <c:v>0.244015314861769</c:v>
                </c:pt>
                <c:pt idx="11">
                  <c:v>0.126826838594463</c:v>
                </c:pt>
                <c:pt idx="12">
                  <c:v>0.15433674599137101</c:v>
                </c:pt>
                <c:pt idx="13">
                  <c:v>0.169821927427728</c:v>
                </c:pt>
                <c:pt idx="14">
                  <c:v>0.101371850178718</c:v>
                </c:pt>
                <c:pt idx="15">
                  <c:v>0.21805433846220401</c:v>
                </c:pt>
                <c:pt idx="16">
                  <c:v>7.0269793351872598E-2</c:v>
                </c:pt>
                <c:pt idx="17">
                  <c:v>0.11251725893438901</c:v>
                </c:pt>
                <c:pt idx="18">
                  <c:v>9.5164470379616006E-2</c:v>
                </c:pt>
                <c:pt idx="19">
                  <c:v>5.6964689953490098E-2</c:v>
                </c:pt>
                <c:pt idx="20">
                  <c:v>0.118913998061126</c:v>
                </c:pt>
                <c:pt idx="21">
                  <c:v>0.104440034511221</c:v>
                </c:pt>
                <c:pt idx="22">
                  <c:v>0.12620237451913199</c:v>
                </c:pt>
                <c:pt idx="23">
                  <c:v>5.9163282028950701E-2</c:v>
                </c:pt>
                <c:pt idx="24">
                  <c:v>8.5317022958805402E-2</c:v>
                </c:pt>
                <c:pt idx="25">
                  <c:v>0.11196004131602499</c:v>
                </c:pt>
                <c:pt idx="26">
                  <c:v>0.152668692220022</c:v>
                </c:pt>
                <c:pt idx="27">
                  <c:v>0.13679360958015199</c:v>
                </c:pt>
                <c:pt idx="28">
                  <c:v>8.4612271509526202E-2</c:v>
                </c:pt>
                <c:pt idx="29">
                  <c:v>0.114439122863129</c:v>
                </c:pt>
                <c:pt idx="30">
                  <c:v>0.102249763179558</c:v>
                </c:pt>
                <c:pt idx="31">
                  <c:v>0.106122318239774</c:v>
                </c:pt>
                <c:pt idx="32">
                  <c:v>9.7005860625913695E-2</c:v>
                </c:pt>
                <c:pt idx="33">
                  <c:v>8.2042371006210604E-2</c:v>
                </c:pt>
                <c:pt idx="34">
                  <c:v>0.106415476340466</c:v>
                </c:pt>
                <c:pt idx="35">
                  <c:v>6.5938777969728996E-2</c:v>
                </c:pt>
                <c:pt idx="36">
                  <c:v>9.2160781914334994E-2</c:v>
                </c:pt>
                <c:pt idx="37">
                  <c:v>0.12848178882585101</c:v>
                </c:pt>
                <c:pt idx="38">
                  <c:v>0.112407165279499</c:v>
                </c:pt>
                <c:pt idx="39">
                  <c:v>0.141861827680969</c:v>
                </c:pt>
                <c:pt idx="40">
                  <c:v>9.4179111789187503E-2</c:v>
                </c:pt>
                <c:pt idx="41">
                  <c:v>0.17756566819825301</c:v>
                </c:pt>
                <c:pt idx="42">
                  <c:v>0.196245661059474</c:v>
                </c:pt>
                <c:pt idx="43">
                  <c:v>0.100087474634174</c:v>
                </c:pt>
                <c:pt idx="44">
                  <c:v>0.16648704298735401</c:v>
                </c:pt>
                <c:pt idx="45">
                  <c:v>0.14923990830203501</c:v>
                </c:pt>
                <c:pt idx="46">
                  <c:v>0.37791359531181201</c:v>
                </c:pt>
                <c:pt idx="47">
                  <c:v>0.26938391491497399</c:v>
                </c:pt>
                <c:pt idx="48">
                  <c:v>0.32905755829987399</c:v>
                </c:pt>
                <c:pt idx="49">
                  <c:v>0.28551375675727397</c:v>
                </c:pt>
                <c:pt idx="50">
                  <c:v>0.15540957934539501</c:v>
                </c:pt>
                <c:pt idx="51">
                  <c:v>0.25287005115254801</c:v>
                </c:pt>
                <c:pt idx="52">
                  <c:v>0.30820179868397901</c:v>
                </c:pt>
                <c:pt idx="53">
                  <c:v>0.303414781040652</c:v>
                </c:pt>
                <c:pt idx="54">
                  <c:v>0.33025523560050202</c:v>
                </c:pt>
                <c:pt idx="55">
                  <c:v>0.40046751799665398</c:v>
                </c:pt>
                <c:pt idx="56">
                  <c:v>0.25641018111363401</c:v>
                </c:pt>
                <c:pt idx="57">
                  <c:v>0.31756261089601701</c:v>
                </c:pt>
                <c:pt idx="58">
                  <c:v>0.31849477461715803</c:v>
                </c:pt>
                <c:pt idx="59">
                  <c:v>0.37428942218725803</c:v>
                </c:pt>
                <c:pt idx="60">
                  <c:v>0.31900021392364197</c:v>
                </c:pt>
                <c:pt idx="61">
                  <c:v>0.215263469422485</c:v>
                </c:pt>
                <c:pt idx="62">
                  <c:v>0.14895402401789501</c:v>
                </c:pt>
                <c:pt idx="63">
                  <c:v>0.202645373713988</c:v>
                </c:pt>
                <c:pt idx="64">
                  <c:v>0.170840390757312</c:v>
                </c:pt>
                <c:pt idx="65">
                  <c:v>0.210074722194217</c:v>
                </c:pt>
                <c:pt idx="66">
                  <c:v>0.318366173730951</c:v>
                </c:pt>
                <c:pt idx="67">
                  <c:v>0.24361420595189801</c:v>
                </c:pt>
                <c:pt idx="68">
                  <c:v>0.23692595353367699</c:v>
                </c:pt>
                <c:pt idx="69">
                  <c:v>0.240318965761495</c:v>
                </c:pt>
                <c:pt idx="70">
                  <c:v>0.23206931625726801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45-4CDF-B826-4E922164F171}"/>
            </c:ext>
          </c:extLst>
        </c:ser>
        <c:ser>
          <c:idx val="9"/>
          <c:order val="9"/>
          <c:tx>
            <c:strRef>
              <c:f>'CPR CDR 3и лица'!$AF$1</c:f>
              <c:strCache>
                <c:ptCount val="1"/>
                <c:pt idx="0">
                  <c:v>Фора2014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лица'!$AF$2:$AF$72</c:f>
              <c:numCache>
                <c:formatCode>0%</c:formatCode>
                <c:ptCount val="71"/>
                <c:pt idx="12">
                  <c:v>0.296742787880589</c:v>
                </c:pt>
                <c:pt idx="13">
                  <c:v>0.26598907458788601</c:v>
                </c:pt>
                <c:pt idx="14">
                  <c:v>7.2656448165473703E-2</c:v>
                </c:pt>
                <c:pt idx="15">
                  <c:v>0.12825125945878901</c:v>
                </c:pt>
                <c:pt idx="16">
                  <c:v>9.6030132221405703E-2</c:v>
                </c:pt>
                <c:pt idx="17">
                  <c:v>0.12964411492528699</c:v>
                </c:pt>
                <c:pt idx="18">
                  <c:v>0.26480531276549302</c:v>
                </c:pt>
                <c:pt idx="19">
                  <c:v>0.12788114523625199</c:v>
                </c:pt>
                <c:pt idx="20">
                  <c:v>6.8031099114794394E-2</c:v>
                </c:pt>
                <c:pt idx="21">
                  <c:v>0.104309063438125</c:v>
                </c:pt>
                <c:pt idx="22">
                  <c:v>5.8526553689317098E-2</c:v>
                </c:pt>
                <c:pt idx="23">
                  <c:v>0.103906400132002</c:v>
                </c:pt>
                <c:pt idx="24">
                  <c:v>8.0243944492719793E-2</c:v>
                </c:pt>
                <c:pt idx="25">
                  <c:v>0.117044785274068</c:v>
                </c:pt>
                <c:pt idx="26">
                  <c:v>0.109847910405333</c:v>
                </c:pt>
                <c:pt idx="27">
                  <c:v>0.119429766785578</c:v>
                </c:pt>
                <c:pt idx="28">
                  <c:v>7.6467890285406598E-2</c:v>
                </c:pt>
                <c:pt idx="29">
                  <c:v>8.9764260603649601E-2</c:v>
                </c:pt>
                <c:pt idx="30">
                  <c:v>7.0581750097481397E-2</c:v>
                </c:pt>
                <c:pt idx="31">
                  <c:v>0.137220808420107</c:v>
                </c:pt>
                <c:pt idx="32">
                  <c:v>9.3525070464593393E-2</c:v>
                </c:pt>
                <c:pt idx="33">
                  <c:v>0.10813520873961199</c:v>
                </c:pt>
                <c:pt idx="34">
                  <c:v>0.29928279598660001</c:v>
                </c:pt>
                <c:pt idx="35">
                  <c:v>8.5503987868427694E-2</c:v>
                </c:pt>
                <c:pt idx="36">
                  <c:v>0.15950898714624401</c:v>
                </c:pt>
                <c:pt idx="37">
                  <c:v>0.124567160199602</c:v>
                </c:pt>
                <c:pt idx="38">
                  <c:v>0.167640696962021</c:v>
                </c:pt>
                <c:pt idx="39">
                  <c:v>0.164753534657687</c:v>
                </c:pt>
                <c:pt idx="40">
                  <c:v>0.19228718959317401</c:v>
                </c:pt>
                <c:pt idx="41">
                  <c:v>8.58288702964419E-2</c:v>
                </c:pt>
                <c:pt idx="42">
                  <c:v>7.4246228942091097E-2</c:v>
                </c:pt>
                <c:pt idx="43">
                  <c:v>0.24174080325323799</c:v>
                </c:pt>
                <c:pt idx="44">
                  <c:v>6.5906269312425006E-2</c:v>
                </c:pt>
                <c:pt idx="45">
                  <c:v>0.53731986982250601</c:v>
                </c:pt>
                <c:pt idx="46">
                  <c:v>0.17614735080368399</c:v>
                </c:pt>
                <c:pt idx="47">
                  <c:v>0.18637949067401099</c:v>
                </c:pt>
                <c:pt idx="48">
                  <c:v>0.26042543182265898</c:v>
                </c:pt>
                <c:pt idx="49">
                  <c:v>0.242089045340832</c:v>
                </c:pt>
                <c:pt idx="50">
                  <c:v>0.16968621413837001</c:v>
                </c:pt>
                <c:pt idx="51">
                  <c:v>0.24071958831651899</c:v>
                </c:pt>
                <c:pt idx="52">
                  <c:v>0.16484256123185501</c:v>
                </c:pt>
                <c:pt idx="53">
                  <c:v>0.40972512013509299</c:v>
                </c:pt>
                <c:pt idx="54">
                  <c:v>0.212357564857728</c:v>
                </c:pt>
                <c:pt idx="55">
                  <c:v>0.21636280720308601</c:v>
                </c:pt>
                <c:pt idx="56">
                  <c:v>0.117949887783563</c:v>
                </c:pt>
                <c:pt idx="57">
                  <c:v>0.260064465543699</c:v>
                </c:pt>
                <c:pt idx="58">
                  <c:v>0.44815270064993001</c:v>
                </c:pt>
                <c:pt idx="59">
                  <c:v>0.30484602377228898</c:v>
                </c:pt>
                <c:pt idx="60">
                  <c:v>0.103391422891551</c:v>
                </c:pt>
                <c:pt idx="61">
                  <c:v>0.24524986145806099</c:v>
                </c:pt>
                <c:pt idx="62">
                  <c:v>0.15731355950565001</c:v>
                </c:pt>
                <c:pt idx="63">
                  <c:v>0.157256717054888</c:v>
                </c:pt>
                <c:pt idx="64">
                  <c:v>0.169696996842434</c:v>
                </c:pt>
                <c:pt idx="65">
                  <c:v>0.251794664724943</c:v>
                </c:pt>
                <c:pt idx="66">
                  <c:v>2.6905020585137201E-2</c:v>
                </c:pt>
                <c:pt idx="67">
                  <c:v>0.196477078449554</c:v>
                </c:pt>
                <c:pt idx="68">
                  <c:v>0.57822784948277295</c:v>
                </c:pt>
                <c:pt idx="69">
                  <c:v>0.91060659464610405</c:v>
                </c:pt>
                <c:pt idx="70">
                  <c:v>0.31778214339258498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45-4CDF-B826-4E922164F171}"/>
            </c:ext>
          </c:extLst>
        </c:ser>
        <c:ser>
          <c:idx val="10"/>
          <c:order val="10"/>
          <c:tx>
            <c:strRef>
              <c:f>'CPR CDR 3и лица'!$AG$1</c:f>
              <c:strCache>
                <c:ptCount val="1"/>
                <c:pt idx="0">
                  <c:v>Союз-1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лица'!$AG$2:$AG$72</c:f>
              <c:numCache>
                <c:formatCode>0%</c:formatCode>
                <c:ptCount val="71"/>
                <c:pt idx="13">
                  <c:v>0.129517771862172</c:v>
                </c:pt>
                <c:pt idx="14">
                  <c:v>9.5026464663173105E-2</c:v>
                </c:pt>
                <c:pt idx="15">
                  <c:v>9.7011669862826805E-2</c:v>
                </c:pt>
                <c:pt idx="16">
                  <c:v>0.172184542465843</c:v>
                </c:pt>
                <c:pt idx="17">
                  <c:v>8.3140493761343207E-2</c:v>
                </c:pt>
                <c:pt idx="18">
                  <c:v>9.8661441482294901E-2</c:v>
                </c:pt>
                <c:pt idx="19">
                  <c:v>0.12898457215953399</c:v>
                </c:pt>
                <c:pt idx="20">
                  <c:v>8.5076706692575402E-2</c:v>
                </c:pt>
                <c:pt idx="21">
                  <c:v>5.6525136292816101E-2</c:v>
                </c:pt>
                <c:pt idx="22">
                  <c:v>0.115053702812421</c:v>
                </c:pt>
                <c:pt idx="23">
                  <c:v>7.2023191577814796E-2</c:v>
                </c:pt>
                <c:pt idx="24">
                  <c:v>0.12534844554038499</c:v>
                </c:pt>
                <c:pt idx="25">
                  <c:v>0.12772503230394899</c:v>
                </c:pt>
                <c:pt idx="26">
                  <c:v>8.8727215657003894E-2</c:v>
                </c:pt>
                <c:pt idx="27">
                  <c:v>0.136249613007388</c:v>
                </c:pt>
                <c:pt idx="28">
                  <c:v>0.14534439576118499</c:v>
                </c:pt>
                <c:pt idx="29">
                  <c:v>0.1198654127281</c:v>
                </c:pt>
                <c:pt idx="30">
                  <c:v>0.132789979473728</c:v>
                </c:pt>
                <c:pt idx="31">
                  <c:v>0.107256214237699</c:v>
                </c:pt>
                <c:pt idx="32">
                  <c:v>0.116615078928119</c:v>
                </c:pt>
                <c:pt idx="33">
                  <c:v>0.141456379884144</c:v>
                </c:pt>
                <c:pt idx="34">
                  <c:v>0.12930544166859501</c:v>
                </c:pt>
                <c:pt idx="35">
                  <c:v>0.124156057784872</c:v>
                </c:pt>
                <c:pt idx="36">
                  <c:v>0.17807762156725701</c:v>
                </c:pt>
                <c:pt idx="37">
                  <c:v>0.121957657644936</c:v>
                </c:pt>
                <c:pt idx="38">
                  <c:v>0.12011724639947299</c:v>
                </c:pt>
                <c:pt idx="39">
                  <c:v>0.125904105753993</c:v>
                </c:pt>
                <c:pt idx="40">
                  <c:v>0.11025273835018901</c:v>
                </c:pt>
                <c:pt idx="41">
                  <c:v>0.14767519279744501</c:v>
                </c:pt>
                <c:pt idx="42">
                  <c:v>0.20339927245464701</c:v>
                </c:pt>
                <c:pt idx="43">
                  <c:v>0.12511690920137</c:v>
                </c:pt>
                <c:pt idx="44">
                  <c:v>0.144890258417571</c:v>
                </c:pt>
                <c:pt idx="45">
                  <c:v>8.59031249104696E-2</c:v>
                </c:pt>
                <c:pt idx="46">
                  <c:v>0.150108914181704</c:v>
                </c:pt>
                <c:pt idx="47">
                  <c:v>0.22484146760419499</c:v>
                </c:pt>
                <c:pt idx="48">
                  <c:v>0.29322973871332603</c:v>
                </c:pt>
                <c:pt idx="49">
                  <c:v>0.18313068094915499</c:v>
                </c:pt>
                <c:pt idx="50">
                  <c:v>0.327240203596941</c:v>
                </c:pt>
                <c:pt idx="51">
                  <c:v>0.120291961321351</c:v>
                </c:pt>
                <c:pt idx="52">
                  <c:v>0.163041627043958</c:v>
                </c:pt>
                <c:pt idx="53">
                  <c:v>0.26224130061038398</c:v>
                </c:pt>
                <c:pt idx="54">
                  <c:v>0.17325803625500799</c:v>
                </c:pt>
                <c:pt idx="55">
                  <c:v>0.25673294323232998</c:v>
                </c:pt>
                <c:pt idx="56">
                  <c:v>0.20932477571232</c:v>
                </c:pt>
                <c:pt idx="57">
                  <c:v>0.187892994265275</c:v>
                </c:pt>
                <c:pt idx="58">
                  <c:v>0.220393013512309</c:v>
                </c:pt>
                <c:pt idx="59">
                  <c:v>0.20957062009855101</c:v>
                </c:pt>
                <c:pt idx="60">
                  <c:v>0.24835953770356001</c:v>
                </c:pt>
                <c:pt idx="61">
                  <c:v>0.16164594900596499</c:v>
                </c:pt>
                <c:pt idx="62">
                  <c:v>0.12889860616724</c:v>
                </c:pt>
                <c:pt idx="63">
                  <c:v>0.34809524705259398</c:v>
                </c:pt>
                <c:pt idx="64">
                  <c:v>0.21068128634036601</c:v>
                </c:pt>
                <c:pt idx="65">
                  <c:v>0.16648080678933999</c:v>
                </c:pt>
                <c:pt idx="66">
                  <c:v>9.1392150247549306E-2</c:v>
                </c:pt>
                <c:pt idx="67">
                  <c:v>0.19960361779476399</c:v>
                </c:pt>
                <c:pt idx="68">
                  <c:v>0.19569206076461501</c:v>
                </c:pt>
                <c:pt idx="69">
                  <c:v>0.18449970801193799</c:v>
                </c:pt>
                <c:pt idx="70">
                  <c:v>0.15633294531421499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45-4CDF-B826-4E922164F171}"/>
            </c:ext>
          </c:extLst>
        </c:ser>
        <c:ser>
          <c:idx val="11"/>
          <c:order val="11"/>
          <c:tx>
            <c:strRef>
              <c:f>'CPR CDR 3и лица'!$AH$1</c:f>
              <c:strCache>
                <c:ptCount val="1"/>
                <c:pt idx="0">
                  <c:v>ДВИЦ-1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лица'!$AH$2:$AH$72</c:f>
              <c:numCache>
                <c:formatCode>0%</c:formatCode>
                <c:ptCount val="71"/>
                <c:pt idx="16">
                  <c:v>0.12796281545102101</c:v>
                </c:pt>
                <c:pt idx="17">
                  <c:v>8.2076399957859994E-2</c:v>
                </c:pt>
                <c:pt idx="18">
                  <c:v>4.1296204110112797E-2</c:v>
                </c:pt>
                <c:pt idx="19">
                  <c:v>6.5710461691104796E-2</c:v>
                </c:pt>
                <c:pt idx="20">
                  <c:v>7.1614033843464306E-2</c:v>
                </c:pt>
                <c:pt idx="21">
                  <c:v>6.22780428833506E-2</c:v>
                </c:pt>
                <c:pt idx="22">
                  <c:v>9.0116648991173706E-2</c:v>
                </c:pt>
                <c:pt idx="23">
                  <c:v>5.2637671338715802E-2</c:v>
                </c:pt>
                <c:pt idx="24">
                  <c:v>3.02180944351438E-2</c:v>
                </c:pt>
                <c:pt idx="25">
                  <c:v>4.4739773837822502E-2</c:v>
                </c:pt>
                <c:pt idx="26">
                  <c:v>7.7901657024199697E-2</c:v>
                </c:pt>
                <c:pt idx="27">
                  <c:v>4.1568820143489497E-2</c:v>
                </c:pt>
                <c:pt idx="28">
                  <c:v>7.0640127568029204E-2</c:v>
                </c:pt>
                <c:pt idx="29">
                  <c:v>4.2465945028586402E-2</c:v>
                </c:pt>
                <c:pt idx="30">
                  <c:v>3.56492238890029E-2</c:v>
                </c:pt>
                <c:pt idx="31">
                  <c:v>4.6376468563427101E-2</c:v>
                </c:pt>
                <c:pt idx="32">
                  <c:v>4.1771970503663998E-2</c:v>
                </c:pt>
                <c:pt idx="33">
                  <c:v>7.9400810996960502E-2</c:v>
                </c:pt>
                <c:pt idx="34">
                  <c:v>6.4322789989738102E-2</c:v>
                </c:pt>
                <c:pt idx="35">
                  <c:v>4.3175059002882203E-2</c:v>
                </c:pt>
                <c:pt idx="36">
                  <c:v>4.9960190772048302E-2</c:v>
                </c:pt>
                <c:pt idx="37">
                  <c:v>6.6546061150272603E-2</c:v>
                </c:pt>
                <c:pt idx="38">
                  <c:v>7.2979467160738706E-2</c:v>
                </c:pt>
                <c:pt idx="39">
                  <c:v>9.3595262632258702E-2</c:v>
                </c:pt>
                <c:pt idx="40">
                  <c:v>5.4557949161807603E-2</c:v>
                </c:pt>
                <c:pt idx="41">
                  <c:v>5.9971369704403601E-2</c:v>
                </c:pt>
                <c:pt idx="42">
                  <c:v>5.4341975787662998E-2</c:v>
                </c:pt>
                <c:pt idx="43">
                  <c:v>5.5464093831021397E-2</c:v>
                </c:pt>
                <c:pt idx="44">
                  <c:v>0.13486472137584399</c:v>
                </c:pt>
                <c:pt idx="45">
                  <c:v>6.8472816389507293E-2</c:v>
                </c:pt>
                <c:pt idx="46">
                  <c:v>0.25026364274027701</c:v>
                </c:pt>
                <c:pt idx="47">
                  <c:v>0.24252543321703801</c:v>
                </c:pt>
                <c:pt idx="48">
                  <c:v>0.13106003063443</c:v>
                </c:pt>
                <c:pt idx="49">
                  <c:v>9.2662875997362601E-2</c:v>
                </c:pt>
                <c:pt idx="50">
                  <c:v>0.11747479942915599</c:v>
                </c:pt>
                <c:pt idx="51">
                  <c:v>8.5454231053653198E-2</c:v>
                </c:pt>
                <c:pt idx="52">
                  <c:v>0.18669198141242299</c:v>
                </c:pt>
                <c:pt idx="53">
                  <c:v>0.106427274719787</c:v>
                </c:pt>
                <c:pt idx="54">
                  <c:v>0.13150210284838501</c:v>
                </c:pt>
                <c:pt idx="55">
                  <c:v>8.7276912000807005E-2</c:v>
                </c:pt>
                <c:pt idx="56">
                  <c:v>0.23986772877559201</c:v>
                </c:pt>
                <c:pt idx="57">
                  <c:v>8.2180119036697002E-2</c:v>
                </c:pt>
                <c:pt idx="58">
                  <c:v>0.26720764996623803</c:v>
                </c:pt>
                <c:pt idx="59">
                  <c:v>0.12593238355190201</c:v>
                </c:pt>
                <c:pt idx="60">
                  <c:v>9.3277844875092303E-2</c:v>
                </c:pt>
                <c:pt idx="61">
                  <c:v>0.16799374295081801</c:v>
                </c:pt>
                <c:pt idx="62">
                  <c:v>0.15180752867493799</c:v>
                </c:pt>
                <c:pt idx="63">
                  <c:v>8.4609852508856304E-2</c:v>
                </c:pt>
                <c:pt idx="64">
                  <c:v>3.8050102651947602E-2</c:v>
                </c:pt>
                <c:pt idx="65">
                  <c:v>0.10928462563052201</c:v>
                </c:pt>
                <c:pt idx="66">
                  <c:v>0.14369559387953099</c:v>
                </c:pt>
                <c:pt idx="67">
                  <c:v>8.5825641486972901E-2</c:v>
                </c:pt>
                <c:pt idx="68">
                  <c:v>0.113589812955769</c:v>
                </c:pt>
                <c:pt idx="69">
                  <c:v>6.1310232987149701E-2</c:v>
                </c:pt>
                <c:pt idx="70">
                  <c:v>8.1204731336731298E-2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45-4CDF-B826-4E922164F171}"/>
            </c:ext>
          </c:extLst>
        </c:ser>
        <c:ser>
          <c:idx val="12"/>
          <c:order val="12"/>
          <c:tx>
            <c:strRef>
              <c:f>'CPR CDR 3и лица'!$AI$1</c:f>
              <c:strCache>
                <c:ptCount val="1"/>
                <c:pt idx="0">
                  <c:v>ИНТЕХ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лица'!$AI$2:$AI$72</c:f>
              <c:numCache>
                <c:formatCode>0%</c:formatCode>
                <c:ptCount val="71"/>
                <c:pt idx="16">
                  <c:v>0.12690454248102101</c:v>
                </c:pt>
                <c:pt idx="17">
                  <c:v>7.7959127268600506E-2</c:v>
                </c:pt>
                <c:pt idx="18">
                  <c:v>0.156670517824154</c:v>
                </c:pt>
                <c:pt idx="19">
                  <c:v>0.142438504981373</c:v>
                </c:pt>
                <c:pt idx="20">
                  <c:v>0.13593597194007701</c:v>
                </c:pt>
                <c:pt idx="21">
                  <c:v>0.15214071047459299</c:v>
                </c:pt>
                <c:pt idx="22">
                  <c:v>0.138903279177954</c:v>
                </c:pt>
                <c:pt idx="23">
                  <c:v>0.22082711309998301</c:v>
                </c:pt>
                <c:pt idx="24">
                  <c:v>0.102340249320672</c:v>
                </c:pt>
                <c:pt idx="25">
                  <c:v>0.100017492550773</c:v>
                </c:pt>
                <c:pt idx="26">
                  <c:v>7.8831143467342296E-2</c:v>
                </c:pt>
                <c:pt idx="27">
                  <c:v>0.108227301018737</c:v>
                </c:pt>
                <c:pt idx="28">
                  <c:v>0.165812321700293</c:v>
                </c:pt>
                <c:pt idx="29">
                  <c:v>0.37069234159113401</c:v>
                </c:pt>
                <c:pt idx="30">
                  <c:v>9.1991976481661103E-2</c:v>
                </c:pt>
                <c:pt idx="31">
                  <c:v>0.18601985688091999</c:v>
                </c:pt>
                <c:pt idx="32">
                  <c:v>9.6050880777188305E-2</c:v>
                </c:pt>
                <c:pt idx="33">
                  <c:v>9.6141156297637795E-2</c:v>
                </c:pt>
                <c:pt idx="34">
                  <c:v>0.155012445742885</c:v>
                </c:pt>
                <c:pt idx="35">
                  <c:v>0.111056220075912</c:v>
                </c:pt>
                <c:pt idx="36">
                  <c:v>0.69126827058499996</c:v>
                </c:pt>
                <c:pt idx="37">
                  <c:v>9.0410583735677195E-3</c:v>
                </c:pt>
                <c:pt idx="38">
                  <c:v>3.47515390780044E-2</c:v>
                </c:pt>
                <c:pt idx="39">
                  <c:v>0.11572369104445999</c:v>
                </c:pt>
                <c:pt idx="40">
                  <c:v>0.12859934825823699</c:v>
                </c:pt>
                <c:pt idx="41">
                  <c:v>5.8105250732859999E-2</c:v>
                </c:pt>
                <c:pt idx="42">
                  <c:v>9.62883312700646E-2</c:v>
                </c:pt>
                <c:pt idx="43">
                  <c:v>0.19724928952457499</c:v>
                </c:pt>
                <c:pt idx="44">
                  <c:v>0.27907398732685101</c:v>
                </c:pt>
                <c:pt idx="45">
                  <c:v>0.117096370557552</c:v>
                </c:pt>
                <c:pt idx="46">
                  <c:v>0.17894613172688101</c:v>
                </c:pt>
                <c:pt idx="47">
                  <c:v>0.14383073492762299</c:v>
                </c:pt>
                <c:pt idx="48">
                  <c:v>0.18172283414090501</c:v>
                </c:pt>
                <c:pt idx="49">
                  <c:v>0.216676263472556</c:v>
                </c:pt>
                <c:pt idx="50">
                  <c:v>0.196271087250912</c:v>
                </c:pt>
                <c:pt idx="51">
                  <c:v>0.19252364214197401</c:v>
                </c:pt>
                <c:pt idx="52">
                  <c:v>0.23011484263012</c:v>
                </c:pt>
                <c:pt idx="53">
                  <c:v>0.31076022360189798</c:v>
                </c:pt>
                <c:pt idx="54">
                  <c:v>0.109493683386774</c:v>
                </c:pt>
                <c:pt idx="55">
                  <c:v>0.25732112036203603</c:v>
                </c:pt>
                <c:pt idx="56">
                  <c:v>0.33723647905558202</c:v>
                </c:pt>
                <c:pt idx="57">
                  <c:v>0.276522176935599</c:v>
                </c:pt>
                <c:pt idx="58">
                  <c:v>0.220908886165468</c:v>
                </c:pt>
                <c:pt idx="59">
                  <c:v>0.199392227078555</c:v>
                </c:pt>
                <c:pt idx="60">
                  <c:v>0.19704235329040701</c:v>
                </c:pt>
                <c:pt idx="61">
                  <c:v>0.19712049462863801</c:v>
                </c:pt>
                <c:pt idx="62">
                  <c:v>0.16665962466949499</c:v>
                </c:pt>
                <c:pt idx="63">
                  <c:v>0.19948772172625201</c:v>
                </c:pt>
                <c:pt idx="64">
                  <c:v>0.12440005445970501</c:v>
                </c:pt>
                <c:pt idx="65">
                  <c:v>0.16389694946328501</c:v>
                </c:pt>
                <c:pt idx="66">
                  <c:v>3.6021113931647898E-2</c:v>
                </c:pt>
                <c:pt idx="67">
                  <c:v>0.11474927453924</c:v>
                </c:pt>
                <c:pt idx="68">
                  <c:v>0.12871573022100199</c:v>
                </c:pt>
                <c:pt idx="69">
                  <c:v>0.126142736561935</c:v>
                </c:pt>
                <c:pt idx="70">
                  <c:v>0.21088466100690201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45-4CDF-B826-4E922164F171}"/>
            </c:ext>
          </c:extLst>
        </c:ser>
        <c:ser>
          <c:idx val="13"/>
          <c:order val="13"/>
          <c:tx>
            <c:strRef>
              <c:f>'CPR CDR 3и лица'!$AJ$1</c:f>
              <c:strCache>
                <c:ptCount val="1"/>
                <c:pt idx="0">
                  <c:v>МИА-1-пул1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лица'!$AJ$2:$AJ$72</c:f>
              <c:numCache>
                <c:formatCode>0%</c:formatCode>
                <c:ptCount val="71"/>
                <c:pt idx="16">
                  <c:v>0.17970386095702801</c:v>
                </c:pt>
                <c:pt idx="17">
                  <c:v>7.7937759263307593E-2</c:v>
                </c:pt>
                <c:pt idx="18">
                  <c:v>8.2470152960575902E-2</c:v>
                </c:pt>
                <c:pt idx="19">
                  <c:v>7.4598357151675093E-2</c:v>
                </c:pt>
                <c:pt idx="20">
                  <c:v>5.4450801981646299E-2</c:v>
                </c:pt>
                <c:pt idx="21">
                  <c:v>5.5128027363933997E-2</c:v>
                </c:pt>
                <c:pt idx="22">
                  <c:v>8.7981540685697301E-2</c:v>
                </c:pt>
                <c:pt idx="23">
                  <c:v>0.10414922531445001</c:v>
                </c:pt>
                <c:pt idx="24">
                  <c:v>9.2873500949238297E-2</c:v>
                </c:pt>
                <c:pt idx="25">
                  <c:v>4.7052880209198802E-2</c:v>
                </c:pt>
                <c:pt idx="26">
                  <c:v>7.8403530307501704E-2</c:v>
                </c:pt>
                <c:pt idx="27">
                  <c:v>5.5749336016380699E-2</c:v>
                </c:pt>
                <c:pt idx="28">
                  <c:v>6.8221031490754203E-2</c:v>
                </c:pt>
                <c:pt idx="29">
                  <c:v>0.118460370482402</c:v>
                </c:pt>
                <c:pt idx="30">
                  <c:v>6.9600536902855503E-2</c:v>
                </c:pt>
                <c:pt idx="31">
                  <c:v>4.8888810666468399E-2</c:v>
                </c:pt>
                <c:pt idx="32">
                  <c:v>0.13922324489862301</c:v>
                </c:pt>
                <c:pt idx="33">
                  <c:v>0.104164843332817</c:v>
                </c:pt>
                <c:pt idx="34">
                  <c:v>8.1636468201798207E-2</c:v>
                </c:pt>
                <c:pt idx="35">
                  <c:v>0.103549781227293</c:v>
                </c:pt>
                <c:pt idx="36">
                  <c:v>8.4300540538567795E-2</c:v>
                </c:pt>
                <c:pt idx="37">
                  <c:v>0.104988612284694</c:v>
                </c:pt>
                <c:pt idx="38">
                  <c:v>8.1677135048250193E-2</c:v>
                </c:pt>
                <c:pt idx="39">
                  <c:v>8.8424146269423201E-2</c:v>
                </c:pt>
                <c:pt idx="40">
                  <c:v>9.8513145296297497E-2</c:v>
                </c:pt>
                <c:pt idx="41">
                  <c:v>0.12851601793035</c:v>
                </c:pt>
                <c:pt idx="42">
                  <c:v>4.7904994412522599E-2</c:v>
                </c:pt>
                <c:pt idx="43">
                  <c:v>0.139653144532531</c:v>
                </c:pt>
                <c:pt idx="44">
                  <c:v>0.110746439026895</c:v>
                </c:pt>
                <c:pt idx="45">
                  <c:v>0.104152974557587</c:v>
                </c:pt>
                <c:pt idx="46">
                  <c:v>8.3415215506400298E-2</c:v>
                </c:pt>
                <c:pt idx="47">
                  <c:v>0.16702639036091399</c:v>
                </c:pt>
                <c:pt idx="48">
                  <c:v>0.18222618618077199</c:v>
                </c:pt>
                <c:pt idx="49">
                  <c:v>0.11825960086686201</c:v>
                </c:pt>
                <c:pt idx="50">
                  <c:v>0.17013006114340401</c:v>
                </c:pt>
                <c:pt idx="51">
                  <c:v>0.30311026844432998</c:v>
                </c:pt>
                <c:pt idx="52">
                  <c:v>0.19980965966177899</c:v>
                </c:pt>
                <c:pt idx="53">
                  <c:v>0.28471032057024598</c:v>
                </c:pt>
                <c:pt idx="54">
                  <c:v>0.181771898540704</c:v>
                </c:pt>
                <c:pt idx="55">
                  <c:v>0.104411011287183</c:v>
                </c:pt>
                <c:pt idx="56">
                  <c:v>0.275136122312029</c:v>
                </c:pt>
                <c:pt idx="57">
                  <c:v>0.15242357095214901</c:v>
                </c:pt>
                <c:pt idx="58">
                  <c:v>0.205246824345618</c:v>
                </c:pt>
                <c:pt idx="59">
                  <c:v>0.29462469058364299</c:v>
                </c:pt>
                <c:pt idx="60">
                  <c:v>0.21501158109646901</c:v>
                </c:pt>
                <c:pt idx="61">
                  <c:v>0.15064362215166699</c:v>
                </c:pt>
                <c:pt idx="62">
                  <c:v>0.190640089114752</c:v>
                </c:pt>
                <c:pt idx="63">
                  <c:v>0.116663905665852</c:v>
                </c:pt>
                <c:pt idx="64">
                  <c:v>0.14241974302895</c:v>
                </c:pt>
                <c:pt idx="65">
                  <c:v>0.176314579973048</c:v>
                </c:pt>
                <c:pt idx="66">
                  <c:v>0.11968132254532</c:v>
                </c:pt>
                <c:pt idx="67">
                  <c:v>7.0441845823652802E-2</c:v>
                </c:pt>
                <c:pt idx="68">
                  <c:v>0.160022323337001</c:v>
                </c:pt>
                <c:pt idx="69">
                  <c:v>9.0686502937112404E-2</c:v>
                </c:pt>
                <c:pt idx="70">
                  <c:v>0.18968504721676299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45-4CDF-B826-4E922164F171}"/>
            </c:ext>
          </c:extLst>
        </c:ser>
        <c:ser>
          <c:idx val="14"/>
          <c:order val="14"/>
          <c:tx>
            <c:strRef>
              <c:f>'CPR CDR 3и лица'!$AK$1</c:f>
              <c:strCache>
                <c:ptCount val="1"/>
                <c:pt idx="0">
                  <c:v>Возрождение-4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лица'!$AK$2:$AK$72</c:f>
              <c:numCache>
                <c:formatCode>0%</c:formatCode>
                <c:ptCount val="71"/>
                <c:pt idx="18">
                  <c:v>0.19878156457325899</c:v>
                </c:pt>
                <c:pt idx="19">
                  <c:v>0.124474514210669</c:v>
                </c:pt>
                <c:pt idx="20">
                  <c:v>0.12241496719445601</c:v>
                </c:pt>
                <c:pt idx="21">
                  <c:v>0.126758958187595</c:v>
                </c:pt>
                <c:pt idx="22">
                  <c:v>0.14056727802778601</c:v>
                </c:pt>
                <c:pt idx="23">
                  <c:v>0.136901845040279</c:v>
                </c:pt>
                <c:pt idx="24">
                  <c:v>0.16125997439113399</c:v>
                </c:pt>
                <c:pt idx="25">
                  <c:v>0.14339540218614399</c:v>
                </c:pt>
                <c:pt idx="26">
                  <c:v>0.13830066931246501</c:v>
                </c:pt>
                <c:pt idx="27">
                  <c:v>0.129322811739989</c:v>
                </c:pt>
                <c:pt idx="28">
                  <c:v>0.170107698179148</c:v>
                </c:pt>
                <c:pt idx="29">
                  <c:v>0.109541423696235</c:v>
                </c:pt>
                <c:pt idx="30">
                  <c:v>0.15154744746604201</c:v>
                </c:pt>
                <c:pt idx="31">
                  <c:v>0.14891260007180501</c:v>
                </c:pt>
                <c:pt idx="32">
                  <c:v>0.19113623301194099</c:v>
                </c:pt>
                <c:pt idx="33">
                  <c:v>0.13364152194609399</c:v>
                </c:pt>
                <c:pt idx="34">
                  <c:v>0.14545522908806099</c:v>
                </c:pt>
                <c:pt idx="35">
                  <c:v>0.15452577931929701</c:v>
                </c:pt>
                <c:pt idx="36">
                  <c:v>0.121664609071174</c:v>
                </c:pt>
                <c:pt idx="37">
                  <c:v>0.17465593730679599</c:v>
                </c:pt>
                <c:pt idx="38">
                  <c:v>0.147139295168221</c:v>
                </c:pt>
                <c:pt idx="39">
                  <c:v>0.13056958785598899</c:v>
                </c:pt>
                <c:pt idx="40">
                  <c:v>0.16198104736920399</c:v>
                </c:pt>
                <c:pt idx="41">
                  <c:v>0.20408069264270601</c:v>
                </c:pt>
                <c:pt idx="42">
                  <c:v>0.185858571396984</c:v>
                </c:pt>
                <c:pt idx="43">
                  <c:v>0.14287718700552399</c:v>
                </c:pt>
                <c:pt idx="44">
                  <c:v>0.169259440045917</c:v>
                </c:pt>
                <c:pt idx="45">
                  <c:v>0.174405342621126</c:v>
                </c:pt>
                <c:pt idx="46">
                  <c:v>0.418804393875988</c:v>
                </c:pt>
                <c:pt idx="47">
                  <c:v>0.29958417821203398</c:v>
                </c:pt>
                <c:pt idx="48">
                  <c:v>0.27105552860654902</c:v>
                </c:pt>
                <c:pt idx="49">
                  <c:v>0.44332492218925901</c:v>
                </c:pt>
                <c:pt idx="50">
                  <c:v>0.35232855817617897</c:v>
                </c:pt>
                <c:pt idx="51">
                  <c:v>0.22251142620188799</c:v>
                </c:pt>
                <c:pt idx="52">
                  <c:v>0.51330248334902495</c:v>
                </c:pt>
                <c:pt idx="53">
                  <c:v>0.239791559157921</c:v>
                </c:pt>
                <c:pt idx="54">
                  <c:v>0.326236163795599</c:v>
                </c:pt>
                <c:pt idx="55">
                  <c:v>0.35190098056587399</c:v>
                </c:pt>
                <c:pt idx="56">
                  <c:v>0.38992519485780802</c:v>
                </c:pt>
                <c:pt idx="57">
                  <c:v>0.122443258882159</c:v>
                </c:pt>
                <c:pt idx="58">
                  <c:v>0.49796068033826102</c:v>
                </c:pt>
                <c:pt idx="59">
                  <c:v>0.36177343595236899</c:v>
                </c:pt>
                <c:pt idx="60">
                  <c:v>0.31388914118386402</c:v>
                </c:pt>
                <c:pt idx="61">
                  <c:v>0.32455963385222603</c:v>
                </c:pt>
                <c:pt idx="62">
                  <c:v>0.31821311287509002</c:v>
                </c:pt>
                <c:pt idx="63">
                  <c:v>0.119686291381547</c:v>
                </c:pt>
                <c:pt idx="64">
                  <c:v>0.208208433836998</c:v>
                </c:pt>
                <c:pt idx="65">
                  <c:v>0.18201318795954599</c:v>
                </c:pt>
                <c:pt idx="66">
                  <c:v>0.17233418508151399</c:v>
                </c:pt>
                <c:pt idx="67">
                  <c:v>0.19512862945817</c:v>
                </c:pt>
                <c:pt idx="68">
                  <c:v>0.33607540985328199</c:v>
                </c:pt>
                <c:pt idx="69">
                  <c:v>0.17243502088210999</c:v>
                </c:pt>
                <c:pt idx="70">
                  <c:v>0.319713368447684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45-4CDF-B826-4E922164F171}"/>
            </c:ext>
          </c:extLst>
        </c:ser>
        <c:ser>
          <c:idx val="15"/>
          <c:order val="15"/>
          <c:tx>
            <c:strRef>
              <c:f>'CPR CDR 3и лица'!$AL$1</c:f>
              <c:strCache>
                <c:ptCount val="1"/>
                <c:pt idx="0">
                  <c:v>Пульсар-2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лица'!$AL$2:$AL$72</c:f>
              <c:numCache>
                <c:formatCode>0%</c:formatCode>
                <c:ptCount val="71"/>
                <c:pt idx="18">
                  <c:v>5.6531316603047901E-2</c:v>
                </c:pt>
                <c:pt idx="19">
                  <c:v>7.9992783204003895E-2</c:v>
                </c:pt>
                <c:pt idx="20">
                  <c:v>0.22827315548517199</c:v>
                </c:pt>
                <c:pt idx="21">
                  <c:v>0.17958384141637601</c:v>
                </c:pt>
                <c:pt idx="22">
                  <c:v>0.103113836381572</c:v>
                </c:pt>
                <c:pt idx="23">
                  <c:v>0.102667485827728</c:v>
                </c:pt>
                <c:pt idx="24">
                  <c:v>0.11571267666737001</c:v>
                </c:pt>
                <c:pt idx="25">
                  <c:v>8.9418731433639098E-2</c:v>
                </c:pt>
                <c:pt idx="26">
                  <c:v>0.24238524398821701</c:v>
                </c:pt>
                <c:pt idx="27">
                  <c:v>9.0477327505729996E-2</c:v>
                </c:pt>
                <c:pt idx="28">
                  <c:v>0.17569000715922201</c:v>
                </c:pt>
                <c:pt idx="29">
                  <c:v>0.17582798754772999</c:v>
                </c:pt>
                <c:pt idx="30">
                  <c:v>5.9811023571742401E-2</c:v>
                </c:pt>
                <c:pt idx="31">
                  <c:v>0.197664977010168</c:v>
                </c:pt>
                <c:pt idx="32">
                  <c:v>0.18598212546690501</c:v>
                </c:pt>
                <c:pt idx="33">
                  <c:v>0.220464769228403</c:v>
                </c:pt>
                <c:pt idx="34">
                  <c:v>0.17442471501158599</c:v>
                </c:pt>
                <c:pt idx="35">
                  <c:v>0.16292326610949401</c:v>
                </c:pt>
                <c:pt idx="36">
                  <c:v>0.28009089270893101</c:v>
                </c:pt>
                <c:pt idx="37">
                  <c:v>4.99140260875265E-2</c:v>
                </c:pt>
                <c:pt idx="38">
                  <c:v>0.39903385589773099</c:v>
                </c:pt>
                <c:pt idx="39">
                  <c:v>8.0257651970385896E-2</c:v>
                </c:pt>
                <c:pt idx="40">
                  <c:v>0.28131563226807699</c:v>
                </c:pt>
                <c:pt idx="41">
                  <c:v>3.9836019412422402E-2</c:v>
                </c:pt>
                <c:pt idx="42">
                  <c:v>6.6796723639416897E-2</c:v>
                </c:pt>
                <c:pt idx="43">
                  <c:v>9.3566476006878396E-2</c:v>
                </c:pt>
                <c:pt idx="44">
                  <c:v>0.29447533179826302</c:v>
                </c:pt>
                <c:pt idx="45">
                  <c:v>0.16856440546291601</c:v>
                </c:pt>
                <c:pt idx="46">
                  <c:v>0.114235061262044</c:v>
                </c:pt>
                <c:pt idx="47">
                  <c:v>0.16012509494937399</c:v>
                </c:pt>
                <c:pt idx="48">
                  <c:v>0.22810847404256501</c:v>
                </c:pt>
                <c:pt idx="49">
                  <c:v>0.17281449947177199</c:v>
                </c:pt>
                <c:pt idx="50">
                  <c:v>0.21444212422088299</c:v>
                </c:pt>
                <c:pt idx="51">
                  <c:v>0.41093349699487502</c:v>
                </c:pt>
                <c:pt idx="52">
                  <c:v>0.154197157987985</c:v>
                </c:pt>
                <c:pt idx="53">
                  <c:v>0.31835906280937998</c:v>
                </c:pt>
                <c:pt idx="54">
                  <c:v>0.1853517136175</c:v>
                </c:pt>
                <c:pt idx="55">
                  <c:v>0.32241672539461902</c:v>
                </c:pt>
                <c:pt idx="56">
                  <c:v>0.21166601311277999</c:v>
                </c:pt>
                <c:pt idx="57">
                  <c:v>0.268412025168972</c:v>
                </c:pt>
                <c:pt idx="58">
                  <c:v>0.23122629307095999</c:v>
                </c:pt>
                <c:pt idx="59">
                  <c:v>0.19983401729856701</c:v>
                </c:pt>
                <c:pt idx="60">
                  <c:v>0.29790796909294498</c:v>
                </c:pt>
                <c:pt idx="61">
                  <c:v>0.40767544390876098</c:v>
                </c:pt>
                <c:pt idx="62">
                  <c:v>7.4093800318768804E-2</c:v>
                </c:pt>
                <c:pt idx="63">
                  <c:v>0.233579026929297</c:v>
                </c:pt>
                <c:pt idx="64">
                  <c:v>0.11878652708687</c:v>
                </c:pt>
                <c:pt idx="65">
                  <c:v>0.14430136005539301</c:v>
                </c:pt>
                <c:pt idx="66">
                  <c:v>0</c:v>
                </c:pt>
                <c:pt idx="67">
                  <c:v>0.293452349641878</c:v>
                </c:pt>
                <c:pt idx="68">
                  <c:v>0.18105783877558301</c:v>
                </c:pt>
                <c:pt idx="69">
                  <c:v>4.9123168446680597E-2</c:v>
                </c:pt>
                <c:pt idx="70">
                  <c:v>8.2510827394671998E-2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45-4CDF-B826-4E922164F171}"/>
            </c:ext>
          </c:extLst>
        </c:ser>
        <c:ser>
          <c:idx val="16"/>
          <c:order val="16"/>
          <c:tx>
            <c:strRef>
              <c:f>'CPR CDR 3и лица'!$AM$1</c:f>
              <c:strCache>
                <c:ptCount val="1"/>
                <c:pt idx="0">
                  <c:v>Пульсар-1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лица'!$AM$2:$AM$72</c:f>
              <c:numCache>
                <c:formatCode>0%</c:formatCode>
                <c:ptCount val="71"/>
                <c:pt idx="18">
                  <c:v>0.130463185763288</c:v>
                </c:pt>
                <c:pt idx="19">
                  <c:v>0.10182689527734</c:v>
                </c:pt>
                <c:pt idx="20">
                  <c:v>0.17977654003711399</c:v>
                </c:pt>
                <c:pt idx="21">
                  <c:v>0.137870680107574</c:v>
                </c:pt>
                <c:pt idx="22">
                  <c:v>9.3899793005384202E-2</c:v>
                </c:pt>
                <c:pt idx="23">
                  <c:v>0.11982855499068901</c:v>
                </c:pt>
                <c:pt idx="24">
                  <c:v>0.14623201773423999</c:v>
                </c:pt>
                <c:pt idx="25">
                  <c:v>9.2257673825134806E-2</c:v>
                </c:pt>
                <c:pt idx="26">
                  <c:v>0.201940771132716</c:v>
                </c:pt>
                <c:pt idx="27">
                  <c:v>8.9541752527801305E-2</c:v>
                </c:pt>
                <c:pt idx="28">
                  <c:v>0.14514310158701299</c:v>
                </c:pt>
                <c:pt idx="29">
                  <c:v>0.16781062018593501</c:v>
                </c:pt>
                <c:pt idx="30">
                  <c:v>4.8643745751392901E-2</c:v>
                </c:pt>
                <c:pt idx="31">
                  <c:v>4.9690572661467002E-2</c:v>
                </c:pt>
                <c:pt idx="32">
                  <c:v>0.11395686459268201</c:v>
                </c:pt>
                <c:pt idx="33">
                  <c:v>0.10419631929437601</c:v>
                </c:pt>
                <c:pt idx="34">
                  <c:v>8.6688319765412594E-2</c:v>
                </c:pt>
                <c:pt idx="35">
                  <c:v>0.17044315211342101</c:v>
                </c:pt>
                <c:pt idx="36">
                  <c:v>0.11426354395900901</c:v>
                </c:pt>
                <c:pt idx="37">
                  <c:v>8.07008798836613E-2</c:v>
                </c:pt>
                <c:pt idx="38">
                  <c:v>0.18495898266760999</c:v>
                </c:pt>
                <c:pt idx="39">
                  <c:v>0.10531928214410401</c:v>
                </c:pt>
                <c:pt idx="40">
                  <c:v>0.109299172114835</c:v>
                </c:pt>
                <c:pt idx="41">
                  <c:v>0.126062288855538</c:v>
                </c:pt>
                <c:pt idx="42">
                  <c:v>0.23218176310532701</c:v>
                </c:pt>
                <c:pt idx="43">
                  <c:v>0.26176738647995901</c:v>
                </c:pt>
                <c:pt idx="44">
                  <c:v>0.19447545688894499</c:v>
                </c:pt>
                <c:pt idx="45">
                  <c:v>0.14135389986480201</c:v>
                </c:pt>
                <c:pt idx="46">
                  <c:v>0.22801317731482901</c:v>
                </c:pt>
                <c:pt idx="47">
                  <c:v>0.105729663785192</c:v>
                </c:pt>
                <c:pt idx="48">
                  <c:v>8.9490896971624198E-2</c:v>
                </c:pt>
                <c:pt idx="49">
                  <c:v>0.218083581493482</c:v>
                </c:pt>
                <c:pt idx="50">
                  <c:v>0.18178764151198901</c:v>
                </c:pt>
                <c:pt idx="51">
                  <c:v>0.38063497431535098</c:v>
                </c:pt>
                <c:pt idx="52">
                  <c:v>0.220926938039918</c:v>
                </c:pt>
                <c:pt idx="53">
                  <c:v>0.22533973615658401</c:v>
                </c:pt>
                <c:pt idx="54">
                  <c:v>0.13403116681727101</c:v>
                </c:pt>
                <c:pt idx="55">
                  <c:v>0.21087981071277201</c:v>
                </c:pt>
                <c:pt idx="56">
                  <c:v>0.17657599575198599</c:v>
                </c:pt>
                <c:pt idx="57">
                  <c:v>0.20212371980798399</c:v>
                </c:pt>
                <c:pt idx="58">
                  <c:v>0.238324330792167</c:v>
                </c:pt>
                <c:pt idx="59">
                  <c:v>0.33014315730280103</c:v>
                </c:pt>
                <c:pt idx="60">
                  <c:v>7.1804422224983094E-2</c:v>
                </c:pt>
                <c:pt idx="61">
                  <c:v>4.8892725164918299E-2</c:v>
                </c:pt>
                <c:pt idx="62">
                  <c:v>0.23560698084644499</c:v>
                </c:pt>
                <c:pt idx="63">
                  <c:v>0.14450576786918301</c:v>
                </c:pt>
                <c:pt idx="64">
                  <c:v>6.2455942811334E-2</c:v>
                </c:pt>
                <c:pt idx="65">
                  <c:v>8.4618197769862305E-2</c:v>
                </c:pt>
                <c:pt idx="66">
                  <c:v>0</c:v>
                </c:pt>
                <c:pt idx="67">
                  <c:v>0.39648924599371199</c:v>
                </c:pt>
                <c:pt idx="68">
                  <c:v>0.144513341597692</c:v>
                </c:pt>
                <c:pt idx="69">
                  <c:v>8.8530875360359196E-2</c:v>
                </c:pt>
                <c:pt idx="70">
                  <c:v>0.139760812228413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45-4CDF-B826-4E922164F171}"/>
            </c:ext>
          </c:extLst>
        </c:ser>
        <c:ser>
          <c:idx val="17"/>
          <c:order val="17"/>
          <c:tx>
            <c:strRef>
              <c:f>'CPR CDR 3и лица'!$AN$1</c:f>
              <c:strCache>
                <c:ptCount val="1"/>
                <c:pt idx="0">
                  <c:v>Эклипс-1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лица'!$AN$2:$AN$72</c:f>
              <c:numCache>
                <c:formatCode>0%</c:formatCode>
                <c:ptCount val="71"/>
                <c:pt idx="18">
                  <c:v>6.4836529533096696E-2</c:v>
                </c:pt>
                <c:pt idx="19">
                  <c:v>0.14285618190928401</c:v>
                </c:pt>
                <c:pt idx="20">
                  <c:v>9.6960406634157503E-2</c:v>
                </c:pt>
                <c:pt idx="21">
                  <c:v>8.9696741830903801E-2</c:v>
                </c:pt>
                <c:pt idx="22">
                  <c:v>0.11981870678914899</c:v>
                </c:pt>
                <c:pt idx="23">
                  <c:v>8.0654222325022298E-2</c:v>
                </c:pt>
                <c:pt idx="24">
                  <c:v>0.106940518487393</c:v>
                </c:pt>
                <c:pt idx="25">
                  <c:v>0.13340196492713899</c:v>
                </c:pt>
                <c:pt idx="26">
                  <c:v>0.15036028245480099</c:v>
                </c:pt>
                <c:pt idx="27">
                  <c:v>0.148846417656262</c:v>
                </c:pt>
                <c:pt idx="28">
                  <c:v>0.12123824821713799</c:v>
                </c:pt>
                <c:pt idx="29">
                  <c:v>9.8290636749418306E-2</c:v>
                </c:pt>
                <c:pt idx="30">
                  <c:v>0.145984457130165</c:v>
                </c:pt>
                <c:pt idx="31">
                  <c:v>0.134902830900825</c:v>
                </c:pt>
                <c:pt idx="32">
                  <c:v>9.1729491165317603E-2</c:v>
                </c:pt>
                <c:pt idx="33">
                  <c:v>0.15785814273596499</c:v>
                </c:pt>
                <c:pt idx="34">
                  <c:v>0.103660618245733</c:v>
                </c:pt>
                <c:pt idx="35">
                  <c:v>0.111578000828576</c:v>
                </c:pt>
                <c:pt idx="36">
                  <c:v>0.100154108115103</c:v>
                </c:pt>
                <c:pt idx="37">
                  <c:v>0.163950332463455</c:v>
                </c:pt>
                <c:pt idx="38">
                  <c:v>0.14118436311074101</c:v>
                </c:pt>
                <c:pt idx="39">
                  <c:v>0.157893837184191</c:v>
                </c:pt>
                <c:pt idx="40">
                  <c:v>0.116808761965699</c:v>
                </c:pt>
                <c:pt idx="41">
                  <c:v>9.9770346553340702E-2</c:v>
                </c:pt>
                <c:pt idx="42">
                  <c:v>0.15396343180039601</c:v>
                </c:pt>
                <c:pt idx="43">
                  <c:v>0.160566305374302</c:v>
                </c:pt>
                <c:pt idx="44">
                  <c:v>0.18856700988855399</c:v>
                </c:pt>
                <c:pt idx="45">
                  <c:v>0.26433055709948</c:v>
                </c:pt>
                <c:pt idx="46">
                  <c:v>0.23509442621453</c:v>
                </c:pt>
                <c:pt idx="47">
                  <c:v>0.295124381713603</c:v>
                </c:pt>
                <c:pt idx="48">
                  <c:v>0.33882266883348</c:v>
                </c:pt>
                <c:pt idx="49">
                  <c:v>0.31061145471692497</c:v>
                </c:pt>
                <c:pt idx="50">
                  <c:v>0.374717434382628</c:v>
                </c:pt>
                <c:pt idx="51">
                  <c:v>0.36636292159338202</c:v>
                </c:pt>
                <c:pt idx="52">
                  <c:v>0.26917942185100002</c:v>
                </c:pt>
                <c:pt idx="53">
                  <c:v>0.29159141979909298</c:v>
                </c:pt>
                <c:pt idx="54">
                  <c:v>0.41799996483659801</c:v>
                </c:pt>
                <c:pt idx="55">
                  <c:v>0.29199695426067501</c:v>
                </c:pt>
                <c:pt idx="56">
                  <c:v>0.424053361442637</c:v>
                </c:pt>
                <c:pt idx="57">
                  <c:v>0.418930641343006</c:v>
                </c:pt>
                <c:pt idx="58">
                  <c:v>0.28138223188080902</c:v>
                </c:pt>
                <c:pt idx="59">
                  <c:v>0.39358986048274203</c:v>
                </c:pt>
                <c:pt idx="60">
                  <c:v>0.40479414640129302</c:v>
                </c:pt>
                <c:pt idx="61">
                  <c:v>0.170979043122508</c:v>
                </c:pt>
                <c:pt idx="62">
                  <c:v>0.30678970047271498</c:v>
                </c:pt>
                <c:pt idx="63">
                  <c:v>0.218289666932836</c:v>
                </c:pt>
                <c:pt idx="64">
                  <c:v>0.110241371922486</c:v>
                </c:pt>
                <c:pt idx="65">
                  <c:v>0.25744003901553902</c:v>
                </c:pt>
                <c:pt idx="66">
                  <c:v>0.174401031661086</c:v>
                </c:pt>
                <c:pt idx="67">
                  <c:v>0.127404026003928</c:v>
                </c:pt>
                <c:pt idx="68">
                  <c:v>0.19206212009225701</c:v>
                </c:pt>
                <c:pt idx="69">
                  <c:v>0.14011882065265799</c:v>
                </c:pt>
                <c:pt idx="70">
                  <c:v>0.33504277146144601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45-4CDF-B826-4E922164F171}"/>
            </c:ext>
          </c:extLst>
        </c:ser>
        <c:ser>
          <c:idx val="18"/>
          <c:order val="18"/>
          <c:tx>
            <c:strRef>
              <c:f>'CPR CDR 3и лица'!$AO$1</c:f>
              <c:strCache>
                <c:ptCount val="1"/>
                <c:pt idx="0">
                  <c:v>МИА-1-пул3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лица'!$AO$2:$AO$72</c:f>
              <c:numCache>
                <c:formatCode>0%</c:formatCode>
                <c:ptCount val="71"/>
                <c:pt idx="21">
                  <c:v>0.30491113901516298</c:v>
                </c:pt>
                <c:pt idx="22">
                  <c:v>9.0499001457357703E-2</c:v>
                </c:pt>
                <c:pt idx="23">
                  <c:v>0.11209143127615601</c:v>
                </c:pt>
                <c:pt idx="24">
                  <c:v>0.13579375917779499</c:v>
                </c:pt>
                <c:pt idx="25">
                  <c:v>0.11770176798941701</c:v>
                </c:pt>
                <c:pt idx="26">
                  <c:v>0.10388868994688399</c:v>
                </c:pt>
                <c:pt idx="27">
                  <c:v>0.12467732567602</c:v>
                </c:pt>
                <c:pt idx="28">
                  <c:v>0.14323057720089899</c:v>
                </c:pt>
                <c:pt idx="29">
                  <c:v>0.12864785068981599</c:v>
                </c:pt>
                <c:pt idx="30">
                  <c:v>0.14514392189004799</c:v>
                </c:pt>
                <c:pt idx="31">
                  <c:v>0.137476529355857</c:v>
                </c:pt>
                <c:pt idx="32">
                  <c:v>0.102782539109119</c:v>
                </c:pt>
                <c:pt idx="33">
                  <c:v>0.111783996075154</c:v>
                </c:pt>
                <c:pt idx="34">
                  <c:v>9.7812432238917404E-2</c:v>
                </c:pt>
                <c:pt idx="35">
                  <c:v>0.113118984745461</c:v>
                </c:pt>
                <c:pt idx="36">
                  <c:v>0.135724734656409</c:v>
                </c:pt>
                <c:pt idx="37">
                  <c:v>0.109215039334664</c:v>
                </c:pt>
                <c:pt idx="38">
                  <c:v>7.0405846971545796E-2</c:v>
                </c:pt>
                <c:pt idx="39">
                  <c:v>0.13896577662568901</c:v>
                </c:pt>
                <c:pt idx="40">
                  <c:v>0.243414756450334</c:v>
                </c:pt>
                <c:pt idx="41">
                  <c:v>0.106036147572324</c:v>
                </c:pt>
                <c:pt idx="42">
                  <c:v>0.55037520501604398</c:v>
                </c:pt>
                <c:pt idx="43">
                  <c:v>0.159474184830349</c:v>
                </c:pt>
                <c:pt idx="44">
                  <c:v>0.144952250794705</c:v>
                </c:pt>
                <c:pt idx="45">
                  <c:v>0.16306800598650401</c:v>
                </c:pt>
                <c:pt idx="46">
                  <c:v>0.30308010004678099</c:v>
                </c:pt>
                <c:pt idx="47">
                  <c:v>0.31647373626263497</c:v>
                </c:pt>
                <c:pt idx="48">
                  <c:v>0.36712293844897398</c:v>
                </c:pt>
                <c:pt idx="49">
                  <c:v>0.28506943531149498</c:v>
                </c:pt>
                <c:pt idx="50">
                  <c:v>0.22511063063617201</c:v>
                </c:pt>
                <c:pt idx="51">
                  <c:v>0.29021828804743199</c:v>
                </c:pt>
                <c:pt idx="52">
                  <c:v>0.324147891861992</c:v>
                </c:pt>
                <c:pt idx="53">
                  <c:v>0.38441427209666601</c:v>
                </c:pt>
                <c:pt idx="54">
                  <c:v>0.368873762571724</c:v>
                </c:pt>
                <c:pt idx="55">
                  <c:v>0.41796437100807798</c:v>
                </c:pt>
                <c:pt idx="56">
                  <c:v>0.41407206565905103</c:v>
                </c:pt>
                <c:pt idx="57">
                  <c:v>0.30796353827074702</c:v>
                </c:pt>
                <c:pt idx="58">
                  <c:v>0.36206129407474202</c:v>
                </c:pt>
                <c:pt idx="59">
                  <c:v>0.290468253038348</c:v>
                </c:pt>
                <c:pt idx="60">
                  <c:v>0.31576429292542502</c:v>
                </c:pt>
                <c:pt idx="61">
                  <c:v>0.16856996364267601</c:v>
                </c:pt>
                <c:pt idx="62">
                  <c:v>0.21880688191390901</c:v>
                </c:pt>
                <c:pt idx="63">
                  <c:v>0.173410530788009</c:v>
                </c:pt>
                <c:pt idx="64">
                  <c:v>0.28193433089249498</c:v>
                </c:pt>
                <c:pt idx="65">
                  <c:v>0.18154050725430201</c:v>
                </c:pt>
                <c:pt idx="66">
                  <c:v>0.17464320533903599</c:v>
                </c:pt>
                <c:pt idx="67">
                  <c:v>0.17383702914686899</c:v>
                </c:pt>
                <c:pt idx="68">
                  <c:v>0.168029108503716</c:v>
                </c:pt>
                <c:pt idx="69">
                  <c:v>0.25056667296198898</c:v>
                </c:pt>
                <c:pt idx="70">
                  <c:v>0.22369717238231901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45-4CDF-B826-4E922164F171}"/>
            </c:ext>
          </c:extLst>
        </c:ser>
        <c:ser>
          <c:idx val="19"/>
          <c:order val="19"/>
          <c:tx>
            <c:strRef>
              <c:f>'CPR CDR 3и лица'!$AP$1</c:f>
              <c:strCache>
                <c:ptCount val="1"/>
                <c:pt idx="0">
                  <c:v>ЗАО «ИА Надежный дом-1»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лица'!$AP$2:$AP$72</c:f>
              <c:numCache>
                <c:formatCode>0%</c:formatCode>
                <c:ptCount val="71"/>
                <c:pt idx="22">
                  <c:v>7.7754840570763095E-2</c:v>
                </c:pt>
                <c:pt idx="23">
                  <c:v>7.8989240901518903E-2</c:v>
                </c:pt>
                <c:pt idx="24">
                  <c:v>0.128103779904267</c:v>
                </c:pt>
                <c:pt idx="25">
                  <c:v>0.11467611653092399</c:v>
                </c:pt>
                <c:pt idx="26">
                  <c:v>8.5487481112108604E-2</c:v>
                </c:pt>
                <c:pt idx="27">
                  <c:v>0.18235198623899401</c:v>
                </c:pt>
                <c:pt idx="28">
                  <c:v>7.1083255754546798E-2</c:v>
                </c:pt>
                <c:pt idx="29">
                  <c:v>8.2320748628753701E-2</c:v>
                </c:pt>
                <c:pt idx="30">
                  <c:v>0.115152822501439</c:v>
                </c:pt>
                <c:pt idx="31">
                  <c:v>6.3949773878655997E-2</c:v>
                </c:pt>
                <c:pt idx="32">
                  <c:v>8.1830041634150599E-2</c:v>
                </c:pt>
                <c:pt idx="33">
                  <c:v>0.108751050926802</c:v>
                </c:pt>
                <c:pt idx="34">
                  <c:v>5.0491264289305497E-2</c:v>
                </c:pt>
                <c:pt idx="35">
                  <c:v>0.13427851672738</c:v>
                </c:pt>
                <c:pt idx="36">
                  <c:v>0.19487648517816999</c:v>
                </c:pt>
                <c:pt idx="37">
                  <c:v>0.115337435219605</c:v>
                </c:pt>
                <c:pt idx="38">
                  <c:v>0.13186901518234501</c:v>
                </c:pt>
                <c:pt idx="39">
                  <c:v>0.10756637687997</c:v>
                </c:pt>
                <c:pt idx="40">
                  <c:v>0.16370426658123299</c:v>
                </c:pt>
                <c:pt idx="41">
                  <c:v>0.15593209476297401</c:v>
                </c:pt>
                <c:pt idx="42">
                  <c:v>0.115972065597219</c:v>
                </c:pt>
                <c:pt idx="43">
                  <c:v>0.15443728088790301</c:v>
                </c:pt>
                <c:pt idx="44">
                  <c:v>0.118483274787374</c:v>
                </c:pt>
                <c:pt idx="45">
                  <c:v>0.164884199308589</c:v>
                </c:pt>
                <c:pt idx="46">
                  <c:v>0.164737544505694</c:v>
                </c:pt>
                <c:pt idx="47">
                  <c:v>0.29163667341421201</c:v>
                </c:pt>
                <c:pt idx="48">
                  <c:v>0.18029375284980101</c:v>
                </c:pt>
                <c:pt idx="49">
                  <c:v>0.14957064306609699</c:v>
                </c:pt>
                <c:pt idx="50">
                  <c:v>0.14623661682429501</c:v>
                </c:pt>
                <c:pt idx="51">
                  <c:v>0.17151063408525</c:v>
                </c:pt>
                <c:pt idx="52">
                  <c:v>0.27229611762905098</c:v>
                </c:pt>
                <c:pt idx="53">
                  <c:v>0.22025583706846399</c:v>
                </c:pt>
                <c:pt idx="54">
                  <c:v>0.27274776709846799</c:v>
                </c:pt>
                <c:pt idx="55">
                  <c:v>0.29652144559312599</c:v>
                </c:pt>
                <c:pt idx="56">
                  <c:v>0.29710611175406998</c:v>
                </c:pt>
                <c:pt idx="57">
                  <c:v>0.20546671990097701</c:v>
                </c:pt>
                <c:pt idx="58">
                  <c:v>0.180199059391387</c:v>
                </c:pt>
                <c:pt idx="59">
                  <c:v>0.120004127342648</c:v>
                </c:pt>
                <c:pt idx="60">
                  <c:v>0.29992435777405402</c:v>
                </c:pt>
                <c:pt idx="61">
                  <c:v>0.22007543590555301</c:v>
                </c:pt>
                <c:pt idx="62">
                  <c:v>0.12935453572705499</c:v>
                </c:pt>
                <c:pt idx="63">
                  <c:v>0.22828368079455999</c:v>
                </c:pt>
                <c:pt idx="64">
                  <c:v>0.22741796336723399</c:v>
                </c:pt>
                <c:pt idx="65">
                  <c:v>0.11804216993156801</c:v>
                </c:pt>
                <c:pt idx="66">
                  <c:v>0.20027499191231399</c:v>
                </c:pt>
                <c:pt idx="67">
                  <c:v>0.17469955360740499</c:v>
                </c:pt>
                <c:pt idx="68">
                  <c:v>0.13286835556669899</c:v>
                </c:pt>
                <c:pt idx="69">
                  <c:v>0.15016618209159699</c:v>
                </c:pt>
                <c:pt idx="70">
                  <c:v>0.150742387399315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45-4CDF-B826-4E922164F171}"/>
            </c:ext>
          </c:extLst>
        </c:ser>
        <c:ser>
          <c:idx val="20"/>
          <c:order val="20"/>
          <c:tx>
            <c:strRef>
              <c:f>'CPR CDR 3и лица'!$AQ$1</c:f>
              <c:strCache>
                <c:ptCount val="1"/>
                <c:pt idx="0">
                  <c:v>АкБарс2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лица'!$AQ$2:$AQ$72</c:f>
              <c:numCache>
                <c:formatCode>0%</c:formatCode>
                <c:ptCount val="71"/>
                <c:pt idx="25">
                  <c:v>0.289353731846475</c:v>
                </c:pt>
                <c:pt idx="26">
                  <c:v>0.103422246480639</c:v>
                </c:pt>
                <c:pt idx="27">
                  <c:v>0.121496846241988</c:v>
                </c:pt>
                <c:pt idx="28">
                  <c:v>0.14073884475424001</c:v>
                </c:pt>
                <c:pt idx="29">
                  <c:v>0.111010776726246</c:v>
                </c:pt>
                <c:pt idx="30">
                  <c:v>0.12004981724263999</c:v>
                </c:pt>
                <c:pt idx="31">
                  <c:v>9.3319167164633995E-2</c:v>
                </c:pt>
                <c:pt idx="32">
                  <c:v>0.13770945276239499</c:v>
                </c:pt>
                <c:pt idx="33">
                  <c:v>7.3229062098707401E-2</c:v>
                </c:pt>
                <c:pt idx="34">
                  <c:v>0.13906516432097599</c:v>
                </c:pt>
                <c:pt idx="35">
                  <c:v>0.10663849388796701</c:v>
                </c:pt>
                <c:pt idx="36">
                  <c:v>0.105710587129091</c:v>
                </c:pt>
                <c:pt idx="37">
                  <c:v>0.123651014409269</c:v>
                </c:pt>
                <c:pt idx="38">
                  <c:v>0.138799975862062</c:v>
                </c:pt>
                <c:pt idx="39">
                  <c:v>0.15839282694544199</c:v>
                </c:pt>
                <c:pt idx="40">
                  <c:v>0.110953047082476</c:v>
                </c:pt>
                <c:pt idx="41">
                  <c:v>0.146253587154101</c:v>
                </c:pt>
                <c:pt idx="42">
                  <c:v>0.24307777777391201</c:v>
                </c:pt>
                <c:pt idx="43">
                  <c:v>0.133288807534825</c:v>
                </c:pt>
                <c:pt idx="44">
                  <c:v>0.118410981347598</c:v>
                </c:pt>
                <c:pt idx="45">
                  <c:v>0.206792140280086</c:v>
                </c:pt>
                <c:pt idx="46">
                  <c:v>0.26021976207994302</c:v>
                </c:pt>
                <c:pt idx="47">
                  <c:v>0.181402302552438</c:v>
                </c:pt>
                <c:pt idx="48">
                  <c:v>0.23265429978294999</c:v>
                </c:pt>
                <c:pt idx="49">
                  <c:v>0.17037550500165999</c:v>
                </c:pt>
                <c:pt idx="50">
                  <c:v>0.21786029741441501</c:v>
                </c:pt>
                <c:pt idx="51">
                  <c:v>0.18004354632715999</c:v>
                </c:pt>
                <c:pt idx="52">
                  <c:v>0.21514525409505</c:v>
                </c:pt>
                <c:pt idx="53">
                  <c:v>0.19266636802407699</c:v>
                </c:pt>
                <c:pt idx="54">
                  <c:v>0.230784002153023</c:v>
                </c:pt>
                <c:pt idx="55">
                  <c:v>0.194280100720152</c:v>
                </c:pt>
                <c:pt idx="56">
                  <c:v>0.24945170099810701</c:v>
                </c:pt>
                <c:pt idx="57">
                  <c:v>0.203706240927957</c:v>
                </c:pt>
                <c:pt idx="58">
                  <c:v>0.30362415338325799</c:v>
                </c:pt>
                <c:pt idx="59">
                  <c:v>0.179266433949124</c:v>
                </c:pt>
                <c:pt idx="60">
                  <c:v>0.23708711043644801</c:v>
                </c:pt>
                <c:pt idx="61">
                  <c:v>0.17789952191109401</c:v>
                </c:pt>
                <c:pt idx="62">
                  <c:v>0.16314721433381199</c:v>
                </c:pt>
                <c:pt idx="63">
                  <c:v>0.124462421233485</c:v>
                </c:pt>
                <c:pt idx="64">
                  <c:v>0.101089464535751</c:v>
                </c:pt>
                <c:pt idx="65">
                  <c:v>0.14291435802194699</c:v>
                </c:pt>
                <c:pt idx="66">
                  <c:v>0.12577329836661399</c:v>
                </c:pt>
                <c:pt idx="67">
                  <c:v>0.116989885400656</c:v>
                </c:pt>
                <c:pt idx="68">
                  <c:v>0.142061079992367</c:v>
                </c:pt>
                <c:pt idx="69">
                  <c:v>0.14157259192479801</c:v>
                </c:pt>
                <c:pt idx="70">
                  <c:v>0.151402481815023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45-4CDF-B826-4E922164F171}"/>
            </c:ext>
          </c:extLst>
        </c:ser>
        <c:ser>
          <c:idx val="21"/>
          <c:order val="21"/>
          <c:tx>
            <c:strRef>
              <c:f>'CPR CDR 3и лица'!$AR$1</c:f>
              <c:strCache>
                <c:ptCount val="1"/>
                <c:pt idx="0">
                  <c:v>Вега-2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лица'!$AR$2:$AR$72</c:f>
              <c:numCache>
                <c:formatCode>0%</c:formatCode>
                <c:ptCount val="71"/>
                <c:pt idx="30">
                  <c:v>0.126583713608514</c:v>
                </c:pt>
                <c:pt idx="31">
                  <c:v>0.22824952587890199</c:v>
                </c:pt>
                <c:pt idx="32">
                  <c:v>0.118062546658824</c:v>
                </c:pt>
                <c:pt idx="33">
                  <c:v>0.19429603642915699</c:v>
                </c:pt>
                <c:pt idx="34">
                  <c:v>0.13903520144634701</c:v>
                </c:pt>
                <c:pt idx="35">
                  <c:v>0.16401144246761601</c:v>
                </c:pt>
                <c:pt idx="36">
                  <c:v>0.16480225185248801</c:v>
                </c:pt>
                <c:pt idx="37">
                  <c:v>0.234190828866607</c:v>
                </c:pt>
                <c:pt idx="38">
                  <c:v>0.17298064713584199</c:v>
                </c:pt>
                <c:pt idx="39">
                  <c:v>0.25245212785712501</c:v>
                </c:pt>
                <c:pt idx="40">
                  <c:v>0.181235643843667</c:v>
                </c:pt>
                <c:pt idx="41">
                  <c:v>0.196371300457159</c:v>
                </c:pt>
                <c:pt idx="42">
                  <c:v>0.245495006297868</c:v>
                </c:pt>
                <c:pt idx="43">
                  <c:v>0.25165395985958999</c:v>
                </c:pt>
                <c:pt idx="44">
                  <c:v>0.233060525183025</c:v>
                </c:pt>
                <c:pt idx="45">
                  <c:v>0.18119157489908599</c:v>
                </c:pt>
                <c:pt idx="46">
                  <c:v>0.110214625771314</c:v>
                </c:pt>
                <c:pt idx="47">
                  <c:v>0.24985683607281101</c:v>
                </c:pt>
                <c:pt idx="48">
                  <c:v>0.251113508387863</c:v>
                </c:pt>
                <c:pt idx="49">
                  <c:v>0.15348870399932499</c:v>
                </c:pt>
                <c:pt idx="50">
                  <c:v>0.297798626596604</c:v>
                </c:pt>
                <c:pt idx="51">
                  <c:v>0.21957561308794299</c:v>
                </c:pt>
                <c:pt idx="52">
                  <c:v>0.16125599753769601</c:v>
                </c:pt>
                <c:pt idx="53">
                  <c:v>0.31042109462676598</c:v>
                </c:pt>
                <c:pt idx="54">
                  <c:v>0.341265585244801</c:v>
                </c:pt>
                <c:pt idx="55">
                  <c:v>0.35281247174133901</c:v>
                </c:pt>
                <c:pt idx="56">
                  <c:v>0.20791350934601299</c:v>
                </c:pt>
                <c:pt idx="57">
                  <c:v>0.36047418027044398</c:v>
                </c:pt>
                <c:pt idx="58">
                  <c:v>0.38273009769686001</c:v>
                </c:pt>
                <c:pt idx="59">
                  <c:v>0.25226406721953298</c:v>
                </c:pt>
                <c:pt idx="60">
                  <c:v>0.14693360893615801</c:v>
                </c:pt>
                <c:pt idx="61">
                  <c:v>0.17255724079472101</c:v>
                </c:pt>
                <c:pt idx="62">
                  <c:v>0.220160313336071</c:v>
                </c:pt>
                <c:pt idx="63">
                  <c:v>0.204680752110519</c:v>
                </c:pt>
                <c:pt idx="64">
                  <c:v>0.245550282581739</c:v>
                </c:pt>
                <c:pt idx="65">
                  <c:v>0.233035250792474</c:v>
                </c:pt>
                <c:pt idx="66">
                  <c:v>7.0861718379979996E-2</c:v>
                </c:pt>
                <c:pt idx="67">
                  <c:v>0.115353457670547</c:v>
                </c:pt>
                <c:pt idx="68">
                  <c:v>0.22360113178174101</c:v>
                </c:pt>
                <c:pt idx="69">
                  <c:v>0.17018561015162101</c:v>
                </c:pt>
                <c:pt idx="70">
                  <c:v>0.154422914821637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45-4CDF-B826-4E922164F171}"/>
            </c:ext>
          </c:extLst>
        </c:ser>
        <c:ser>
          <c:idx val="22"/>
          <c:order val="22"/>
          <c:tx>
            <c:strRef>
              <c:f>'CPR CDR 3и лица'!$AS$1</c:f>
              <c:strCache>
                <c:ptCount val="1"/>
                <c:pt idx="0">
                  <c:v>Вега-1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лица'!$AS$2:$AS$72</c:f>
              <c:numCache>
                <c:formatCode>0%</c:formatCode>
                <c:ptCount val="71"/>
                <c:pt idx="30">
                  <c:v>0.15303452411572099</c:v>
                </c:pt>
                <c:pt idx="31">
                  <c:v>0.166332924275682</c:v>
                </c:pt>
                <c:pt idx="32">
                  <c:v>0.19635709349167901</c:v>
                </c:pt>
                <c:pt idx="33">
                  <c:v>0.20670913533173901</c:v>
                </c:pt>
                <c:pt idx="34">
                  <c:v>0.194085681393772</c:v>
                </c:pt>
                <c:pt idx="35">
                  <c:v>0.14139561895213101</c:v>
                </c:pt>
                <c:pt idx="36">
                  <c:v>0.17356055420987601</c:v>
                </c:pt>
                <c:pt idx="37">
                  <c:v>9.8356793148167004E-2</c:v>
                </c:pt>
                <c:pt idx="38">
                  <c:v>0.100481363611168</c:v>
                </c:pt>
                <c:pt idx="39">
                  <c:v>0.24719568952152701</c:v>
                </c:pt>
                <c:pt idx="40">
                  <c:v>0.15476454093918701</c:v>
                </c:pt>
                <c:pt idx="41">
                  <c:v>0.14548332451246301</c:v>
                </c:pt>
                <c:pt idx="42">
                  <c:v>0.17916814460508601</c:v>
                </c:pt>
                <c:pt idx="43">
                  <c:v>9.2644939145988495E-2</c:v>
                </c:pt>
                <c:pt idx="44">
                  <c:v>0.23221761437032501</c:v>
                </c:pt>
                <c:pt idx="45">
                  <c:v>0.143845602652176</c:v>
                </c:pt>
                <c:pt idx="46">
                  <c:v>0.162623464423238</c:v>
                </c:pt>
                <c:pt idx="47">
                  <c:v>0.28005720615826402</c:v>
                </c:pt>
                <c:pt idx="48">
                  <c:v>0.28771805336856499</c:v>
                </c:pt>
                <c:pt idx="49">
                  <c:v>0.158673721008704</c:v>
                </c:pt>
                <c:pt idx="50">
                  <c:v>0.16689709508182901</c:v>
                </c:pt>
                <c:pt idx="51">
                  <c:v>0.25406218288453403</c:v>
                </c:pt>
                <c:pt idx="52">
                  <c:v>0.190850737079752</c:v>
                </c:pt>
                <c:pt idx="53">
                  <c:v>0.20298208070059501</c:v>
                </c:pt>
                <c:pt idx="54">
                  <c:v>0.22738987996952301</c:v>
                </c:pt>
                <c:pt idx="55">
                  <c:v>0.170369019776971</c:v>
                </c:pt>
                <c:pt idx="56">
                  <c:v>0.22208444415064901</c:v>
                </c:pt>
                <c:pt idx="57">
                  <c:v>0.19000257852678801</c:v>
                </c:pt>
                <c:pt idx="58">
                  <c:v>0.33145017287233403</c:v>
                </c:pt>
                <c:pt idx="59">
                  <c:v>0.17045649062426299</c:v>
                </c:pt>
                <c:pt idx="60">
                  <c:v>0.199626017659602</c:v>
                </c:pt>
                <c:pt idx="61">
                  <c:v>0.247090342166191</c:v>
                </c:pt>
                <c:pt idx="62">
                  <c:v>0.137522504855667</c:v>
                </c:pt>
                <c:pt idx="63">
                  <c:v>0.25355716114975202</c:v>
                </c:pt>
                <c:pt idx="64">
                  <c:v>0.38778404253689802</c:v>
                </c:pt>
                <c:pt idx="65">
                  <c:v>9.3105901766144097E-2</c:v>
                </c:pt>
                <c:pt idx="66">
                  <c:v>0.21311398741339799</c:v>
                </c:pt>
                <c:pt idx="67">
                  <c:v>0.225699143078093</c:v>
                </c:pt>
                <c:pt idx="68">
                  <c:v>0.18518739096765999</c:v>
                </c:pt>
                <c:pt idx="69">
                  <c:v>0.16437600840545299</c:v>
                </c:pt>
                <c:pt idx="70">
                  <c:v>0.276113717302713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45-4CDF-B826-4E922164F171}"/>
            </c:ext>
          </c:extLst>
        </c:ser>
        <c:ser>
          <c:idx val="23"/>
          <c:order val="23"/>
          <c:tx>
            <c:strRef>
              <c:f>'CPR CDR 3и лица'!$AT$1</c:f>
              <c:strCache>
                <c:ptCount val="1"/>
                <c:pt idx="0">
                  <c:v>Absolut4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лица'!$AT$2:$AT$72</c:f>
              <c:numCache>
                <c:formatCode>0%</c:formatCode>
                <c:ptCount val="71"/>
                <c:pt idx="32">
                  <c:v>0.37322452902577602</c:v>
                </c:pt>
                <c:pt idx="33">
                  <c:v>0.44627451293769599</c:v>
                </c:pt>
                <c:pt idx="34">
                  <c:v>8.6171186665614602E-2</c:v>
                </c:pt>
                <c:pt idx="35">
                  <c:v>0.15789684015896199</c:v>
                </c:pt>
                <c:pt idx="36">
                  <c:v>0.204044620559759</c:v>
                </c:pt>
                <c:pt idx="37">
                  <c:v>0.18575190684191301</c:v>
                </c:pt>
                <c:pt idx="38">
                  <c:v>0.15025690749596299</c:v>
                </c:pt>
                <c:pt idx="39">
                  <c:v>0.16242182079324199</c:v>
                </c:pt>
                <c:pt idx="40">
                  <c:v>0.14787997267598199</c:v>
                </c:pt>
                <c:pt idx="41">
                  <c:v>0.257479156970922</c:v>
                </c:pt>
                <c:pt idx="42">
                  <c:v>0.208114986920647</c:v>
                </c:pt>
                <c:pt idx="43">
                  <c:v>0.23887408223360701</c:v>
                </c:pt>
                <c:pt idx="44">
                  <c:v>0.19081786426227501</c:v>
                </c:pt>
                <c:pt idx="45">
                  <c:v>0.24721655224135</c:v>
                </c:pt>
                <c:pt idx="46">
                  <c:v>0.33189422462867302</c:v>
                </c:pt>
                <c:pt idx="47">
                  <c:v>0.34084891477746598</c:v>
                </c:pt>
                <c:pt idx="48">
                  <c:v>0.29798104098471001</c:v>
                </c:pt>
                <c:pt idx="49">
                  <c:v>0.32597499400977598</c:v>
                </c:pt>
                <c:pt idx="50">
                  <c:v>0.28233013823124897</c:v>
                </c:pt>
                <c:pt idx="51">
                  <c:v>0.27867160546601799</c:v>
                </c:pt>
                <c:pt idx="52">
                  <c:v>0.30766712909545302</c:v>
                </c:pt>
                <c:pt idx="53">
                  <c:v>0.35478816118821399</c:v>
                </c:pt>
                <c:pt idx="54">
                  <c:v>0.34519249867667601</c:v>
                </c:pt>
                <c:pt idx="55">
                  <c:v>0.31507602016309</c:v>
                </c:pt>
                <c:pt idx="56">
                  <c:v>0.37712216183132602</c:v>
                </c:pt>
                <c:pt idx="57">
                  <c:v>0.35335484109973597</c:v>
                </c:pt>
                <c:pt idx="58">
                  <c:v>0.29436159500072001</c:v>
                </c:pt>
                <c:pt idx="59">
                  <c:v>0.28041673197057498</c:v>
                </c:pt>
                <c:pt idx="60">
                  <c:v>0.32489292578663198</c:v>
                </c:pt>
                <c:pt idx="61">
                  <c:v>0.18426598571119901</c:v>
                </c:pt>
                <c:pt idx="62">
                  <c:v>0.337240143336698</c:v>
                </c:pt>
                <c:pt idx="63">
                  <c:v>0.169129122768228</c:v>
                </c:pt>
                <c:pt idx="64">
                  <c:v>0.166701451954782</c:v>
                </c:pt>
                <c:pt idx="65">
                  <c:v>0.15970592828004701</c:v>
                </c:pt>
                <c:pt idx="66">
                  <c:v>0.14419736692982499</c:v>
                </c:pt>
                <c:pt idx="67">
                  <c:v>0.21807968051657201</c:v>
                </c:pt>
                <c:pt idx="68">
                  <c:v>0.13138891333189801</c:v>
                </c:pt>
                <c:pt idx="69">
                  <c:v>0.196171741794301</c:v>
                </c:pt>
                <c:pt idx="70">
                  <c:v>0.27385305256471698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45-4CDF-B826-4E922164F171}"/>
            </c:ext>
          </c:extLst>
        </c:ser>
        <c:ser>
          <c:idx val="24"/>
          <c:order val="24"/>
          <c:tx>
            <c:strRef>
              <c:f>'CPR CDR 3и лица'!$AU$1</c:f>
              <c:strCache>
                <c:ptCount val="1"/>
                <c:pt idx="0">
                  <c:v>МКБ 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лица'!$AU$2:$AU$72</c:f>
              <c:numCache>
                <c:formatCode>0%</c:formatCode>
                <c:ptCount val="71"/>
                <c:pt idx="35">
                  <c:v>0.19058879743633</c:v>
                </c:pt>
                <c:pt idx="36">
                  <c:v>0.15143324330794</c:v>
                </c:pt>
                <c:pt idx="37">
                  <c:v>0.29985491444365903</c:v>
                </c:pt>
                <c:pt idx="38">
                  <c:v>0.11404913495760099</c:v>
                </c:pt>
                <c:pt idx="39">
                  <c:v>0.17408997001458101</c:v>
                </c:pt>
                <c:pt idx="40">
                  <c:v>0.208276130619339</c:v>
                </c:pt>
                <c:pt idx="41">
                  <c:v>0.14201606755388699</c:v>
                </c:pt>
                <c:pt idx="42">
                  <c:v>0.17859842919222399</c:v>
                </c:pt>
                <c:pt idx="43">
                  <c:v>0.18679944948410901</c:v>
                </c:pt>
                <c:pt idx="44">
                  <c:v>0.21871962096393699</c:v>
                </c:pt>
                <c:pt idx="45">
                  <c:v>0.25195409310453298</c:v>
                </c:pt>
                <c:pt idx="46">
                  <c:v>0.30225402596678402</c:v>
                </c:pt>
                <c:pt idx="47">
                  <c:v>0.35666109283265801</c:v>
                </c:pt>
                <c:pt idx="48">
                  <c:v>0.476088004184824</c:v>
                </c:pt>
                <c:pt idx="49">
                  <c:v>0.37405422976494102</c:v>
                </c:pt>
                <c:pt idx="50">
                  <c:v>0.288142817337663</c:v>
                </c:pt>
                <c:pt idx="51">
                  <c:v>0.38446554911256903</c:v>
                </c:pt>
                <c:pt idx="52">
                  <c:v>0.44112303010188503</c:v>
                </c:pt>
                <c:pt idx="53">
                  <c:v>0.40391602075851402</c:v>
                </c:pt>
                <c:pt idx="54">
                  <c:v>0.30662614214860101</c:v>
                </c:pt>
                <c:pt idx="55">
                  <c:v>0.37541189915468198</c:v>
                </c:pt>
                <c:pt idx="56">
                  <c:v>0.32488273604485102</c:v>
                </c:pt>
                <c:pt idx="57">
                  <c:v>0.37666488340494803</c:v>
                </c:pt>
                <c:pt idx="58">
                  <c:v>0.35850172463876401</c:v>
                </c:pt>
                <c:pt idx="59">
                  <c:v>0.23131139821890501</c:v>
                </c:pt>
                <c:pt idx="60">
                  <c:v>0.55727585947979996</c:v>
                </c:pt>
                <c:pt idx="61">
                  <c:v>0.33588863520151702</c:v>
                </c:pt>
                <c:pt idx="62">
                  <c:v>0.201006791510981</c:v>
                </c:pt>
                <c:pt idx="63">
                  <c:v>0.16448282285483401</c:v>
                </c:pt>
                <c:pt idx="64">
                  <c:v>0.27535270120482502</c:v>
                </c:pt>
                <c:pt idx="65">
                  <c:v>0.194251875367114</c:v>
                </c:pt>
                <c:pt idx="66">
                  <c:v>0.19811751938001801</c:v>
                </c:pt>
                <c:pt idx="67">
                  <c:v>0.15202080011716401</c:v>
                </c:pt>
                <c:pt idx="68">
                  <c:v>0.21817216583233401</c:v>
                </c:pt>
                <c:pt idx="69">
                  <c:v>0.19450024612934899</c:v>
                </c:pt>
                <c:pt idx="70">
                  <c:v>0.28327326467638397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45-4CDF-B826-4E922164F171}"/>
            </c:ext>
          </c:extLst>
        </c:ser>
        <c:ser>
          <c:idx val="25"/>
          <c:order val="25"/>
          <c:tx>
            <c:strRef>
              <c:f>'CPR CDR 3и лица'!$AV$1</c:f>
              <c:strCache>
                <c:ptCount val="1"/>
                <c:pt idx="0">
                  <c:v>Возрождение-5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лица'!$AV$2:$AV$72</c:f>
              <c:numCache>
                <c:formatCode>0%</c:formatCode>
                <c:ptCount val="71"/>
                <c:pt idx="40">
                  <c:v>0.45789215086824497</c:v>
                </c:pt>
                <c:pt idx="41">
                  <c:v>0.26313439578113801</c:v>
                </c:pt>
                <c:pt idx="42">
                  <c:v>0.27733722290462298</c:v>
                </c:pt>
                <c:pt idx="43">
                  <c:v>0.22932558744958501</c:v>
                </c:pt>
                <c:pt idx="44">
                  <c:v>0.207550347008227</c:v>
                </c:pt>
                <c:pt idx="45">
                  <c:v>0.37659233058554098</c:v>
                </c:pt>
                <c:pt idx="46">
                  <c:v>0.277845033404512</c:v>
                </c:pt>
                <c:pt idx="47">
                  <c:v>0.26976377226766102</c:v>
                </c:pt>
                <c:pt idx="48">
                  <c:v>0.34293353206687999</c:v>
                </c:pt>
                <c:pt idx="49">
                  <c:v>0.49623367160292198</c:v>
                </c:pt>
                <c:pt idx="50">
                  <c:v>0.53007257754203996</c:v>
                </c:pt>
                <c:pt idx="51">
                  <c:v>0.37394859418329401</c:v>
                </c:pt>
                <c:pt idx="52">
                  <c:v>0.402560784659177</c:v>
                </c:pt>
                <c:pt idx="53">
                  <c:v>0.36106081496697001</c:v>
                </c:pt>
                <c:pt idx="54">
                  <c:v>0.45411608183796098</c:v>
                </c:pt>
                <c:pt idx="55">
                  <c:v>0.39880800316906301</c:v>
                </c:pt>
                <c:pt idx="56">
                  <c:v>0.41468468964298699</c:v>
                </c:pt>
                <c:pt idx="57">
                  <c:v>0.20421377785905701</c:v>
                </c:pt>
                <c:pt idx="58">
                  <c:v>0.50826962037510104</c:v>
                </c:pt>
                <c:pt idx="59">
                  <c:v>0.41186612531364503</c:v>
                </c:pt>
                <c:pt idx="60">
                  <c:v>0.481229412276028</c:v>
                </c:pt>
                <c:pt idx="61">
                  <c:v>0.49747246011656598</c:v>
                </c:pt>
                <c:pt idx="62">
                  <c:v>0.28558859585369001</c:v>
                </c:pt>
                <c:pt idx="63">
                  <c:v>0.224118967878492</c:v>
                </c:pt>
                <c:pt idx="64">
                  <c:v>0.35775218583460899</c:v>
                </c:pt>
                <c:pt idx="65">
                  <c:v>0.33196129977786998</c:v>
                </c:pt>
                <c:pt idx="66">
                  <c:v>0.25949640517277101</c:v>
                </c:pt>
                <c:pt idx="67">
                  <c:v>0.26166481364527999</c:v>
                </c:pt>
                <c:pt idx="68">
                  <c:v>0.242696462617636</c:v>
                </c:pt>
                <c:pt idx="69">
                  <c:v>0.26592428821442399</c:v>
                </c:pt>
                <c:pt idx="70">
                  <c:v>0.520997331490888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745-4CDF-B826-4E922164F171}"/>
            </c:ext>
          </c:extLst>
        </c:ser>
        <c:ser>
          <c:idx val="26"/>
          <c:order val="26"/>
          <c:tx>
            <c:strRef>
              <c:f>'CPR CDR 3и лица'!$AW$1</c:f>
              <c:strCache>
                <c:ptCount val="1"/>
                <c:pt idx="0">
                  <c:v>Металлинвест-2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лица'!$AW$2:$AW$72</c:f>
              <c:numCache>
                <c:formatCode>0%</c:formatCode>
                <c:ptCount val="71"/>
                <c:pt idx="52">
                  <c:v>0.40811282295482099</c:v>
                </c:pt>
                <c:pt idx="53">
                  <c:v>0.321042283004282</c:v>
                </c:pt>
                <c:pt idx="54">
                  <c:v>0.385848279117807</c:v>
                </c:pt>
                <c:pt idx="55">
                  <c:v>0.315517080383795</c:v>
                </c:pt>
                <c:pt idx="56">
                  <c:v>0.40057464579345903</c:v>
                </c:pt>
                <c:pt idx="57">
                  <c:v>0.28684727829363399</c:v>
                </c:pt>
                <c:pt idx="58">
                  <c:v>0.40909882893854299</c:v>
                </c:pt>
                <c:pt idx="59">
                  <c:v>0.35599644251554702</c:v>
                </c:pt>
                <c:pt idx="60">
                  <c:v>0.37036899105155202</c:v>
                </c:pt>
                <c:pt idx="61">
                  <c:v>0.20304930478866701</c:v>
                </c:pt>
                <c:pt idx="62">
                  <c:v>0.25199088084580201</c:v>
                </c:pt>
                <c:pt idx="63">
                  <c:v>0.22637773858617499</c:v>
                </c:pt>
                <c:pt idx="64">
                  <c:v>0.27065585683551202</c:v>
                </c:pt>
                <c:pt idx="65">
                  <c:v>0.18506790881729501</c:v>
                </c:pt>
                <c:pt idx="66">
                  <c:v>0.17823356631368401</c:v>
                </c:pt>
                <c:pt idx="67">
                  <c:v>0.19038483373079301</c:v>
                </c:pt>
                <c:pt idx="68">
                  <c:v>0.28590770586962799</c:v>
                </c:pt>
                <c:pt idx="69">
                  <c:v>0.19269403586436301</c:v>
                </c:pt>
                <c:pt idx="70">
                  <c:v>0.149590365001876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745-4CDF-B826-4E922164F171}"/>
            </c:ext>
          </c:extLst>
        </c:ser>
        <c:ser>
          <c:idx val="27"/>
          <c:order val="27"/>
          <c:tx>
            <c:strRef>
              <c:f>'CPR CDR 3и лица'!$AX$1</c:f>
              <c:strCache>
                <c:ptCount val="1"/>
                <c:pt idx="0">
                  <c:v>БСПБ 2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'CPR CDR 3и лица'!$V$2:$V$72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лица'!$AX$2:$AX$72</c:f>
              <c:numCache>
                <c:formatCode>0%</c:formatCode>
                <c:ptCount val="71"/>
                <c:pt idx="59">
                  <c:v>0.19369671845233499</c:v>
                </c:pt>
                <c:pt idx="60">
                  <c:v>0.32131311312514399</c:v>
                </c:pt>
                <c:pt idx="61">
                  <c:v>0.26474284848926199</c:v>
                </c:pt>
                <c:pt idx="62">
                  <c:v>0.24568345692902099</c:v>
                </c:pt>
                <c:pt idx="63">
                  <c:v>0.19133688480195099</c:v>
                </c:pt>
                <c:pt idx="64">
                  <c:v>0.25756293315884699</c:v>
                </c:pt>
                <c:pt idx="65">
                  <c:v>0.215229414383169</c:v>
                </c:pt>
                <c:pt idx="66">
                  <c:v>0.185565192566886</c:v>
                </c:pt>
                <c:pt idx="67">
                  <c:v>0.19315731770161601</c:v>
                </c:pt>
                <c:pt idx="68">
                  <c:v>0.22359017147846499</c:v>
                </c:pt>
                <c:pt idx="69">
                  <c:v>0.22607418204673199</c:v>
                </c:pt>
                <c:pt idx="70">
                  <c:v>0.201520160259054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745-4CDF-B826-4E922164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18880"/>
        <c:axId val="395038432"/>
      </c:lineChart>
      <c:dateAx>
        <c:axId val="39501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38432"/>
        <c:crosses val="autoZero"/>
        <c:auto val="1"/>
        <c:lblOffset val="100"/>
        <c:baseTimeUnit val="months"/>
      </c:dateAx>
      <c:valAx>
        <c:axId val="395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800"/>
              <a:t>CDR</a:t>
            </a:r>
            <a:endParaRPr lang="ru-RU" sz="8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'CPR CDR 3и лица'!$W$75</c:f>
              <c:strCache>
                <c:ptCount val="1"/>
                <c:pt idx="0">
                  <c:v>ТФБ1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лица'!$W$76:$W$146</c:f>
              <c:numCache>
                <c:formatCode>0.0%</c:formatCode>
                <c:ptCount val="71"/>
                <c:pt idx="13">
                  <c:v>0.23502457839131799</c:v>
                </c:pt>
                <c:pt idx="14">
                  <c:v>8.7503573030576192E-3</c:v>
                </c:pt>
                <c:pt idx="15">
                  <c:v>0</c:v>
                </c:pt>
                <c:pt idx="16">
                  <c:v>5.70987857159568E-2</c:v>
                </c:pt>
                <c:pt idx="17">
                  <c:v>6.9207285610363697E-2</c:v>
                </c:pt>
                <c:pt idx="18">
                  <c:v>8.5756277234406902E-2</c:v>
                </c:pt>
                <c:pt idx="19">
                  <c:v>3.6841753409087498E-2</c:v>
                </c:pt>
                <c:pt idx="20">
                  <c:v>2.85111084313492E-2</c:v>
                </c:pt>
                <c:pt idx="21">
                  <c:v>2.3578377262264E-2</c:v>
                </c:pt>
                <c:pt idx="22">
                  <c:v>5.6917569483301997E-2</c:v>
                </c:pt>
                <c:pt idx="23">
                  <c:v>2.5727991863071099E-2</c:v>
                </c:pt>
                <c:pt idx="24">
                  <c:v>7.9783398696932406E-2</c:v>
                </c:pt>
                <c:pt idx="25">
                  <c:v>1.4249260587438301E-2</c:v>
                </c:pt>
                <c:pt idx="26">
                  <c:v>1.8784044278405299E-2</c:v>
                </c:pt>
                <c:pt idx="27">
                  <c:v>0.26346709117217099</c:v>
                </c:pt>
                <c:pt idx="28">
                  <c:v>2.59142450419487E-2</c:v>
                </c:pt>
                <c:pt idx="29">
                  <c:v>1.8062289162754298E-2</c:v>
                </c:pt>
                <c:pt idx="30">
                  <c:v>8.1314279794822295E-2</c:v>
                </c:pt>
                <c:pt idx="31">
                  <c:v>8.1786513828913093E-3</c:v>
                </c:pt>
                <c:pt idx="32">
                  <c:v>1.7891670211956399E-2</c:v>
                </c:pt>
                <c:pt idx="33">
                  <c:v>3.9601776592700602E-2</c:v>
                </c:pt>
                <c:pt idx="34">
                  <c:v>1.8618493942586E-3</c:v>
                </c:pt>
                <c:pt idx="35">
                  <c:v>0</c:v>
                </c:pt>
                <c:pt idx="36">
                  <c:v>1.3231310957357001E-2</c:v>
                </c:pt>
                <c:pt idx="37">
                  <c:v>0.12604550082346699</c:v>
                </c:pt>
                <c:pt idx="38">
                  <c:v>0.15370369789817301</c:v>
                </c:pt>
                <c:pt idx="39">
                  <c:v>0.27226526219694802</c:v>
                </c:pt>
                <c:pt idx="40">
                  <c:v>0.431848670881814</c:v>
                </c:pt>
                <c:pt idx="41">
                  <c:v>0.24480248129375001</c:v>
                </c:pt>
                <c:pt idx="42">
                  <c:v>7.3779900948422406E-2</c:v>
                </c:pt>
                <c:pt idx="43">
                  <c:v>6.7937822265365794E-2</c:v>
                </c:pt>
                <c:pt idx="44">
                  <c:v>2.1629027475903902E-2</c:v>
                </c:pt>
                <c:pt idx="45">
                  <c:v>4.0900942162565998E-2</c:v>
                </c:pt>
                <c:pt idx="46">
                  <c:v>3.36337489736558E-2</c:v>
                </c:pt>
                <c:pt idx="47">
                  <c:v>2.8959091188522201E-2</c:v>
                </c:pt>
                <c:pt idx="48">
                  <c:v>1.4764462256572601E-2</c:v>
                </c:pt>
                <c:pt idx="49">
                  <c:v>3.4173454467033601E-3</c:v>
                </c:pt>
                <c:pt idx="50">
                  <c:v>0.16444628546062001</c:v>
                </c:pt>
                <c:pt idx="51">
                  <c:v>4.2274103467107998E-2</c:v>
                </c:pt>
                <c:pt idx="52">
                  <c:v>3.5837704412988503E-2</c:v>
                </c:pt>
                <c:pt idx="53">
                  <c:v>6.6297556168096697E-2</c:v>
                </c:pt>
                <c:pt idx="54">
                  <c:v>9.7021699198398897E-2</c:v>
                </c:pt>
                <c:pt idx="55">
                  <c:v>2.9059364743617901E-2</c:v>
                </c:pt>
                <c:pt idx="56">
                  <c:v>1.8622090019312601E-2</c:v>
                </c:pt>
                <c:pt idx="57">
                  <c:v>6.6215981316057201E-2</c:v>
                </c:pt>
                <c:pt idx="58">
                  <c:v>0.240671079114463</c:v>
                </c:pt>
                <c:pt idx="59">
                  <c:v>2.4048140594521698E-2</c:v>
                </c:pt>
                <c:pt idx="60">
                  <c:v>5.1900370203488699E-2</c:v>
                </c:pt>
                <c:pt idx="61">
                  <c:v>2.5936422885467301E-2</c:v>
                </c:pt>
                <c:pt idx="62">
                  <c:v>5.20377940243257E-2</c:v>
                </c:pt>
                <c:pt idx="63">
                  <c:v>8.8252689796719894E-2</c:v>
                </c:pt>
                <c:pt idx="64">
                  <c:v>6.9289892033817094E-2</c:v>
                </c:pt>
                <c:pt idx="65">
                  <c:v>8.6120420038148598E-2</c:v>
                </c:pt>
                <c:pt idx="66">
                  <c:v>6.8029119147405795E-2</c:v>
                </c:pt>
                <c:pt idx="67">
                  <c:v>0.12417075466880401</c:v>
                </c:pt>
                <c:pt idx="68">
                  <c:v>9.3136483592805002E-3</c:v>
                </c:pt>
                <c:pt idx="69">
                  <c:v>4.2290365895443702E-2</c:v>
                </c:pt>
                <c:pt idx="70">
                  <c:v>1.9345842823739901E-2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8-488D-B947-881E6205936C}"/>
            </c:ext>
          </c:extLst>
        </c:ser>
        <c:ser>
          <c:idx val="1"/>
          <c:order val="1"/>
          <c:tx>
            <c:strRef>
              <c:f>'CPR CDR 3и лица'!$X$75</c:f>
              <c:strCache>
                <c:ptCount val="1"/>
                <c:pt idx="0">
                  <c:v>МИА-2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лица'!$X$76:$X$146</c:f>
              <c:numCache>
                <c:formatCode>0.0%</c:formatCode>
                <c:ptCount val="71"/>
                <c:pt idx="27">
                  <c:v>0</c:v>
                </c:pt>
                <c:pt idx="28">
                  <c:v>4.7880834188126102E-2</c:v>
                </c:pt>
                <c:pt idx="29">
                  <c:v>7.8128755153648699E-2</c:v>
                </c:pt>
                <c:pt idx="30">
                  <c:v>8.4050422022381194E-2</c:v>
                </c:pt>
                <c:pt idx="31">
                  <c:v>0.13816734661167901</c:v>
                </c:pt>
                <c:pt idx="32">
                  <c:v>8.9103980703541502E-2</c:v>
                </c:pt>
                <c:pt idx="33">
                  <c:v>8.4771958777535697E-2</c:v>
                </c:pt>
                <c:pt idx="34">
                  <c:v>0.124658462786141</c:v>
                </c:pt>
                <c:pt idx="35">
                  <c:v>5.0297705598642703E-2</c:v>
                </c:pt>
                <c:pt idx="36">
                  <c:v>0.106787895716241</c:v>
                </c:pt>
                <c:pt idx="37">
                  <c:v>0.103623607653508</c:v>
                </c:pt>
                <c:pt idx="38">
                  <c:v>0.168395022000739</c:v>
                </c:pt>
                <c:pt idx="39">
                  <c:v>5.77856684265576E-3</c:v>
                </c:pt>
                <c:pt idx="40">
                  <c:v>9.9650202577454994E-2</c:v>
                </c:pt>
                <c:pt idx="41">
                  <c:v>6.86436972021051E-2</c:v>
                </c:pt>
                <c:pt idx="42">
                  <c:v>5.4434104300300802E-2</c:v>
                </c:pt>
                <c:pt idx="43">
                  <c:v>8.6200688846960402E-2</c:v>
                </c:pt>
                <c:pt idx="44">
                  <c:v>0.225055050725778</c:v>
                </c:pt>
                <c:pt idx="45">
                  <c:v>0.15585845196957701</c:v>
                </c:pt>
                <c:pt idx="46">
                  <c:v>9.6243106694642602E-2</c:v>
                </c:pt>
                <c:pt idx="47">
                  <c:v>7.2975126458006703E-2</c:v>
                </c:pt>
                <c:pt idx="48">
                  <c:v>0.170084546346745</c:v>
                </c:pt>
                <c:pt idx="49">
                  <c:v>0.22397666623213</c:v>
                </c:pt>
                <c:pt idx="50">
                  <c:v>6.4412022081152695E-2</c:v>
                </c:pt>
                <c:pt idx="51">
                  <c:v>8.2968461342553604E-2</c:v>
                </c:pt>
                <c:pt idx="52">
                  <c:v>0.119882965138062</c:v>
                </c:pt>
                <c:pt idx="53">
                  <c:v>0.109319185036041</c:v>
                </c:pt>
                <c:pt idx="54">
                  <c:v>4.0223228142687598E-2</c:v>
                </c:pt>
                <c:pt idx="55">
                  <c:v>5.7298992481883602E-2</c:v>
                </c:pt>
                <c:pt idx="56">
                  <c:v>3.6750898816415203E-2</c:v>
                </c:pt>
                <c:pt idx="57">
                  <c:v>5.4276776249453998E-2</c:v>
                </c:pt>
                <c:pt idx="58">
                  <c:v>0.113892750581227</c:v>
                </c:pt>
                <c:pt idx="59">
                  <c:v>6.9092395903368506E-2</c:v>
                </c:pt>
                <c:pt idx="60">
                  <c:v>5.9873665671401101E-2</c:v>
                </c:pt>
                <c:pt idx="61">
                  <c:v>0.15399503970806799</c:v>
                </c:pt>
                <c:pt idx="62">
                  <c:v>9.0325365150581594E-2</c:v>
                </c:pt>
                <c:pt idx="63">
                  <c:v>5.6659385788540802E-2</c:v>
                </c:pt>
                <c:pt idx="64">
                  <c:v>0.19572746809431099</c:v>
                </c:pt>
                <c:pt idx="65">
                  <c:v>3.2848769044252699E-2</c:v>
                </c:pt>
                <c:pt idx="66">
                  <c:v>0</c:v>
                </c:pt>
                <c:pt idx="67">
                  <c:v>4.0266799868661201E-3</c:v>
                </c:pt>
                <c:pt idx="68">
                  <c:v>4.1086017095031098E-3</c:v>
                </c:pt>
                <c:pt idx="69">
                  <c:v>0</c:v>
                </c:pt>
                <c:pt idx="70">
                  <c:v>2.4930524927347701E-2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8-488D-B947-881E6205936C}"/>
            </c:ext>
          </c:extLst>
        </c:ser>
        <c:ser>
          <c:idx val="2"/>
          <c:order val="2"/>
          <c:tx>
            <c:strRef>
              <c:f>'CPR CDR 3и лица'!$Y$75</c:f>
              <c:strCache>
                <c:ptCount val="1"/>
                <c:pt idx="0">
                  <c:v>МИА 1,А4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лица'!$Y$76:$Y$146</c:f>
              <c:numCache>
                <c:formatCode>0.0%</c:formatCode>
                <c:ptCount val="71"/>
                <c:pt idx="29">
                  <c:v>8.5898376273478003E-2</c:v>
                </c:pt>
                <c:pt idx="30">
                  <c:v>0.106912572938477</c:v>
                </c:pt>
                <c:pt idx="31">
                  <c:v>0.155339377270859</c:v>
                </c:pt>
                <c:pt idx="32">
                  <c:v>6.7416876139533705E-2</c:v>
                </c:pt>
                <c:pt idx="33">
                  <c:v>5.57177969652842E-2</c:v>
                </c:pt>
                <c:pt idx="34">
                  <c:v>0.19589584041467401</c:v>
                </c:pt>
                <c:pt idx="35">
                  <c:v>3.9631463486627501E-2</c:v>
                </c:pt>
                <c:pt idx="36">
                  <c:v>4.0268617366843402E-2</c:v>
                </c:pt>
                <c:pt idx="37">
                  <c:v>6.1324017940307403E-2</c:v>
                </c:pt>
                <c:pt idx="38">
                  <c:v>8.3363305938073104E-2</c:v>
                </c:pt>
                <c:pt idx="39">
                  <c:v>0.126738069239516</c:v>
                </c:pt>
                <c:pt idx="40">
                  <c:v>0.62218511666327503</c:v>
                </c:pt>
                <c:pt idx="41">
                  <c:v>0.13972205683001299</c:v>
                </c:pt>
                <c:pt idx="42">
                  <c:v>0.16315671394242201</c:v>
                </c:pt>
                <c:pt idx="43">
                  <c:v>3.02039360997685E-2</c:v>
                </c:pt>
                <c:pt idx="44">
                  <c:v>5.22491333780217E-2</c:v>
                </c:pt>
                <c:pt idx="45">
                  <c:v>3.17900031542898E-2</c:v>
                </c:pt>
                <c:pt idx="46">
                  <c:v>8.8369556789029594E-2</c:v>
                </c:pt>
                <c:pt idx="47">
                  <c:v>1.1144497628335401E-2</c:v>
                </c:pt>
                <c:pt idx="48">
                  <c:v>4.2237629297253703E-3</c:v>
                </c:pt>
                <c:pt idx="49">
                  <c:v>2.17892026782632E-2</c:v>
                </c:pt>
                <c:pt idx="50">
                  <c:v>8.6863942502900401E-2</c:v>
                </c:pt>
                <c:pt idx="51">
                  <c:v>6.2777377659738301E-2</c:v>
                </c:pt>
                <c:pt idx="52">
                  <c:v>0</c:v>
                </c:pt>
                <c:pt idx="53">
                  <c:v>0.11871316466156399</c:v>
                </c:pt>
                <c:pt idx="54">
                  <c:v>2.7515696997618098E-2</c:v>
                </c:pt>
                <c:pt idx="55">
                  <c:v>4.1164266447614999E-2</c:v>
                </c:pt>
                <c:pt idx="56">
                  <c:v>0.13488481650151901</c:v>
                </c:pt>
                <c:pt idx="57">
                  <c:v>0.10234923665328299</c:v>
                </c:pt>
                <c:pt idx="58">
                  <c:v>1.9548575855567001E-2</c:v>
                </c:pt>
                <c:pt idx="59">
                  <c:v>0.23721636047977601</c:v>
                </c:pt>
                <c:pt idx="60">
                  <c:v>6.18763801245161E-2</c:v>
                </c:pt>
                <c:pt idx="61">
                  <c:v>6.6788167318746802E-2</c:v>
                </c:pt>
                <c:pt idx="62">
                  <c:v>6.8390024166074204E-2</c:v>
                </c:pt>
                <c:pt idx="63">
                  <c:v>0.16941791052376501</c:v>
                </c:pt>
                <c:pt idx="64">
                  <c:v>2.8787140634080301E-2</c:v>
                </c:pt>
                <c:pt idx="65">
                  <c:v>0.129965050062958</c:v>
                </c:pt>
                <c:pt idx="66">
                  <c:v>0.21488810446760401</c:v>
                </c:pt>
                <c:pt idx="67">
                  <c:v>3.0444815754831399E-2</c:v>
                </c:pt>
                <c:pt idx="68">
                  <c:v>0.21585408431181999</c:v>
                </c:pt>
                <c:pt idx="69">
                  <c:v>4.5524326992851E-2</c:v>
                </c:pt>
                <c:pt idx="70">
                  <c:v>9.7163067913461895E-2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8-488D-B947-881E6205936C}"/>
            </c:ext>
          </c:extLst>
        </c:ser>
        <c:ser>
          <c:idx val="3"/>
          <c:order val="3"/>
          <c:tx>
            <c:strRef>
              <c:f>'CPR CDR 3и лица'!$Z$75</c:f>
              <c:strCache>
                <c:ptCount val="1"/>
                <c:pt idx="0">
                  <c:v>ПСПб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лица'!$Z$76:$Z$146</c:f>
              <c:numCache>
                <c:formatCode>0.0%</c:formatCode>
                <c:ptCount val="71"/>
                <c:pt idx="0">
                  <c:v>0</c:v>
                </c:pt>
                <c:pt idx="1">
                  <c:v>3.98512491510793E-2</c:v>
                </c:pt>
                <c:pt idx="2">
                  <c:v>4.8638031582548501E-3</c:v>
                </c:pt>
                <c:pt idx="3">
                  <c:v>2.8674854238230898E-3</c:v>
                </c:pt>
                <c:pt idx="4">
                  <c:v>8.3549896807106894E-3</c:v>
                </c:pt>
                <c:pt idx="5">
                  <c:v>3.82746828881598E-2</c:v>
                </c:pt>
                <c:pt idx="6">
                  <c:v>0</c:v>
                </c:pt>
                <c:pt idx="7">
                  <c:v>0</c:v>
                </c:pt>
                <c:pt idx="8">
                  <c:v>2.6594190382440201E-2</c:v>
                </c:pt>
                <c:pt idx="9">
                  <c:v>6.1232466224722098E-3</c:v>
                </c:pt>
                <c:pt idx="10">
                  <c:v>1.08224864357749E-2</c:v>
                </c:pt>
                <c:pt idx="11">
                  <c:v>3.8562347363207197E-2</c:v>
                </c:pt>
                <c:pt idx="12">
                  <c:v>3.9599807382704202E-2</c:v>
                </c:pt>
                <c:pt idx="13">
                  <c:v>1.8458391205122E-2</c:v>
                </c:pt>
                <c:pt idx="14">
                  <c:v>1.4204612861728499E-2</c:v>
                </c:pt>
                <c:pt idx="15">
                  <c:v>2.36442536148667E-2</c:v>
                </c:pt>
                <c:pt idx="16">
                  <c:v>3.67869827189682E-2</c:v>
                </c:pt>
                <c:pt idx="17">
                  <c:v>5.8154038740674402E-2</c:v>
                </c:pt>
                <c:pt idx="18">
                  <c:v>5.8629620249254298E-2</c:v>
                </c:pt>
                <c:pt idx="19">
                  <c:v>4.4119511761271199E-2</c:v>
                </c:pt>
                <c:pt idx="20">
                  <c:v>6.6663834209550105E-2</c:v>
                </c:pt>
                <c:pt idx="21">
                  <c:v>2.4507167077631498E-2</c:v>
                </c:pt>
                <c:pt idx="22">
                  <c:v>3.6408070315888698E-3</c:v>
                </c:pt>
                <c:pt idx="23">
                  <c:v>0.116468715338008</c:v>
                </c:pt>
                <c:pt idx="24">
                  <c:v>1.2637854787222E-2</c:v>
                </c:pt>
                <c:pt idx="25">
                  <c:v>4.4295792309852998E-2</c:v>
                </c:pt>
                <c:pt idx="26">
                  <c:v>2.5652253652178401E-2</c:v>
                </c:pt>
                <c:pt idx="27">
                  <c:v>0</c:v>
                </c:pt>
                <c:pt idx="28">
                  <c:v>4.3209299956683399E-2</c:v>
                </c:pt>
                <c:pt idx="29">
                  <c:v>0.106968405950045</c:v>
                </c:pt>
                <c:pt idx="30">
                  <c:v>9.8594469753230898E-2</c:v>
                </c:pt>
                <c:pt idx="31">
                  <c:v>1.9403047086205199E-2</c:v>
                </c:pt>
                <c:pt idx="32">
                  <c:v>3.37076363080119E-2</c:v>
                </c:pt>
                <c:pt idx="33">
                  <c:v>5.2957664485046498E-2</c:v>
                </c:pt>
                <c:pt idx="34">
                  <c:v>5.0240303840078299E-2</c:v>
                </c:pt>
                <c:pt idx="35">
                  <c:v>0</c:v>
                </c:pt>
                <c:pt idx="36">
                  <c:v>1.2327444239373601E-2</c:v>
                </c:pt>
                <c:pt idx="37">
                  <c:v>8.9554503888574999E-2</c:v>
                </c:pt>
                <c:pt idx="38">
                  <c:v>2.6822613476115802E-2</c:v>
                </c:pt>
                <c:pt idx="39">
                  <c:v>4.0137788692122499E-2</c:v>
                </c:pt>
                <c:pt idx="40">
                  <c:v>6.0842689029513002E-2</c:v>
                </c:pt>
                <c:pt idx="41">
                  <c:v>0</c:v>
                </c:pt>
                <c:pt idx="42">
                  <c:v>1.7624983839147301E-2</c:v>
                </c:pt>
                <c:pt idx="43">
                  <c:v>0</c:v>
                </c:pt>
                <c:pt idx="44">
                  <c:v>5.8670927121402802E-2</c:v>
                </c:pt>
                <c:pt idx="45">
                  <c:v>1.7231266067824901E-2</c:v>
                </c:pt>
                <c:pt idx="46">
                  <c:v>7.3655779622601295E-2</c:v>
                </c:pt>
                <c:pt idx="47">
                  <c:v>5.5243210947959497E-2</c:v>
                </c:pt>
                <c:pt idx="48">
                  <c:v>7.5816375422216906E-2</c:v>
                </c:pt>
                <c:pt idx="49">
                  <c:v>1.7730883994845199E-2</c:v>
                </c:pt>
                <c:pt idx="50">
                  <c:v>3.3733191837752599E-2</c:v>
                </c:pt>
                <c:pt idx="51">
                  <c:v>5.7926939204505902E-2</c:v>
                </c:pt>
                <c:pt idx="52">
                  <c:v>7.6053843480918398E-2</c:v>
                </c:pt>
                <c:pt idx="53">
                  <c:v>3.33207462210569E-2</c:v>
                </c:pt>
                <c:pt idx="54">
                  <c:v>6.1708577652763697E-4</c:v>
                </c:pt>
                <c:pt idx="55">
                  <c:v>6.4087916539530193E-2</c:v>
                </c:pt>
                <c:pt idx="56">
                  <c:v>4.6316245014132097E-2</c:v>
                </c:pt>
                <c:pt idx="57">
                  <c:v>0.24993554688293099</c:v>
                </c:pt>
                <c:pt idx="58">
                  <c:v>6.8419586505694394E-2</c:v>
                </c:pt>
                <c:pt idx="59">
                  <c:v>7.9638860919858501E-2</c:v>
                </c:pt>
                <c:pt idx="60">
                  <c:v>4.6832442370337499E-2</c:v>
                </c:pt>
                <c:pt idx="61">
                  <c:v>1.76599543908234E-2</c:v>
                </c:pt>
                <c:pt idx="62">
                  <c:v>2.6219312057630499E-2</c:v>
                </c:pt>
                <c:pt idx="63">
                  <c:v>0</c:v>
                </c:pt>
                <c:pt idx="64">
                  <c:v>0</c:v>
                </c:pt>
                <c:pt idx="65">
                  <c:v>0.22710041385572</c:v>
                </c:pt>
                <c:pt idx="66">
                  <c:v>4.38346537523445E-2</c:v>
                </c:pt>
                <c:pt idx="67">
                  <c:v>5.9510056220373003E-2</c:v>
                </c:pt>
                <c:pt idx="68">
                  <c:v>8.1120004093580902E-2</c:v>
                </c:pt>
                <c:pt idx="69">
                  <c:v>2.8222522918086601E-4</c:v>
                </c:pt>
                <c:pt idx="70">
                  <c:v>3.8620061712036698E-2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8-488D-B947-881E6205936C}"/>
            </c:ext>
          </c:extLst>
        </c:ser>
        <c:ser>
          <c:idx val="4"/>
          <c:order val="4"/>
          <c:tx>
            <c:strRef>
              <c:f>'CPR CDR 3и лица'!$AA$75</c:f>
              <c:strCache>
                <c:ptCount val="1"/>
                <c:pt idx="0">
                  <c:v>Восточно-Сибирский ИА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лица'!$AA$76:$AA$146</c:f>
              <c:numCache>
                <c:formatCode>0.0%</c:formatCode>
                <c:ptCount val="71"/>
                <c:pt idx="0">
                  <c:v>1.12571156750769E-2</c:v>
                </c:pt>
                <c:pt idx="1">
                  <c:v>8.9638826088485092E-3</c:v>
                </c:pt>
                <c:pt idx="2">
                  <c:v>7.7418663497882401E-3</c:v>
                </c:pt>
                <c:pt idx="3">
                  <c:v>0</c:v>
                </c:pt>
                <c:pt idx="4">
                  <c:v>7.8319589812008202E-3</c:v>
                </c:pt>
                <c:pt idx="5">
                  <c:v>4.5746809817520898E-2</c:v>
                </c:pt>
                <c:pt idx="6">
                  <c:v>7.2343936705753897E-2</c:v>
                </c:pt>
                <c:pt idx="7">
                  <c:v>0</c:v>
                </c:pt>
                <c:pt idx="8">
                  <c:v>2.34813648321908E-2</c:v>
                </c:pt>
                <c:pt idx="9">
                  <c:v>7.3488330521187598E-2</c:v>
                </c:pt>
                <c:pt idx="10">
                  <c:v>5.8782748758254601E-2</c:v>
                </c:pt>
                <c:pt idx="11">
                  <c:v>9.9912376538219896E-2</c:v>
                </c:pt>
                <c:pt idx="12">
                  <c:v>6.7191424611375797E-2</c:v>
                </c:pt>
                <c:pt idx="13">
                  <c:v>1.2716333982455001E-2</c:v>
                </c:pt>
                <c:pt idx="14">
                  <c:v>6.7009393937417103E-2</c:v>
                </c:pt>
                <c:pt idx="15">
                  <c:v>2.3351767395269198E-2</c:v>
                </c:pt>
                <c:pt idx="16">
                  <c:v>1.5950377931451602E-2</c:v>
                </c:pt>
                <c:pt idx="17">
                  <c:v>2.2517450857535301E-2</c:v>
                </c:pt>
                <c:pt idx="18">
                  <c:v>5.6382790129646101E-2</c:v>
                </c:pt>
                <c:pt idx="19">
                  <c:v>7.26453016697592E-3</c:v>
                </c:pt>
                <c:pt idx="20">
                  <c:v>4.95035469767688E-2</c:v>
                </c:pt>
                <c:pt idx="21">
                  <c:v>3.7544544481893503E-2</c:v>
                </c:pt>
                <c:pt idx="22">
                  <c:v>6.7499185706256501E-2</c:v>
                </c:pt>
                <c:pt idx="23">
                  <c:v>6.1650646200857397E-2</c:v>
                </c:pt>
                <c:pt idx="24">
                  <c:v>1.08147645465951E-2</c:v>
                </c:pt>
                <c:pt idx="25">
                  <c:v>3.5409419682100297E-2</c:v>
                </c:pt>
                <c:pt idx="26">
                  <c:v>4.0015501572002697E-2</c:v>
                </c:pt>
                <c:pt idx="27">
                  <c:v>7.2142159725183203E-2</c:v>
                </c:pt>
                <c:pt idx="28">
                  <c:v>7.9351466464239101E-2</c:v>
                </c:pt>
                <c:pt idx="29">
                  <c:v>0.10576704970467</c:v>
                </c:pt>
                <c:pt idx="30">
                  <c:v>1.5853443601769001E-2</c:v>
                </c:pt>
                <c:pt idx="31">
                  <c:v>2.57840183022943E-2</c:v>
                </c:pt>
                <c:pt idx="32">
                  <c:v>3.8389277109465998E-2</c:v>
                </c:pt>
                <c:pt idx="33">
                  <c:v>3.1298118804677297E-2</c:v>
                </c:pt>
                <c:pt idx="34">
                  <c:v>0</c:v>
                </c:pt>
                <c:pt idx="35">
                  <c:v>2.8802396652387902E-2</c:v>
                </c:pt>
                <c:pt idx="36">
                  <c:v>5.3431060096330397E-2</c:v>
                </c:pt>
                <c:pt idx="37">
                  <c:v>8.0755088298635605E-2</c:v>
                </c:pt>
                <c:pt idx="38">
                  <c:v>0</c:v>
                </c:pt>
                <c:pt idx="39">
                  <c:v>5.9632628640758897E-2</c:v>
                </c:pt>
                <c:pt idx="40">
                  <c:v>3.1621298478056802E-2</c:v>
                </c:pt>
                <c:pt idx="41">
                  <c:v>8.5777693623965701E-2</c:v>
                </c:pt>
                <c:pt idx="42">
                  <c:v>3.3571886518366102E-2</c:v>
                </c:pt>
                <c:pt idx="43">
                  <c:v>5.0401941322793603E-2</c:v>
                </c:pt>
                <c:pt idx="44">
                  <c:v>5.4387916894605801E-2</c:v>
                </c:pt>
                <c:pt idx="45">
                  <c:v>4.5616639409887298E-2</c:v>
                </c:pt>
                <c:pt idx="46">
                  <c:v>9.4426088030257496E-2</c:v>
                </c:pt>
                <c:pt idx="47">
                  <c:v>1.4752230859953801E-2</c:v>
                </c:pt>
                <c:pt idx="48">
                  <c:v>8.7281142818602594E-2</c:v>
                </c:pt>
                <c:pt idx="49">
                  <c:v>5.6404519633498497E-2</c:v>
                </c:pt>
                <c:pt idx="50">
                  <c:v>2.0305949285904798E-3</c:v>
                </c:pt>
                <c:pt idx="51">
                  <c:v>4.8025761196474899E-2</c:v>
                </c:pt>
                <c:pt idx="52">
                  <c:v>4.81300024511589E-2</c:v>
                </c:pt>
                <c:pt idx="53">
                  <c:v>1.89347442651264E-2</c:v>
                </c:pt>
                <c:pt idx="54">
                  <c:v>2.0974374672687601E-2</c:v>
                </c:pt>
                <c:pt idx="55">
                  <c:v>4.0717160007749401E-2</c:v>
                </c:pt>
                <c:pt idx="56">
                  <c:v>9.8600074347114999E-2</c:v>
                </c:pt>
                <c:pt idx="57">
                  <c:v>6.0191106766260299E-2</c:v>
                </c:pt>
                <c:pt idx="58">
                  <c:v>0.104199000196282</c:v>
                </c:pt>
                <c:pt idx="59">
                  <c:v>1.4868262813122601E-2</c:v>
                </c:pt>
                <c:pt idx="60">
                  <c:v>3.2528096025591598E-2</c:v>
                </c:pt>
                <c:pt idx="61">
                  <c:v>9.9456258786285306E-2</c:v>
                </c:pt>
                <c:pt idx="62">
                  <c:v>1.06050136469793E-2</c:v>
                </c:pt>
                <c:pt idx="63">
                  <c:v>3.87581655808261E-2</c:v>
                </c:pt>
                <c:pt idx="64">
                  <c:v>5.5574736004863401E-2</c:v>
                </c:pt>
                <c:pt idx="65">
                  <c:v>4.7083386844398202E-2</c:v>
                </c:pt>
                <c:pt idx="66">
                  <c:v>6.8261845061193094E-2</c:v>
                </c:pt>
                <c:pt idx="67">
                  <c:v>7.8289718431969593E-2</c:v>
                </c:pt>
                <c:pt idx="68">
                  <c:v>8.6551033515677805E-2</c:v>
                </c:pt>
                <c:pt idx="69">
                  <c:v>0.18640732726262399</c:v>
                </c:pt>
                <c:pt idx="70">
                  <c:v>3.0820804726717801E-2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8-488D-B947-881E6205936C}"/>
            </c:ext>
          </c:extLst>
        </c:ser>
        <c:ser>
          <c:idx val="5"/>
          <c:order val="5"/>
          <c:tx>
            <c:strRef>
              <c:f>'CPR CDR 3и лица'!$AB$75</c:f>
              <c:strCache>
                <c:ptCount val="1"/>
                <c:pt idx="0">
                  <c:v>Возрождение-3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лица'!$AB$76:$AB$146</c:f>
              <c:numCache>
                <c:formatCode>0.0%</c:formatCode>
                <c:ptCount val="71"/>
                <c:pt idx="3">
                  <c:v>0</c:v>
                </c:pt>
                <c:pt idx="4">
                  <c:v>2.3901976316999E-3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7.9477718739963104E-3</c:v>
                </c:pt>
                <c:pt idx="11">
                  <c:v>0</c:v>
                </c:pt>
                <c:pt idx="12">
                  <c:v>7.5833426332286803E-3</c:v>
                </c:pt>
                <c:pt idx="13">
                  <c:v>0</c:v>
                </c:pt>
                <c:pt idx="14">
                  <c:v>0</c:v>
                </c:pt>
                <c:pt idx="15">
                  <c:v>1.3104006048559901E-2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9.4556623289402397E-3</c:v>
                </c:pt>
                <c:pt idx="20">
                  <c:v>0</c:v>
                </c:pt>
                <c:pt idx="21">
                  <c:v>7.4312824975064596E-4</c:v>
                </c:pt>
                <c:pt idx="22">
                  <c:v>0</c:v>
                </c:pt>
                <c:pt idx="23">
                  <c:v>1.18086552839469E-2</c:v>
                </c:pt>
                <c:pt idx="24">
                  <c:v>8.2476094224221294E-2</c:v>
                </c:pt>
                <c:pt idx="25">
                  <c:v>0</c:v>
                </c:pt>
                <c:pt idx="26">
                  <c:v>0</c:v>
                </c:pt>
                <c:pt idx="27">
                  <c:v>2.32528540274917E-2</c:v>
                </c:pt>
                <c:pt idx="28">
                  <c:v>0</c:v>
                </c:pt>
                <c:pt idx="29">
                  <c:v>1.32329204548486E-2</c:v>
                </c:pt>
                <c:pt idx="30">
                  <c:v>0</c:v>
                </c:pt>
                <c:pt idx="31">
                  <c:v>2.8798403632367301E-2</c:v>
                </c:pt>
                <c:pt idx="32">
                  <c:v>4.2272768004170099E-3</c:v>
                </c:pt>
                <c:pt idx="33">
                  <c:v>3.16202905281181E-2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6.87512485643932E-2</c:v>
                </c:pt>
                <c:pt idx="38">
                  <c:v>8.0603788028096396E-2</c:v>
                </c:pt>
                <c:pt idx="39">
                  <c:v>4.7749809945681301E-2</c:v>
                </c:pt>
                <c:pt idx="40">
                  <c:v>0</c:v>
                </c:pt>
                <c:pt idx="41">
                  <c:v>3.13977839213107E-2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7.3478533132631503E-3</c:v>
                </c:pt>
                <c:pt idx="51">
                  <c:v>3.0038383941776499E-2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2.03201659405619E-2</c:v>
                </c:pt>
                <c:pt idx="56">
                  <c:v>0</c:v>
                </c:pt>
                <c:pt idx="57">
                  <c:v>3.1089041491011399E-3</c:v>
                </c:pt>
                <c:pt idx="58">
                  <c:v>3.4396073970282701E-2</c:v>
                </c:pt>
                <c:pt idx="59">
                  <c:v>1.1392411556873101E-3</c:v>
                </c:pt>
                <c:pt idx="60">
                  <c:v>9.1906961771962593E-3</c:v>
                </c:pt>
                <c:pt idx="61">
                  <c:v>3.5795833333816099E-2</c:v>
                </c:pt>
                <c:pt idx="62">
                  <c:v>4.2829146851987202E-2</c:v>
                </c:pt>
                <c:pt idx="63">
                  <c:v>0</c:v>
                </c:pt>
                <c:pt idx="64">
                  <c:v>0</c:v>
                </c:pt>
                <c:pt idx="65">
                  <c:v>9.7485808868625803E-2</c:v>
                </c:pt>
                <c:pt idx="66">
                  <c:v>4.5346489634821602E-2</c:v>
                </c:pt>
                <c:pt idx="67">
                  <c:v>2.4299530442217099E-2</c:v>
                </c:pt>
                <c:pt idx="68">
                  <c:v>0.128897535184123</c:v>
                </c:pt>
                <c:pt idx="69">
                  <c:v>1.09966612237374E-2</c:v>
                </c:pt>
                <c:pt idx="70">
                  <c:v>6.6988663778905194E-2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8-488D-B947-881E6205936C}"/>
            </c:ext>
          </c:extLst>
        </c:ser>
        <c:ser>
          <c:idx val="6"/>
          <c:order val="6"/>
          <c:tx>
            <c:strRef>
              <c:f>'CPR CDR 3и лица'!$AC$75</c:f>
              <c:strCache>
                <c:ptCount val="1"/>
                <c:pt idx="0">
                  <c:v>Санрайз-2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лица'!$AC$76:$AC$146</c:f>
              <c:numCache>
                <c:formatCode>0.0%</c:formatCode>
                <c:ptCount val="71"/>
                <c:pt idx="6">
                  <c:v>0.20362266375395999</c:v>
                </c:pt>
                <c:pt idx="7">
                  <c:v>2.0073186578150999E-2</c:v>
                </c:pt>
                <c:pt idx="8">
                  <c:v>0</c:v>
                </c:pt>
                <c:pt idx="9">
                  <c:v>0</c:v>
                </c:pt>
                <c:pt idx="10">
                  <c:v>6.1970551342823303E-2</c:v>
                </c:pt>
                <c:pt idx="11">
                  <c:v>4.0166718664937699E-2</c:v>
                </c:pt>
                <c:pt idx="12">
                  <c:v>0.102409234284165</c:v>
                </c:pt>
                <c:pt idx="13">
                  <c:v>0.30457875554225</c:v>
                </c:pt>
                <c:pt idx="14">
                  <c:v>0.26460866159762297</c:v>
                </c:pt>
                <c:pt idx="15">
                  <c:v>3.5853072455521502E-2</c:v>
                </c:pt>
                <c:pt idx="16">
                  <c:v>0.26609541984853402</c:v>
                </c:pt>
                <c:pt idx="17">
                  <c:v>0.303900279974331</c:v>
                </c:pt>
                <c:pt idx="18">
                  <c:v>5.4687908832845598E-2</c:v>
                </c:pt>
                <c:pt idx="19">
                  <c:v>0.34593150419517799</c:v>
                </c:pt>
                <c:pt idx="20">
                  <c:v>0.37284875019134101</c:v>
                </c:pt>
                <c:pt idx="21">
                  <c:v>9.7009029790375706E-2</c:v>
                </c:pt>
                <c:pt idx="22">
                  <c:v>0.11652549965973</c:v>
                </c:pt>
                <c:pt idx="23">
                  <c:v>0.13884416492907201</c:v>
                </c:pt>
                <c:pt idx="24">
                  <c:v>0.134481889795528</c:v>
                </c:pt>
                <c:pt idx="25">
                  <c:v>9.5585969344460203E-2</c:v>
                </c:pt>
                <c:pt idx="26">
                  <c:v>0</c:v>
                </c:pt>
                <c:pt idx="27">
                  <c:v>9.5593946523132606E-2</c:v>
                </c:pt>
                <c:pt idx="28">
                  <c:v>4.24325945094194E-2</c:v>
                </c:pt>
                <c:pt idx="29">
                  <c:v>5.3259271221775997E-2</c:v>
                </c:pt>
                <c:pt idx="30">
                  <c:v>5.6182456693584203E-2</c:v>
                </c:pt>
                <c:pt idx="31">
                  <c:v>8.2018637281325593E-2</c:v>
                </c:pt>
                <c:pt idx="32">
                  <c:v>0</c:v>
                </c:pt>
                <c:pt idx="33">
                  <c:v>2.5004074644934302E-2</c:v>
                </c:pt>
                <c:pt idx="34">
                  <c:v>0.10992412634160199</c:v>
                </c:pt>
                <c:pt idx="35">
                  <c:v>6.7212938242517298E-2</c:v>
                </c:pt>
                <c:pt idx="36">
                  <c:v>0.13193982606896301</c:v>
                </c:pt>
                <c:pt idx="37">
                  <c:v>4.1382759451249499E-3</c:v>
                </c:pt>
                <c:pt idx="38">
                  <c:v>0.174375788181797</c:v>
                </c:pt>
                <c:pt idx="39">
                  <c:v>9.5291343217685107E-2</c:v>
                </c:pt>
                <c:pt idx="40">
                  <c:v>8.8525298680344297E-2</c:v>
                </c:pt>
                <c:pt idx="41">
                  <c:v>1.9068842183302698E-2</c:v>
                </c:pt>
                <c:pt idx="42">
                  <c:v>0</c:v>
                </c:pt>
                <c:pt idx="43">
                  <c:v>3.7974051810945202E-2</c:v>
                </c:pt>
                <c:pt idx="44">
                  <c:v>8.2095910940051905E-2</c:v>
                </c:pt>
                <c:pt idx="45">
                  <c:v>5.5068647473784697E-2</c:v>
                </c:pt>
                <c:pt idx="46">
                  <c:v>4.5447382910201603E-2</c:v>
                </c:pt>
                <c:pt idx="47">
                  <c:v>9.7199976491945797E-2</c:v>
                </c:pt>
                <c:pt idx="48">
                  <c:v>6.5056767143228098E-2</c:v>
                </c:pt>
                <c:pt idx="49">
                  <c:v>3.6209614626742298E-2</c:v>
                </c:pt>
                <c:pt idx="50">
                  <c:v>0</c:v>
                </c:pt>
                <c:pt idx="51">
                  <c:v>6.3298800043774001E-2</c:v>
                </c:pt>
                <c:pt idx="52">
                  <c:v>1.9825999512044199E-2</c:v>
                </c:pt>
                <c:pt idx="53">
                  <c:v>4.77496936675443E-2</c:v>
                </c:pt>
                <c:pt idx="54">
                  <c:v>3.69068569725928E-2</c:v>
                </c:pt>
                <c:pt idx="55">
                  <c:v>6.3104568326881702E-2</c:v>
                </c:pt>
                <c:pt idx="56">
                  <c:v>0</c:v>
                </c:pt>
                <c:pt idx="57">
                  <c:v>2.6998826424071701E-2</c:v>
                </c:pt>
                <c:pt idx="58">
                  <c:v>6.7820583299648698E-2</c:v>
                </c:pt>
                <c:pt idx="59">
                  <c:v>0.110927072300472</c:v>
                </c:pt>
                <c:pt idx="60">
                  <c:v>0.114765601056158</c:v>
                </c:pt>
                <c:pt idx="61">
                  <c:v>0</c:v>
                </c:pt>
                <c:pt idx="62">
                  <c:v>0</c:v>
                </c:pt>
                <c:pt idx="63">
                  <c:v>6.8702184629638105E-2</c:v>
                </c:pt>
                <c:pt idx="64">
                  <c:v>7.0685877700798996E-2</c:v>
                </c:pt>
                <c:pt idx="65">
                  <c:v>9.2187671245926403E-2</c:v>
                </c:pt>
                <c:pt idx="66">
                  <c:v>9.5591301591997996E-2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8-488D-B947-881E6205936C}"/>
            </c:ext>
          </c:extLst>
        </c:ser>
        <c:ser>
          <c:idx val="7"/>
          <c:order val="7"/>
          <c:tx>
            <c:strRef>
              <c:f>'CPR CDR 3и лица'!$AD$75</c:f>
              <c:strCache>
                <c:ptCount val="1"/>
                <c:pt idx="0">
                  <c:v>Санрайз-1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лица'!$AD$76:$AD$146</c:f>
              <c:numCache>
                <c:formatCode>0.0%</c:formatCode>
                <c:ptCount val="71"/>
                <c:pt idx="6">
                  <c:v>0.27157621242227997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0.16181403138396999</c:v>
                </c:pt>
                <c:pt idx="11">
                  <c:v>0.30182122153683999</c:v>
                </c:pt>
                <c:pt idx="12">
                  <c:v>0.14079406712586101</c:v>
                </c:pt>
                <c:pt idx="13">
                  <c:v>0.21945136199116499</c:v>
                </c:pt>
                <c:pt idx="14">
                  <c:v>0.13585945824811299</c:v>
                </c:pt>
                <c:pt idx="15">
                  <c:v>2.8427679958411702E-2</c:v>
                </c:pt>
                <c:pt idx="16">
                  <c:v>0</c:v>
                </c:pt>
                <c:pt idx="17">
                  <c:v>0</c:v>
                </c:pt>
                <c:pt idx="18">
                  <c:v>0.102977945920334</c:v>
                </c:pt>
                <c:pt idx="19">
                  <c:v>0.38143241508207598</c:v>
                </c:pt>
                <c:pt idx="20">
                  <c:v>0.13814451274471201</c:v>
                </c:pt>
                <c:pt idx="21">
                  <c:v>0.14134581199329299</c:v>
                </c:pt>
                <c:pt idx="22">
                  <c:v>4.18495108690915E-2</c:v>
                </c:pt>
                <c:pt idx="23">
                  <c:v>5.77222710045028E-2</c:v>
                </c:pt>
                <c:pt idx="24">
                  <c:v>0.22577211893589799</c:v>
                </c:pt>
                <c:pt idx="25">
                  <c:v>0.19640587458969799</c:v>
                </c:pt>
                <c:pt idx="26">
                  <c:v>9.3476335956286793E-2</c:v>
                </c:pt>
                <c:pt idx="27">
                  <c:v>5.6768827142803097E-2</c:v>
                </c:pt>
                <c:pt idx="28">
                  <c:v>2.6376961526093E-2</c:v>
                </c:pt>
                <c:pt idx="29">
                  <c:v>7.4762792194037295E-2</c:v>
                </c:pt>
                <c:pt idx="30">
                  <c:v>0.12908199450587701</c:v>
                </c:pt>
                <c:pt idx="31">
                  <c:v>0</c:v>
                </c:pt>
                <c:pt idx="32">
                  <c:v>5.3322503796462202E-2</c:v>
                </c:pt>
                <c:pt idx="33">
                  <c:v>0.13423747803958999</c:v>
                </c:pt>
                <c:pt idx="34">
                  <c:v>0.14571940339987399</c:v>
                </c:pt>
                <c:pt idx="35">
                  <c:v>0.19499441501559001</c:v>
                </c:pt>
                <c:pt idx="36">
                  <c:v>0.16262627607334501</c:v>
                </c:pt>
                <c:pt idx="37">
                  <c:v>0.17742431299502201</c:v>
                </c:pt>
                <c:pt idx="38">
                  <c:v>6.3059180414603302E-2</c:v>
                </c:pt>
                <c:pt idx="39">
                  <c:v>2.9357892453045799E-2</c:v>
                </c:pt>
                <c:pt idx="40">
                  <c:v>4.3213197577830202E-2</c:v>
                </c:pt>
                <c:pt idx="41">
                  <c:v>0.31144600184207599</c:v>
                </c:pt>
                <c:pt idx="42">
                  <c:v>2.89518666946708E-2</c:v>
                </c:pt>
                <c:pt idx="43">
                  <c:v>4.8531343883017497E-2</c:v>
                </c:pt>
                <c:pt idx="44">
                  <c:v>0.14064066567084199</c:v>
                </c:pt>
                <c:pt idx="45">
                  <c:v>0.12602364871268501</c:v>
                </c:pt>
                <c:pt idx="46">
                  <c:v>0.18037456421332901</c:v>
                </c:pt>
                <c:pt idx="47">
                  <c:v>0</c:v>
                </c:pt>
                <c:pt idx="48">
                  <c:v>2.2527843485107401E-2</c:v>
                </c:pt>
                <c:pt idx="49">
                  <c:v>0</c:v>
                </c:pt>
                <c:pt idx="50">
                  <c:v>0.22006731099575999</c:v>
                </c:pt>
                <c:pt idx="51">
                  <c:v>9.9037518267719199E-2</c:v>
                </c:pt>
                <c:pt idx="52">
                  <c:v>4.51982198215077E-2</c:v>
                </c:pt>
                <c:pt idx="53">
                  <c:v>8.9669013394668304E-2</c:v>
                </c:pt>
                <c:pt idx="54">
                  <c:v>3.1449723754538597E-2</c:v>
                </c:pt>
                <c:pt idx="55">
                  <c:v>0.12006115975914899</c:v>
                </c:pt>
                <c:pt idx="56">
                  <c:v>0</c:v>
                </c:pt>
                <c:pt idx="57">
                  <c:v>4.1364295221126703E-2</c:v>
                </c:pt>
                <c:pt idx="58">
                  <c:v>0.10219128778908999</c:v>
                </c:pt>
                <c:pt idx="59">
                  <c:v>6.3153331670951801E-2</c:v>
                </c:pt>
                <c:pt idx="60">
                  <c:v>2.18706072486912E-2</c:v>
                </c:pt>
                <c:pt idx="61">
                  <c:v>6.1585716425248301E-2</c:v>
                </c:pt>
                <c:pt idx="62">
                  <c:v>2.0340287394058399E-2</c:v>
                </c:pt>
                <c:pt idx="63">
                  <c:v>2.1048545448549699E-2</c:v>
                </c:pt>
                <c:pt idx="64">
                  <c:v>4.9697427439564103E-2</c:v>
                </c:pt>
                <c:pt idx="65">
                  <c:v>3.3770831342049799E-2</c:v>
                </c:pt>
                <c:pt idx="66">
                  <c:v>0</c:v>
                </c:pt>
                <c:pt idx="67">
                  <c:v>2.71496987058704E-2</c:v>
                </c:pt>
                <c:pt idx="68">
                  <c:v>2.7983287120791001E-2</c:v>
                </c:pt>
                <c:pt idx="69">
                  <c:v>0</c:v>
                </c:pt>
                <c:pt idx="70">
                  <c:v>0.196882888389005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8-488D-B947-881E6205936C}"/>
            </c:ext>
          </c:extLst>
        </c:ser>
        <c:ser>
          <c:idx val="8"/>
          <c:order val="8"/>
          <c:tx>
            <c:strRef>
              <c:f>'CPR CDR 3и лица'!$AE$75</c:f>
              <c:strCache>
                <c:ptCount val="1"/>
                <c:pt idx="0">
                  <c:v>МТСБ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лица'!$AE$76:$AE$146</c:f>
              <c:numCache>
                <c:formatCode>0.0%</c:formatCode>
                <c:ptCount val="71"/>
                <c:pt idx="4">
                  <c:v>1.7953408300826101E-2</c:v>
                </c:pt>
                <c:pt idx="5">
                  <c:v>2.13781448844136E-2</c:v>
                </c:pt>
                <c:pt idx="6">
                  <c:v>6.4813995633462906E-2</c:v>
                </c:pt>
                <c:pt idx="7">
                  <c:v>5.30951252499662E-2</c:v>
                </c:pt>
                <c:pt idx="8">
                  <c:v>3.5549784002294901E-2</c:v>
                </c:pt>
                <c:pt idx="9">
                  <c:v>1.17129014719599E-2</c:v>
                </c:pt>
                <c:pt idx="10">
                  <c:v>1.2036825349929999E-2</c:v>
                </c:pt>
                <c:pt idx="11">
                  <c:v>1.90558917497774E-3</c:v>
                </c:pt>
                <c:pt idx="12">
                  <c:v>2.37962321507127E-2</c:v>
                </c:pt>
                <c:pt idx="13">
                  <c:v>1.9399553729269998E-2</c:v>
                </c:pt>
                <c:pt idx="14">
                  <c:v>4.0592103014306297E-2</c:v>
                </c:pt>
                <c:pt idx="15">
                  <c:v>4.54311865798684E-3</c:v>
                </c:pt>
                <c:pt idx="16">
                  <c:v>7.8348775915867402E-3</c:v>
                </c:pt>
                <c:pt idx="17">
                  <c:v>1.66315726100171E-2</c:v>
                </c:pt>
                <c:pt idx="18">
                  <c:v>2.97273249623622E-2</c:v>
                </c:pt>
                <c:pt idx="19">
                  <c:v>1.5559764661351999E-2</c:v>
                </c:pt>
                <c:pt idx="20">
                  <c:v>3.7918707183152801E-2</c:v>
                </c:pt>
                <c:pt idx="21">
                  <c:v>4.2817262473069197E-2</c:v>
                </c:pt>
                <c:pt idx="22">
                  <c:v>3.76051724201193E-2</c:v>
                </c:pt>
                <c:pt idx="23">
                  <c:v>2.3922512112851901E-2</c:v>
                </c:pt>
                <c:pt idx="24">
                  <c:v>8.1997051871116593E-3</c:v>
                </c:pt>
                <c:pt idx="25">
                  <c:v>1.8604199144396399E-2</c:v>
                </c:pt>
                <c:pt idx="26">
                  <c:v>5.3648864917460503E-3</c:v>
                </c:pt>
                <c:pt idx="27">
                  <c:v>5.1551781909362502E-3</c:v>
                </c:pt>
                <c:pt idx="28">
                  <c:v>2.3287470509452901E-2</c:v>
                </c:pt>
                <c:pt idx="29">
                  <c:v>3.4881288457753401E-2</c:v>
                </c:pt>
                <c:pt idx="30">
                  <c:v>2.4505304321449699E-2</c:v>
                </c:pt>
                <c:pt idx="31">
                  <c:v>3.57625145169083E-3</c:v>
                </c:pt>
                <c:pt idx="32">
                  <c:v>0</c:v>
                </c:pt>
                <c:pt idx="33">
                  <c:v>0</c:v>
                </c:pt>
                <c:pt idx="34">
                  <c:v>3.6693283685626299E-2</c:v>
                </c:pt>
                <c:pt idx="35">
                  <c:v>5.7865009560279504E-3</c:v>
                </c:pt>
                <c:pt idx="36">
                  <c:v>3.0797304771167901E-2</c:v>
                </c:pt>
                <c:pt idx="37">
                  <c:v>1.77100809979077E-2</c:v>
                </c:pt>
                <c:pt idx="38">
                  <c:v>3.3006566740317899E-3</c:v>
                </c:pt>
                <c:pt idx="39">
                  <c:v>3.73782848685182E-2</c:v>
                </c:pt>
                <c:pt idx="40">
                  <c:v>1.72829941974528E-2</c:v>
                </c:pt>
                <c:pt idx="41">
                  <c:v>2.0801271802113299E-2</c:v>
                </c:pt>
                <c:pt idx="42">
                  <c:v>1.8651110501114499E-2</c:v>
                </c:pt>
                <c:pt idx="43">
                  <c:v>6.7761586895408094E-2</c:v>
                </c:pt>
                <c:pt idx="44">
                  <c:v>2.1301484927400801E-2</c:v>
                </c:pt>
                <c:pt idx="45">
                  <c:v>3.27702845620556E-2</c:v>
                </c:pt>
                <c:pt idx="46">
                  <c:v>2.2147878997398101E-2</c:v>
                </c:pt>
                <c:pt idx="47">
                  <c:v>0</c:v>
                </c:pt>
                <c:pt idx="48">
                  <c:v>2.1216827156178501E-2</c:v>
                </c:pt>
                <c:pt idx="49">
                  <c:v>9.5738578117489093E-3</c:v>
                </c:pt>
                <c:pt idx="50">
                  <c:v>1.52203495777715E-2</c:v>
                </c:pt>
                <c:pt idx="51">
                  <c:v>1.9674309974528899E-2</c:v>
                </c:pt>
                <c:pt idx="52">
                  <c:v>0</c:v>
                </c:pt>
                <c:pt idx="53">
                  <c:v>9.8151243627242497E-3</c:v>
                </c:pt>
                <c:pt idx="54">
                  <c:v>0</c:v>
                </c:pt>
                <c:pt idx="55">
                  <c:v>6.11147853167745E-2</c:v>
                </c:pt>
                <c:pt idx="56">
                  <c:v>2.2776671844974498E-2</c:v>
                </c:pt>
                <c:pt idx="57">
                  <c:v>5.2298112339343996E-3</c:v>
                </c:pt>
                <c:pt idx="58">
                  <c:v>1.89784355315237E-3</c:v>
                </c:pt>
                <c:pt idx="59">
                  <c:v>1.8647088471416901E-2</c:v>
                </c:pt>
                <c:pt idx="60">
                  <c:v>3.6285707341313297E-2</c:v>
                </c:pt>
                <c:pt idx="61">
                  <c:v>4.0604721822790998E-2</c:v>
                </c:pt>
                <c:pt idx="62">
                  <c:v>0</c:v>
                </c:pt>
                <c:pt idx="63">
                  <c:v>1.0156128713005899E-2</c:v>
                </c:pt>
                <c:pt idx="64">
                  <c:v>0</c:v>
                </c:pt>
                <c:pt idx="65">
                  <c:v>2.0411398993035498E-2</c:v>
                </c:pt>
                <c:pt idx="66">
                  <c:v>0</c:v>
                </c:pt>
                <c:pt idx="67">
                  <c:v>0</c:v>
                </c:pt>
                <c:pt idx="68">
                  <c:v>3.1757959128451599E-2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58-488D-B947-881E6205936C}"/>
            </c:ext>
          </c:extLst>
        </c:ser>
        <c:ser>
          <c:idx val="9"/>
          <c:order val="9"/>
          <c:tx>
            <c:strRef>
              <c:f>'CPR CDR 3и лица'!$AF$75</c:f>
              <c:strCache>
                <c:ptCount val="1"/>
                <c:pt idx="0">
                  <c:v>Фора2014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лица'!$AF$76:$AF$146</c:f>
              <c:numCache>
                <c:formatCode>0.0%</c:formatCode>
                <c:ptCount val="71"/>
                <c:pt idx="12">
                  <c:v>4.4841553651934901E-2</c:v>
                </c:pt>
                <c:pt idx="13">
                  <c:v>6.9267016680009702E-2</c:v>
                </c:pt>
                <c:pt idx="14">
                  <c:v>9.3506784273961197E-2</c:v>
                </c:pt>
                <c:pt idx="15">
                  <c:v>0.10256247336626199</c:v>
                </c:pt>
                <c:pt idx="16">
                  <c:v>8.0057802527473299E-2</c:v>
                </c:pt>
                <c:pt idx="17">
                  <c:v>2.1636640097306301E-2</c:v>
                </c:pt>
                <c:pt idx="18">
                  <c:v>0.101620910761894</c:v>
                </c:pt>
                <c:pt idx="19">
                  <c:v>2.69183570889635E-2</c:v>
                </c:pt>
                <c:pt idx="20">
                  <c:v>0.127348174464673</c:v>
                </c:pt>
                <c:pt idx="21">
                  <c:v>4.0655518650136502E-2</c:v>
                </c:pt>
                <c:pt idx="22">
                  <c:v>1.50291786848155E-2</c:v>
                </c:pt>
                <c:pt idx="23">
                  <c:v>2.2493849429407801E-2</c:v>
                </c:pt>
                <c:pt idx="24">
                  <c:v>6.3311130790632206E-2</c:v>
                </c:pt>
                <c:pt idx="25">
                  <c:v>7.9062637473988506E-2</c:v>
                </c:pt>
                <c:pt idx="26">
                  <c:v>8.4720004381465097E-2</c:v>
                </c:pt>
                <c:pt idx="27">
                  <c:v>2.5967911598689299E-2</c:v>
                </c:pt>
                <c:pt idx="28">
                  <c:v>0.124243893722445</c:v>
                </c:pt>
                <c:pt idx="29">
                  <c:v>0.126813233370595</c:v>
                </c:pt>
                <c:pt idx="30">
                  <c:v>1.7312009735097601E-2</c:v>
                </c:pt>
                <c:pt idx="31">
                  <c:v>8.36309847530083E-2</c:v>
                </c:pt>
                <c:pt idx="32">
                  <c:v>0.13324078354354399</c:v>
                </c:pt>
                <c:pt idx="33">
                  <c:v>3.1534613224983202E-2</c:v>
                </c:pt>
                <c:pt idx="34">
                  <c:v>0.33571015916032299</c:v>
                </c:pt>
                <c:pt idx="35">
                  <c:v>2.2030950490793299E-2</c:v>
                </c:pt>
                <c:pt idx="36">
                  <c:v>0.11360451591342299</c:v>
                </c:pt>
                <c:pt idx="37">
                  <c:v>3.1998383974783398E-2</c:v>
                </c:pt>
                <c:pt idx="38">
                  <c:v>0.17779724512653899</c:v>
                </c:pt>
                <c:pt idx="39">
                  <c:v>3.4197448709409398E-2</c:v>
                </c:pt>
                <c:pt idx="40">
                  <c:v>7.9095647553372797E-2</c:v>
                </c:pt>
                <c:pt idx="41">
                  <c:v>0.13343679668887301</c:v>
                </c:pt>
                <c:pt idx="42">
                  <c:v>5.0903354441207298E-2</c:v>
                </c:pt>
                <c:pt idx="43">
                  <c:v>0</c:v>
                </c:pt>
                <c:pt idx="44">
                  <c:v>6.7499697519931998E-2</c:v>
                </c:pt>
                <c:pt idx="45">
                  <c:v>0.244931346131391</c:v>
                </c:pt>
                <c:pt idx="46">
                  <c:v>0.12974336735275199</c:v>
                </c:pt>
                <c:pt idx="47">
                  <c:v>3.4275571227527599E-2</c:v>
                </c:pt>
                <c:pt idx="48">
                  <c:v>3.3064301269886101E-3</c:v>
                </c:pt>
                <c:pt idx="49">
                  <c:v>4.6416506440364297E-2</c:v>
                </c:pt>
                <c:pt idx="50">
                  <c:v>4.7049071916806698E-2</c:v>
                </c:pt>
                <c:pt idx="51">
                  <c:v>0.117012608670004</c:v>
                </c:pt>
                <c:pt idx="52">
                  <c:v>0</c:v>
                </c:pt>
                <c:pt idx="53">
                  <c:v>9.3534048117019999E-2</c:v>
                </c:pt>
                <c:pt idx="54">
                  <c:v>0</c:v>
                </c:pt>
                <c:pt idx="55">
                  <c:v>0.125406645894759</c:v>
                </c:pt>
                <c:pt idx="56">
                  <c:v>0.15006799581674299</c:v>
                </c:pt>
                <c:pt idx="57">
                  <c:v>0</c:v>
                </c:pt>
                <c:pt idx="58">
                  <c:v>0.23116656004470201</c:v>
                </c:pt>
                <c:pt idx="59">
                  <c:v>0.24471387770907099</c:v>
                </c:pt>
                <c:pt idx="60">
                  <c:v>0</c:v>
                </c:pt>
                <c:pt idx="61">
                  <c:v>0.357376058548105</c:v>
                </c:pt>
                <c:pt idx="62">
                  <c:v>0.14090796647689399</c:v>
                </c:pt>
                <c:pt idx="63">
                  <c:v>0.48270643866443302</c:v>
                </c:pt>
                <c:pt idx="64">
                  <c:v>6.33802909129174E-2</c:v>
                </c:pt>
                <c:pt idx="65">
                  <c:v>0.21556005229590799</c:v>
                </c:pt>
                <c:pt idx="66">
                  <c:v>9.7941681051914295E-2</c:v>
                </c:pt>
                <c:pt idx="67">
                  <c:v>0.204276464190811</c:v>
                </c:pt>
                <c:pt idx="68">
                  <c:v>0.363168563770773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58-488D-B947-881E6205936C}"/>
            </c:ext>
          </c:extLst>
        </c:ser>
        <c:ser>
          <c:idx val="10"/>
          <c:order val="10"/>
          <c:tx>
            <c:strRef>
              <c:f>'CPR CDR 3и лица'!$AG$75</c:f>
              <c:strCache>
                <c:ptCount val="1"/>
                <c:pt idx="0">
                  <c:v>Союз-1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лица'!$AG$76:$AG$146</c:f>
              <c:numCache>
                <c:formatCode>0.0%</c:formatCode>
                <c:ptCount val="71"/>
                <c:pt idx="13">
                  <c:v>6.22611741408979E-2</c:v>
                </c:pt>
                <c:pt idx="14">
                  <c:v>4.2271419966867001E-2</c:v>
                </c:pt>
                <c:pt idx="15">
                  <c:v>0.11888449093237601</c:v>
                </c:pt>
                <c:pt idx="16">
                  <c:v>0.171093603432979</c:v>
                </c:pt>
                <c:pt idx="17">
                  <c:v>0.114478389037605</c:v>
                </c:pt>
                <c:pt idx="18">
                  <c:v>0.11125482437114401</c:v>
                </c:pt>
                <c:pt idx="19">
                  <c:v>0.138003558073547</c:v>
                </c:pt>
                <c:pt idx="20">
                  <c:v>3.2012216275063801E-2</c:v>
                </c:pt>
                <c:pt idx="21">
                  <c:v>5.5390725562787201E-2</c:v>
                </c:pt>
                <c:pt idx="22">
                  <c:v>0.115137606718289</c:v>
                </c:pt>
                <c:pt idx="23">
                  <c:v>1.8156408511936301E-2</c:v>
                </c:pt>
                <c:pt idx="24">
                  <c:v>5.4845845112532501E-2</c:v>
                </c:pt>
                <c:pt idx="25">
                  <c:v>3.8680006427460299E-2</c:v>
                </c:pt>
                <c:pt idx="26">
                  <c:v>3.7967205715672497E-2</c:v>
                </c:pt>
                <c:pt idx="27">
                  <c:v>8.4460664380386699E-2</c:v>
                </c:pt>
                <c:pt idx="28">
                  <c:v>3.6931663171250698E-2</c:v>
                </c:pt>
                <c:pt idx="29">
                  <c:v>3.4456846103622499E-2</c:v>
                </c:pt>
                <c:pt idx="30">
                  <c:v>7.9404531508278198E-2</c:v>
                </c:pt>
                <c:pt idx="31">
                  <c:v>2.6232552748867401E-2</c:v>
                </c:pt>
                <c:pt idx="32">
                  <c:v>8.3530164322441799E-2</c:v>
                </c:pt>
                <c:pt idx="33">
                  <c:v>3.8161442575355899E-2</c:v>
                </c:pt>
                <c:pt idx="34">
                  <c:v>0.112518533435297</c:v>
                </c:pt>
                <c:pt idx="35">
                  <c:v>6.6223382687996503E-3</c:v>
                </c:pt>
                <c:pt idx="36">
                  <c:v>5.0229894690054303E-2</c:v>
                </c:pt>
                <c:pt idx="37">
                  <c:v>4.8818937067787803E-2</c:v>
                </c:pt>
                <c:pt idx="38">
                  <c:v>3.93830740897549E-3</c:v>
                </c:pt>
                <c:pt idx="39">
                  <c:v>2.5898482629663998E-2</c:v>
                </c:pt>
                <c:pt idx="40">
                  <c:v>4.1453990281576897E-2</c:v>
                </c:pt>
                <c:pt idx="41">
                  <c:v>1.18432646037852E-2</c:v>
                </c:pt>
                <c:pt idx="42">
                  <c:v>6.2747767750578901E-2</c:v>
                </c:pt>
                <c:pt idx="43">
                  <c:v>3.6618723148759101E-3</c:v>
                </c:pt>
                <c:pt idx="44">
                  <c:v>2.9062896335957902E-2</c:v>
                </c:pt>
                <c:pt idx="45">
                  <c:v>0</c:v>
                </c:pt>
                <c:pt idx="46">
                  <c:v>0</c:v>
                </c:pt>
                <c:pt idx="47">
                  <c:v>4.3081562792892297E-2</c:v>
                </c:pt>
                <c:pt idx="48">
                  <c:v>6.1345497123344001E-2</c:v>
                </c:pt>
                <c:pt idx="49">
                  <c:v>3.0312612601750201E-2</c:v>
                </c:pt>
                <c:pt idx="50">
                  <c:v>1.26170050958397E-2</c:v>
                </c:pt>
                <c:pt idx="51">
                  <c:v>3.6477948773889803E-2</c:v>
                </c:pt>
                <c:pt idx="52">
                  <c:v>4.18608577400977E-2</c:v>
                </c:pt>
                <c:pt idx="53">
                  <c:v>1.7168819361062501E-2</c:v>
                </c:pt>
                <c:pt idx="54">
                  <c:v>2.1242502823032101E-2</c:v>
                </c:pt>
                <c:pt idx="55">
                  <c:v>2.5660455855160899E-2</c:v>
                </c:pt>
                <c:pt idx="56">
                  <c:v>0.106825253262891</c:v>
                </c:pt>
                <c:pt idx="57">
                  <c:v>7.8492252907496396E-2</c:v>
                </c:pt>
                <c:pt idx="58">
                  <c:v>2.1436288113297699E-2</c:v>
                </c:pt>
                <c:pt idx="59">
                  <c:v>0</c:v>
                </c:pt>
                <c:pt idx="60">
                  <c:v>2.10322285785733E-2</c:v>
                </c:pt>
                <c:pt idx="61">
                  <c:v>4.7455380209415102E-2</c:v>
                </c:pt>
                <c:pt idx="62">
                  <c:v>2.5189477122147801E-2</c:v>
                </c:pt>
                <c:pt idx="63">
                  <c:v>1.9930423036204799E-2</c:v>
                </c:pt>
                <c:pt idx="64">
                  <c:v>0</c:v>
                </c:pt>
                <c:pt idx="65">
                  <c:v>4.2034939895899598E-2</c:v>
                </c:pt>
                <c:pt idx="66">
                  <c:v>3.3673468025074899E-2</c:v>
                </c:pt>
                <c:pt idx="67">
                  <c:v>1.4371204408510301E-2</c:v>
                </c:pt>
                <c:pt idx="68">
                  <c:v>0</c:v>
                </c:pt>
                <c:pt idx="69">
                  <c:v>6.1744583800825502E-2</c:v>
                </c:pt>
                <c:pt idx="70">
                  <c:v>2.6853230580886098E-2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58-488D-B947-881E6205936C}"/>
            </c:ext>
          </c:extLst>
        </c:ser>
        <c:ser>
          <c:idx val="11"/>
          <c:order val="11"/>
          <c:tx>
            <c:strRef>
              <c:f>'CPR CDR 3и лица'!$AH$75</c:f>
              <c:strCache>
                <c:ptCount val="1"/>
                <c:pt idx="0">
                  <c:v>ДВИЦ-1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лица'!$AH$76:$AH$146</c:f>
              <c:numCache>
                <c:formatCode>0.0%</c:formatCode>
                <c:ptCount val="71"/>
                <c:pt idx="16">
                  <c:v>1.2470035987697499E-2</c:v>
                </c:pt>
                <c:pt idx="17">
                  <c:v>2.7895192412624101E-2</c:v>
                </c:pt>
                <c:pt idx="18">
                  <c:v>9.2145703327906794E-2</c:v>
                </c:pt>
                <c:pt idx="19">
                  <c:v>0.172180012714301</c:v>
                </c:pt>
                <c:pt idx="20">
                  <c:v>0.120701011049445</c:v>
                </c:pt>
                <c:pt idx="21">
                  <c:v>0.126390258944099</c:v>
                </c:pt>
                <c:pt idx="22">
                  <c:v>8.6072372466664104E-2</c:v>
                </c:pt>
                <c:pt idx="23">
                  <c:v>0.19012469838426799</c:v>
                </c:pt>
                <c:pt idx="24">
                  <c:v>2.4722410197924601E-2</c:v>
                </c:pt>
                <c:pt idx="25">
                  <c:v>3.1421713701585502E-2</c:v>
                </c:pt>
                <c:pt idx="26">
                  <c:v>8.1609271756459795E-2</c:v>
                </c:pt>
                <c:pt idx="27">
                  <c:v>8.8393131953184906E-2</c:v>
                </c:pt>
                <c:pt idx="28">
                  <c:v>4.3324260762853603E-2</c:v>
                </c:pt>
                <c:pt idx="29">
                  <c:v>0.105115018032948</c:v>
                </c:pt>
                <c:pt idx="30">
                  <c:v>0.51799957964607402</c:v>
                </c:pt>
                <c:pt idx="31">
                  <c:v>1.1064319594323E-2</c:v>
                </c:pt>
                <c:pt idx="32">
                  <c:v>0</c:v>
                </c:pt>
                <c:pt idx="33">
                  <c:v>0</c:v>
                </c:pt>
                <c:pt idx="34">
                  <c:v>0.30599749757724298</c:v>
                </c:pt>
                <c:pt idx="35">
                  <c:v>4.2658643084467103E-2</c:v>
                </c:pt>
                <c:pt idx="36">
                  <c:v>0.2087528309136</c:v>
                </c:pt>
                <c:pt idx="37">
                  <c:v>8.0681995221695904E-2</c:v>
                </c:pt>
                <c:pt idx="38">
                  <c:v>0</c:v>
                </c:pt>
                <c:pt idx="39">
                  <c:v>0.51560326041928595</c:v>
                </c:pt>
                <c:pt idx="40">
                  <c:v>3.6223142973226902E-2</c:v>
                </c:pt>
                <c:pt idx="41">
                  <c:v>4.8773617855993302E-2</c:v>
                </c:pt>
                <c:pt idx="42">
                  <c:v>0.22431384793989201</c:v>
                </c:pt>
                <c:pt idx="43">
                  <c:v>7.2275676987740706E-2</c:v>
                </c:pt>
                <c:pt idx="44">
                  <c:v>3.76590639899088E-2</c:v>
                </c:pt>
                <c:pt idx="45">
                  <c:v>0.20114979434587901</c:v>
                </c:pt>
                <c:pt idx="46">
                  <c:v>5.7627083666009001E-2</c:v>
                </c:pt>
                <c:pt idx="47">
                  <c:v>0</c:v>
                </c:pt>
                <c:pt idx="48">
                  <c:v>6.8349134690264601E-2</c:v>
                </c:pt>
                <c:pt idx="49">
                  <c:v>7.04263011159314E-2</c:v>
                </c:pt>
                <c:pt idx="50">
                  <c:v>0</c:v>
                </c:pt>
                <c:pt idx="51">
                  <c:v>9.7979431165054906E-2</c:v>
                </c:pt>
                <c:pt idx="52">
                  <c:v>5.6499362443900303E-2</c:v>
                </c:pt>
                <c:pt idx="53">
                  <c:v>8.0389261276579693E-2</c:v>
                </c:pt>
                <c:pt idx="54">
                  <c:v>0.14295979503918499</c:v>
                </c:pt>
                <c:pt idx="55">
                  <c:v>5.8946732084483901E-2</c:v>
                </c:pt>
                <c:pt idx="56">
                  <c:v>7.9607087865647297E-2</c:v>
                </c:pt>
                <c:pt idx="57">
                  <c:v>7.8987225037537898E-2</c:v>
                </c:pt>
                <c:pt idx="58">
                  <c:v>5.20819944318648E-2</c:v>
                </c:pt>
                <c:pt idx="59">
                  <c:v>7.2647071723130993E-2</c:v>
                </c:pt>
                <c:pt idx="60">
                  <c:v>6.7799682945822504E-2</c:v>
                </c:pt>
                <c:pt idx="61">
                  <c:v>0.117347790071201</c:v>
                </c:pt>
                <c:pt idx="62">
                  <c:v>4.3833562812753399E-2</c:v>
                </c:pt>
                <c:pt idx="63">
                  <c:v>0.104378003826146</c:v>
                </c:pt>
                <c:pt idx="64">
                  <c:v>5.2207698478412903E-2</c:v>
                </c:pt>
                <c:pt idx="65">
                  <c:v>0.19876447529761301</c:v>
                </c:pt>
                <c:pt idx="66">
                  <c:v>9.07035795497486E-2</c:v>
                </c:pt>
                <c:pt idx="67">
                  <c:v>5.3877704378574497E-2</c:v>
                </c:pt>
                <c:pt idx="68">
                  <c:v>4.0050181063745097E-2</c:v>
                </c:pt>
                <c:pt idx="69">
                  <c:v>9.6488396273627805E-2</c:v>
                </c:pt>
                <c:pt idx="70">
                  <c:v>1.79745225253128E-2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58-488D-B947-881E6205936C}"/>
            </c:ext>
          </c:extLst>
        </c:ser>
        <c:ser>
          <c:idx val="12"/>
          <c:order val="12"/>
          <c:tx>
            <c:strRef>
              <c:f>'CPR CDR 3и лица'!$AI$75</c:f>
              <c:strCache>
                <c:ptCount val="1"/>
                <c:pt idx="0">
                  <c:v>ИНТЕХ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лица'!$AI$76:$AI$146</c:f>
              <c:numCache>
                <c:formatCode>0.0%</c:formatCode>
                <c:ptCount val="71"/>
                <c:pt idx="16">
                  <c:v>0.14106456827052799</c:v>
                </c:pt>
                <c:pt idx="17">
                  <c:v>2.43336301864354E-2</c:v>
                </c:pt>
                <c:pt idx="18">
                  <c:v>0.11666686974896499</c:v>
                </c:pt>
                <c:pt idx="19">
                  <c:v>5.5294138840633902E-2</c:v>
                </c:pt>
                <c:pt idx="20">
                  <c:v>5.1361427218623197E-2</c:v>
                </c:pt>
                <c:pt idx="21">
                  <c:v>0.24542174765490099</c:v>
                </c:pt>
                <c:pt idx="22">
                  <c:v>0.10358506031176</c:v>
                </c:pt>
                <c:pt idx="23">
                  <c:v>0.16100091935677699</c:v>
                </c:pt>
                <c:pt idx="24">
                  <c:v>0.13926776002612401</c:v>
                </c:pt>
                <c:pt idx="25">
                  <c:v>0.42526844611072701</c:v>
                </c:pt>
                <c:pt idx="26">
                  <c:v>0.32343891888748799</c:v>
                </c:pt>
                <c:pt idx="27">
                  <c:v>0</c:v>
                </c:pt>
                <c:pt idx="28">
                  <c:v>8.8314355612609002E-2</c:v>
                </c:pt>
                <c:pt idx="29">
                  <c:v>9.19769515872947E-2</c:v>
                </c:pt>
                <c:pt idx="30">
                  <c:v>5.3258920198995002E-2</c:v>
                </c:pt>
                <c:pt idx="31">
                  <c:v>3.4169694780985603E-2</c:v>
                </c:pt>
                <c:pt idx="32">
                  <c:v>6.4327491906621501E-2</c:v>
                </c:pt>
                <c:pt idx="33">
                  <c:v>1.7809621740299101E-2</c:v>
                </c:pt>
                <c:pt idx="34">
                  <c:v>5.83655819260065E-2</c:v>
                </c:pt>
                <c:pt idx="35">
                  <c:v>2.4305094026260202E-2</c:v>
                </c:pt>
                <c:pt idx="36">
                  <c:v>0.12433075543157</c:v>
                </c:pt>
                <c:pt idx="37">
                  <c:v>3.2877191347976002E-2</c:v>
                </c:pt>
                <c:pt idx="38">
                  <c:v>0.125184664253358</c:v>
                </c:pt>
                <c:pt idx="39">
                  <c:v>0.121609223748219</c:v>
                </c:pt>
                <c:pt idx="40">
                  <c:v>0.56045590780919297</c:v>
                </c:pt>
                <c:pt idx="41">
                  <c:v>0.22275407970673999</c:v>
                </c:pt>
                <c:pt idx="42">
                  <c:v>0.192744504191843</c:v>
                </c:pt>
                <c:pt idx="43">
                  <c:v>5.1785947476637298E-2</c:v>
                </c:pt>
                <c:pt idx="44">
                  <c:v>0</c:v>
                </c:pt>
                <c:pt idx="45">
                  <c:v>1.02837643095153E-2</c:v>
                </c:pt>
                <c:pt idx="46">
                  <c:v>2.05934747121287E-2</c:v>
                </c:pt>
                <c:pt idx="47">
                  <c:v>5.4453959656260098E-2</c:v>
                </c:pt>
                <c:pt idx="48">
                  <c:v>6.0610987406025198E-2</c:v>
                </c:pt>
                <c:pt idx="49">
                  <c:v>9.2113137315886898E-2</c:v>
                </c:pt>
                <c:pt idx="50">
                  <c:v>9.1462663597317806E-2</c:v>
                </c:pt>
                <c:pt idx="51">
                  <c:v>0.113824697663028</c:v>
                </c:pt>
                <c:pt idx="52">
                  <c:v>4.4524062768292801E-2</c:v>
                </c:pt>
                <c:pt idx="53">
                  <c:v>6.18487979475515E-2</c:v>
                </c:pt>
                <c:pt idx="54">
                  <c:v>0.56831728657229696</c:v>
                </c:pt>
                <c:pt idx="55">
                  <c:v>0.145201924589416</c:v>
                </c:pt>
                <c:pt idx="56">
                  <c:v>7.3254850157507503E-2</c:v>
                </c:pt>
                <c:pt idx="57">
                  <c:v>0.108671457792802</c:v>
                </c:pt>
                <c:pt idx="58">
                  <c:v>0</c:v>
                </c:pt>
                <c:pt idx="59">
                  <c:v>0.25239049274025399</c:v>
                </c:pt>
                <c:pt idx="60">
                  <c:v>9.3809983007511796E-2</c:v>
                </c:pt>
                <c:pt idx="61">
                  <c:v>5.8073085866453801E-2</c:v>
                </c:pt>
                <c:pt idx="62">
                  <c:v>0.42196257990639102</c:v>
                </c:pt>
                <c:pt idx="63">
                  <c:v>7.0677253414621097E-2</c:v>
                </c:pt>
                <c:pt idx="64">
                  <c:v>1.72196879612818E-3</c:v>
                </c:pt>
                <c:pt idx="65">
                  <c:v>1.7802174776994799E-2</c:v>
                </c:pt>
                <c:pt idx="66">
                  <c:v>0</c:v>
                </c:pt>
                <c:pt idx="67">
                  <c:v>0.158453227221132</c:v>
                </c:pt>
                <c:pt idx="68">
                  <c:v>0.10660756787319001</c:v>
                </c:pt>
                <c:pt idx="69">
                  <c:v>0.121542610507578</c:v>
                </c:pt>
                <c:pt idx="70">
                  <c:v>0.13110944358996199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58-488D-B947-881E6205936C}"/>
            </c:ext>
          </c:extLst>
        </c:ser>
        <c:ser>
          <c:idx val="13"/>
          <c:order val="13"/>
          <c:tx>
            <c:strRef>
              <c:f>'CPR CDR 3и лица'!$AJ$75</c:f>
              <c:strCache>
                <c:ptCount val="1"/>
                <c:pt idx="0">
                  <c:v>МИА-1-пул1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лица'!$AJ$76:$AJ$146</c:f>
              <c:numCache>
                <c:formatCode>0.0%</c:formatCode>
                <c:ptCount val="71"/>
                <c:pt idx="16">
                  <c:v>5.4161506513380898E-2</c:v>
                </c:pt>
                <c:pt idx="17">
                  <c:v>9.5462719077228406E-2</c:v>
                </c:pt>
                <c:pt idx="18">
                  <c:v>8.1464882739816797E-3</c:v>
                </c:pt>
                <c:pt idx="19">
                  <c:v>7.0813207898941001E-3</c:v>
                </c:pt>
                <c:pt idx="20">
                  <c:v>1.5196656531656701E-2</c:v>
                </c:pt>
                <c:pt idx="21">
                  <c:v>8.8469012317986095E-2</c:v>
                </c:pt>
                <c:pt idx="22">
                  <c:v>1.17234147514919E-2</c:v>
                </c:pt>
                <c:pt idx="23">
                  <c:v>0.142089894786224</c:v>
                </c:pt>
                <c:pt idx="24">
                  <c:v>5.9536511182496102E-2</c:v>
                </c:pt>
                <c:pt idx="25">
                  <c:v>3.27080681246932E-2</c:v>
                </c:pt>
                <c:pt idx="26">
                  <c:v>3.7242255935960901E-2</c:v>
                </c:pt>
                <c:pt idx="27">
                  <c:v>7.6143478068231005E-2</c:v>
                </c:pt>
                <c:pt idx="28">
                  <c:v>6.4761005390695403E-2</c:v>
                </c:pt>
                <c:pt idx="29">
                  <c:v>0.17603352716031201</c:v>
                </c:pt>
                <c:pt idx="30">
                  <c:v>4.2932850041137997E-2</c:v>
                </c:pt>
                <c:pt idx="31">
                  <c:v>5.2132920355281498E-2</c:v>
                </c:pt>
                <c:pt idx="32">
                  <c:v>7.9252835172532704E-2</c:v>
                </c:pt>
                <c:pt idx="33">
                  <c:v>2.2868259468926198E-2</c:v>
                </c:pt>
                <c:pt idx="34">
                  <c:v>1.6633063831306399E-2</c:v>
                </c:pt>
                <c:pt idx="35">
                  <c:v>2.3614011245917901E-2</c:v>
                </c:pt>
                <c:pt idx="36">
                  <c:v>3.5310686291835203E-2</c:v>
                </c:pt>
                <c:pt idx="37">
                  <c:v>4.5971296377495197E-2</c:v>
                </c:pt>
                <c:pt idx="38">
                  <c:v>3.8059538747801103E-2</c:v>
                </c:pt>
                <c:pt idx="39">
                  <c:v>0.11093091378874401</c:v>
                </c:pt>
                <c:pt idx="40">
                  <c:v>6.00705919784131E-2</c:v>
                </c:pt>
                <c:pt idx="41">
                  <c:v>9.3798629833570998E-2</c:v>
                </c:pt>
                <c:pt idx="42">
                  <c:v>4.16818227365362E-2</c:v>
                </c:pt>
                <c:pt idx="43">
                  <c:v>9.5481575050620895E-2</c:v>
                </c:pt>
                <c:pt idx="44">
                  <c:v>5.9868177068775501E-2</c:v>
                </c:pt>
                <c:pt idx="45">
                  <c:v>8.5040077174422898E-2</c:v>
                </c:pt>
                <c:pt idx="46">
                  <c:v>3.36264603128048E-2</c:v>
                </c:pt>
                <c:pt idx="47">
                  <c:v>2.7053141977883E-2</c:v>
                </c:pt>
                <c:pt idx="48">
                  <c:v>2.84070884308734E-2</c:v>
                </c:pt>
                <c:pt idx="49">
                  <c:v>4.2976026711585701E-2</c:v>
                </c:pt>
                <c:pt idx="50">
                  <c:v>6.2945829993104399E-2</c:v>
                </c:pt>
                <c:pt idx="51">
                  <c:v>0.13151089960663501</c:v>
                </c:pt>
                <c:pt idx="52">
                  <c:v>1.38742383908722E-2</c:v>
                </c:pt>
                <c:pt idx="53">
                  <c:v>0.138216187135526</c:v>
                </c:pt>
                <c:pt idx="54">
                  <c:v>1.54145789309413E-2</c:v>
                </c:pt>
                <c:pt idx="55">
                  <c:v>1.37626056456264E-2</c:v>
                </c:pt>
                <c:pt idx="56">
                  <c:v>7.9016314354554695E-2</c:v>
                </c:pt>
                <c:pt idx="57">
                  <c:v>0.108684981253823</c:v>
                </c:pt>
                <c:pt idx="58">
                  <c:v>4.94907341569941E-2</c:v>
                </c:pt>
                <c:pt idx="59">
                  <c:v>4.27214313235652E-2</c:v>
                </c:pt>
                <c:pt idx="60">
                  <c:v>5.7079230481319902E-2</c:v>
                </c:pt>
                <c:pt idx="61">
                  <c:v>7.3191253173921195E-2</c:v>
                </c:pt>
                <c:pt idx="62">
                  <c:v>0.13252113849313499</c:v>
                </c:pt>
                <c:pt idx="63">
                  <c:v>8.7761074553499102E-2</c:v>
                </c:pt>
                <c:pt idx="64">
                  <c:v>2.0385242539945701E-2</c:v>
                </c:pt>
                <c:pt idx="65">
                  <c:v>0</c:v>
                </c:pt>
                <c:pt idx="66">
                  <c:v>2.5504262441598799E-2</c:v>
                </c:pt>
                <c:pt idx="67">
                  <c:v>7.3799574475268595E-2</c:v>
                </c:pt>
                <c:pt idx="68">
                  <c:v>0</c:v>
                </c:pt>
                <c:pt idx="69">
                  <c:v>3.7381672356554201E-2</c:v>
                </c:pt>
                <c:pt idx="70">
                  <c:v>5.5425492139871801E-2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58-488D-B947-881E6205936C}"/>
            </c:ext>
          </c:extLst>
        </c:ser>
        <c:ser>
          <c:idx val="14"/>
          <c:order val="14"/>
          <c:tx>
            <c:strRef>
              <c:f>'CPR CDR 3и лица'!$AK$75</c:f>
              <c:strCache>
                <c:ptCount val="1"/>
                <c:pt idx="0">
                  <c:v>Возрождение-4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лица'!$AK$76:$AK$146</c:f>
              <c:numCache>
                <c:formatCode>0.0%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3.9698873308529302E-2</c:v>
                </c:pt>
                <c:pt idx="24">
                  <c:v>1.3151509462199E-2</c:v>
                </c:pt>
                <c:pt idx="25">
                  <c:v>0</c:v>
                </c:pt>
                <c:pt idx="26">
                  <c:v>0</c:v>
                </c:pt>
                <c:pt idx="27">
                  <c:v>4.2196138000461E-2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2.3222043153471001E-2</c:v>
                </c:pt>
                <c:pt idx="32">
                  <c:v>0</c:v>
                </c:pt>
                <c:pt idx="33">
                  <c:v>1.77444935541472E-2</c:v>
                </c:pt>
                <c:pt idx="34">
                  <c:v>0</c:v>
                </c:pt>
                <c:pt idx="35">
                  <c:v>2.7770662864453101E-2</c:v>
                </c:pt>
                <c:pt idx="36">
                  <c:v>0</c:v>
                </c:pt>
                <c:pt idx="37">
                  <c:v>1.4520551468932301E-2</c:v>
                </c:pt>
                <c:pt idx="38">
                  <c:v>7.5450763386593102E-3</c:v>
                </c:pt>
                <c:pt idx="39">
                  <c:v>0</c:v>
                </c:pt>
                <c:pt idx="40">
                  <c:v>0</c:v>
                </c:pt>
                <c:pt idx="41">
                  <c:v>3.6205561995046299E-3</c:v>
                </c:pt>
                <c:pt idx="42">
                  <c:v>2.2900188342634901E-2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1.3283373643992499E-2</c:v>
                </c:pt>
                <c:pt idx="48">
                  <c:v>0</c:v>
                </c:pt>
                <c:pt idx="49">
                  <c:v>0</c:v>
                </c:pt>
                <c:pt idx="50">
                  <c:v>2.4335923218851099E-2</c:v>
                </c:pt>
                <c:pt idx="51">
                  <c:v>8.5463474903576794E-2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4.5362976241985202E-2</c:v>
                </c:pt>
                <c:pt idx="56">
                  <c:v>0</c:v>
                </c:pt>
                <c:pt idx="57">
                  <c:v>0</c:v>
                </c:pt>
                <c:pt idx="58">
                  <c:v>3.3114420507141397E-2</c:v>
                </c:pt>
                <c:pt idx="59">
                  <c:v>0</c:v>
                </c:pt>
                <c:pt idx="60">
                  <c:v>1.6211401173102599E-2</c:v>
                </c:pt>
                <c:pt idx="61">
                  <c:v>0</c:v>
                </c:pt>
                <c:pt idx="62">
                  <c:v>5.8014728752793003E-2</c:v>
                </c:pt>
                <c:pt idx="63">
                  <c:v>1.7050933041934599E-2</c:v>
                </c:pt>
                <c:pt idx="64">
                  <c:v>0</c:v>
                </c:pt>
                <c:pt idx="65">
                  <c:v>1.54232312403357E-3</c:v>
                </c:pt>
                <c:pt idx="66">
                  <c:v>0</c:v>
                </c:pt>
                <c:pt idx="67">
                  <c:v>1.12143263787483E-2</c:v>
                </c:pt>
                <c:pt idx="68">
                  <c:v>4.4441605800699002E-2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58-488D-B947-881E6205936C}"/>
            </c:ext>
          </c:extLst>
        </c:ser>
        <c:ser>
          <c:idx val="15"/>
          <c:order val="15"/>
          <c:tx>
            <c:strRef>
              <c:f>'CPR CDR 3и лица'!$AL$75</c:f>
              <c:strCache>
                <c:ptCount val="1"/>
                <c:pt idx="0">
                  <c:v>Пульсар-2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лица'!$AL$76:$AL$146</c:f>
              <c:numCache>
                <c:formatCode>0.0%</c:formatCode>
                <c:ptCount val="71"/>
                <c:pt idx="18">
                  <c:v>0</c:v>
                </c:pt>
                <c:pt idx="19">
                  <c:v>0.28856130942779001</c:v>
                </c:pt>
                <c:pt idx="20">
                  <c:v>0.218048467159771</c:v>
                </c:pt>
                <c:pt idx="21">
                  <c:v>0.229281966672334</c:v>
                </c:pt>
                <c:pt idx="22">
                  <c:v>0.28697596529581498</c:v>
                </c:pt>
                <c:pt idx="23">
                  <c:v>0.16572646872232799</c:v>
                </c:pt>
                <c:pt idx="24">
                  <c:v>0.31681843671308402</c:v>
                </c:pt>
                <c:pt idx="25">
                  <c:v>0.37398313579388398</c:v>
                </c:pt>
                <c:pt idx="26">
                  <c:v>3.9564020859731097E-2</c:v>
                </c:pt>
                <c:pt idx="27">
                  <c:v>6.1349503161643199E-2</c:v>
                </c:pt>
                <c:pt idx="28">
                  <c:v>0.116098511157638</c:v>
                </c:pt>
                <c:pt idx="29">
                  <c:v>0.159845666691981</c:v>
                </c:pt>
                <c:pt idx="30">
                  <c:v>8.7228107998422094E-2</c:v>
                </c:pt>
                <c:pt idx="31">
                  <c:v>0.120890563010704</c:v>
                </c:pt>
                <c:pt idx="32">
                  <c:v>0.31088270990046302</c:v>
                </c:pt>
                <c:pt idx="33">
                  <c:v>0.21831695194648601</c:v>
                </c:pt>
                <c:pt idx="34">
                  <c:v>6.1777347072072497E-2</c:v>
                </c:pt>
                <c:pt idx="35">
                  <c:v>9.20790579064477E-2</c:v>
                </c:pt>
                <c:pt idx="36">
                  <c:v>0.23709289991884999</c:v>
                </c:pt>
                <c:pt idx="37">
                  <c:v>6.1937560002455302E-2</c:v>
                </c:pt>
                <c:pt idx="38">
                  <c:v>0.17586292618829699</c:v>
                </c:pt>
                <c:pt idx="39">
                  <c:v>3.1784786859242103E-2</c:v>
                </c:pt>
                <c:pt idx="40">
                  <c:v>4.5587846937734003E-2</c:v>
                </c:pt>
                <c:pt idx="41">
                  <c:v>9.2249831647933697E-2</c:v>
                </c:pt>
                <c:pt idx="42">
                  <c:v>3.82166591344478E-2</c:v>
                </c:pt>
                <c:pt idx="43">
                  <c:v>0.257877488546286</c:v>
                </c:pt>
                <c:pt idx="44">
                  <c:v>0.117429008628907</c:v>
                </c:pt>
                <c:pt idx="45">
                  <c:v>8.7347620224246803E-2</c:v>
                </c:pt>
                <c:pt idx="46">
                  <c:v>0.115896351640458</c:v>
                </c:pt>
                <c:pt idx="47">
                  <c:v>7.4642441620858105E-2</c:v>
                </c:pt>
                <c:pt idx="48">
                  <c:v>0.33280478231771599</c:v>
                </c:pt>
                <c:pt idx="49">
                  <c:v>0.152513475439782</c:v>
                </c:pt>
                <c:pt idx="50">
                  <c:v>2.6126004837222799E-2</c:v>
                </c:pt>
                <c:pt idx="51">
                  <c:v>0.13332214917407501</c:v>
                </c:pt>
                <c:pt idx="52">
                  <c:v>2.1612292434991501E-4</c:v>
                </c:pt>
                <c:pt idx="53">
                  <c:v>0</c:v>
                </c:pt>
                <c:pt idx="54">
                  <c:v>0.128654704633656</c:v>
                </c:pt>
                <c:pt idx="55">
                  <c:v>3.5345434029347499E-2</c:v>
                </c:pt>
                <c:pt idx="56">
                  <c:v>5.1629965024054397E-2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3.4033199615586401E-2</c:v>
                </c:pt>
                <c:pt idx="61">
                  <c:v>0</c:v>
                </c:pt>
                <c:pt idx="62">
                  <c:v>1.26008962456063E-2</c:v>
                </c:pt>
                <c:pt idx="63">
                  <c:v>0.18283252395815799</c:v>
                </c:pt>
                <c:pt idx="64">
                  <c:v>0.185262752083375</c:v>
                </c:pt>
                <c:pt idx="65">
                  <c:v>0.12715930789586999</c:v>
                </c:pt>
                <c:pt idx="66">
                  <c:v>0</c:v>
                </c:pt>
                <c:pt idx="67">
                  <c:v>8.2856902328807304E-3</c:v>
                </c:pt>
                <c:pt idx="68">
                  <c:v>0.107299154882059</c:v>
                </c:pt>
                <c:pt idx="69">
                  <c:v>0.209216695348519</c:v>
                </c:pt>
                <c:pt idx="70">
                  <c:v>9.9246341390122603E-2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58-488D-B947-881E6205936C}"/>
            </c:ext>
          </c:extLst>
        </c:ser>
        <c:ser>
          <c:idx val="16"/>
          <c:order val="16"/>
          <c:tx>
            <c:strRef>
              <c:f>'CPR CDR 3и лица'!$AM$75</c:f>
              <c:strCache>
                <c:ptCount val="1"/>
                <c:pt idx="0">
                  <c:v>Пульсар-1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лица'!$AM$76:$AM$146</c:f>
              <c:numCache>
                <c:formatCode>0.0%</c:formatCode>
                <c:ptCount val="71"/>
                <c:pt idx="18">
                  <c:v>0</c:v>
                </c:pt>
                <c:pt idx="19">
                  <c:v>0.41465977680405902</c:v>
                </c:pt>
                <c:pt idx="20">
                  <c:v>0.23870722203313499</c:v>
                </c:pt>
                <c:pt idx="21">
                  <c:v>7.3546503080398201E-2</c:v>
                </c:pt>
                <c:pt idx="22">
                  <c:v>0.16364909059133201</c:v>
                </c:pt>
                <c:pt idx="23">
                  <c:v>6.21451197095165E-2</c:v>
                </c:pt>
                <c:pt idx="24">
                  <c:v>0.16492416241376101</c:v>
                </c:pt>
                <c:pt idx="25">
                  <c:v>0.33909027221021498</c:v>
                </c:pt>
                <c:pt idx="26">
                  <c:v>9.8912951018707895E-2</c:v>
                </c:pt>
                <c:pt idx="27">
                  <c:v>0.184446042587357</c:v>
                </c:pt>
                <c:pt idx="28">
                  <c:v>0.11455441679864201</c:v>
                </c:pt>
                <c:pt idx="29">
                  <c:v>0.13986480773558799</c:v>
                </c:pt>
                <c:pt idx="30">
                  <c:v>6.0048186599403697E-2</c:v>
                </c:pt>
                <c:pt idx="31">
                  <c:v>0.120559951009751</c:v>
                </c:pt>
                <c:pt idx="32">
                  <c:v>0.27158273603377597</c:v>
                </c:pt>
                <c:pt idx="33">
                  <c:v>3.5023565424488402E-2</c:v>
                </c:pt>
                <c:pt idx="34">
                  <c:v>4.11950879227478E-2</c:v>
                </c:pt>
                <c:pt idx="35">
                  <c:v>9.53410734644171E-2</c:v>
                </c:pt>
                <c:pt idx="36">
                  <c:v>0.107964889607014</c:v>
                </c:pt>
                <c:pt idx="37">
                  <c:v>4.6037243125307901E-2</c:v>
                </c:pt>
                <c:pt idx="38">
                  <c:v>0.173751919325738</c:v>
                </c:pt>
                <c:pt idx="39">
                  <c:v>3.3169823957271999E-2</c:v>
                </c:pt>
                <c:pt idx="40">
                  <c:v>8.4466804148012206E-2</c:v>
                </c:pt>
                <c:pt idx="41">
                  <c:v>0.100835312785019</c:v>
                </c:pt>
                <c:pt idx="42">
                  <c:v>9.9796936873848302E-2</c:v>
                </c:pt>
                <c:pt idx="43">
                  <c:v>2.5449913588327301E-2</c:v>
                </c:pt>
                <c:pt idx="44">
                  <c:v>0.13505216818452501</c:v>
                </c:pt>
                <c:pt idx="45">
                  <c:v>0.23743010610896001</c:v>
                </c:pt>
                <c:pt idx="46">
                  <c:v>8.8468703735789606E-2</c:v>
                </c:pt>
                <c:pt idx="47">
                  <c:v>6.1616817462298898E-2</c:v>
                </c:pt>
                <c:pt idx="48">
                  <c:v>0.117539093562398</c:v>
                </c:pt>
                <c:pt idx="49">
                  <c:v>8.0625526253088706E-2</c:v>
                </c:pt>
                <c:pt idx="50">
                  <c:v>6.48469895932242E-2</c:v>
                </c:pt>
                <c:pt idx="51">
                  <c:v>4.2149877866364503E-2</c:v>
                </c:pt>
                <c:pt idx="52">
                  <c:v>0.109043421201287</c:v>
                </c:pt>
                <c:pt idx="53">
                  <c:v>9.9919792737465096E-2</c:v>
                </c:pt>
                <c:pt idx="54">
                  <c:v>7.5949756273738303E-2</c:v>
                </c:pt>
                <c:pt idx="55">
                  <c:v>7.1836163441866593E-2</c:v>
                </c:pt>
                <c:pt idx="56">
                  <c:v>5.2946659489385697E-3</c:v>
                </c:pt>
                <c:pt idx="57">
                  <c:v>2.0214802687476101E-2</c:v>
                </c:pt>
                <c:pt idx="58">
                  <c:v>0.104952231030041</c:v>
                </c:pt>
                <c:pt idx="59">
                  <c:v>8.9570531676805606E-2</c:v>
                </c:pt>
                <c:pt idx="60">
                  <c:v>0.121228298641312</c:v>
                </c:pt>
                <c:pt idx="61">
                  <c:v>5.0590530243159099E-2</c:v>
                </c:pt>
                <c:pt idx="62">
                  <c:v>2.4506001880308E-2</c:v>
                </c:pt>
                <c:pt idx="63">
                  <c:v>8.5125765375781898E-2</c:v>
                </c:pt>
                <c:pt idx="64">
                  <c:v>3.7557299182525802E-2</c:v>
                </c:pt>
                <c:pt idx="65">
                  <c:v>0.100670554415019</c:v>
                </c:pt>
                <c:pt idx="66">
                  <c:v>0</c:v>
                </c:pt>
                <c:pt idx="67">
                  <c:v>5.8319185776119303E-2</c:v>
                </c:pt>
                <c:pt idx="68">
                  <c:v>0</c:v>
                </c:pt>
                <c:pt idx="69">
                  <c:v>2.3021254443471102E-2</c:v>
                </c:pt>
                <c:pt idx="70">
                  <c:v>0.19141952453122399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58-488D-B947-881E6205936C}"/>
            </c:ext>
          </c:extLst>
        </c:ser>
        <c:ser>
          <c:idx val="17"/>
          <c:order val="17"/>
          <c:tx>
            <c:strRef>
              <c:f>'CPR CDR 3и лица'!$AN$75</c:f>
              <c:strCache>
                <c:ptCount val="1"/>
                <c:pt idx="0">
                  <c:v>Эклипс-1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лица'!$AN$76:$AN$146</c:f>
              <c:numCache>
                <c:formatCode>0.0%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8.2543808377628595E-3</c:v>
                </c:pt>
                <c:pt idx="22">
                  <c:v>3.0751844516326E-2</c:v>
                </c:pt>
                <c:pt idx="23">
                  <c:v>2.4451237756531501E-2</c:v>
                </c:pt>
                <c:pt idx="24">
                  <c:v>2.1466839860081501E-3</c:v>
                </c:pt>
                <c:pt idx="25">
                  <c:v>0</c:v>
                </c:pt>
                <c:pt idx="26">
                  <c:v>2.90665415555456E-2</c:v>
                </c:pt>
                <c:pt idx="27">
                  <c:v>5.9368506735076902E-3</c:v>
                </c:pt>
                <c:pt idx="28">
                  <c:v>3.2963962731153901E-2</c:v>
                </c:pt>
                <c:pt idx="29">
                  <c:v>1.21745053073752E-2</c:v>
                </c:pt>
                <c:pt idx="30">
                  <c:v>1.8994289850652001E-2</c:v>
                </c:pt>
                <c:pt idx="31">
                  <c:v>7.6813984264334501E-3</c:v>
                </c:pt>
                <c:pt idx="32">
                  <c:v>6.9220177726889501E-2</c:v>
                </c:pt>
                <c:pt idx="33">
                  <c:v>1.68812336233428E-2</c:v>
                </c:pt>
                <c:pt idx="34">
                  <c:v>2.78437475157222E-2</c:v>
                </c:pt>
                <c:pt idx="35">
                  <c:v>2.6270030312879299E-2</c:v>
                </c:pt>
                <c:pt idx="36">
                  <c:v>3.6618119329188299E-2</c:v>
                </c:pt>
                <c:pt idx="37">
                  <c:v>2.12054602342793E-2</c:v>
                </c:pt>
                <c:pt idx="38">
                  <c:v>6.1972475261384804E-3</c:v>
                </c:pt>
                <c:pt idx="39">
                  <c:v>3.7331489424351598E-2</c:v>
                </c:pt>
                <c:pt idx="40">
                  <c:v>2.3933399919958701E-2</c:v>
                </c:pt>
                <c:pt idx="41">
                  <c:v>5.9262081306024401E-2</c:v>
                </c:pt>
                <c:pt idx="42">
                  <c:v>3.1232624034186598E-2</c:v>
                </c:pt>
                <c:pt idx="43">
                  <c:v>2.17893963303393E-2</c:v>
                </c:pt>
                <c:pt idx="44">
                  <c:v>1.2674339616545301E-2</c:v>
                </c:pt>
                <c:pt idx="45">
                  <c:v>8.1596669068021398E-3</c:v>
                </c:pt>
                <c:pt idx="46">
                  <c:v>3.3614498803546597E-2</c:v>
                </c:pt>
                <c:pt idx="47">
                  <c:v>9.0543870797622703E-2</c:v>
                </c:pt>
                <c:pt idx="48">
                  <c:v>0.116234722917488</c:v>
                </c:pt>
                <c:pt idx="49">
                  <c:v>1.7656590747224098E-2</c:v>
                </c:pt>
                <c:pt idx="50">
                  <c:v>1.5474680813616099E-2</c:v>
                </c:pt>
                <c:pt idx="51">
                  <c:v>9.4512711488253798E-3</c:v>
                </c:pt>
                <c:pt idx="52">
                  <c:v>4.6716203142208097E-2</c:v>
                </c:pt>
                <c:pt idx="53">
                  <c:v>0.21785689223903601</c:v>
                </c:pt>
                <c:pt idx="54">
                  <c:v>5.2071759675012003E-3</c:v>
                </c:pt>
                <c:pt idx="55">
                  <c:v>0.40813362131681802</c:v>
                </c:pt>
                <c:pt idx="56">
                  <c:v>0.17238263328932299</c:v>
                </c:pt>
                <c:pt idx="57">
                  <c:v>3.9344948506892199E-2</c:v>
                </c:pt>
                <c:pt idx="58">
                  <c:v>3.7702488973301598E-2</c:v>
                </c:pt>
                <c:pt idx="59">
                  <c:v>7.2576192468023298E-2</c:v>
                </c:pt>
                <c:pt idx="60">
                  <c:v>0.11448401754960801</c:v>
                </c:pt>
                <c:pt idx="61">
                  <c:v>4.3179155355856501E-2</c:v>
                </c:pt>
                <c:pt idx="62">
                  <c:v>5.1423751976089803E-2</c:v>
                </c:pt>
                <c:pt idx="63">
                  <c:v>0.12735590689373999</c:v>
                </c:pt>
                <c:pt idx="64">
                  <c:v>0</c:v>
                </c:pt>
                <c:pt idx="65">
                  <c:v>0.123223759112257</c:v>
                </c:pt>
                <c:pt idx="66">
                  <c:v>0.13434234492973801</c:v>
                </c:pt>
                <c:pt idx="67">
                  <c:v>8.1879202738036599E-3</c:v>
                </c:pt>
                <c:pt idx="68">
                  <c:v>3.6627412774804698E-2</c:v>
                </c:pt>
                <c:pt idx="69">
                  <c:v>6.8275491894878595E-2</c:v>
                </c:pt>
                <c:pt idx="70">
                  <c:v>4.9968873301082399E-2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58-488D-B947-881E6205936C}"/>
            </c:ext>
          </c:extLst>
        </c:ser>
        <c:ser>
          <c:idx val="18"/>
          <c:order val="18"/>
          <c:tx>
            <c:strRef>
              <c:f>'CPR CDR 3и лица'!$AO$75</c:f>
              <c:strCache>
                <c:ptCount val="1"/>
                <c:pt idx="0">
                  <c:v>МИА-1-пул3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лица'!$AO$76:$AO$146</c:f>
              <c:numCache>
                <c:formatCode>0.0%</c:formatCode>
                <c:ptCount val="71"/>
                <c:pt idx="21">
                  <c:v>0</c:v>
                </c:pt>
                <c:pt idx="22">
                  <c:v>2.0879663182726601E-2</c:v>
                </c:pt>
                <c:pt idx="23">
                  <c:v>7.5066786338875299E-2</c:v>
                </c:pt>
                <c:pt idx="24">
                  <c:v>6.0196714693914299E-2</c:v>
                </c:pt>
                <c:pt idx="25">
                  <c:v>3.2610836783305598E-2</c:v>
                </c:pt>
                <c:pt idx="26">
                  <c:v>6.3586286681357199E-2</c:v>
                </c:pt>
                <c:pt idx="27">
                  <c:v>7.4542062622526897E-2</c:v>
                </c:pt>
                <c:pt idx="28">
                  <c:v>6.9242934408610596E-2</c:v>
                </c:pt>
                <c:pt idx="29">
                  <c:v>2.44580543499501E-2</c:v>
                </c:pt>
                <c:pt idx="30">
                  <c:v>7.1288681388702702E-2</c:v>
                </c:pt>
                <c:pt idx="31">
                  <c:v>4.1866140273936897E-2</c:v>
                </c:pt>
                <c:pt idx="32">
                  <c:v>9.75054325231446E-2</c:v>
                </c:pt>
                <c:pt idx="33">
                  <c:v>6.7109954185918697E-2</c:v>
                </c:pt>
                <c:pt idx="34">
                  <c:v>7.1472367278924698E-2</c:v>
                </c:pt>
                <c:pt idx="35">
                  <c:v>6.2656330915756994E-2</c:v>
                </c:pt>
                <c:pt idx="36">
                  <c:v>3.4930411434795597E-2</c:v>
                </c:pt>
                <c:pt idx="37">
                  <c:v>4.25650640966121E-2</c:v>
                </c:pt>
                <c:pt idx="38">
                  <c:v>4.5612058279033398E-2</c:v>
                </c:pt>
                <c:pt idx="39">
                  <c:v>2.30078130870222E-2</c:v>
                </c:pt>
                <c:pt idx="40">
                  <c:v>6.5359754824416499E-2</c:v>
                </c:pt>
                <c:pt idx="41">
                  <c:v>4.05185153583143E-2</c:v>
                </c:pt>
                <c:pt idx="42">
                  <c:v>1.29961519380113E-2</c:v>
                </c:pt>
                <c:pt idx="43">
                  <c:v>5.2619805063257301E-2</c:v>
                </c:pt>
                <c:pt idx="44">
                  <c:v>4.9141374974652201E-2</c:v>
                </c:pt>
                <c:pt idx="45">
                  <c:v>9.1948675661553694E-2</c:v>
                </c:pt>
                <c:pt idx="46">
                  <c:v>9.3136317581322001E-2</c:v>
                </c:pt>
                <c:pt idx="47">
                  <c:v>6.95781525806759E-2</c:v>
                </c:pt>
                <c:pt idx="48">
                  <c:v>7.2260750740935395E-2</c:v>
                </c:pt>
                <c:pt idx="49">
                  <c:v>7.0458525599057506E-2</c:v>
                </c:pt>
                <c:pt idx="50">
                  <c:v>5.2731307204638603E-2</c:v>
                </c:pt>
                <c:pt idx="51">
                  <c:v>7.2078930382550394E-2</c:v>
                </c:pt>
                <c:pt idx="52">
                  <c:v>8.35089607236916E-2</c:v>
                </c:pt>
                <c:pt idx="53">
                  <c:v>4.9350328906889701E-2</c:v>
                </c:pt>
                <c:pt idx="54">
                  <c:v>5.7044504680671702E-2</c:v>
                </c:pt>
                <c:pt idx="55">
                  <c:v>5.8180955437052297E-2</c:v>
                </c:pt>
                <c:pt idx="56">
                  <c:v>6.2533515351329297E-2</c:v>
                </c:pt>
                <c:pt idx="57">
                  <c:v>0.124787060760731</c:v>
                </c:pt>
                <c:pt idx="58">
                  <c:v>9.7401317263497905E-2</c:v>
                </c:pt>
                <c:pt idx="59">
                  <c:v>3.3406715049649101E-2</c:v>
                </c:pt>
                <c:pt idx="60">
                  <c:v>6.4457752529145304E-2</c:v>
                </c:pt>
                <c:pt idx="61">
                  <c:v>4.5857515040557101E-2</c:v>
                </c:pt>
                <c:pt idx="62">
                  <c:v>6.6359937832863397E-2</c:v>
                </c:pt>
                <c:pt idx="63">
                  <c:v>8.3018874018602404E-2</c:v>
                </c:pt>
                <c:pt idx="64">
                  <c:v>4.7565170448355502E-2</c:v>
                </c:pt>
                <c:pt idx="65">
                  <c:v>7.5527885140637005E-2</c:v>
                </c:pt>
                <c:pt idx="66">
                  <c:v>9.1932951719037703E-2</c:v>
                </c:pt>
                <c:pt idx="67">
                  <c:v>6.1836825329442999E-2</c:v>
                </c:pt>
                <c:pt idx="68">
                  <c:v>2.2934433154062E-2</c:v>
                </c:pt>
                <c:pt idx="69">
                  <c:v>4.4821926787403703E-2</c:v>
                </c:pt>
                <c:pt idx="70">
                  <c:v>4.0679064483757098E-2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58-488D-B947-881E6205936C}"/>
            </c:ext>
          </c:extLst>
        </c:ser>
        <c:ser>
          <c:idx val="19"/>
          <c:order val="19"/>
          <c:tx>
            <c:strRef>
              <c:f>'CPR CDR 3и лица'!$AP$75</c:f>
              <c:strCache>
                <c:ptCount val="1"/>
                <c:pt idx="0">
                  <c:v>ЗАО «ИА Надежный дом-1»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лица'!$AP$76:$AP$146</c:f>
              <c:numCache>
                <c:formatCode>0.0%</c:formatCode>
                <c:ptCount val="71"/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5.0238636039390099E-2</c:v>
                </c:pt>
                <c:pt idx="25">
                  <c:v>1.2137007377208599E-2</c:v>
                </c:pt>
                <c:pt idx="26">
                  <c:v>1.3492077222073099E-2</c:v>
                </c:pt>
                <c:pt idx="27">
                  <c:v>4.45439363011201E-2</c:v>
                </c:pt>
                <c:pt idx="28">
                  <c:v>2.90451737205638E-2</c:v>
                </c:pt>
                <c:pt idx="29">
                  <c:v>0.19811845387445101</c:v>
                </c:pt>
                <c:pt idx="30">
                  <c:v>0</c:v>
                </c:pt>
                <c:pt idx="31">
                  <c:v>4.1603931970099699E-2</c:v>
                </c:pt>
                <c:pt idx="32">
                  <c:v>2.2304086978551199E-2</c:v>
                </c:pt>
                <c:pt idx="33">
                  <c:v>1.4509725886702299E-2</c:v>
                </c:pt>
                <c:pt idx="34">
                  <c:v>0.12795092663138</c:v>
                </c:pt>
                <c:pt idx="35">
                  <c:v>4.6384476198342503E-2</c:v>
                </c:pt>
                <c:pt idx="36">
                  <c:v>2.51249317375042E-2</c:v>
                </c:pt>
                <c:pt idx="37">
                  <c:v>0.11055930891202601</c:v>
                </c:pt>
                <c:pt idx="38">
                  <c:v>0</c:v>
                </c:pt>
                <c:pt idx="39">
                  <c:v>0.11229366357255401</c:v>
                </c:pt>
                <c:pt idx="40">
                  <c:v>4.5342272025968598E-2</c:v>
                </c:pt>
                <c:pt idx="41">
                  <c:v>6.7196226416487606E-2</c:v>
                </c:pt>
                <c:pt idx="42">
                  <c:v>1.5864082997860102E-2</c:v>
                </c:pt>
                <c:pt idx="43">
                  <c:v>0.14999156098174199</c:v>
                </c:pt>
                <c:pt idx="44">
                  <c:v>2.00593316073799E-2</c:v>
                </c:pt>
                <c:pt idx="45">
                  <c:v>3.4616279615005199E-2</c:v>
                </c:pt>
                <c:pt idx="46">
                  <c:v>7.8770078464684007E-2</c:v>
                </c:pt>
                <c:pt idx="47">
                  <c:v>0</c:v>
                </c:pt>
                <c:pt idx="48">
                  <c:v>4.1634456082735402E-2</c:v>
                </c:pt>
                <c:pt idx="49">
                  <c:v>4.3872085660263703E-2</c:v>
                </c:pt>
                <c:pt idx="50">
                  <c:v>4.3263532635460102E-2</c:v>
                </c:pt>
                <c:pt idx="51">
                  <c:v>5.2190552570950802E-2</c:v>
                </c:pt>
                <c:pt idx="52">
                  <c:v>7.9714780937504101E-2</c:v>
                </c:pt>
                <c:pt idx="53">
                  <c:v>3.6234746796149402E-2</c:v>
                </c:pt>
                <c:pt idx="54">
                  <c:v>0.165975866430876</c:v>
                </c:pt>
                <c:pt idx="55">
                  <c:v>1.8888409958019398E-2</c:v>
                </c:pt>
                <c:pt idx="56">
                  <c:v>0.13130264998927499</c:v>
                </c:pt>
                <c:pt idx="57">
                  <c:v>0.105607306315137</c:v>
                </c:pt>
                <c:pt idx="58">
                  <c:v>5.1028545116914903E-2</c:v>
                </c:pt>
                <c:pt idx="59">
                  <c:v>5.9540334314328598E-2</c:v>
                </c:pt>
                <c:pt idx="60">
                  <c:v>5.2140773313602798E-2</c:v>
                </c:pt>
                <c:pt idx="61">
                  <c:v>0.140243479245659</c:v>
                </c:pt>
                <c:pt idx="62">
                  <c:v>5.31458584136437E-2</c:v>
                </c:pt>
                <c:pt idx="63">
                  <c:v>9.6695915060462503E-2</c:v>
                </c:pt>
                <c:pt idx="64">
                  <c:v>0.16042042011441901</c:v>
                </c:pt>
                <c:pt idx="65">
                  <c:v>0.15517287969618401</c:v>
                </c:pt>
                <c:pt idx="66">
                  <c:v>0</c:v>
                </c:pt>
                <c:pt idx="67">
                  <c:v>1.53627519951771E-3</c:v>
                </c:pt>
                <c:pt idx="68">
                  <c:v>1.1390574824599001E-2</c:v>
                </c:pt>
                <c:pt idx="69">
                  <c:v>0.13153480176924701</c:v>
                </c:pt>
                <c:pt idx="70">
                  <c:v>0.245288991743734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58-488D-B947-881E6205936C}"/>
            </c:ext>
          </c:extLst>
        </c:ser>
        <c:ser>
          <c:idx val="20"/>
          <c:order val="20"/>
          <c:tx>
            <c:strRef>
              <c:f>'CPR CDR 3и лица'!$AQ$75</c:f>
              <c:strCache>
                <c:ptCount val="1"/>
                <c:pt idx="0">
                  <c:v>АкБарс2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лица'!$AQ$76:$AQ$146</c:f>
              <c:numCache>
                <c:formatCode>0.0%</c:formatCode>
                <c:ptCount val="71"/>
                <c:pt idx="25">
                  <c:v>4.5663903542035499E-2</c:v>
                </c:pt>
                <c:pt idx="26">
                  <c:v>4.0486239815864501E-2</c:v>
                </c:pt>
                <c:pt idx="27">
                  <c:v>3.1655512254547401E-2</c:v>
                </c:pt>
                <c:pt idx="28">
                  <c:v>6.7057979202178999E-2</c:v>
                </c:pt>
                <c:pt idx="29">
                  <c:v>2.6981749204049499E-2</c:v>
                </c:pt>
                <c:pt idx="30">
                  <c:v>1.65886829218839E-2</c:v>
                </c:pt>
                <c:pt idx="31">
                  <c:v>3.0944428326918998E-2</c:v>
                </c:pt>
                <c:pt idx="32">
                  <c:v>3.8121490539291897E-2</c:v>
                </c:pt>
                <c:pt idx="33">
                  <c:v>1.14824710788897E-2</c:v>
                </c:pt>
                <c:pt idx="34">
                  <c:v>3.10518662311642E-2</c:v>
                </c:pt>
                <c:pt idx="35">
                  <c:v>1.9357038104992199E-2</c:v>
                </c:pt>
                <c:pt idx="36">
                  <c:v>2.5103517929473001E-2</c:v>
                </c:pt>
                <c:pt idx="37">
                  <c:v>2.07315628388191E-2</c:v>
                </c:pt>
                <c:pt idx="38">
                  <c:v>2.8768745403504301E-2</c:v>
                </c:pt>
                <c:pt idx="39">
                  <c:v>1.7612608948374998E-2</c:v>
                </c:pt>
                <c:pt idx="40">
                  <c:v>6.3835331714564195E-2</c:v>
                </c:pt>
                <c:pt idx="41">
                  <c:v>2.3245103415099201E-2</c:v>
                </c:pt>
                <c:pt idx="42">
                  <c:v>3.06488237986779E-2</c:v>
                </c:pt>
                <c:pt idx="43">
                  <c:v>2.1080733068336601E-2</c:v>
                </c:pt>
                <c:pt idx="44">
                  <c:v>3.8780959523368401E-2</c:v>
                </c:pt>
                <c:pt idx="45">
                  <c:v>8.4442515809355703E-2</c:v>
                </c:pt>
                <c:pt idx="46">
                  <c:v>3.4877477036667298E-2</c:v>
                </c:pt>
                <c:pt idx="47">
                  <c:v>1.8897769183774199E-2</c:v>
                </c:pt>
                <c:pt idx="48">
                  <c:v>4.0702055547879298E-2</c:v>
                </c:pt>
                <c:pt idx="49">
                  <c:v>3.34979950861065E-2</c:v>
                </c:pt>
                <c:pt idx="50">
                  <c:v>5.1686824733119099E-2</c:v>
                </c:pt>
                <c:pt idx="51">
                  <c:v>2.7629666372888301E-2</c:v>
                </c:pt>
                <c:pt idx="52">
                  <c:v>4.1087186070821298E-2</c:v>
                </c:pt>
                <c:pt idx="53">
                  <c:v>5.8032069775195302E-2</c:v>
                </c:pt>
                <c:pt idx="54">
                  <c:v>3.4443814171896299E-2</c:v>
                </c:pt>
                <c:pt idx="55">
                  <c:v>3.0423725652713299E-2</c:v>
                </c:pt>
                <c:pt idx="56">
                  <c:v>0.27133734012319599</c:v>
                </c:pt>
                <c:pt idx="57">
                  <c:v>4.1618751459360302E-2</c:v>
                </c:pt>
                <c:pt idx="58">
                  <c:v>1.8869865986616E-2</c:v>
                </c:pt>
                <c:pt idx="59">
                  <c:v>2.3774372575997099E-2</c:v>
                </c:pt>
                <c:pt idx="60">
                  <c:v>3.0565685960501899E-2</c:v>
                </c:pt>
                <c:pt idx="61">
                  <c:v>5.9121634949432797E-3</c:v>
                </c:pt>
                <c:pt idx="62">
                  <c:v>2.5409932474647099E-2</c:v>
                </c:pt>
                <c:pt idx="63">
                  <c:v>4.1831905581218402E-2</c:v>
                </c:pt>
                <c:pt idx="64">
                  <c:v>4.7357914465215201E-2</c:v>
                </c:pt>
                <c:pt idx="65">
                  <c:v>3.3246641124216797E-2</c:v>
                </c:pt>
                <c:pt idx="66">
                  <c:v>1.0643975773175E-2</c:v>
                </c:pt>
                <c:pt idx="67">
                  <c:v>5.8603812686366302E-2</c:v>
                </c:pt>
                <c:pt idx="68">
                  <c:v>4.7213723881434903E-2</c:v>
                </c:pt>
                <c:pt idx="69">
                  <c:v>4.3555274257598801E-2</c:v>
                </c:pt>
                <c:pt idx="70">
                  <c:v>3.6666226441937698E-2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58-488D-B947-881E6205936C}"/>
            </c:ext>
          </c:extLst>
        </c:ser>
        <c:ser>
          <c:idx val="21"/>
          <c:order val="21"/>
          <c:tx>
            <c:strRef>
              <c:f>'CPR CDR 3и лица'!$AR$75</c:f>
              <c:strCache>
                <c:ptCount val="1"/>
                <c:pt idx="0">
                  <c:v>Вега-2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лица'!$AR$76:$AR$146</c:f>
              <c:numCache>
                <c:formatCode>0.0%</c:formatCode>
                <c:ptCount val="71"/>
                <c:pt idx="30">
                  <c:v>0.22146142222526299</c:v>
                </c:pt>
                <c:pt idx="31">
                  <c:v>2.3857803532766099E-2</c:v>
                </c:pt>
                <c:pt idx="32">
                  <c:v>8.21841030402157E-2</c:v>
                </c:pt>
                <c:pt idx="33">
                  <c:v>0.38339434442745302</c:v>
                </c:pt>
                <c:pt idx="34">
                  <c:v>5.3937019671978101E-2</c:v>
                </c:pt>
                <c:pt idx="35">
                  <c:v>7.9330588070241098E-2</c:v>
                </c:pt>
                <c:pt idx="36">
                  <c:v>0.52325339121806003</c:v>
                </c:pt>
                <c:pt idx="37">
                  <c:v>0.17674684522751999</c:v>
                </c:pt>
                <c:pt idx="38">
                  <c:v>0.14827585214754799</c:v>
                </c:pt>
                <c:pt idx="39">
                  <c:v>9.1485388652639194E-2</c:v>
                </c:pt>
                <c:pt idx="40">
                  <c:v>0.106888067891749</c:v>
                </c:pt>
                <c:pt idx="41">
                  <c:v>0.207033538949568</c:v>
                </c:pt>
                <c:pt idx="42">
                  <c:v>0.13532845244031599</c:v>
                </c:pt>
                <c:pt idx="43">
                  <c:v>0.14270344988252601</c:v>
                </c:pt>
                <c:pt idx="44">
                  <c:v>0.312807625314863</c:v>
                </c:pt>
                <c:pt idx="45">
                  <c:v>0.220121548629302</c:v>
                </c:pt>
                <c:pt idx="46">
                  <c:v>5.7600817044800599E-2</c:v>
                </c:pt>
                <c:pt idx="47">
                  <c:v>0.1450244467706</c:v>
                </c:pt>
                <c:pt idx="48">
                  <c:v>0.23300483628592</c:v>
                </c:pt>
                <c:pt idx="49">
                  <c:v>0.16682740517990799</c:v>
                </c:pt>
                <c:pt idx="50">
                  <c:v>6.5661406347654605E-2</c:v>
                </c:pt>
                <c:pt idx="51">
                  <c:v>0.19357116118937401</c:v>
                </c:pt>
                <c:pt idx="52">
                  <c:v>0.17621206496266101</c:v>
                </c:pt>
                <c:pt idx="53">
                  <c:v>0.121635693084149</c:v>
                </c:pt>
                <c:pt idx="54">
                  <c:v>0.10370656216954199</c:v>
                </c:pt>
                <c:pt idx="55">
                  <c:v>0.112471375951503</c:v>
                </c:pt>
                <c:pt idx="56">
                  <c:v>0.10146248778830801</c:v>
                </c:pt>
                <c:pt idx="57">
                  <c:v>9.7394751341045097E-2</c:v>
                </c:pt>
                <c:pt idx="58">
                  <c:v>0.15632376356043501</c:v>
                </c:pt>
                <c:pt idx="59">
                  <c:v>0.19148432734857901</c:v>
                </c:pt>
                <c:pt idx="60">
                  <c:v>0.13617169651942301</c:v>
                </c:pt>
                <c:pt idx="61">
                  <c:v>4.5964752079858402E-2</c:v>
                </c:pt>
                <c:pt idx="62">
                  <c:v>0.110024646010631</c:v>
                </c:pt>
                <c:pt idx="63">
                  <c:v>6.2981678095397897E-2</c:v>
                </c:pt>
                <c:pt idx="64">
                  <c:v>2.4490288255148901E-2</c:v>
                </c:pt>
                <c:pt idx="65">
                  <c:v>7.1832339571512901E-2</c:v>
                </c:pt>
                <c:pt idx="66">
                  <c:v>6.9568523513610495E-2</c:v>
                </c:pt>
                <c:pt idx="67">
                  <c:v>3.8771050323106002E-2</c:v>
                </c:pt>
                <c:pt idx="68">
                  <c:v>0.13292491634960699</c:v>
                </c:pt>
                <c:pt idx="69">
                  <c:v>0.121839135197559</c:v>
                </c:pt>
                <c:pt idx="70">
                  <c:v>7.58468043294106E-2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58-488D-B947-881E6205936C}"/>
            </c:ext>
          </c:extLst>
        </c:ser>
        <c:ser>
          <c:idx val="22"/>
          <c:order val="22"/>
          <c:tx>
            <c:strRef>
              <c:f>'CPR CDR 3и лица'!$AS$75</c:f>
              <c:strCache>
                <c:ptCount val="1"/>
                <c:pt idx="0">
                  <c:v>Вега-1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лица'!$AS$76:$AS$146</c:f>
              <c:numCache>
                <c:formatCode>0.0%</c:formatCode>
                <c:ptCount val="71"/>
                <c:pt idx="30">
                  <c:v>0</c:v>
                </c:pt>
                <c:pt idx="31">
                  <c:v>0.20457847423514999</c:v>
                </c:pt>
                <c:pt idx="32">
                  <c:v>0.19414485587722899</c:v>
                </c:pt>
                <c:pt idx="33">
                  <c:v>0.43861619161031701</c:v>
                </c:pt>
                <c:pt idx="34">
                  <c:v>3.0924398077003101E-2</c:v>
                </c:pt>
                <c:pt idx="35">
                  <c:v>0.17206997157814799</c:v>
                </c:pt>
                <c:pt idx="36">
                  <c:v>0.16685430608001101</c:v>
                </c:pt>
                <c:pt idx="37">
                  <c:v>0.15225735661670001</c:v>
                </c:pt>
                <c:pt idx="38">
                  <c:v>0.109507432330158</c:v>
                </c:pt>
                <c:pt idx="39">
                  <c:v>0.120638307466623</c:v>
                </c:pt>
                <c:pt idx="40">
                  <c:v>0.10864248848739</c:v>
                </c:pt>
                <c:pt idx="41">
                  <c:v>9.6939105572555903E-2</c:v>
                </c:pt>
                <c:pt idx="42">
                  <c:v>7.0131077424959207E-2</c:v>
                </c:pt>
                <c:pt idx="43">
                  <c:v>0.18120724661478599</c:v>
                </c:pt>
                <c:pt idx="44">
                  <c:v>0.17625072861854499</c:v>
                </c:pt>
                <c:pt idx="45">
                  <c:v>0.17685475821921401</c:v>
                </c:pt>
                <c:pt idx="46">
                  <c:v>0.18265975497890899</c:v>
                </c:pt>
                <c:pt idx="47">
                  <c:v>0.16408206403891201</c:v>
                </c:pt>
                <c:pt idx="48">
                  <c:v>0.27299582931129002</c:v>
                </c:pt>
                <c:pt idx="49">
                  <c:v>0.20557826256223199</c:v>
                </c:pt>
                <c:pt idx="50">
                  <c:v>6.3503899375009901E-2</c:v>
                </c:pt>
                <c:pt idx="51">
                  <c:v>9.5245029641726695E-2</c:v>
                </c:pt>
                <c:pt idx="52">
                  <c:v>0.22673382414401699</c:v>
                </c:pt>
                <c:pt idx="53">
                  <c:v>0.11338726726404599</c:v>
                </c:pt>
                <c:pt idx="54">
                  <c:v>0.27355526023458798</c:v>
                </c:pt>
                <c:pt idx="55">
                  <c:v>0.17914384087427601</c:v>
                </c:pt>
                <c:pt idx="56">
                  <c:v>9.7995695619295803E-2</c:v>
                </c:pt>
                <c:pt idx="57">
                  <c:v>8.6224951857788307E-2</c:v>
                </c:pt>
                <c:pt idx="58">
                  <c:v>0.17062341615881599</c:v>
                </c:pt>
                <c:pt idx="59">
                  <c:v>0.12305363098067799</c:v>
                </c:pt>
                <c:pt idx="60">
                  <c:v>0.18152611363451401</c:v>
                </c:pt>
                <c:pt idx="61">
                  <c:v>0.15227390832877</c:v>
                </c:pt>
                <c:pt idx="62">
                  <c:v>0.25425090178005899</c:v>
                </c:pt>
                <c:pt idx="63">
                  <c:v>0.23966441985405701</c:v>
                </c:pt>
                <c:pt idx="64">
                  <c:v>0.19407240136836601</c:v>
                </c:pt>
                <c:pt idx="65">
                  <c:v>0.190765239236701</c:v>
                </c:pt>
                <c:pt idx="66">
                  <c:v>0</c:v>
                </c:pt>
                <c:pt idx="67">
                  <c:v>7.6513274596272898E-2</c:v>
                </c:pt>
                <c:pt idx="68">
                  <c:v>0</c:v>
                </c:pt>
                <c:pt idx="69">
                  <c:v>0.17875743708907299</c:v>
                </c:pt>
                <c:pt idx="70">
                  <c:v>0.16319250054375301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58-488D-B947-881E6205936C}"/>
            </c:ext>
          </c:extLst>
        </c:ser>
        <c:ser>
          <c:idx val="23"/>
          <c:order val="23"/>
          <c:tx>
            <c:strRef>
              <c:f>'CPR CDR 3и лица'!$AT$75</c:f>
              <c:strCache>
                <c:ptCount val="1"/>
                <c:pt idx="0">
                  <c:v>Absolut4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лица'!$AT$76:$AT$146</c:f>
              <c:numCache>
                <c:formatCode>0.0%</c:formatCode>
                <c:ptCount val="71"/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2.61407996737517E-3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2.4274335680633001E-3</c:v>
                </c:pt>
                <c:pt idx="42">
                  <c:v>5.4739593332840996E-3</c:v>
                </c:pt>
                <c:pt idx="43">
                  <c:v>1.5148153607978301E-2</c:v>
                </c:pt>
                <c:pt idx="44">
                  <c:v>8.0318395655116798E-3</c:v>
                </c:pt>
                <c:pt idx="45">
                  <c:v>2.6734359673430399E-3</c:v>
                </c:pt>
                <c:pt idx="46">
                  <c:v>2.3340546121456401E-3</c:v>
                </c:pt>
                <c:pt idx="47">
                  <c:v>6.4087002452087897E-3</c:v>
                </c:pt>
                <c:pt idx="48">
                  <c:v>6.4553682502381804E-3</c:v>
                </c:pt>
                <c:pt idx="49">
                  <c:v>5.7099892486686503E-2</c:v>
                </c:pt>
                <c:pt idx="50">
                  <c:v>2.39455413693513E-2</c:v>
                </c:pt>
                <c:pt idx="51">
                  <c:v>2.71011829868525E-2</c:v>
                </c:pt>
                <c:pt idx="52">
                  <c:v>2.0780045777998201E-2</c:v>
                </c:pt>
                <c:pt idx="53">
                  <c:v>0</c:v>
                </c:pt>
                <c:pt idx="54">
                  <c:v>0</c:v>
                </c:pt>
                <c:pt idx="55">
                  <c:v>3.0302941176174598E-3</c:v>
                </c:pt>
                <c:pt idx="56">
                  <c:v>0</c:v>
                </c:pt>
                <c:pt idx="57">
                  <c:v>9.2762880939530907E-3</c:v>
                </c:pt>
                <c:pt idx="58">
                  <c:v>5.2840721626664601E-3</c:v>
                </c:pt>
                <c:pt idx="59">
                  <c:v>7.4120127913088803E-3</c:v>
                </c:pt>
                <c:pt idx="60">
                  <c:v>5.4417332124808503E-2</c:v>
                </c:pt>
                <c:pt idx="61">
                  <c:v>3.9304756787886799E-3</c:v>
                </c:pt>
                <c:pt idx="62">
                  <c:v>7.6287477182050006E-2</c:v>
                </c:pt>
                <c:pt idx="63">
                  <c:v>1.46215614481348E-2</c:v>
                </c:pt>
                <c:pt idx="64">
                  <c:v>0</c:v>
                </c:pt>
                <c:pt idx="65">
                  <c:v>3.6965956457432399E-2</c:v>
                </c:pt>
                <c:pt idx="66">
                  <c:v>4.7259494838400896E-3</c:v>
                </c:pt>
                <c:pt idx="67">
                  <c:v>1.0241207733953E-2</c:v>
                </c:pt>
                <c:pt idx="68">
                  <c:v>4.9734952629656402E-3</c:v>
                </c:pt>
                <c:pt idx="69">
                  <c:v>1.6796668292341499E-2</c:v>
                </c:pt>
                <c:pt idx="70">
                  <c:v>7.6015633863321099E-3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858-488D-B947-881E6205936C}"/>
            </c:ext>
          </c:extLst>
        </c:ser>
        <c:ser>
          <c:idx val="24"/>
          <c:order val="24"/>
          <c:tx>
            <c:strRef>
              <c:f>'CPR CDR 3и лица'!$AU$75</c:f>
              <c:strCache>
                <c:ptCount val="1"/>
                <c:pt idx="0">
                  <c:v>МКБ 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лица'!$AU$76:$AU$146</c:f>
              <c:numCache>
                <c:formatCode>0.0%</c:formatCode>
                <c:ptCount val="71"/>
                <c:pt idx="35">
                  <c:v>0</c:v>
                </c:pt>
                <c:pt idx="36">
                  <c:v>1.2285308597438999E-2</c:v>
                </c:pt>
                <c:pt idx="37">
                  <c:v>3.04353582386362E-2</c:v>
                </c:pt>
                <c:pt idx="38">
                  <c:v>1.34207863908895E-2</c:v>
                </c:pt>
                <c:pt idx="39">
                  <c:v>8.43112104914512E-3</c:v>
                </c:pt>
                <c:pt idx="40">
                  <c:v>1.6074551328516901E-2</c:v>
                </c:pt>
                <c:pt idx="41">
                  <c:v>2.39177510354792E-2</c:v>
                </c:pt>
                <c:pt idx="42">
                  <c:v>2.5985839398741901E-2</c:v>
                </c:pt>
                <c:pt idx="43">
                  <c:v>7.4037852608448904E-2</c:v>
                </c:pt>
                <c:pt idx="44">
                  <c:v>6.5623170959735501E-3</c:v>
                </c:pt>
                <c:pt idx="45">
                  <c:v>0</c:v>
                </c:pt>
                <c:pt idx="46">
                  <c:v>7.2765991559133297E-2</c:v>
                </c:pt>
                <c:pt idx="47">
                  <c:v>3.5196913271751701E-2</c:v>
                </c:pt>
                <c:pt idx="48">
                  <c:v>5.7700933158758697E-2</c:v>
                </c:pt>
                <c:pt idx="49">
                  <c:v>9.3637883683506201E-2</c:v>
                </c:pt>
                <c:pt idx="50">
                  <c:v>1.16581113111655E-2</c:v>
                </c:pt>
                <c:pt idx="51">
                  <c:v>3.6262388229722699E-2</c:v>
                </c:pt>
                <c:pt idx="52">
                  <c:v>1.4276812851773801E-2</c:v>
                </c:pt>
                <c:pt idx="53">
                  <c:v>0.10574070691100999</c:v>
                </c:pt>
                <c:pt idx="54">
                  <c:v>0</c:v>
                </c:pt>
                <c:pt idx="55">
                  <c:v>7.0326346564947698E-2</c:v>
                </c:pt>
                <c:pt idx="56">
                  <c:v>3.1306257546652901E-2</c:v>
                </c:pt>
                <c:pt idx="57">
                  <c:v>3.4750366841960798E-2</c:v>
                </c:pt>
                <c:pt idx="58">
                  <c:v>0.116101733827218</c:v>
                </c:pt>
                <c:pt idx="59">
                  <c:v>4.6726685715836602E-3</c:v>
                </c:pt>
                <c:pt idx="60">
                  <c:v>0.19607455023403</c:v>
                </c:pt>
                <c:pt idx="61">
                  <c:v>0</c:v>
                </c:pt>
                <c:pt idx="62">
                  <c:v>0.101521877330574</c:v>
                </c:pt>
                <c:pt idx="63">
                  <c:v>2.65873929798465E-2</c:v>
                </c:pt>
                <c:pt idx="64">
                  <c:v>2.7621144098118802E-2</c:v>
                </c:pt>
                <c:pt idx="65">
                  <c:v>3.6256289841080903E-2</c:v>
                </c:pt>
                <c:pt idx="66">
                  <c:v>0</c:v>
                </c:pt>
                <c:pt idx="67">
                  <c:v>7.7758007942360402E-2</c:v>
                </c:pt>
                <c:pt idx="68">
                  <c:v>0</c:v>
                </c:pt>
                <c:pt idx="69">
                  <c:v>0.100380897065228</c:v>
                </c:pt>
                <c:pt idx="70">
                  <c:v>7.0736917215518405E-2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858-488D-B947-881E6205936C}"/>
            </c:ext>
          </c:extLst>
        </c:ser>
        <c:ser>
          <c:idx val="25"/>
          <c:order val="25"/>
          <c:tx>
            <c:strRef>
              <c:f>'CPR CDR 3и лица'!$AV$75</c:f>
              <c:strCache>
                <c:ptCount val="1"/>
                <c:pt idx="0">
                  <c:v>Возрождение-5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лица'!$AV$76:$AV$146</c:f>
              <c:numCache>
                <c:formatCode>0.0%</c:formatCode>
                <c:ptCount val="71"/>
                <c:pt idx="40">
                  <c:v>0</c:v>
                </c:pt>
                <c:pt idx="41">
                  <c:v>0</c:v>
                </c:pt>
                <c:pt idx="42">
                  <c:v>5.2380879360402997E-3</c:v>
                </c:pt>
                <c:pt idx="43">
                  <c:v>0</c:v>
                </c:pt>
                <c:pt idx="44">
                  <c:v>7.7479092653190999E-3</c:v>
                </c:pt>
                <c:pt idx="45">
                  <c:v>0</c:v>
                </c:pt>
                <c:pt idx="46">
                  <c:v>7.0068880103618704E-3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3.28752753420647E-3</c:v>
                </c:pt>
                <c:pt idx="51">
                  <c:v>1.0963995417936599E-2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9.5073968004301106E-3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5.8805622780762103E-3</c:v>
                </c:pt>
                <c:pt idx="61">
                  <c:v>2.76157907412087E-2</c:v>
                </c:pt>
                <c:pt idx="62">
                  <c:v>6.5412245137551603E-2</c:v>
                </c:pt>
                <c:pt idx="63">
                  <c:v>2.51550483392033E-2</c:v>
                </c:pt>
                <c:pt idx="64">
                  <c:v>8.2667907804097607E-2</c:v>
                </c:pt>
                <c:pt idx="65">
                  <c:v>0.12270585283298401</c:v>
                </c:pt>
                <c:pt idx="66">
                  <c:v>4.8107565462363099E-3</c:v>
                </c:pt>
                <c:pt idx="67">
                  <c:v>0</c:v>
                </c:pt>
                <c:pt idx="68">
                  <c:v>0</c:v>
                </c:pt>
                <c:pt idx="69">
                  <c:v>5.1577459643017701E-2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858-488D-B947-881E6205936C}"/>
            </c:ext>
          </c:extLst>
        </c:ser>
        <c:ser>
          <c:idx val="26"/>
          <c:order val="26"/>
          <c:tx>
            <c:strRef>
              <c:f>'CPR CDR 3и лица'!$AW$75</c:f>
              <c:strCache>
                <c:ptCount val="1"/>
                <c:pt idx="0">
                  <c:v>Металлинвест-2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лица'!$AW$76:$AW$146</c:f>
              <c:numCache>
                <c:formatCode>0.0%</c:formatCode>
                <c:ptCount val="71"/>
                <c:pt idx="52">
                  <c:v>4.44601812888238E-2</c:v>
                </c:pt>
                <c:pt idx="53">
                  <c:v>5.1663043357225803E-2</c:v>
                </c:pt>
                <c:pt idx="54">
                  <c:v>0</c:v>
                </c:pt>
                <c:pt idx="55">
                  <c:v>2.45464822131937E-2</c:v>
                </c:pt>
                <c:pt idx="56">
                  <c:v>4.3094653819018197E-2</c:v>
                </c:pt>
                <c:pt idx="57">
                  <c:v>1.8388088254597999E-2</c:v>
                </c:pt>
                <c:pt idx="58">
                  <c:v>2.9226268346868801E-2</c:v>
                </c:pt>
                <c:pt idx="59">
                  <c:v>3.9104985015352499E-2</c:v>
                </c:pt>
                <c:pt idx="60">
                  <c:v>2.20268049678407E-2</c:v>
                </c:pt>
                <c:pt idx="61">
                  <c:v>1.8474798341505099E-2</c:v>
                </c:pt>
                <c:pt idx="62">
                  <c:v>4.28590130623073E-2</c:v>
                </c:pt>
                <c:pt idx="63">
                  <c:v>0</c:v>
                </c:pt>
                <c:pt idx="64">
                  <c:v>0</c:v>
                </c:pt>
                <c:pt idx="65">
                  <c:v>2.0432517205824199E-2</c:v>
                </c:pt>
                <c:pt idx="66">
                  <c:v>2.40021656124489E-2</c:v>
                </c:pt>
                <c:pt idx="67">
                  <c:v>0</c:v>
                </c:pt>
                <c:pt idx="68">
                  <c:v>8.0006073689879206E-2</c:v>
                </c:pt>
                <c:pt idx="69">
                  <c:v>1.8441577334678098E-2</c:v>
                </c:pt>
                <c:pt idx="70">
                  <c:v>7.3738665350670599E-2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858-488D-B947-881E6205936C}"/>
            </c:ext>
          </c:extLst>
        </c:ser>
        <c:ser>
          <c:idx val="27"/>
          <c:order val="27"/>
          <c:tx>
            <c:strRef>
              <c:f>'CPR CDR 3и лица'!$AX$75</c:f>
              <c:strCache>
                <c:ptCount val="1"/>
                <c:pt idx="0">
                  <c:v>БСПБ 2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'CPR CDR 3и лица'!$V$76:$V$146</c:f>
              <c:numCache>
                <c:formatCode>m/d/yyyy</c:formatCode>
                <c:ptCount val="71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</c:numCache>
            </c:numRef>
          </c:cat>
          <c:val>
            <c:numRef>
              <c:f>'CPR CDR 3и лица'!$AX$76:$AX$146</c:f>
              <c:numCache>
                <c:formatCode>0.0%</c:formatCode>
                <c:ptCount val="71"/>
                <c:pt idx="59">
                  <c:v>9.3976586629346395E-2</c:v>
                </c:pt>
                <c:pt idx="60">
                  <c:v>1.24407937932114E-2</c:v>
                </c:pt>
                <c:pt idx="61">
                  <c:v>9.5655225207724704E-4</c:v>
                </c:pt>
                <c:pt idx="62">
                  <c:v>1.0309643931231099E-2</c:v>
                </c:pt>
                <c:pt idx="63">
                  <c:v>2.19163302796921E-3</c:v>
                </c:pt>
                <c:pt idx="64">
                  <c:v>1.38209766626981E-2</c:v>
                </c:pt>
                <c:pt idx="65">
                  <c:v>7.0449537514656298E-3</c:v>
                </c:pt>
                <c:pt idx="66">
                  <c:v>1.2015172365903199E-2</c:v>
                </c:pt>
                <c:pt idx="67">
                  <c:v>2.7011025348109299E-2</c:v>
                </c:pt>
                <c:pt idx="68">
                  <c:v>4.3388801736252598E-2</c:v>
                </c:pt>
                <c:pt idx="69">
                  <c:v>8.2611907049676692E-3</c:v>
                </c:pt>
                <c:pt idx="70">
                  <c:v>5.5308064141338402E-3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858-488D-B947-881E6205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34688"/>
        <c:axId val="395030112"/>
      </c:lineChart>
      <c:dateAx>
        <c:axId val="39503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30112"/>
        <c:crosses val="autoZero"/>
        <c:auto val="1"/>
        <c:lblOffset val="100"/>
        <c:baseTimeUnit val="months"/>
      </c:dateAx>
      <c:valAx>
        <c:axId val="395030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7638190954773867E-2"/>
          <c:y val="0.97621383647798743"/>
          <c:w val="0.59533570051476459"/>
          <c:h val="1.5538782790272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4000"/>
              <a:t>Сравнение</a:t>
            </a:r>
            <a:r>
              <a:rPr lang="ru-RU" sz="4000" baseline="0"/>
              <a:t> </a:t>
            </a:r>
            <a:r>
              <a:rPr lang="en-US" sz="4000" baseline="0"/>
              <a:t>CDR </a:t>
            </a:r>
            <a:r>
              <a:rPr lang="ru-RU" sz="4000" baseline="0"/>
              <a:t>различных ИЦБ и </a:t>
            </a:r>
            <a:r>
              <a:rPr lang="en-US" sz="4000" baseline="0"/>
              <a:t>HPI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8733299504421109E-2"/>
          <c:y val="7.3095646697084543E-2"/>
          <c:w val="0.94701780632305177"/>
          <c:h val="0.84451225278650099"/>
        </c:manualLayout>
      </c:layout>
      <c:lineChart>
        <c:grouping val="standard"/>
        <c:varyColors val="0"/>
        <c:ser>
          <c:idx val="0"/>
          <c:order val="0"/>
          <c:tx>
            <c:strRef>
              <c:f>'Чувствительность к HPI'!$B$1</c:f>
              <c:strCache>
                <c:ptCount val="1"/>
                <c:pt idx="0">
                  <c:v>CDR: ДОМ.РФ (Баланс)</c:v>
                </c:pt>
              </c:strCache>
            </c:strRef>
          </c:tx>
          <c:spPr>
            <a:ln w="5715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-1.4540647215275235E-2"/>
                  <c:y val="6.8012365397771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D2-4283-828E-BA1FEB12DE1C}"/>
                </c:ext>
              </c:extLst>
            </c:dLbl>
            <c:dLbl>
              <c:idx val="27"/>
              <c:layout>
                <c:manualLayout>
                  <c:x val="1.3571270734256851E-2"/>
                  <c:y val="-5.0009092204244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D2-4283-828E-BA1FEB12D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57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'Чувствительность к HPI'!$A$2:$A$154</c:f>
              <c:numCache>
                <c:formatCode>m/d/yyyy</c:formatCode>
                <c:ptCount val="15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</c:numCache>
            </c:numRef>
          </c:cat>
          <c:val>
            <c:numRef>
              <c:f>'Чувствительность к HPI'!$B$2:$B$160</c:f>
              <c:numCache>
                <c:formatCode>0.0%</c:formatCode>
                <c:ptCount val="159"/>
                <c:pt idx="0">
                  <c:v>2.2063279845101591E-2</c:v>
                </c:pt>
                <c:pt idx="1">
                  <c:v>3.4045853534719228E-2</c:v>
                </c:pt>
                <c:pt idx="2">
                  <c:v>3.6257214922460368E-2</c:v>
                </c:pt>
                <c:pt idx="3">
                  <c:v>5.2198874255526939E-2</c:v>
                </c:pt>
                <c:pt idx="4">
                  <c:v>4.4827209915861421E-2</c:v>
                </c:pt>
                <c:pt idx="5">
                  <c:v>7.6717294027602634E-2</c:v>
                </c:pt>
                <c:pt idx="6">
                  <c:v>9.7819103756912273E-2</c:v>
                </c:pt>
                <c:pt idx="7">
                  <c:v>8.885828947986707E-2</c:v>
                </c:pt>
                <c:pt idx="8">
                  <c:v>9.4163377179298013E-2</c:v>
                </c:pt>
                <c:pt idx="9">
                  <c:v>9.908658939283721E-2</c:v>
                </c:pt>
                <c:pt idx="10">
                  <c:v>9.5036324934430927E-2</c:v>
                </c:pt>
                <c:pt idx="11">
                  <c:v>9.1064712884649346E-2</c:v>
                </c:pt>
                <c:pt idx="12">
                  <c:v>9.9340750597553873E-2</c:v>
                </c:pt>
                <c:pt idx="13">
                  <c:v>0.12153953686530072</c:v>
                </c:pt>
                <c:pt idx="14">
                  <c:v>0.11843065342009595</c:v>
                </c:pt>
                <c:pt idx="15">
                  <c:v>8.1367640745305447E-2</c:v>
                </c:pt>
                <c:pt idx="16">
                  <c:v>8.4534840742045536E-2</c:v>
                </c:pt>
                <c:pt idx="17">
                  <c:v>6.2898732627998832E-2</c:v>
                </c:pt>
                <c:pt idx="18">
                  <c:v>8.2999043270905792E-2</c:v>
                </c:pt>
                <c:pt idx="19">
                  <c:v>8.0043783133972535E-2</c:v>
                </c:pt>
                <c:pt idx="20">
                  <c:v>7.5181053993144564E-2</c:v>
                </c:pt>
                <c:pt idx="21">
                  <c:v>7.8002668103219541E-2</c:v>
                </c:pt>
                <c:pt idx="22">
                  <c:v>8.9619508153738314E-2</c:v>
                </c:pt>
                <c:pt idx="23">
                  <c:v>0.14273336718705276</c:v>
                </c:pt>
                <c:pt idx="24">
                  <c:v>0.12908222031118377</c:v>
                </c:pt>
                <c:pt idx="25">
                  <c:v>0.16420443036734478</c:v>
                </c:pt>
                <c:pt idx="26">
                  <c:v>0.2330932940179653</c:v>
                </c:pt>
                <c:pt idx="27">
                  <c:v>0.23981467151579472</c:v>
                </c:pt>
                <c:pt idx="28">
                  <c:v>0.20474515472168586</c:v>
                </c:pt>
                <c:pt idx="29">
                  <c:v>0.1590287369743425</c:v>
                </c:pt>
                <c:pt idx="30">
                  <c:v>0.1721961383262105</c:v>
                </c:pt>
                <c:pt idx="31">
                  <c:v>0.14375287047432006</c:v>
                </c:pt>
                <c:pt idx="32">
                  <c:v>0.10098256274952722</c:v>
                </c:pt>
                <c:pt idx="33">
                  <c:v>9.0287068963064931E-2</c:v>
                </c:pt>
                <c:pt idx="34">
                  <c:v>8.9890407309080489E-2</c:v>
                </c:pt>
                <c:pt idx="35">
                  <c:v>9.39391816086661E-2</c:v>
                </c:pt>
                <c:pt idx="36">
                  <c:v>8.702030752624379E-2</c:v>
                </c:pt>
                <c:pt idx="37">
                  <c:v>9.0403652716940286E-2</c:v>
                </c:pt>
                <c:pt idx="38">
                  <c:v>9.5509277549266636E-2</c:v>
                </c:pt>
                <c:pt idx="39">
                  <c:v>8.9082747551718855E-2</c:v>
                </c:pt>
                <c:pt idx="40">
                  <c:v>7.4806194151056604E-2</c:v>
                </c:pt>
                <c:pt idx="41">
                  <c:v>7.6489350929528688E-2</c:v>
                </c:pt>
                <c:pt idx="42">
                  <c:v>7.395314799090591E-2</c:v>
                </c:pt>
                <c:pt idx="43">
                  <c:v>5.8788372560460433E-2</c:v>
                </c:pt>
                <c:pt idx="44">
                  <c:v>5.7324595659984823E-2</c:v>
                </c:pt>
                <c:pt idx="45">
                  <c:v>6.0674323702066046E-2</c:v>
                </c:pt>
                <c:pt idx="46">
                  <c:v>4.7609387208397691E-2</c:v>
                </c:pt>
                <c:pt idx="47">
                  <c:v>3.8004619075093338E-2</c:v>
                </c:pt>
                <c:pt idx="48">
                  <c:v>4.2583119775416733E-2</c:v>
                </c:pt>
                <c:pt idx="49">
                  <c:v>4.9692631049500502E-2</c:v>
                </c:pt>
                <c:pt idx="50">
                  <c:v>5.1329886617911935E-2</c:v>
                </c:pt>
                <c:pt idx="51">
                  <c:v>4.7983256330068058E-2</c:v>
                </c:pt>
                <c:pt idx="52">
                  <c:v>3.8993743448211271E-2</c:v>
                </c:pt>
                <c:pt idx="53">
                  <c:v>4.2390304964253112E-2</c:v>
                </c:pt>
                <c:pt idx="54">
                  <c:v>5.108565015686406E-2</c:v>
                </c:pt>
                <c:pt idx="55">
                  <c:v>3.3466819466118958E-2</c:v>
                </c:pt>
                <c:pt idx="56">
                  <c:v>4.1347612132605405E-2</c:v>
                </c:pt>
                <c:pt idx="57">
                  <c:v>4.3560917294344081E-2</c:v>
                </c:pt>
                <c:pt idx="58">
                  <c:v>4.0068720976739525E-2</c:v>
                </c:pt>
                <c:pt idx="59">
                  <c:v>3.4282650840761986E-2</c:v>
                </c:pt>
                <c:pt idx="60">
                  <c:v>3.1219580506017364E-2</c:v>
                </c:pt>
                <c:pt idx="61">
                  <c:v>5.0067092377036326E-2</c:v>
                </c:pt>
                <c:pt idx="62">
                  <c:v>4.4219071405747767E-2</c:v>
                </c:pt>
                <c:pt idx="63">
                  <c:v>3.0637046748249297E-2</c:v>
                </c:pt>
                <c:pt idx="64">
                  <c:v>4.7628535603437383E-2</c:v>
                </c:pt>
                <c:pt idx="65">
                  <c:v>4.0569732491813504E-2</c:v>
                </c:pt>
                <c:pt idx="66">
                  <c:v>3.5403284568320759E-2</c:v>
                </c:pt>
                <c:pt idx="67">
                  <c:v>3.6020021110567124E-2</c:v>
                </c:pt>
                <c:pt idx="68">
                  <c:v>3.7245529868874305E-2</c:v>
                </c:pt>
                <c:pt idx="69">
                  <c:v>4.0947109904450829E-2</c:v>
                </c:pt>
                <c:pt idx="70">
                  <c:v>4.2325376767416101E-2</c:v>
                </c:pt>
                <c:pt idx="71">
                  <c:v>3.1528003461380516E-2</c:v>
                </c:pt>
                <c:pt idx="72">
                  <c:v>4.0602332216347459E-2</c:v>
                </c:pt>
                <c:pt idx="73">
                  <c:v>3.533046390135508E-2</c:v>
                </c:pt>
                <c:pt idx="74">
                  <c:v>5.2807628798876016E-2</c:v>
                </c:pt>
                <c:pt idx="75">
                  <c:v>4.0522726965522726E-2</c:v>
                </c:pt>
                <c:pt idx="76">
                  <c:v>6.2922548118110266E-2</c:v>
                </c:pt>
                <c:pt idx="77">
                  <c:v>5.1069271677630312E-2</c:v>
                </c:pt>
                <c:pt idx="78">
                  <c:v>5.8172574069470628E-2</c:v>
                </c:pt>
                <c:pt idx="79">
                  <c:v>3.6243047729002886E-2</c:v>
                </c:pt>
                <c:pt idx="80">
                  <c:v>4.8177425627768389E-2</c:v>
                </c:pt>
                <c:pt idx="81">
                  <c:v>4.267237934354029E-2</c:v>
                </c:pt>
                <c:pt idx="82">
                  <c:v>4.3514597675787803E-2</c:v>
                </c:pt>
                <c:pt idx="83">
                  <c:v>6.0806860199531187E-2</c:v>
                </c:pt>
                <c:pt idx="84">
                  <c:v>5.1631277472306336E-2</c:v>
                </c:pt>
                <c:pt idx="85">
                  <c:v>5.9482846392211575E-2</c:v>
                </c:pt>
                <c:pt idx="86">
                  <c:v>7.6699311745706655E-2</c:v>
                </c:pt>
                <c:pt idx="87">
                  <c:v>8.1113719923655014E-2</c:v>
                </c:pt>
                <c:pt idx="88">
                  <c:v>6.8040145157857723E-2</c:v>
                </c:pt>
                <c:pt idx="89">
                  <c:v>6.8150254596270332E-2</c:v>
                </c:pt>
                <c:pt idx="90">
                  <c:v>5.6039582444672442E-2</c:v>
                </c:pt>
                <c:pt idx="91">
                  <c:v>6.1827431447768921E-2</c:v>
                </c:pt>
                <c:pt idx="92">
                  <c:v>5.3677007587546566E-2</c:v>
                </c:pt>
                <c:pt idx="93">
                  <c:v>5.8443849949815885E-2</c:v>
                </c:pt>
                <c:pt idx="94">
                  <c:v>4.9816710106691642E-2</c:v>
                </c:pt>
                <c:pt idx="95">
                  <c:v>4.267943598240731E-2</c:v>
                </c:pt>
                <c:pt idx="96">
                  <c:v>3.4337573956456535E-2</c:v>
                </c:pt>
                <c:pt idx="97">
                  <c:v>4.9442870560301722E-2</c:v>
                </c:pt>
                <c:pt idx="98">
                  <c:v>6.5421297977713233E-2</c:v>
                </c:pt>
                <c:pt idx="99">
                  <c:v>4.5840242825092137E-2</c:v>
                </c:pt>
                <c:pt idx="100">
                  <c:v>5.0699680034837269E-2</c:v>
                </c:pt>
                <c:pt idx="101">
                  <c:v>4.4562476502434167E-2</c:v>
                </c:pt>
                <c:pt idx="102">
                  <c:v>4.3860490391351648E-2</c:v>
                </c:pt>
                <c:pt idx="103">
                  <c:v>3.9513158372035395E-2</c:v>
                </c:pt>
                <c:pt idx="104">
                  <c:v>3.2746284389700731E-2</c:v>
                </c:pt>
                <c:pt idx="105">
                  <c:v>2.5572697202656092E-2</c:v>
                </c:pt>
                <c:pt idx="106">
                  <c:v>2.8500982669422248E-2</c:v>
                </c:pt>
                <c:pt idx="107">
                  <c:v>4.2429242090807229E-2</c:v>
                </c:pt>
                <c:pt idx="108">
                  <c:v>3.7562183157745177E-2</c:v>
                </c:pt>
                <c:pt idx="109">
                  <c:v>3.6955776808916818E-2</c:v>
                </c:pt>
                <c:pt idx="110">
                  <c:v>6.0642218196750308E-2</c:v>
                </c:pt>
                <c:pt idx="111">
                  <c:v>3.5960675740889014E-2</c:v>
                </c:pt>
                <c:pt idx="112">
                  <c:v>2.4930892282148509E-2</c:v>
                </c:pt>
                <c:pt idx="113">
                  <c:v>2.0554916441558713E-2</c:v>
                </c:pt>
                <c:pt idx="114">
                  <c:v>2.7604670051052715E-2</c:v>
                </c:pt>
                <c:pt idx="115">
                  <c:v>1.9143988118202504E-2</c:v>
                </c:pt>
                <c:pt idx="116">
                  <c:v>2.0147468727497952E-2</c:v>
                </c:pt>
                <c:pt idx="117">
                  <c:v>1.9521657259427561E-2</c:v>
                </c:pt>
                <c:pt idx="118">
                  <c:v>1.2695538889282876E-2</c:v>
                </c:pt>
                <c:pt idx="119">
                  <c:v>1.3327315733111411E-2</c:v>
                </c:pt>
                <c:pt idx="120">
                  <c:v>1.0110194003467243E-2</c:v>
                </c:pt>
                <c:pt idx="121">
                  <c:v>1.4209288444007928E-2</c:v>
                </c:pt>
                <c:pt idx="122">
                  <c:v>1.7103531666763705E-2</c:v>
                </c:pt>
                <c:pt idx="123">
                  <c:v>1.4714149677088728E-2</c:v>
                </c:pt>
                <c:pt idx="124">
                  <c:v>1.4408678277776144E-2</c:v>
                </c:pt>
                <c:pt idx="125">
                  <c:v>1.6826332665081378E-2</c:v>
                </c:pt>
                <c:pt idx="126">
                  <c:v>1.4471713632701944E-2</c:v>
                </c:pt>
                <c:pt idx="127">
                  <c:v>1.4852697260659076E-2</c:v>
                </c:pt>
                <c:pt idx="128">
                  <c:v>1.1711757944186663E-2</c:v>
                </c:pt>
                <c:pt idx="129">
                  <c:v>7.6754089401345205E-3</c:v>
                </c:pt>
                <c:pt idx="130">
                  <c:v>9.8734664998731958E-3</c:v>
                </c:pt>
                <c:pt idx="131">
                  <c:v>1.0428362016548953E-2</c:v>
                </c:pt>
                <c:pt idx="132">
                  <c:v>7.1310924801210041E-3</c:v>
                </c:pt>
                <c:pt idx="133">
                  <c:v>1.0791143884672172E-2</c:v>
                </c:pt>
                <c:pt idx="134">
                  <c:v>1.3340329443433996E-2</c:v>
                </c:pt>
                <c:pt idx="135">
                  <c:v>1.2296257630215024E-2</c:v>
                </c:pt>
                <c:pt idx="136">
                  <c:v>8.8555876945279888E-3</c:v>
                </c:pt>
                <c:pt idx="137">
                  <c:v>7.8760902009840095E-3</c:v>
                </c:pt>
                <c:pt idx="138">
                  <c:v>1.0040661468659562E-2</c:v>
                </c:pt>
                <c:pt idx="139">
                  <c:v>1.1172807147169617E-2</c:v>
                </c:pt>
                <c:pt idx="140">
                  <c:v>1.1055765722875477E-2</c:v>
                </c:pt>
                <c:pt idx="141">
                  <c:v>9.8291555647377349E-3</c:v>
                </c:pt>
                <c:pt idx="142">
                  <c:v>1.1904084879220012E-2</c:v>
                </c:pt>
                <c:pt idx="143">
                  <c:v>9.4845191987629196E-3</c:v>
                </c:pt>
                <c:pt idx="144">
                  <c:v>1.0817280326349654E-2</c:v>
                </c:pt>
                <c:pt idx="145">
                  <c:v>1.243547642012055E-2</c:v>
                </c:pt>
                <c:pt idx="146">
                  <c:v>1.5106136350845789E-2</c:v>
                </c:pt>
                <c:pt idx="147">
                  <c:v>1.4502441801172328E-2</c:v>
                </c:pt>
                <c:pt idx="148">
                  <c:v>1.2513164100985241E-2</c:v>
                </c:pt>
                <c:pt idx="149">
                  <c:v>1.5427537490399601E-2</c:v>
                </c:pt>
                <c:pt idx="150">
                  <c:v>1.6415427491380252E-2</c:v>
                </c:pt>
                <c:pt idx="151">
                  <c:v>9.4863918701917349E-3</c:v>
                </c:pt>
                <c:pt idx="152">
                  <c:v>1.426004893834365E-2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C-4682-BE0B-C29E331209F7}"/>
            </c:ext>
          </c:extLst>
        </c:ser>
        <c:ser>
          <c:idx val="1"/>
          <c:order val="1"/>
          <c:tx>
            <c:strRef>
              <c:f>'Чувствительность к HPI'!$C$1</c:f>
              <c:strCache>
                <c:ptCount val="1"/>
                <c:pt idx="0">
                  <c:v>CDR: ИЦБ АИЖК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'Чувствительность к HPI'!$A$2:$A$154</c:f>
              <c:numCache>
                <c:formatCode>m/d/yyyy</c:formatCode>
                <c:ptCount val="15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</c:numCache>
            </c:numRef>
          </c:cat>
          <c:val>
            <c:numRef>
              <c:f>'Чувствительность к HPI'!$C$2:$C$160</c:f>
              <c:numCache>
                <c:formatCode>0.0%</c:formatCode>
                <c:ptCount val="159"/>
                <c:pt idx="0">
                  <c:v>0</c:v>
                </c:pt>
                <c:pt idx="1">
                  <c:v>5.0497596472155459E-3</c:v>
                </c:pt>
                <c:pt idx="2">
                  <c:v>1.4801515736491133E-3</c:v>
                </c:pt>
                <c:pt idx="3">
                  <c:v>5.1196955134424904E-4</c:v>
                </c:pt>
                <c:pt idx="4">
                  <c:v>8.6148046153400326E-4</c:v>
                </c:pt>
                <c:pt idx="5">
                  <c:v>9.7621181740792373E-4</c:v>
                </c:pt>
                <c:pt idx="6">
                  <c:v>8.3114239574277882E-4</c:v>
                </c:pt>
                <c:pt idx="7">
                  <c:v>7.042691507869181E-4</c:v>
                </c:pt>
                <c:pt idx="8">
                  <c:v>1.3859476398403459E-4</c:v>
                </c:pt>
                <c:pt idx="9">
                  <c:v>3.197849607559422E-3</c:v>
                </c:pt>
                <c:pt idx="10">
                  <c:v>6.2017312559062843E-3</c:v>
                </c:pt>
                <c:pt idx="11">
                  <c:v>7.1088958741610808E-3</c:v>
                </c:pt>
                <c:pt idx="12">
                  <c:v>7.6959517289211243E-3</c:v>
                </c:pt>
                <c:pt idx="13">
                  <c:v>3.2153206517054889E-3</c:v>
                </c:pt>
                <c:pt idx="14">
                  <c:v>7.5497794320725786E-3</c:v>
                </c:pt>
                <c:pt idx="15">
                  <c:v>6.9296691634452845E-3</c:v>
                </c:pt>
                <c:pt idx="16">
                  <c:v>6.2441248966157437E-3</c:v>
                </c:pt>
                <c:pt idx="17">
                  <c:v>5.1419486948780513E-3</c:v>
                </c:pt>
                <c:pt idx="18">
                  <c:v>5.5413265901083086E-3</c:v>
                </c:pt>
                <c:pt idx="19">
                  <c:v>4.8048733061388793E-3</c:v>
                </c:pt>
                <c:pt idx="20">
                  <c:v>3.8852419681894013E-3</c:v>
                </c:pt>
                <c:pt idx="21">
                  <c:v>4.0642367201457752E-3</c:v>
                </c:pt>
                <c:pt idx="22">
                  <c:v>8.3126439468690361E-3</c:v>
                </c:pt>
                <c:pt idx="23">
                  <c:v>1.0705173263926393E-2</c:v>
                </c:pt>
                <c:pt idx="24">
                  <c:v>1.7099057834662479E-2</c:v>
                </c:pt>
                <c:pt idx="25">
                  <c:v>1.8663111901953355E-2</c:v>
                </c:pt>
                <c:pt idx="26">
                  <c:v>3.3141465571984163E-2</c:v>
                </c:pt>
                <c:pt idx="27">
                  <c:v>4.2348201226984683E-2</c:v>
                </c:pt>
                <c:pt idx="28">
                  <c:v>2.6340889026036596E-2</c:v>
                </c:pt>
                <c:pt idx="29">
                  <c:v>2.1134946428273738E-2</c:v>
                </c:pt>
                <c:pt idx="30">
                  <c:v>2.1956436573775773E-2</c:v>
                </c:pt>
                <c:pt idx="31">
                  <c:v>1.8023453850678939E-2</c:v>
                </c:pt>
                <c:pt idx="32">
                  <c:v>1.4470923093396038E-2</c:v>
                </c:pt>
                <c:pt idx="33">
                  <c:v>1.0231400116656353E-2</c:v>
                </c:pt>
                <c:pt idx="34">
                  <c:v>1.0150514032454372E-2</c:v>
                </c:pt>
                <c:pt idx="35">
                  <c:v>1.004236288397653E-2</c:v>
                </c:pt>
                <c:pt idx="36">
                  <c:v>1.0337409769733519E-2</c:v>
                </c:pt>
                <c:pt idx="37">
                  <c:v>8.3227004439178076E-3</c:v>
                </c:pt>
                <c:pt idx="38">
                  <c:v>9.7362108849681217E-3</c:v>
                </c:pt>
                <c:pt idx="39">
                  <c:v>8.5447547576983363E-3</c:v>
                </c:pt>
                <c:pt idx="40">
                  <c:v>5.9304120769630986E-3</c:v>
                </c:pt>
                <c:pt idx="41">
                  <c:v>8.493857332860677E-3</c:v>
                </c:pt>
                <c:pt idx="42">
                  <c:v>7.5913558335525266E-3</c:v>
                </c:pt>
                <c:pt idx="43">
                  <c:v>7.1019473796891663E-3</c:v>
                </c:pt>
                <c:pt idx="44">
                  <c:v>5.1619115287295791E-3</c:v>
                </c:pt>
                <c:pt idx="45">
                  <c:v>3.6989314880518931E-3</c:v>
                </c:pt>
                <c:pt idx="46">
                  <c:v>4.4747036646095584E-3</c:v>
                </c:pt>
                <c:pt idx="47">
                  <c:v>4.0307037800118017E-3</c:v>
                </c:pt>
                <c:pt idx="48">
                  <c:v>3.1632053163138663E-3</c:v>
                </c:pt>
                <c:pt idx="49">
                  <c:v>5.7207708561904935E-3</c:v>
                </c:pt>
                <c:pt idx="50">
                  <c:v>5.0548269143924074E-3</c:v>
                </c:pt>
                <c:pt idx="51">
                  <c:v>4.6544612218292203E-3</c:v>
                </c:pt>
                <c:pt idx="52">
                  <c:v>6.0046229193518874E-3</c:v>
                </c:pt>
                <c:pt idx="53">
                  <c:v>2.7557787981600246E-3</c:v>
                </c:pt>
                <c:pt idx="54">
                  <c:v>5.1183991421960284E-3</c:v>
                </c:pt>
                <c:pt idx="55">
                  <c:v>5.0667454065012052E-3</c:v>
                </c:pt>
                <c:pt idx="56">
                  <c:v>6.5330591039828301E-3</c:v>
                </c:pt>
                <c:pt idx="57">
                  <c:v>4.0223837476035529E-3</c:v>
                </c:pt>
                <c:pt idx="58">
                  <c:v>3.6936154072164662E-3</c:v>
                </c:pt>
                <c:pt idx="59">
                  <c:v>3.1863610287146127E-3</c:v>
                </c:pt>
                <c:pt idx="60">
                  <c:v>2.9497035629956203E-3</c:v>
                </c:pt>
                <c:pt idx="61">
                  <c:v>4.0458520786076368E-3</c:v>
                </c:pt>
                <c:pt idx="62">
                  <c:v>4.0541910647157176E-3</c:v>
                </c:pt>
                <c:pt idx="63">
                  <c:v>3.1100258067090492E-3</c:v>
                </c:pt>
                <c:pt idx="64">
                  <c:v>2.9162111890580489E-3</c:v>
                </c:pt>
                <c:pt idx="65">
                  <c:v>3.9115496969165386E-3</c:v>
                </c:pt>
                <c:pt idx="66">
                  <c:v>5.1205485510822379E-3</c:v>
                </c:pt>
                <c:pt idx="67">
                  <c:v>3.1013995258571958E-3</c:v>
                </c:pt>
                <c:pt idx="68">
                  <c:v>4.6590086882094539E-3</c:v>
                </c:pt>
                <c:pt idx="69">
                  <c:v>2.4545659817075682E-3</c:v>
                </c:pt>
                <c:pt idx="70">
                  <c:v>4.7504704371262862E-3</c:v>
                </c:pt>
                <c:pt idx="71">
                  <c:v>6.4539791316123862E-3</c:v>
                </c:pt>
                <c:pt idx="72">
                  <c:v>4.4530950573165029E-3</c:v>
                </c:pt>
                <c:pt idx="73">
                  <c:v>3.0447797629190587E-3</c:v>
                </c:pt>
                <c:pt idx="74">
                  <c:v>3.7648351724065554E-3</c:v>
                </c:pt>
                <c:pt idx="75">
                  <c:v>5.3965683413890186E-3</c:v>
                </c:pt>
                <c:pt idx="76">
                  <c:v>4.5575748993132992E-3</c:v>
                </c:pt>
                <c:pt idx="77">
                  <c:v>5.0212819043322643E-3</c:v>
                </c:pt>
                <c:pt idx="78">
                  <c:v>5.4428421578581743E-3</c:v>
                </c:pt>
                <c:pt idx="79">
                  <c:v>5.1556753717875159E-3</c:v>
                </c:pt>
                <c:pt idx="80">
                  <c:v>6.0205222876708042E-3</c:v>
                </c:pt>
                <c:pt idx="81">
                  <c:v>4.8990638772934414E-3</c:v>
                </c:pt>
                <c:pt idx="82">
                  <c:v>6.1077805953558828E-3</c:v>
                </c:pt>
                <c:pt idx="83">
                  <c:v>5.7284811985652828E-3</c:v>
                </c:pt>
                <c:pt idx="84">
                  <c:v>7.0915580657238131E-3</c:v>
                </c:pt>
                <c:pt idx="85">
                  <c:v>8.4395003183853623E-3</c:v>
                </c:pt>
                <c:pt idx="86">
                  <c:v>1.7553838556477852E-2</c:v>
                </c:pt>
                <c:pt idx="87">
                  <c:v>1.2095233980989883E-2</c:v>
                </c:pt>
                <c:pt idx="88">
                  <c:v>1.1950502645030059E-2</c:v>
                </c:pt>
                <c:pt idx="89">
                  <c:v>1.2274287755665747E-2</c:v>
                </c:pt>
                <c:pt idx="90">
                  <c:v>1.0779332120234297E-2</c:v>
                </c:pt>
                <c:pt idx="91">
                  <c:v>1.0984337962564372E-2</c:v>
                </c:pt>
                <c:pt idx="92">
                  <c:v>1.3345740696794062E-2</c:v>
                </c:pt>
                <c:pt idx="93">
                  <c:v>1.4093538631305247E-2</c:v>
                </c:pt>
                <c:pt idx="94">
                  <c:v>1.2511605124360003E-2</c:v>
                </c:pt>
                <c:pt idx="95">
                  <c:v>1.3175293115471609E-2</c:v>
                </c:pt>
                <c:pt idx="96">
                  <c:v>1.45241655300683E-2</c:v>
                </c:pt>
                <c:pt idx="97">
                  <c:v>1.5422922497171254E-2</c:v>
                </c:pt>
                <c:pt idx="98">
                  <c:v>2.7350532651707393E-2</c:v>
                </c:pt>
                <c:pt idx="99">
                  <c:v>2.7890137504034573E-2</c:v>
                </c:pt>
                <c:pt idx="100">
                  <c:v>2.4222580928481396E-2</c:v>
                </c:pt>
                <c:pt idx="101">
                  <c:v>2.3240278939578807E-2</c:v>
                </c:pt>
                <c:pt idx="102">
                  <c:v>2.2654845268615387E-2</c:v>
                </c:pt>
                <c:pt idx="103">
                  <c:v>1.5763121006114544E-2</c:v>
                </c:pt>
                <c:pt idx="104">
                  <c:v>1.9061384059496533E-2</c:v>
                </c:pt>
                <c:pt idx="105">
                  <c:v>1.9554670843903388E-2</c:v>
                </c:pt>
                <c:pt idx="106">
                  <c:v>2.4186054798090661E-2</c:v>
                </c:pt>
                <c:pt idx="107">
                  <c:v>2.3705994472951741E-2</c:v>
                </c:pt>
                <c:pt idx="108">
                  <c:v>2.7072774953523671E-2</c:v>
                </c:pt>
                <c:pt idx="109">
                  <c:v>2.2986708954554236E-2</c:v>
                </c:pt>
                <c:pt idx="110">
                  <c:v>4.2647694653010992E-2</c:v>
                </c:pt>
                <c:pt idx="111">
                  <c:v>2.1998246591535819E-2</c:v>
                </c:pt>
                <c:pt idx="112">
                  <c:v>1.3122314885936515E-2</c:v>
                </c:pt>
                <c:pt idx="113">
                  <c:v>1.5759375554262989E-2</c:v>
                </c:pt>
                <c:pt idx="114">
                  <c:v>1.7372909169446116E-2</c:v>
                </c:pt>
                <c:pt idx="115">
                  <c:v>9.4775346541638994E-3</c:v>
                </c:pt>
                <c:pt idx="116">
                  <c:v>1.0645586423501774E-2</c:v>
                </c:pt>
                <c:pt idx="117">
                  <c:v>8.6866680866072299E-3</c:v>
                </c:pt>
                <c:pt idx="118">
                  <c:v>1.2305686259191151E-2</c:v>
                </c:pt>
                <c:pt idx="119">
                  <c:v>7.7036122694911224E-3</c:v>
                </c:pt>
                <c:pt idx="120">
                  <c:v>7.8171661385059155E-3</c:v>
                </c:pt>
                <c:pt idx="121">
                  <c:v>9.4862660441209501E-3</c:v>
                </c:pt>
                <c:pt idx="122">
                  <c:v>1.6257092817562713E-2</c:v>
                </c:pt>
                <c:pt idx="123">
                  <c:v>1.2917950053100147E-2</c:v>
                </c:pt>
                <c:pt idx="124">
                  <c:v>1.5480089191078239E-2</c:v>
                </c:pt>
                <c:pt idx="125">
                  <c:v>1.1133872848176241E-2</c:v>
                </c:pt>
                <c:pt idx="126">
                  <c:v>1.151271442067503E-2</c:v>
                </c:pt>
                <c:pt idx="127">
                  <c:v>9.8570608845076624E-3</c:v>
                </c:pt>
                <c:pt idx="128">
                  <c:v>9.3189184501095701E-3</c:v>
                </c:pt>
                <c:pt idx="129">
                  <c:v>9.3501666210192846E-3</c:v>
                </c:pt>
                <c:pt idx="130">
                  <c:v>1.1712563820897914E-2</c:v>
                </c:pt>
                <c:pt idx="131">
                  <c:v>7.9167690422227155E-3</c:v>
                </c:pt>
                <c:pt idx="132">
                  <c:v>8.8377274666783245E-3</c:v>
                </c:pt>
                <c:pt idx="133">
                  <c:v>5.5667830285791586E-3</c:v>
                </c:pt>
                <c:pt idx="134">
                  <c:v>1.3565855269539795E-2</c:v>
                </c:pt>
                <c:pt idx="135">
                  <c:v>1.0246150171594137E-2</c:v>
                </c:pt>
                <c:pt idx="136">
                  <c:v>6.489955730056951E-3</c:v>
                </c:pt>
                <c:pt idx="137">
                  <c:v>1.083927945064056E-2</c:v>
                </c:pt>
                <c:pt idx="138">
                  <c:v>1.5382339367246423E-2</c:v>
                </c:pt>
                <c:pt idx="139">
                  <c:v>8.6341863493145654E-3</c:v>
                </c:pt>
                <c:pt idx="140">
                  <c:v>5.0765432212104278E-3</c:v>
                </c:pt>
                <c:pt idx="141">
                  <c:v>9.6338162306535136E-3</c:v>
                </c:pt>
                <c:pt idx="142">
                  <c:v>8.6809431373423562E-3</c:v>
                </c:pt>
                <c:pt idx="143">
                  <c:v>1.3878970804389157E-2</c:v>
                </c:pt>
                <c:pt idx="144">
                  <c:v>1.0580290099559519E-2</c:v>
                </c:pt>
                <c:pt idx="145">
                  <c:v>1.1425490214241996E-2</c:v>
                </c:pt>
                <c:pt idx="146">
                  <c:v>1.8661440372424565E-2</c:v>
                </c:pt>
                <c:pt idx="147">
                  <c:v>1.3191937169822698E-2</c:v>
                </c:pt>
                <c:pt idx="148">
                  <c:v>1.345225553665319E-2</c:v>
                </c:pt>
                <c:pt idx="149">
                  <c:v>1.3049564611046116E-2</c:v>
                </c:pt>
                <c:pt idx="150">
                  <c:v>1.4141588494311796E-2</c:v>
                </c:pt>
                <c:pt idx="151">
                  <c:v>1.0727283555556633E-2</c:v>
                </c:pt>
                <c:pt idx="152">
                  <c:v>1.4567037893570611E-2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C-4682-BE0B-C29E331209F7}"/>
            </c:ext>
          </c:extLst>
        </c:ser>
        <c:ser>
          <c:idx val="2"/>
          <c:order val="2"/>
          <c:tx>
            <c:strRef>
              <c:f>'Чувствительность к HPI'!$D$1</c:f>
              <c:strCache>
                <c:ptCount val="1"/>
                <c:pt idx="0">
                  <c:v>CDR: третьи лица (средний)</c:v>
                </c:pt>
              </c:strCache>
            </c:strRef>
          </c:tx>
          <c:spPr>
            <a:ln w="571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'Чувствительность к HPI'!$A$2:$A$154</c:f>
              <c:numCache>
                <c:formatCode>m/d/yyyy</c:formatCode>
                <c:ptCount val="15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</c:numCache>
            </c:numRef>
          </c:cat>
          <c:val>
            <c:numRef>
              <c:f>'Чувствительность к HPI'!$D$2:$D$160</c:f>
              <c:numCache>
                <c:formatCode>0.00%</c:formatCode>
                <c:ptCount val="159"/>
                <c:pt idx="83">
                  <c:v>5.6285578375384502E-3</c:v>
                </c:pt>
                <c:pt idx="84">
                  <c:v>2.4407565879963906E-2</c:v>
                </c:pt>
                <c:pt idx="85">
                  <c:v>6.3028347540215451E-3</c:v>
                </c:pt>
                <c:pt idx="86">
                  <c:v>9.5582847460769661E-4</c:v>
                </c:pt>
                <c:pt idx="87">
                  <c:v>9.1326386486093782E-3</c:v>
                </c:pt>
                <c:pt idx="88">
                  <c:v>2.6349909397523574E-2</c:v>
                </c:pt>
                <c:pt idx="89">
                  <c:v>0.10205946808590947</c:v>
                </c:pt>
                <c:pt idx="90">
                  <c:v>1.2194718638019533E-2</c:v>
                </c:pt>
                <c:pt idx="91">
                  <c:v>1.427088986948765E-2</c:v>
                </c:pt>
                <c:pt idx="92">
                  <c:v>1.5220746435936619E-2</c:v>
                </c:pt>
                <c:pt idx="93">
                  <c:v>5.2229069190791517E-2</c:v>
                </c:pt>
                <c:pt idx="94">
                  <c:v>8.0394708879697088E-2</c:v>
                </c:pt>
                <c:pt idx="95">
                  <c:v>6.0887951691426037E-2</c:v>
                </c:pt>
                <c:pt idx="96">
                  <c:v>0.10457301840694307</c:v>
                </c:pt>
                <c:pt idx="97">
                  <c:v>7.4089199022563737E-2</c:v>
                </c:pt>
                <c:pt idx="98">
                  <c:v>3.8930095825472653E-2</c:v>
                </c:pt>
                <c:pt idx="99">
                  <c:v>7.0217830044879678E-2</c:v>
                </c:pt>
                <c:pt idx="100">
                  <c:v>6.2851433217010047E-2</c:v>
                </c:pt>
                <c:pt idx="101">
                  <c:v>5.1124791488296288E-2</c:v>
                </c:pt>
                <c:pt idx="102">
                  <c:v>0.12145647595900431</c:v>
                </c:pt>
                <c:pt idx="103">
                  <c:v>9.3560352154327606E-2</c:v>
                </c:pt>
                <c:pt idx="104">
                  <c:v>7.2644437355804836E-2</c:v>
                </c:pt>
                <c:pt idx="105">
                  <c:v>6.4324552316072661E-2</c:v>
                </c:pt>
                <c:pt idx="106">
                  <c:v>7.4283289613150214E-2</c:v>
                </c:pt>
                <c:pt idx="107">
                  <c:v>8.3518090377309701E-2</c:v>
                </c:pt>
                <c:pt idx="108">
                  <c:v>9.553560753700259E-2</c:v>
                </c:pt>
                <c:pt idx="109">
                  <c:v>5.4388357672681305E-2</c:v>
                </c:pt>
                <c:pt idx="110">
                  <c:v>6.1800764419168652E-2</c:v>
                </c:pt>
                <c:pt idx="111">
                  <c:v>5.3749551443730184E-2</c:v>
                </c:pt>
                <c:pt idx="112">
                  <c:v>7.9371426761484662E-2</c:v>
                </c:pt>
                <c:pt idx="113">
                  <c:v>7.7522269815021791E-2</c:v>
                </c:pt>
                <c:pt idx="114">
                  <c:v>5.5813084312652576E-2</c:v>
                </c:pt>
                <c:pt idx="115">
                  <c:v>7.2931503693087055E-2</c:v>
                </c:pt>
                <c:pt idx="116">
                  <c:v>7.3694251149383175E-2</c:v>
                </c:pt>
                <c:pt idx="117">
                  <c:v>8.0848786091392635E-2</c:v>
                </c:pt>
                <c:pt idx="118">
                  <c:v>4.5088627459348378E-2</c:v>
                </c:pt>
                <c:pt idx="119">
                  <c:v>9.0114647775297568E-2</c:v>
                </c:pt>
                <c:pt idx="120">
                  <c:v>6.5971393273013712E-2</c:v>
                </c:pt>
                <c:pt idx="121">
                  <c:v>7.2301834083130748E-2</c:v>
                </c:pt>
                <c:pt idx="122">
                  <c:v>7.9932959136379114E-2</c:v>
                </c:pt>
                <c:pt idx="123">
                  <c:v>0.10509997176768593</c:v>
                </c:pt>
                <c:pt idx="124">
                  <c:v>8.2673525909294138E-2</c:v>
                </c:pt>
                <c:pt idx="125">
                  <c:v>5.6014413363750383E-2</c:v>
                </c:pt>
                <c:pt idx="126">
                  <c:v>5.9773924740236982E-2</c:v>
                </c:pt>
                <c:pt idx="127">
                  <c:v>6.6717598247852755E-2</c:v>
                </c:pt>
                <c:pt idx="128">
                  <c:v>7.6548441254448499E-2</c:v>
                </c:pt>
                <c:pt idx="129">
                  <c:v>6.3193054836254911E-2</c:v>
                </c:pt>
                <c:pt idx="130">
                  <c:v>4.3015881494037747E-2</c:v>
                </c:pt>
                <c:pt idx="131">
                  <c:v>7.5935526673508905E-2</c:v>
                </c:pt>
                <c:pt idx="132">
                  <c:v>6.0504396819511738E-2</c:v>
                </c:pt>
                <c:pt idx="133">
                  <c:v>4.8258379625938444E-2</c:v>
                </c:pt>
                <c:pt idx="134">
                  <c:v>6.8779112340832088E-2</c:v>
                </c:pt>
                <c:pt idx="135">
                  <c:v>4.9793957784628841E-2</c:v>
                </c:pt>
                <c:pt idx="136">
                  <c:v>6.4399884543915834E-2</c:v>
                </c:pt>
                <c:pt idx="137">
                  <c:v>6.8414091608999125E-2</c:v>
                </c:pt>
                <c:pt idx="138">
                  <c:v>7.1244309978983317E-2</c:v>
                </c:pt>
                <c:pt idx="139">
                  <c:v>6.7576650344467887E-2</c:v>
                </c:pt>
                <c:pt idx="140">
                  <c:v>5.7856063629882243E-2</c:v>
                </c:pt>
                <c:pt idx="141">
                  <c:v>7.1401499279473438E-2</c:v>
                </c:pt>
                <c:pt idx="142">
                  <c:v>7.0349142329530295E-2</c:v>
                </c:pt>
                <c:pt idx="143">
                  <c:v>6.1303702627381572E-2</c:v>
                </c:pt>
                <c:pt idx="144">
                  <c:v>6.0366600119383045E-2</c:v>
                </c:pt>
                <c:pt idx="145">
                  <c:v>7.2403163575475493E-2</c:v>
                </c:pt>
                <c:pt idx="146">
                  <c:v>7.9412920058944875E-2</c:v>
                </c:pt>
                <c:pt idx="147">
                  <c:v>5.1010500611327114E-2</c:v>
                </c:pt>
                <c:pt idx="148">
                  <c:v>8.3702924713098148E-2</c:v>
                </c:pt>
                <c:pt idx="149">
                  <c:v>4.0564869452417621E-2</c:v>
                </c:pt>
                <c:pt idx="150">
                  <c:v>4.6105286810925301E-2</c:v>
                </c:pt>
                <c:pt idx="151">
                  <c:v>5.8093309231689254E-2</c:v>
                </c:pt>
                <c:pt idx="152">
                  <c:v>5.782635640608591E-2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C-4682-BE0B-C29E3312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52512"/>
        <c:axId val="1809358752"/>
      </c:lineChart>
      <c:lineChart>
        <c:grouping val="standard"/>
        <c:varyColors val="0"/>
        <c:ser>
          <c:idx val="3"/>
          <c:order val="3"/>
          <c:tx>
            <c:strRef>
              <c:f>'Чувствительность к HPI'!$E$1</c:f>
              <c:strCache>
                <c:ptCount val="1"/>
                <c:pt idx="0">
                  <c:v>HPI</c:v>
                </c:pt>
              </c:strCache>
            </c:strRef>
          </c:tx>
          <c:spPr>
            <a:ln w="571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-3.1325643555083722E-2"/>
                  <c:y val="-4.303716784700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D2-4283-828E-BA1FEB12DE1C}"/>
                </c:ext>
              </c:extLst>
            </c:dLbl>
            <c:dLbl>
              <c:idx val="27"/>
              <c:layout>
                <c:manualLayout>
                  <c:x val="5.1376953493972539E-2"/>
                  <c:y val="-4.3007819295649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D2-4283-828E-BA1FEB12DE1C}"/>
                </c:ext>
              </c:extLst>
            </c:dLbl>
            <c:dLbl>
              <c:idx val="35"/>
              <c:layout>
                <c:manualLayout>
                  <c:x val="-4.8468824050917807E-3"/>
                  <c:y val="6.9012547241856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D2-4283-828E-BA1FEB12D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57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'Чувствительность к HPI'!$A$2:$A$154</c:f>
              <c:numCache>
                <c:formatCode>m/d/yyyy</c:formatCode>
                <c:ptCount val="15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</c:numCache>
            </c:numRef>
          </c:cat>
          <c:val>
            <c:numRef>
              <c:f>'Чувствительность к HPI'!$E$2:$E$154</c:f>
              <c:numCache>
                <c:formatCode>0.00</c:formatCode>
                <c:ptCount val="153"/>
                <c:pt idx="0">
                  <c:v>1</c:v>
                </c:pt>
                <c:pt idx="1">
                  <c:v>1.0225</c:v>
                </c:pt>
                <c:pt idx="2">
                  <c:v>1.0398824999999998</c:v>
                </c:pt>
                <c:pt idx="3">
                  <c:v>1.0531929959999997</c:v>
                </c:pt>
                <c:pt idx="4">
                  <c:v>1.0642515224579996</c:v>
                </c:pt>
                <c:pt idx="5">
                  <c:v>1.0750004628348253</c:v>
                </c:pt>
                <c:pt idx="6">
                  <c:v>1.0874704682037093</c:v>
                </c:pt>
                <c:pt idx="7">
                  <c:v>1.1013900901967166</c:v>
                </c:pt>
                <c:pt idx="8">
                  <c:v>1.1164791344324116</c:v>
                </c:pt>
                <c:pt idx="9">
                  <c:v>1.132444786054795</c:v>
                </c:pt>
                <c:pt idx="10">
                  <c:v>1.1503374136744609</c:v>
                </c:pt>
                <c:pt idx="11">
                  <c:v>1.1713885883447035</c:v>
                </c:pt>
                <c:pt idx="12">
                  <c:v>1.1966905818529492</c:v>
                </c:pt>
                <c:pt idx="13">
                  <c:v>1.2236161199446405</c:v>
                </c:pt>
                <c:pt idx="14">
                  <c:v>1.2494344200754723</c:v>
                </c:pt>
                <c:pt idx="15">
                  <c:v>1.2711745789847857</c:v>
                </c:pt>
                <c:pt idx="16">
                  <c:v>1.2907506675011515</c:v>
                </c:pt>
                <c:pt idx="17">
                  <c:v>1.3103700776471692</c:v>
                </c:pt>
                <c:pt idx="18">
                  <c:v>1.3323842949516416</c:v>
                </c:pt>
                <c:pt idx="19">
                  <c:v>1.3522368209464208</c:v>
                </c:pt>
                <c:pt idx="20">
                  <c:v>1.3653535181096013</c:v>
                </c:pt>
                <c:pt idx="21">
                  <c:v>1.366855406979522</c:v>
                </c:pt>
                <c:pt idx="22">
                  <c:v>1.3605678721074161</c:v>
                </c:pt>
                <c:pt idx="23">
                  <c:v>1.3503636130666106</c:v>
                </c:pt>
                <c:pt idx="24">
                  <c:v>1.340235885968611</c:v>
                </c:pt>
                <c:pt idx="25">
                  <c:v>1.3283077865834902</c:v>
                </c:pt>
                <c:pt idx="26">
                  <c:v>1.3127665854804633</c:v>
                </c:pt>
                <c:pt idx="27">
                  <c:v>1.292024873429872</c:v>
                </c:pt>
                <c:pt idx="28">
                  <c:v>1.2700604505815642</c:v>
                </c:pt>
                <c:pt idx="29">
                  <c:v>1.2503745135975501</c:v>
                </c:pt>
                <c:pt idx="30">
                  <c:v>1.2363703190452575</c:v>
                </c:pt>
                <c:pt idx="31">
                  <c:v>1.2262320824290864</c:v>
                </c:pt>
                <c:pt idx="32">
                  <c:v>1.2180163274768114</c:v>
                </c:pt>
                <c:pt idx="33">
                  <c:v>1.2099774197154645</c:v>
                </c:pt>
                <c:pt idx="34">
                  <c:v>1.2038065348749156</c:v>
                </c:pt>
                <c:pt idx="35">
                  <c:v>1.2011581604981909</c:v>
                </c:pt>
                <c:pt idx="36">
                  <c:v>1.2035604768191872</c:v>
                </c:pt>
                <c:pt idx="37">
                  <c:v>1.2084950747741459</c:v>
                </c:pt>
                <c:pt idx="38">
                  <c:v>1.2135707540881973</c:v>
                </c:pt>
                <c:pt idx="39">
                  <c:v>1.2161192526717826</c:v>
                </c:pt>
                <c:pt idx="40">
                  <c:v>1.2170921480739199</c:v>
                </c:pt>
                <c:pt idx="41">
                  <c:v>1.2177006941479567</c:v>
                </c:pt>
                <c:pt idx="42">
                  <c:v>1.2187966247726898</c:v>
                </c:pt>
                <c:pt idx="43">
                  <c:v>1.2203810603848944</c:v>
                </c:pt>
                <c:pt idx="44">
                  <c:v>1.2226997843996257</c:v>
                </c:pt>
                <c:pt idx="45">
                  <c:v>1.2257565338606247</c:v>
                </c:pt>
                <c:pt idx="46">
                  <c:v>1.2295563791155928</c:v>
                </c:pt>
                <c:pt idx="47">
                  <c:v>1.233982782080409</c:v>
                </c:pt>
                <c:pt idx="48">
                  <c:v>1.2390421114869388</c:v>
                </c:pt>
                <c:pt idx="49">
                  <c:v>1.2444938967774812</c:v>
                </c:pt>
                <c:pt idx="50">
                  <c:v>1.2498452205336243</c:v>
                </c:pt>
                <c:pt idx="51">
                  <c:v>1.2549695859378123</c:v>
                </c:pt>
                <c:pt idx="52">
                  <c:v>1.2596129734057822</c:v>
                </c:pt>
                <c:pt idx="53">
                  <c:v>1.2636437349206808</c:v>
                </c:pt>
                <c:pt idx="54">
                  <c:v>1.2669292086314745</c:v>
                </c:pt>
                <c:pt idx="55">
                  <c:v>1.2706033033365056</c:v>
                </c:pt>
                <c:pt idx="56">
                  <c:v>1.2758127768801852</c:v>
                </c:pt>
                <c:pt idx="57">
                  <c:v>1.2837228160968424</c:v>
                </c:pt>
                <c:pt idx="58">
                  <c:v>1.2938642263440074</c:v>
                </c:pt>
                <c:pt idx="59">
                  <c:v>1.3060265500716413</c:v>
                </c:pt>
                <c:pt idx="60">
                  <c:v>1.3197398288473934</c:v>
                </c:pt>
                <c:pt idx="61">
                  <c:v>1.33412499298183</c:v>
                </c:pt>
                <c:pt idx="62">
                  <c:v>1.3482667179074372</c:v>
                </c:pt>
                <c:pt idx="63">
                  <c:v>1.3613449050711395</c:v>
                </c:pt>
                <c:pt idx="64">
                  <c:v>1.3737331437072871</c:v>
                </c:pt>
                <c:pt idx="65">
                  <c:v>1.3859593686862819</c:v>
                </c:pt>
                <c:pt idx="66">
                  <c:v>1.3984330030044583</c:v>
                </c:pt>
                <c:pt idx="67">
                  <c:v>1.4112985866320995</c:v>
                </c:pt>
                <c:pt idx="68">
                  <c:v>1.4245647933464414</c:v>
                </c:pt>
                <c:pt idx="69">
                  <c:v>1.438383071841902</c:v>
                </c:pt>
                <c:pt idx="70">
                  <c:v>1.451903872717216</c:v>
                </c:pt>
                <c:pt idx="71">
                  <c:v>1.4639546748607688</c:v>
                </c:pt>
                <c:pt idx="72">
                  <c:v>1.4736167757148497</c:v>
                </c:pt>
                <c:pt idx="73">
                  <c:v>1.4815743063037101</c:v>
                </c:pt>
                <c:pt idx="74">
                  <c:v>1.4882413906820768</c:v>
                </c:pt>
                <c:pt idx="75">
                  <c:v>1.4941943562448052</c:v>
                </c:pt>
                <c:pt idx="76">
                  <c:v>1.4992746170560376</c:v>
                </c:pt>
                <c:pt idx="77">
                  <c:v>1.5033226585220887</c:v>
                </c:pt>
                <c:pt idx="78">
                  <c:v>1.5063293038391328</c:v>
                </c:pt>
                <c:pt idx="79">
                  <c:v>1.5084381648645078</c:v>
                </c:pt>
                <c:pt idx="80">
                  <c:v>1.509946603029372</c:v>
                </c:pt>
                <c:pt idx="81">
                  <c:v>1.5113055549720984</c:v>
                </c:pt>
                <c:pt idx="82">
                  <c:v>1.5131191216380651</c:v>
                </c:pt>
                <c:pt idx="83">
                  <c:v>1.5161453598813412</c:v>
                </c:pt>
                <c:pt idx="84">
                  <c:v>1.5222359796570593</c:v>
                </c:pt>
                <c:pt idx="85">
                  <c:v>1.5283510665124083</c:v>
                </c:pt>
                <c:pt idx="86">
                  <c:v>1.5344907187359054</c:v>
                </c:pt>
                <c:pt idx="87">
                  <c:v>1.5409086992401726</c:v>
                </c:pt>
                <c:pt idx="88">
                  <c:v>1.5473535228352777</c:v>
                </c:pt>
                <c:pt idx="89">
                  <c:v>1.5538253017919774</c:v>
                </c:pt>
                <c:pt idx="90">
                  <c:v>1.5582668926592294</c:v>
                </c:pt>
                <c:pt idx="91">
                  <c:v>1.562721179760356</c:v>
                </c:pt>
                <c:pt idx="92">
                  <c:v>1.5671881993873886</c:v>
                </c:pt>
                <c:pt idx="93">
                  <c:v>1.5759674208127536</c:v>
                </c:pt>
                <c:pt idx="94">
                  <c:v>1.5847958225017691</c:v>
                </c:pt>
                <c:pt idx="95">
                  <c:v>1.5936736799570352</c:v>
                </c:pt>
                <c:pt idx="96">
                  <c:v>1.5987572029971098</c:v>
                </c:pt>
                <c:pt idx="97">
                  <c:v>1.6038569415315005</c:v>
                </c:pt>
                <c:pt idx="98">
                  <c:v>1.6089729472846224</c:v>
                </c:pt>
                <c:pt idx="99">
                  <c:v>1.6053715191638471</c:v>
                </c:pt>
                <c:pt idx="100">
                  <c:v>1.6017781522628278</c:v>
                </c:pt>
                <c:pt idx="101">
                  <c:v>1.5981928285378155</c:v>
                </c:pt>
                <c:pt idx="102">
                  <c:v>1.5882758979241454</c:v>
                </c:pt>
                <c:pt idx="103">
                  <c:v>1.5784205027591647</c:v>
                </c:pt>
                <c:pt idx="104">
                  <c:v>1.5686262612098656</c:v>
                </c:pt>
                <c:pt idx="105">
                  <c:v>1.5598980534952431</c:v>
                </c:pt>
                <c:pt idx="106">
                  <c:v>1.5512184115937742</c:v>
                </c:pt>
                <c:pt idx="107">
                  <c:v>1.5425870652737816</c:v>
                </c:pt>
                <c:pt idx="108">
                  <c:v>1.5400633798815755</c:v>
                </c:pt>
                <c:pt idx="109">
                  <c:v>1.5375438232598628</c:v>
                </c:pt>
                <c:pt idx="110">
                  <c:v>1.5350283886539404</c:v>
                </c:pt>
                <c:pt idx="111">
                  <c:v>1.5298944760962359</c:v>
                </c:pt>
                <c:pt idx="112">
                  <c:v>1.5247777339428996</c:v>
                </c:pt>
                <c:pt idx="113">
                  <c:v>1.5196781047674013</c:v>
                </c:pt>
                <c:pt idx="114">
                  <c:v>1.5144425264315824</c:v>
                </c:pt>
                <c:pt idx="115">
                  <c:v>1.5092249856528122</c:v>
                </c:pt>
                <c:pt idx="116">
                  <c:v>1.504025420288297</c:v>
                </c:pt>
                <c:pt idx="117">
                  <c:v>1.5015145217621328</c:v>
                </c:pt>
                <c:pt idx="118">
                  <c:v>1.4990078150610029</c:v>
                </c:pt>
                <c:pt idx="119">
                  <c:v>1.4965052931868557</c:v>
                </c:pt>
                <c:pt idx="120">
                  <c:v>1.4948073280376364</c:v>
                </c:pt>
                <c:pt idx="121">
                  <c:v>1.4931112894339904</c:v>
                </c:pt>
                <c:pt idx="122">
                  <c:v>1.49141717519002</c:v>
                </c:pt>
                <c:pt idx="123">
                  <c:v>1.4888774435426622</c:v>
                </c:pt>
                <c:pt idx="124">
                  <c:v>1.4863420367997964</c:v>
                </c:pt>
                <c:pt idx="125">
                  <c:v>1.4838109475965506</c:v>
                </c:pt>
                <c:pt idx="126">
                  <c:v>1.4793958509776126</c:v>
                </c:pt>
                <c:pt idx="127">
                  <c:v>1.4749938915296774</c:v>
                </c:pt>
                <c:pt idx="128">
                  <c:v>1.470605030162941</c:v>
                </c:pt>
                <c:pt idx="129">
                  <c:v>1.4711440544133949</c:v>
                </c:pt>
                <c:pt idx="130">
                  <c:v>1.4716832762336494</c:v>
                </c:pt>
                <c:pt idx="131">
                  <c:v>1.4722226956961202</c:v>
                </c:pt>
                <c:pt idx="132">
                  <c:v>1.4759429178193473</c:v>
                </c:pt>
                <c:pt idx="133">
                  <c:v>1.4796725407300275</c:v>
                </c:pt>
                <c:pt idx="134">
                  <c:v>1.4834115881834107</c:v>
                </c:pt>
                <c:pt idx="135">
                  <c:v>1.4872092804645578</c:v>
                </c:pt>
                <c:pt idx="136">
                  <c:v>1.4910166952440169</c:v>
                </c:pt>
                <c:pt idx="137">
                  <c:v>1.4948338574124234</c:v>
                </c:pt>
                <c:pt idx="138">
                  <c:v>1.4983136960427608</c:v>
                </c:pt>
                <c:pt idx="139">
                  <c:v>1.5018016354241168</c:v>
                </c:pt>
                <c:pt idx="140">
                  <c:v>1.5052976944143106</c:v>
                </c:pt>
                <c:pt idx="141">
                  <c:v>1.5143254070896277</c:v>
                </c:pt>
                <c:pt idx="142">
                  <c:v>1.523407261611073</c:v>
                </c:pt>
                <c:pt idx="143">
                  <c:v>1.5325435826832097</c:v>
                </c:pt>
                <c:pt idx="144">
                  <c:v>1.5381424299545416</c:v>
                </c:pt>
                <c:pt idx="145">
                  <c:v>1.5437617315158019</c:v>
                </c:pt>
                <c:pt idx="146">
                  <c:v>1.5494015620927251</c:v>
                </c:pt>
                <c:pt idx="147">
                  <c:v>1.5517736776203359</c:v>
                </c:pt>
                <c:pt idx="148">
                  <c:v>1.5541494248288577</c:v>
                </c:pt>
                <c:pt idx="149">
                  <c:v>1.5565288092783509</c:v>
                </c:pt>
                <c:pt idx="150">
                  <c:v>1.5658637700061595</c:v>
                </c:pt>
                <c:pt idx="151">
                  <c:v>1.5752547152369663</c:v>
                </c:pt>
                <c:pt idx="152">
                  <c:v>1.5847019807262892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C-4682-BE0B-C29E3312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474912"/>
        <c:axId val="1756477824"/>
      </c:lineChart>
      <c:dateAx>
        <c:axId val="180935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358752"/>
        <c:crosses val="autoZero"/>
        <c:auto val="1"/>
        <c:lblOffset val="100"/>
        <c:baseTimeUnit val="days"/>
      </c:dateAx>
      <c:valAx>
        <c:axId val="1809358752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352512"/>
        <c:crosses val="autoZero"/>
        <c:crossBetween val="between"/>
      </c:valAx>
      <c:valAx>
        <c:axId val="1756477824"/>
        <c:scaling>
          <c:orientation val="minMax"/>
          <c:min val="1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474912"/>
        <c:crosses val="max"/>
        <c:crossBetween val="between"/>
      </c:valAx>
      <c:dateAx>
        <c:axId val="1756474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564778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345623</xdr:colOff>
      <xdr:row>28</xdr:row>
      <xdr:rowOff>13609</xdr:rowOff>
    </xdr:from>
    <xdr:to>
      <xdr:col>71</xdr:col>
      <xdr:colOff>644979</xdr:colOff>
      <xdr:row>29</xdr:row>
      <xdr:rowOff>0</xdr:rowOff>
    </xdr:to>
    <xdr:sp macro="" textlink="">
      <xdr:nvSpPr>
        <xdr:cNvPr id="9" name="Стрелка вверх 8"/>
        <xdr:cNvSpPr/>
      </xdr:nvSpPr>
      <xdr:spPr>
        <a:xfrm>
          <a:off x="50066123" y="6343652"/>
          <a:ext cx="299356" cy="503463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72</xdr:col>
      <xdr:colOff>454478</xdr:colOff>
      <xdr:row>28</xdr:row>
      <xdr:rowOff>13608</xdr:rowOff>
    </xdr:from>
    <xdr:to>
      <xdr:col>72</xdr:col>
      <xdr:colOff>753834</xdr:colOff>
      <xdr:row>29</xdr:row>
      <xdr:rowOff>0</xdr:rowOff>
    </xdr:to>
    <xdr:sp macro="" textlink="">
      <xdr:nvSpPr>
        <xdr:cNvPr id="17" name="Стрелка вверх 16"/>
        <xdr:cNvSpPr/>
      </xdr:nvSpPr>
      <xdr:spPr>
        <a:xfrm>
          <a:off x="51187349" y="6343651"/>
          <a:ext cx="299356" cy="503463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73</xdr:col>
      <xdr:colOff>391885</xdr:colOff>
      <xdr:row>28</xdr:row>
      <xdr:rowOff>10886</xdr:rowOff>
    </xdr:from>
    <xdr:to>
      <xdr:col>73</xdr:col>
      <xdr:colOff>691241</xdr:colOff>
      <xdr:row>28</xdr:row>
      <xdr:rowOff>514349</xdr:rowOff>
    </xdr:to>
    <xdr:sp macro="" textlink="">
      <xdr:nvSpPr>
        <xdr:cNvPr id="18" name="Стрелка вверх 17"/>
        <xdr:cNvSpPr/>
      </xdr:nvSpPr>
      <xdr:spPr>
        <a:xfrm>
          <a:off x="52289528" y="6340929"/>
          <a:ext cx="299356" cy="503463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74</xdr:col>
      <xdr:colOff>289831</xdr:colOff>
      <xdr:row>28</xdr:row>
      <xdr:rowOff>16328</xdr:rowOff>
    </xdr:from>
    <xdr:to>
      <xdr:col>74</xdr:col>
      <xdr:colOff>589187</xdr:colOff>
      <xdr:row>29</xdr:row>
      <xdr:rowOff>0</xdr:rowOff>
    </xdr:to>
    <xdr:sp macro="" textlink="">
      <xdr:nvSpPr>
        <xdr:cNvPr id="19" name="Стрелка вверх 18"/>
        <xdr:cNvSpPr/>
      </xdr:nvSpPr>
      <xdr:spPr>
        <a:xfrm>
          <a:off x="53229781" y="6340928"/>
          <a:ext cx="299356" cy="498022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52</xdr:col>
      <xdr:colOff>482653</xdr:colOff>
      <xdr:row>28</xdr:row>
      <xdr:rowOff>24813</xdr:rowOff>
    </xdr:from>
    <xdr:to>
      <xdr:col>52</xdr:col>
      <xdr:colOff>782009</xdr:colOff>
      <xdr:row>29</xdr:row>
      <xdr:rowOff>12806</xdr:rowOff>
    </xdr:to>
    <xdr:sp macro="" textlink="">
      <xdr:nvSpPr>
        <xdr:cNvPr id="20" name="Стрелка вверх 19"/>
        <xdr:cNvSpPr/>
      </xdr:nvSpPr>
      <xdr:spPr>
        <a:xfrm>
          <a:off x="32531477" y="6356137"/>
          <a:ext cx="299356" cy="503463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53</xdr:col>
      <xdr:colOff>367393</xdr:colOff>
      <xdr:row>28</xdr:row>
      <xdr:rowOff>18932</xdr:rowOff>
    </xdr:from>
    <xdr:to>
      <xdr:col>53</xdr:col>
      <xdr:colOff>666749</xdr:colOff>
      <xdr:row>28</xdr:row>
      <xdr:rowOff>505239</xdr:rowOff>
    </xdr:to>
    <xdr:sp macro="" textlink="">
      <xdr:nvSpPr>
        <xdr:cNvPr id="21" name="Стрелка вверх 20"/>
        <xdr:cNvSpPr/>
      </xdr:nvSpPr>
      <xdr:spPr>
        <a:xfrm>
          <a:off x="33555806" y="6338562"/>
          <a:ext cx="299356" cy="486307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56</xdr:col>
      <xdr:colOff>473848</xdr:colOff>
      <xdr:row>29</xdr:row>
      <xdr:rowOff>8283</xdr:rowOff>
    </xdr:from>
    <xdr:to>
      <xdr:col>56</xdr:col>
      <xdr:colOff>773204</xdr:colOff>
      <xdr:row>31</xdr:row>
      <xdr:rowOff>112417</xdr:rowOff>
    </xdr:to>
    <xdr:sp macro="" textlink="">
      <xdr:nvSpPr>
        <xdr:cNvPr id="22" name="Стрелка вверх 21"/>
        <xdr:cNvSpPr/>
      </xdr:nvSpPr>
      <xdr:spPr>
        <a:xfrm>
          <a:off x="35848870" y="6841435"/>
          <a:ext cx="299356" cy="501699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435428</xdr:colOff>
      <xdr:row>29</xdr:row>
      <xdr:rowOff>9525</xdr:rowOff>
    </xdr:from>
    <xdr:to>
      <xdr:col>57</xdr:col>
      <xdr:colOff>734784</xdr:colOff>
      <xdr:row>31</xdr:row>
      <xdr:rowOff>112938</xdr:rowOff>
    </xdr:to>
    <xdr:sp macro="" textlink="">
      <xdr:nvSpPr>
        <xdr:cNvPr id="23" name="Стрелка вверх 22"/>
        <xdr:cNvSpPr/>
      </xdr:nvSpPr>
      <xdr:spPr>
        <a:xfrm>
          <a:off x="37030478" y="6848475"/>
          <a:ext cx="299356" cy="503463"/>
        </a:xfrm>
        <a:prstGeom prst="upArrow">
          <a:avLst/>
        </a:prstGeom>
        <a:solidFill>
          <a:srgbClr val="F1F7ED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93</xdr:col>
      <xdr:colOff>625929</xdr:colOff>
      <xdr:row>28</xdr:row>
      <xdr:rowOff>27214</xdr:rowOff>
    </xdr:from>
    <xdr:to>
      <xdr:col>93</xdr:col>
      <xdr:colOff>1102179</xdr:colOff>
      <xdr:row>31</xdr:row>
      <xdr:rowOff>136071</xdr:rowOff>
    </xdr:to>
    <xdr:sp macro="" textlink="">
      <xdr:nvSpPr>
        <xdr:cNvPr id="24" name="Стрелка вверх 23"/>
        <xdr:cNvSpPr/>
      </xdr:nvSpPr>
      <xdr:spPr>
        <a:xfrm>
          <a:off x="72077036" y="6354535"/>
          <a:ext cx="476250" cy="1034143"/>
        </a:xfrm>
        <a:prstGeom prst="up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381002</xdr:colOff>
      <xdr:row>0</xdr:row>
      <xdr:rowOff>0</xdr:rowOff>
    </xdr:from>
    <xdr:to>
      <xdr:col>32</xdr:col>
      <xdr:colOff>38102</xdr:colOff>
      <xdr:row>0</xdr:row>
      <xdr:rowOff>0</xdr:rowOff>
    </xdr:to>
    <xdr:cxnSp macro="">
      <xdr:nvCxnSpPr>
        <xdr:cNvPr id="15" name="Соединительная линия уступом 14"/>
        <xdr:cNvCxnSpPr/>
      </xdr:nvCxnSpPr>
      <xdr:spPr>
        <a:xfrm rot="5400000" flipH="1" flipV="1">
          <a:off x="6413576" y="13352540"/>
          <a:ext cx="16243152" cy="8801100"/>
        </a:xfrm>
        <a:prstGeom prst="bentConnector3">
          <a:avLst>
            <a:gd name="adj1" fmla="val 99961"/>
          </a:avLst>
        </a:prstGeom>
        <a:ln w="38100">
          <a:solidFill>
            <a:schemeClr val="accent5">
              <a:lumMod val="75000"/>
            </a:schemeClr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138546</xdr:colOff>
      <xdr:row>0</xdr:row>
      <xdr:rowOff>0</xdr:rowOff>
    </xdr:from>
    <xdr:to>
      <xdr:col>32</xdr:col>
      <xdr:colOff>0</xdr:colOff>
      <xdr:row>0</xdr:row>
      <xdr:rowOff>0</xdr:rowOff>
    </xdr:to>
    <xdr:cxnSp macro="">
      <xdr:nvCxnSpPr>
        <xdr:cNvPr id="34" name="Соединительная линия уступом 33"/>
        <xdr:cNvCxnSpPr/>
      </xdr:nvCxnSpPr>
      <xdr:spPr>
        <a:xfrm rot="5400000" flipH="1" flipV="1">
          <a:off x="6823796" y="6973601"/>
          <a:ext cx="16361353" cy="7786254"/>
        </a:xfrm>
        <a:prstGeom prst="bentConnector3">
          <a:avLst>
            <a:gd name="adj1" fmla="val 100070"/>
          </a:avLst>
        </a:prstGeom>
        <a:ln w="57150">
          <a:prstDash val="sys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115661</xdr:colOff>
      <xdr:row>0</xdr:row>
      <xdr:rowOff>0</xdr:rowOff>
    </xdr:from>
    <xdr:to>
      <xdr:col>23</xdr:col>
      <xdr:colOff>0</xdr:colOff>
      <xdr:row>0</xdr:row>
      <xdr:rowOff>0</xdr:rowOff>
    </xdr:to>
    <xdr:cxnSp macro="">
      <xdr:nvCxnSpPr>
        <xdr:cNvPr id="35" name="Прямая соединительная линия 34"/>
        <xdr:cNvCxnSpPr/>
      </xdr:nvCxnSpPr>
      <xdr:spPr>
        <a:xfrm>
          <a:off x="11088461" y="19110800"/>
          <a:ext cx="2322739" cy="3402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0</xdr:row>
      <xdr:rowOff>0</xdr:rowOff>
    </xdr:from>
    <xdr:to>
      <xdr:col>21</xdr:col>
      <xdr:colOff>9525</xdr:colOff>
      <xdr:row>0</xdr:row>
      <xdr:rowOff>0</xdr:rowOff>
    </xdr:to>
    <xdr:cxnSp macro="">
      <xdr:nvCxnSpPr>
        <xdr:cNvPr id="48" name="Прямая соединительная линия 47"/>
        <xdr:cNvCxnSpPr/>
      </xdr:nvCxnSpPr>
      <xdr:spPr>
        <a:xfrm>
          <a:off x="10125075" y="25879425"/>
          <a:ext cx="207645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599789</xdr:colOff>
      <xdr:row>32</xdr:row>
      <xdr:rowOff>9527</xdr:rowOff>
    </xdr:from>
    <xdr:to>
      <xdr:col>32</xdr:col>
      <xdr:colOff>600079</xdr:colOff>
      <xdr:row>39</xdr:row>
      <xdr:rowOff>179530</xdr:rowOff>
    </xdr:to>
    <xdr:cxnSp macro="">
      <xdr:nvCxnSpPr>
        <xdr:cNvPr id="54" name="Соединительная линия уступом 53"/>
        <xdr:cNvCxnSpPr/>
      </xdr:nvCxnSpPr>
      <xdr:spPr>
        <a:xfrm rot="5400000">
          <a:off x="18650532" y="7952509"/>
          <a:ext cx="1694003" cy="290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50644</xdr:colOff>
      <xdr:row>21</xdr:row>
      <xdr:rowOff>1</xdr:rowOff>
    </xdr:from>
    <xdr:to>
      <xdr:col>35</xdr:col>
      <xdr:colOff>52009</xdr:colOff>
      <xdr:row>28</xdr:row>
      <xdr:rowOff>3</xdr:rowOff>
    </xdr:to>
    <xdr:cxnSp macro="">
      <xdr:nvCxnSpPr>
        <xdr:cNvPr id="57" name="Соединительная линия уступом 56"/>
        <xdr:cNvCxnSpPr/>
      </xdr:nvCxnSpPr>
      <xdr:spPr>
        <a:xfrm rot="5400000" flipH="1" flipV="1">
          <a:off x="19993212" y="4701205"/>
          <a:ext cx="1333502" cy="1365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13610</xdr:colOff>
      <xdr:row>47</xdr:row>
      <xdr:rowOff>190499</xdr:rowOff>
    </xdr:from>
    <xdr:to>
      <xdr:col>37</xdr:col>
      <xdr:colOff>14657</xdr:colOff>
      <xdr:row>52</xdr:row>
      <xdr:rowOff>168522</xdr:rowOff>
    </xdr:to>
    <xdr:cxnSp macro="">
      <xdr:nvCxnSpPr>
        <xdr:cNvPr id="60" name="Соединительная линия уступом 59"/>
        <xdr:cNvCxnSpPr/>
      </xdr:nvCxnSpPr>
      <xdr:spPr>
        <a:xfrm rot="16200000" flipH="1">
          <a:off x="21494472" y="10799362"/>
          <a:ext cx="930523" cy="1047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22417</xdr:colOff>
      <xdr:row>119</xdr:row>
      <xdr:rowOff>17318</xdr:rowOff>
    </xdr:from>
    <xdr:to>
      <xdr:col>32</xdr:col>
      <xdr:colOff>484910</xdr:colOff>
      <xdr:row>129</xdr:row>
      <xdr:rowOff>78440</xdr:rowOff>
    </xdr:to>
    <xdr:cxnSp macro="">
      <xdr:nvCxnSpPr>
        <xdr:cNvPr id="61" name="Соединительная линия уступом 60"/>
        <xdr:cNvCxnSpPr/>
      </xdr:nvCxnSpPr>
      <xdr:spPr>
        <a:xfrm rot="10800000" flipV="1">
          <a:off x="15872017" y="23896493"/>
          <a:ext cx="3510493" cy="1985172"/>
        </a:xfrm>
        <a:prstGeom prst="bentConnector3">
          <a:avLst>
            <a:gd name="adj1" fmla="val -66"/>
          </a:avLst>
        </a:prstGeom>
        <a:ln w="38100">
          <a:solidFill>
            <a:schemeClr val="accent5">
              <a:lumMod val="75000"/>
            </a:schemeClr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57</xdr:row>
      <xdr:rowOff>13016</xdr:rowOff>
    </xdr:from>
    <xdr:to>
      <xdr:col>37</xdr:col>
      <xdr:colOff>14654</xdr:colOff>
      <xdr:row>61</xdr:row>
      <xdr:rowOff>181539</xdr:rowOff>
    </xdr:to>
    <xdr:cxnSp macro="">
      <xdr:nvCxnSpPr>
        <xdr:cNvPr id="62" name="Соединительная линия уступом 61"/>
        <xdr:cNvCxnSpPr/>
      </xdr:nvCxnSpPr>
      <xdr:spPr>
        <a:xfrm rot="16200000" flipH="1">
          <a:off x="21494469" y="12526879"/>
          <a:ext cx="930523" cy="1047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71438</xdr:colOff>
      <xdr:row>51</xdr:row>
      <xdr:rowOff>103908</xdr:rowOff>
    </xdr:from>
    <xdr:to>
      <xdr:col>43</xdr:col>
      <xdr:colOff>476251</xdr:colOff>
      <xdr:row>67</xdr:row>
      <xdr:rowOff>0</xdr:rowOff>
    </xdr:to>
    <xdr:sp macro="" textlink="">
      <xdr:nvSpPr>
        <xdr:cNvPr id="63" name="Прямоугольник 62"/>
        <xdr:cNvSpPr/>
      </xdr:nvSpPr>
      <xdr:spPr>
        <a:xfrm>
          <a:off x="17749838" y="11010033"/>
          <a:ext cx="8520113" cy="2963142"/>
        </a:xfrm>
        <a:prstGeom prst="rect">
          <a:avLst/>
        </a:prstGeom>
        <a:noFill/>
        <a:ln w="5715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1</xdr:colOff>
      <xdr:row>76</xdr:row>
      <xdr:rowOff>27215</xdr:rowOff>
    </xdr:from>
    <xdr:to>
      <xdr:col>45</xdr:col>
      <xdr:colOff>34636</xdr:colOff>
      <xdr:row>80</xdr:row>
      <xdr:rowOff>0</xdr:rowOff>
    </xdr:to>
    <xdr:cxnSp macro="">
      <xdr:nvCxnSpPr>
        <xdr:cNvPr id="64" name="Прямая со стрелкой 63"/>
        <xdr:cNvCxnSpPr/>
      </xdr:nvCxnSpPr>
      <xdr:spPr>
        <a:xfrm>
          <a:off x="21945601" y="15714890"/>
          <a:ext cx="5101935" cy="73478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76</xdr:row>
      <xdr:rowOff>27214</xdr:rowOff>
    </xdr:from>
    <xdr:to>
      <xdr:col>37</xdr:col>
      <xdr:colOff>13607</xdr:colOff>
      <xdr:row>80</xdr:row>
      <xdr:rowOff>0</xdr:rowOff>
    </xdr:to>
    <xdr:cxnSp macro="">
      <xdr:nvCxnSpPr>
        <xdr:cNvPr id="65" name="Прямая со стрелкой 64"/>
        <xdr:cNvCxnSpPr/>
      </xdr:nvCxnSpPr>
      <xdr:spPr>
        <a:xfrm flipH="1">
          <a:off x="20116800" y="15714889"/>
          <a:ext cx="1842407" cy="734786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16566</xdr:colOff>
      <xdr:row>67</xdr:row>
      <xdr:rowOff>0</xdr:rowOff>
    </xdr:from>
    <xdr:to>
      <xdr:col>37</xdr:col>
      <xdr:colOff>17318</xdr:colOff>
      <xdr:row>72</xdr:row>
      <xdr:rowOff>8283</xdr:rowOff>
    </xdr:to>
    <xdr:cxnSp macro="">
      <xdr:nvCxnSpPr>
        <xdr:cNvPr id="66" name="Прямая со стрелкой 65"/>
        <xdr:cNvCxnSpPr/>
      </xdr:nvCxnSpPr>
      <xdr:spPr>
        <a:xfrm flipH="1">
          <a:off x="21962166" y="13973175"/>
          <a:ext cx="752" cy="960783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381002</xdr:colOff>
      <xdr:row>44</xdr:row>
      <xdr:rowOff>58889</xdr:rowOff>
    </xdr:from>
    <xdr:to>
      <xdr:col>32</xdr:col>
      <xdr:colOff>38102</xdr:colOff>
      <xdr:row>129</xdr:row>
      <xdr:rowOff>71441</xdr:rowOff>
    </xdr:to>
    <xdr:cxnSp macro="">
      <xdr:nvCxnSpPr>
        <xdr:cNvPr id="67" name="Соединительная линия уступом 66"/>
        <xdr:cNvCxnSpPr/>
      </xdr:nvCxnSpPr>
      <xdr:spPr>
        <a:xfrm rot="5400000" flipH="1" flipV="1">
          <a:off x="10323589" y="13238240"/>
          <a:ext cx="16205052" cy="8943975"/>
        </a:xfrm>
        <a:prstGeom prst="bentConnector3">
          <a:avLst>
            <a:gd name="adj1" fmla="val 99961"/>
          </a:avLst>
        </a:prstGeom>
        <a:ln w="38100">
          <a:solidFill>
            <a:schemeClr val="accent5">
              <a:lumMod val="75000"/>
            </a:schemeClr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4642</xdr:colOff>
      <xdr:row>7</xdr:row>
      <xdr:rowOff>179614</xdr:rowOff>
    </xdr:from>
    <xdr:to>
      <xdr:col>37</xdr:col>
      <xdr:colOff>5444</xdr:colOff>
      <xdr:row>12</xdr:row>
      <xdr:rowOff>189524</xdr:rowOff>
    </xdr:to>
    <xdr:cxnSp macro="">
      <xdr:nvCxnSpPr>
        <xdr:cNvPr id="68" name="Соединительная линия уступом 67"/>
        <xdr:cNvCxnSpPr/>
      </xdr:nvCxnSpPr>
      <xdr:spPr>
        <a:xfrm rot="5400000" flipH="1" flipV="1">
          <a:off x="21464675" y="2008206"/>
          <a:ext cx="971935" cy="802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82</xdr:row>
      <xdr:rowOff>9525</xdr:rowOff>
    </xdr:from>
    <xdr:to>
      <xdr:col>46</xdr:col>
      <xdr:colOff>2513</xdr:colOff>
      <xdr:row>86</xdr:row>
      <xdr:rowOff>178048</xdr:rowOff>
    </xdr:to>
    <xdr:cxnSp macro="">
      <xdr:nvCxnSpPr>
        <xdr:cNvPr id="69" name="Соединительная линия уступом 68"/>
        <xdr:cNvCxnSpPr/>
      </xdr:nvCxnSpPr>
      <xdr:spPr>
        <a:xfrm rot="16200000" flipH="1">
          <a:off x="27158495" y="17304205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2475</xdr:colOff>
      <xdr:row>105</xdr:row>
      <xdr:rowOff>34638</xdr:rowOff>
    </xdr:from>
    <xdr:to>
      <xdr:col>49</xdr:col>
      <xdr:colOff>316238</xdr:colOff>
      <xdr:row>108</xdr:row>
      <xdr:rowOff>175511</xdr:rowOff>
    </xdr:to>
    <xdr:cxnSp macro="">
      <xdr:nvCxnSpPr>
        <xdr:cNvPr id="70" name="Прямая со стрелкой 69"/>
        <xdr:cNvCxnSpPr/>
      </xdr:nvCxnSpPr>
      <xdr:spPr>
        <a:xfrm>
          <a:off x="27624975" y="21246813"/>
          <a:ext cx="2142563" cy="712373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176893</xdr:colOff>
      <xdr:row>105</xdr:row>
      <xdr:rowOff>34637</xdr:rowOff>
    </xdr:from>
    <xdr:to>
      <xdr:col>46</xdr:col>
      <xdr:colOff>16081</xdr:colOff>
      <xdr:row>108</xdr:row>
      <xdr:rowOff>163286</xdr:rowOff>
    </xdr:to>
    <xdr:cxnSp macro="">
      <xdr:nvCxnSpPr>
        <xdr:cNvPr id="71" name="Прямая со стрелкой 70"/>
        <xdr:cNvCxnSpPr/>
      </xdr:nvCxnSpPr>
      <xdr:spPr>
        <a:xfrm flipH="1">
          <a:off x="27189793" y="21246812"/>
          <a:ext cx="448788" cy="700149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600075</xdr:colOff>
      <xdr:row>97</xdr:row>
      <xdr:rowOff>0</xdr:rowOff>
    </xdr:from>
    <xdr:to>
      <xdr:col>45</xdr:col>
      <xdr:colOff>604630</xdr:colOff>
      <xdr:row>101</xdr:row>
      <xdr:rowOff>0</xdr:rowOff>
    </xdr:to>
    <xdr:cxnSp macro="">
      <xdr:nvCxnSpPr>
        <xdr:cNvPr id="72" name="Прямая со стрелкой 71"/>
        <xdr:cNvCxnSpPr/>
      </xdr:nvCxnSpPr>
      <xdr:spPr>
        <a:xfrm>
          <a:off x="27612975" y="19688175"/>
          <a:ext cx="4555" cy="7620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325167</xdr:colOff>
      <xdr:row>91</xdr:row>
      <xdr:rowOff>131383</xdr:rowOff>
    </xdr:from>
    <xdr:to>
      <xdr:col>43</xdr:col>
      <xdr:colOff>587926</xdr:colOff>
      <xdr:row>93</xdr:row>
      <xdr:rowOff>180649</xdr:rowOff>
    </xdr:to>
    <xdr:sp macro="" textlink="">
      <xdr:nvSpPr>
        <xdr:cNvPr id="73" name="Выгнутая вверх стрелка 72"/>
        <xdr:cNvSpPr/>
      </xdr:nvSpPr>
      <xdr:spPr>
        <a:xfrm rot="16200000" flipH="1">
          <a:off x="26035114" y="18760311"/>
          <a:ext cx="430266" cy="262759"/>
        </a:xfrm>
        <a:prstGeom prst="curved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43</xdr:col>
      <xdr:colOff>325309</xdr:colOff>
      <xdr:row>94</xdr:row>
      <xdr:rowOff>60837</xdr:rowOff>
    </xdr:from>
    <xdr:to>
      <xdr:col>43</xdr:col>
      <xdr:colOff>588068</xdr:colOff>
      <xdr:row>96</xdr:row>
      <xdr:rowOff>110103</xdr:rowOff>
    </xdr:to>
    <xdr:sp macro="" textlink="">
      <xdr:nvSpPr>
        <xdr:cNvPr id="74" name="Выгнутая вверх стрелка 73"/>
        <xdr:cNvSpPr/>
      </xdr:nvSpPr>
      <xdr:spPr>
        <a:xfrm rot="16200000" flipH="1">
          <a:off x="26035256" y="19261265"/>
          <a:ext cx="430266" cy="262759"/>
        </a:xfrm>
        <a:prstGeom prst="curved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23811</xdr:colOff>
      <xdr:row>111</xdr:row>
      <xdr:rowOff>0</xdr:rowOff>
    </xdr:from>
    <xdr:to>
      <xdr:col>50</xdr:col>
      <xdr:colOff>26324</xdr:colOff>
      <xdr:row>115</xdr:row>
      <xdr:rowOff>168523</xdr:rowOff>
    </xdr:to>
    <xdr:cxnSp macro="">
      <xdr:nvCxnSpPr>
        <xdr:cNvPr id="75" name="Соединительная линия уступом 74"/>
        <xdr:cNvCxnSpPr/>
      </xdr:nvCxnSpPr>
      <xdr:spPr>
        <a:xfrm rot="16200000" flipH="1">
          <a:off x="29620706" y="22819180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2723</xdr:colOff>
      <xdr:row>17</xdr:row>
      <xdr:rowOff>33616</xdr:rowOff>
    </xdr:from>
    <xdr:to>
      <xdr:col>55</xdr:col>
      <xdr:colOff>134472</xdr:colOff>
      <xdr:row>133</xdr:row>
      <xdr:rowOff>95252</xdr:rowOff>
    </xdr:to>
    <xdr:cxnSp macro="">
      <xdr:nvCxnSpPr>
        <xdr:cNvPr id="76" name="Соединительная линия уступом 75"/>
        <xdr:cNvCxnSpPr/>
      </xdr:nvCxnSpPr>
      <xdr:spPr>
        <a:xfrm rot="5400000">
          <a:off x="20645397" y="14308472"/>
          <a:ext cx="23369871" cy="1341984"/>
        </a:xfrm>
        <a:prstGeom prst="bentConnector3">
          <a:avLst>
            <a:gd name="adj1" fmla="val 100021"/>
          </a:avLst>
        </a:prstGeom>
        <a:ln w="57150">
          <a:prstDash val="sys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43</xdr:row>
      <xdr:rowOff>190499</xdr:rowOff>
    </xdr:from>
    <xdr:to>
      <xdr:col>51</xdr:col>
      <xdr:colOff>466725</xdr:colOff>
      <xdr:row>116</xdr:row>
      <xdr:rowOff>9525</xdr:rowOff>
    </xdr:to>
    <xdr:cxnSp macro="">
      <xdr:nvCxnSpPr>
        <xdr:cNvPr id="77" name="Соединительная линия уступом 76"/>
        <xdr:cNvCxnSpPr/>
      </xdr:nvCxnSpPr>
      <xdr:spPr>
        <a:xfrm rot="16200000" flipV="1">
          <a:off x="21288375" y="13468349"/>
          <a:ext cx="13744576" cy="5953125"/>
        </a:xfrm>
        <a:prstGeom prst="bentConnector3">
          <a:avLst>
            <a:gd name="adj1" fmla="val 100047"/>
          </a:avLst>
        </a:prstGeom>
        <a:ln w="38100">
          <a:prstDash val="sys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11206</xdr:colOff>
      <xdr:row>17</xdr:row>
      <xdr:rowOff>37694</xdr:rowOff>
    </xdr:from>
    <xdr:to>
      <xdr:col>55</xdr:col>
      <xdr:colOff>133350</xdr:colOff>
      <xdr:row>17</xdr:row>
      <xdr:rowOff>43297</xdr:rowOff>
    </xdr:to>
    <xdr:cxnSp macro="">
      <xdr:nvCxnSpPr>
        <xdr:cNvPr id="78" name="Прямая соединительная линия 77"/>
        <xdr:cNvCxnSpPr/>
      </xdr:nvCxnSpPr>
      <xdr:spPr>
        <a:xfrm>
          <a:off x="25053297" y="3310830"/>
          <a:ext cx="8001917" cy="5603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595312</xdr:colOff>
      <xdr:row>137</xdr:row>
      <xdr:rowOff>0</xdr:rowOff>
    </xdr:from>
    <xdr:to>
      <xdr:col>49</xdr:col>
      <xdr:colOff>599867</xdr:colOff>
      <xdr:row>141</xdr:row>
      <xdr:rowOff>0</xdr:rowOff>
    </xdr:to>
    <xdr:cxnSp macro="">
      <xdr:nvCxnSpPr>
        <xdr:cNvPr id="79" name="Прямая со стрелкой 78"/>
        <xdr:cNvCxnSpPr/>
      </xdr:nvCxnSpPr>
      <xdr:spPr>
        <a:xfrm>
          <a:off x="30046612" y="27327225"/>
          <a:ext cx="4555" cy="7620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145</xdr:row>
      <xdr:rowOff>23812</xdr:rowOff>
    </xdr:from>
    <xdr:to>
      <xdr:col>53</xdr:col>
      <xdr:colOff>313763</xdr:colOff>
      <xdr:row>148</xdr:row>
      <xdr:rowOff>164685</xdr:rowOff>
    </xdr:to>
    <xdr:cxnSp macro="">
      <xdr:nvCxnSpPr>
        <xdr:cNvPr id="80" name="Прямая со стрелкой 79"/>
        <xdr:cNvCxnSpPr/>
      </xdr:nvCxnSpPr>
      <xdr:spPr>
        <a:xfrm>
          <a:off x="30060900" y="28875037"/>
          <a:ext cx="2142563" cy="712373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309563</xdr:colOff>
      <xdr:row>145</xdr:row>
      <xdr:rowOff>23812</xdr:rowOff>
    </xdr:from>
    <xdr:to>
      <xdr:col>49</xdr:col>
      <xdr:colOff>615724</xdr:colOff>
      <xdr:row>148</xdr:row>
      <xdr:rowOff>146276</xdr:rowOff>
    </xdr:to>
    <xdr:cxnSp macro="">
      <xdr:nvCxnSpPr>
        <xdr:cNvPr id="81" name="Прямая со стрелкой 80"/>
        <xdr:cNvCxnSpPr/>
      </xdr:nvCxnSpPr>
      <xdr:spPr>
        <a:xfrm flipH="1">
          <a:off x="27932063" y="28875037"/>
          <a:ext cx="2125436" cy="693964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23813</xdr:colOff>
      <xdr:row>151</xdr:row>
      <xdr:rowOff>0</xdr:rowOff>
    </xdr:from>
    <xdr:to>
      <xdr:col>54</xdr:col>
      <xdr:colOff>26326</xdr:colOff>
      <xdr:row>155</xdr:row>
      <xdr:rowOff>168523</xdr:rowOff>
    </xdr:to>
    <xdr:cxnSp macro="">
      <xdr:nvCxnSpPr>
        <xdr:cNvPr id="82" name="Соединительная линия уступом 81"/>
        <xdr:cNvCxnSpPr/>
      </xdr:nvCxnSpPr>
      <xdr:spPr>
        <a:xfrm rot="16200000" flipH="1">
          <a:off x="32059108" y="30458230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7436</xdr:colOff>
      <xdr:row>100</xdr:row>
      <xdr:rowOff>3387</xdr:rowOff>
    </xdr:from>
    <xdr:to>
      <xdr:col>26</xdr:col>
      <xdr:colOff>386177</xdr:colOff>
      <xdr:row>102</xdr:row>
      <xdr:rowOff>12423</xdr:rowOff>
    </xdr:to>
    <xdr:sp macro="" textlink="">
      <xdr:nvSpPr>
        <xdr:cNvPr id="83" name="Крест 82"/>
        <xdr:cNvSpPr/>
      </xdr:nvSpPr>
      <xdr:spPr>
        <a:xfrm>
          <a:off x="15247436" y="20263062"/>
          <a:ext cx="378741" cy="390036"/>
        </a:xfrm>
        <a:prstGeom prst="plus">
          <a:avLst>
            <a:gd name="adj" fmla="val 42495"/>
          </a:avLst>
        </a:prstGeom>
        <a:solidFill>
          <a:schemeClr val="accent2">
            <a:lumMod val="7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558042</xdr:colOff>
      <xdr:row>109</xdr:row>
      <xdr:rowOff>141839</xdr:rowOff>
    </xdr:from>
    <xdr:to>
      <xdr:col>26</xdr:col>
      <xdr:colOff>469004</xdr:colOff>
      <xdr:row>111</xdr:row>
      <xdr:rowOff>25883</xdr:rowOff>
    </xdr:to>
    <xdr:sp macro="" textlink="">
      <xdr:nvSpPr>
        <xdr:cNvPr id="84" name="Минус 83"/>
        <xdr:cNvSpPr/>
      </xdr:nvSpPr>
      <xdr:spPr>
        <a:xfrm>
          <a:off x="15188442" y="22116014"/>
          <a:ext cx="520562" cy="265044"/>
        </a:xfrm>
        <a:prstGeom prst="mathMinus">
          <a:avLst/>
        </a:prstGeom>
        <a:solidFill>
          <a:schemeClr val="accent2">
            <a:lumMod val="7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33</xdr:col>
      <xdr:colOff>0</xdr:colOff>
      <xdr:row>82</xdr:row>
      <xdr:rowOff>11205</xdr:rowOff>
    </xdr:from>
    <xdr:to>
      <xdr:col>33</xdr:col>
      <xdr:colOff>2513</xdr:colOff>
      <xdr:row>86</xdr:row>
      <xdr:rowOff>179728</xdr:rowOff>
    </xdr:to>
    <xdr:cxnSp macro="">
      <xdr:nvCxnSpPr>
        <xdr:cNvPr id="85" name="Соединительная линия уступом 84"/>
        <xdr:cNvCxnSpPr/>
      </xdr:nvCxnSpPr>
      <xdr:spPr>
        <a:xfrm rot="16200000" flipH="1">
          <a:off x="19043195" y="17305885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138545</xdr:colOff>
      <xdr:row>17</xdr:row>
      <xdr:rowOff>34638</xdr:rowOff>
    </xdr:from>
    <xdr:to>
      <xdr:col>32</xdr:col>
      <xdr:colOff>2</xdr:colOff>
      <xdr:row>93</xdr:row>
      <xdr:rowOff>121231</xdr:rowOff>
    </xdr:to>
    <xdr:cxnSp macro="">
      <xdr:nvCxnSpPr>
        <xdr:cNvPr id="86" name="Соединительная линия уступом 85"/>
        <xdr:cNvCxnSpPr/>
      </xdr:nvCxnSpPr>
      <xdr:spPr>
        <a:xfrm rot="5400000" flipH="1" flipV="1">
          <a:off x="7039841" y="7316933"/>
          <a:ext cx="15759548" cy="7741229"/>
        </a:xfrm>
        <a:prstGeom prst="bentConnector3">
          <a:avLst>
            <a:gd name="adj1" fmla="val 100000"/>
          </a:avLst>
        </a:prstGeom>
        <a:ln w="57150">
          <a:prstDash val="sys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115661</xdr:colOff>
      <xdr:row>93</xdr:row>
      <xdr:rowOff>184625</xdr:rowOff>
    </xdr:from>
    <xdr:to>
      <xdr:col>23</xdr:col>
      <xdr:colOff>0</xdr:colOff>
      <xdr:row>93</xdr:row>
      <xdr:rowOff>188027</xdr:rowOff>
    </xdr:to>
    <xdr:cxnSp macro="">
      <xdr:nvCxnSpPr>
        <xdr:cNvPr id="87" name="Прямая соединительная линия 86"/>
        <xdr:cNvCxnSpPr/>
      </xdr:nvCxnSpPr>
      <xdr:spPr>
        <a:xfrm>
          <a:off x="11088461" y="19110800"/>
          <a:ext cx="2322739" cy="3402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504265</xdr:colOff>
      <xdr:row>94</xdr:row>
      <xdr:rowOff>22411</xdr:rowOff>
    </xdr:from>
    <xdr:to>
      <xdr:col>23</xdr:col>
      <xdr:colOff>585107</xdr:colOff>
      <xdr:row>115</xdr:row>
      <xdr:rowOff>163284</xdr:rowOff>
    </xdr:to>
    <xdr:cxnSp macro="">
      <xdr:nvCxnSpPr>
        <xdr:cNvPr id="88" name="Соединительная линия уступом 87"/>
        <xdr:cNvCxnSpPr/>
      </xdr:nvCxnSpPr>
      <xdr:spPr>
        <a:xfrm rot="16200000" flipH="1">
          <a:off x="10970799" y="20254952"/>
          <a:ext cx="4141373" cy="1909642"/>
        </a:xfrm>
        <a:prstGeom prst="bentConnector3">
          <a:avLst>
            <a:gd name="adj1" fmla="val 99942"/>
          </a:avLst>
        </a:prstGeom>
        <a:ln w="57150">
          <a:solidFill>
            <a:srgbClr val="FF0000"/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34638</xdr:colOff>
      <xdr:row>106</xdr:row>
      <xdr:rowOff>34640</xdr:rowOff>
    </xdr:from>
    <xdr:to>
      <xdr:col>47</xdr:col>
      <xdr:colOff>13608</xdr:colOff>
      <xdr:row>133</xdr:row>
      <xdr:rowOff>95251</xdr:rowOff>
    </xdr:to>
    <xdr:cxnSp macro="">
      <xdr:nvCxnSpPr>
        <xdr:cNvPr id="89" name="Соединительная линия уступом 88"/>
        <xdr:cNvCxnSpPr/>
      </xdr:nvCxnSpPr>
      <xdr:spPr>
        <a:xfrm rot="10800000">
          <a:off x="17103438" y="21437315"/>
          <a:ext cx="11142270" cy="5223161"/>
        </a:xfrm>
        <a:prstGeom prst="bentConnector3">
          <a:avLst>
            <a:gd name="adj1" fmla="val 92674"/>
          </a:avLst>
        </a:prstGeom>
        <a:ln w="57150">
          <a:solidFill>
            <a:srgbClr val="FF0000"/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13606</xdr:colOff>
      <xdr:row>91</xdr:row>
      <xdr:rowOff>13607</xdr:rowOff>
    </xdr:from>
    <xdr:to>
      <xdr:col>35</xdr:col>
      <xdr:colOff>40825</xdr:colOff>
      <xdr:row>99</xdr:row>
      <xdr:rowOff>3</xdr:rowOff>
    </xdr:to>
    <xdr:cxnSp macro="">
      <xdr:nvCxnSpPr>
        <xdr:cNvPr id="90" name="Соединительная линия уступом 89"/>
        <xdr:cNvCxnSpPr/>
      </xdr:nvCxnSpPr>
      <xdr:spPr>
        <a:xfrm rot="16200000" flipH="1">
          <a:off x="19388818" y="18690770"/>
          <a:ext cx="1510396" cy="1246419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111</xdr:row>
      <xdr:rowOff>13607</xdr:rowOff>
    </xdr:from>
    <xdr:to>
      <xdr:col>45</xdr:col>
      <xdr:colOff>2513</xdr:colOff>
      <xdr:row>115</xdr:row>
      <xdr:rowOff>182130</xdr:rowOff>
    </xdr:to>
    <xdr:cxnSp macro="">
      <xdr:nvCxnSpPr>
        <xdr:cNvPr id="91" name="Соединительная линия уступом 90"/>
        <xdr:cNvCxnSpPr/>
      </xdr:nvCxnSpPr>
      <xdr:spPr>
        <a:xfrm rot="16200000" flipH="1">
          <a:off x="26548895" y="22832787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13607</xdr:colOff>
      <xdr:row>103</xdr:row>
      <xdr:rowOff>13608</xdr:rowOff>
    </xdr:from>
    <xdr:to>
      <xdr:col>37</xdr:col>
      <xdr:colOff>0</xdr:colOff>
      <xdr:row>106</xdr:row>
      <xdr:rowOff>180975</xdr:rowOff>
    </xdr:to>
    <xdr:cxnSp macro="">
      <xdr:nvCxnSpPr>
        <xdr:cNvPr id="92" name="Прямая со стрелкой 91"/>
        <xdr:cNvCxnSpPr/>
      </xdr:nvCxnSpPr>
      <xdr:spPr>
        <a:xfrm>
          <a:off x="20740007" y="20844783"/>
          <a:ext cx="1205593" cy="738867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16329</xdr:colOff>
      <xdr:row>103</xdr:row>
      <xdr:rowOff>2721</xdr:rowOff>
    </xdr:from>
    <xdr:to>
      <xdr:col>39</xdr:col>
      <xdr:colOff>581025</xdr:colOff>
      <xdr:row>106</xdr:row>
      <xdr:rowOff>161925</xdr:rowOff>
    </xdr:to>
    <xdr:cxnSp macro="">
      <xdr:nvCxnSpPr>
        <xdr:cNvPr id="93" name="Прямая со стрелкой 92"/>
        <xdr:cNvCxnSpPr/>
      </xdr:nvCxnSpPr>
      <xdr:spPr>
        <a:xfrm>
          <a:off x="20742729" y="20833896"/>
          <a:ext cx="3003096" cy="730704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103</xdr:row>
      <xdr:rowOff>0</xdr:rowOff>
    </xdr:from>
    <xdr:to>
      <xdr:col>35</xdr:col>
      <xdr:colOff>28576</xdr:colOff>
      <xdr:row>106</xdr:row>
      <xdr:rowOff>171450</xdr:rowOff>
    </xdr:to>
    <xdr:cxnSp macro="">
      <xdr:nvCxnSpPr>
        <xdr:cNvPr id="94" name="Прямая со стрелкой 93"/>
        <xdr:cNvCxnSpPr/>
      </xdr:nvCxnSpPr>
      <xdr:spPr>
        <a:xfrm flipH="1">
          <a:off x="20154900" y="20831175"/>
          <a:ext cx="600076" cy="74295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608134</xdr:colOff>
      <xdr:row>108</xdr:row>
      <xdr:rowOff>190499</xdr:rowOff>
    </xdr:from>
    <xdr:to>
      <xdr:col>34</xdr:col>
      <xdr:colOff>0</xdr:colOff>
      <xdr:row>111</xdr:row>
      <xdr:rowOff>7326</xdr:rowOff>
    </xdr:to>
    <xdr:cxnSp macro="">
      <xdr:nvCxnSpPr>
        <xdr:cNvPr id="95" name="Соединительная линия уступом 94"/>
        <xdr:cNvCxnSpPr/>
      </xdr:nvCxnSpPr>
      <xdr:spPr>
        <a:xfrm rot="16200000" flipH="1">
          <a:off x="19921903" y="22167605"/>
          <a:ext cx="388327" cy="1466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19051</xdr:colOff>
      <xdr:row>109</xdr:row>
      <xdr:rowOff>9526</xdr:rowOff>
    </xdr:from>
    <xdr:to>
      <xdr:col>40</xdr:col>
      <xdr:colOff>20517</xdr:colOff>
      <xdr:row>111</xdr:row>
      <xdr:rowOff>16853</xdr:rowOff>
    </xdr:to>
    <xdr:cxnSp macro="">
      <xdr:nvCxnSpPr>
        <xdr:cNvPr id="96" name="Соединительная линия уступом 95"/>
        <xdr:cNvCxnSpPr/>
      </xdr:nvCxnSpPr>
      <xdr:spPr>
        <a:xfrm rot="16200000" flipH="1">
          <a:off x="23790520" y="22177132"/>
          <a:ext cx="388327" cy="1466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</xdr:colOff>
      <xdr:row>109</xdr:row>
      <xdr:rowOff>9523</xdr:rowOff>
    </xdr:from>
    <xdr:to>
      <xdr:col>37</xdr:col>
      <xdr:colOff>3</xdr:colOff>
      <xdr:row>120</xdr:row>
      <xdr:rowOff>180974</xdr:rowOff>
    </xdr:to>
    <xdr:cxnSp macro="">
      <xdr:nvCxnSpPr>
        <xdr:cNvPr id="97" name="Соединительная линия уступом 96"/>
        <xdr:cNvCxnSpPr/>
      </xdr:nvCxnSpPr>
      <xdr:spPr>
        <a:xfrm rot="5400000">
          <a:off x="20812126" y="23117173"/>
          <a:ext cx="2266951" cy="2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571500</xdr:colOff>
      <xdr:row>119</xdr:row>
      <xdr:rowOff>34636</xdr:rowOff>
    </xdr:from>
    <xdr:to>
      <xdr:col>35</xdr:col>
      <xdr:colOff>9528</xdr:colOff>
      <xdr:row>125</xdr:row>
      <xdr:rowOff>85728</xdr:rowOff>
    </xdr:to>
    <xdr:cxnSp macro="">
      <xdr:nvCxnSpPr>
        <xdr:cNvPr id="98" name="Соединительная линия уступом 97"/>
        <xdr:cNvCxnSpPr/>
      </xdr:nvCxnSpPr>
      <xdr:spPr>
        <a:xfrm rot="16200000" flipH="1">
          <a:off x="19805505" y="24187006"/>
          <a:ext cx="1203617" cy="657228"/>
        </a:xfrm>
        <a:prstGeom prst="bentConnector3">
          <a:avLst>
            <a:gd name="adj1" fmla="val 100036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130</xdr:row>
      <xdr:rowOff>13607</xdr:rowOff>
    </xdr:from>
    <xdr:to>
      <xdr:col>37</xdr:col>
      <xdr:colOff>2513</xdr:colOff>
      <xdr:row>134</xdr:row>
      <xdr:rowOff>182130</xdr:rowOff>
    </xdr:to>
    <xdr:cxnSp macro="">
      <xdr:nvCxnSpPr>
        <xdr:cNvPr id="99" name="Соединительная линия уступом 98"/>
        <xdr:cNvCxnSpPr/>
      </xdr:nvCxnSpPr>
      <xdr:spPr>
        <a:xfrm rot="16200000" flipH="1">
          <a:off x="21481595" y="26471337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129</xdr:row>
      <xdr:rowOff>76200</xdr:rowOff>
    </xdr:from>
    <xdr:to>
      <xdr:col>21</xdr:col>
      <xdr:colOff>9525</xdr:colOff>
      <xdr:row>129</xdr:row>
      <xdr:rowOff>76200</xdr:rowOff>
    </xdr:to>
    <xdr:cxnSp macro="">
      <xdr:nvCxnSpPr>
        <xdr:cNvPr id="100" name="Прямая соединительная линия 99"/>
        <xdr:cNvCxnSpPr/>
      </xdr:nvCxnSpPr>
      <xdr:spPr>
        <a:xfrm>
          <a:off x="10125075" y="25879425"/>
          <a:ext cx="207645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23503</xdr:colOff>
      <xdr:row>151</xdr:row>
      <xdr:rowOff>1237</xdr:rowOff>
    </xdr:from>
    <xdr:to>
      <xdr:col>46</xdr:col>
      <xdr:colOff>26016</xdr:colOff>
      <xdr:row>155</xdr:row>
      <xdr:rowOff>169760</xdr:rowOff>
    </xdr:to>
    <xdr:cxnSp macro="">
      <xdr:nvCxnSpPr>
        <xdr:cNvPr id="101" name="Соединительная линия уступом 100"/>
        <xdr:cNvCxnSpPr/>
      </xdr:nvCxnSpPr>
      <xdr:spPr>
        <a:xfrm rot="16200000" flipH="1">
          <a:off x="27181998" y="30459467"/>
          <a:ext cx="930523" cy="2513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-1</xdr:colOff>
      <xdr:row>118</xdr:row>
      <xdr:rowOff>179295</xdr:rowOff>
    </xdr:from>
    <xdr:to>
      <xdr:col>40</xdr:col>
      <xdr:colOff>43145</xdr:colOff>
      <xdr:row>125</xdr:row>
      <xdr:rowOff>39887</xdr:rowOff>
    </xdr:to>
    <xdr:cxnSp macro="">
      <xdr:nvCxnSpPr>
        <xdr:cNvPr id="102" name="Соединительная линия уступом 101"/>
        <xdr:cNvCxnSpPr/>
      </xdr:nvCxnSpPr>
      <xdr:spPr>
        <a:xfrm rot="5400000">
          <a:off x="22984613" y="24048156"/>
          <a:ext cx="1203617" cy="843246"/>
        </a:xfrm>
        <a:prstGeom prst="bentConnector3">
          <a:avLst>
            <a:gd name="adj1" fmla="val 100036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590552</xdr:colOff>
      <xdr:row>21</xdr:row>
      <xdr:rowOff>0</xdr:rowOff>
    </xdr:from>
    <xdr:to>
      <xdr:col>36</xdr:col>
      <xdr:colOff>591917</xdr:colOff>
      <xdr:row>28</xdr:row>
      <xdr:rowOff>2</xdr:rowOff>
    </xdr:to>
    <xdr:cxnSp macro="">
      <xdr:nvCxnSpPr>
        <xdr:cNvPr id="111" name="Соединительная линия уступом 110"/>
        <xdr:cNvCxnSpPr/>
      </xdr:nvCxnSpPr>
      <xdr:spPr>
        <a:xfrm rot="5400000" flipH="1" flipV="1">
          <a:off x="21260484" y="4685618"/>
          <a:ext cx="1333502" cy="1365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72942</xdr:colOff>
      <xdr:row>20</xdr:row>
      <xdr:rowOff>186018</xdr:rowOff>
    </xdr:from>
    <xdr:to>
      <xdr:col>39</xdr:col>
      <xdr:colOff>74307</xdr:colOff>
      <xdr:row>27</xdr:row>
      <xdr:rowOff>186020</xdr:rowOff>
    </xdr:to>
    <xdr:cxnSp macro="">
      <xdr:nvCxnSpPr>
        <xdr:cNvPr id="112" name="Соединительная линия уступом 111"/>
        <xdr:cNvCxnSpPr/>
      </xdr:nvCxnSpPr>
      <xdr:spPr>
        <a:xfrm rot="5400000" flipH="1" flipV="1">
          <a:off x="22440056" y="4696722"/>
          <a:ext cx="1333502" cy="1365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486593</xdr:colOff>
      <xdr:row>122</xdr:row>
      <xdr:rowOff>1</xdr:rowOff>
    </xdr:from>
    <xdr:to>
      <xdr:col>51</xdr:col>
      <xdr:colOff>486597</xdr:colOff>
      <xdr:row>129</xdr:row>
      <xdr:rowOff>7327</xdr:rowOff>
    </xdr:to>
    <xdr:cxnSp macro="">
      <xdr:nvCxnSpPr>
        <xdr:cNvPr id="126" name="Соединительная линия уступом 125"/>
        <xdr:cNvCxnSpPr/>
      </xdr:nvCxnSpPr>
      <xdr:spPr>
        <a:xfrm rot="5400000" flipH="1" flipV="1">
          <a:off x="30251358" y="25132853"/>
          <a:ext cx="1363238" cy="4"/>
        </a:xfrm>
        <a:prstGeom prst="bentConnector3">
          <a:avLst>
            <a:gd name="adj1" fmla="val 50000"/>
          </a:avLst>
        </a:prstGeom>
        <a:ln w="38100">
          <a:prstDash val="sys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408215</xdr:colOff>
      <xdr:row>32</xdr:row>
      <xdr:rowOff>17318</xdr:rowOff>
    </xdr:from>
    <xdr:to>
      <xdr:col>41</xdr:col>
      <xdr:colOff>69272</xdr:colOff>
      <xdr:row>37</xdr:row>
      <xdr:rowOff>81642</xdr:rowOff>
    </xdr:to>
    <xdr:cxnSp macro="">
      <xdr:nvCxnSpPr>
        <xdr:cNvPr id="138" name="Соединительная линия уступом 137"/>
        <xdr:cNvCxnSpPr/>
      </xdr:nvCxnSpPr>
      <xdr:spPr>
        <a:xfrm rot="10800000" flipV="1">
          <a:off x="14349351" y="7117773"/>
          <a:ext cx="10155876" cy="1207324"/>
        </a:xfrm>
        <a:prstGeom prst="bentConnector3">
          <a:avLst>
            <a:gd name="adj1" fmla="val 37"/>
          </a:avLst>
        </a:prstGeom>
        <a:ln w="28575">
          <a:solidFill>
            <a:schemeClr val="accent4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413657</xdr:colOff>
      <xdr:row>37</xdr:row>
      <xdr:rowOff>76200</xdr:rowOff>
    </xdr:from>
    <xdr:to>
      <xdr:col>24</xdr:col>
      <xdr:colOff>432289</xdr:colOff>
      <xdr:row>93</xdr:row>
      <xdr:rowOff>7327</xdr:rowOff>
    </xdr:to>
    <xdr:cxnSp macro="">
      <xdr:nvCxnSpPr>
        <xdr:cNvPr id="152" name="Прямая со стрелкой 151"/>
        <xdr:cNvCxnSpPr/>
      </xdr:nvCxnSpPr>
      <xdr:spPr>
        <a:xfrm>
          <a:off x="14434457" y="8322129"/>
          <a:ext cx="18632" cy="10620898"/>
        </a:xfrm>
        <a:prstGeom prst="straightConnector1">
          <a:avLst/>
        </a:prstGeom>
        <a:ln w="28575">
          <a:solidFill>
            <a:schemeClr val="accent4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9525</xdr:colOff>
      <xdr:row>136</xdr:row>
      <xdr:rowOff>180975</xdr:rowOff>
    </xdr:from>
    <xdr:to>
      <xdr:col>58</xdr:col>
      <xdr:colOff>47626</xdr:colOff>
      <xdr:row>139</xdr:row>
      <xdr:rowOff>142874</xdr:rowOff>
    </xdr:to>
    <xdr:cxnSp macro="">
      <xdr:nvCxnSpPr>
        <xdr:cNvPr id="172" name="Прямая со стрелкой 171"/>
        <xdr:cNvCxnSpPr/>
      </xdr:nvCxnSpPr>
      <xdr:spPr>
        <a:xfrm flipH="1" flipV="1">
          <a:off x="31899225" y="27317700"/>
          <a:ext cx="3086101" cy="533399"/>
        </a:xfrm>
        <a:prstGeom prst="straightConnector1">
          <a:avLst/>
        </a:prstGeom>
        <a:ln w="63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</xdr:colOff>
      <xdr:row>80</xdr:row>
      <xdr:rowOff>119062</xdr:rowOff>
    </xdr:from>
    <xdr:to>
      <xdr:col>23</xdr:col>
      <xdr:colOff>14288</xdr:colOff>
      <xdr:row>87</xdr:row>
      <xdr:rowOff>9525</xdr:rowOff>
    </xdr:to>
    <xdr:cxnSp macro="">
      <xdr:nvCxnSpPr>
        <xdr:cNvPr id="177" name="Прямая со стрелкой 176"/>
        <xdr:cNvCxnSpPr/>
      </xdr:nvCxnSpPr>
      <xdr:spPr>
        <a:xfrm flipH="1" flipV="1">
          <a:off x="8072437" y="16525875"/>
          <a:ext cx="5562601" cy="1223963"/>
        </a:xfrm>
        <a:prstGeom prst="straightConnector1">
          <a:avLst/>
        </a:prstGeom>
        <a:ln w="63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96</xdr:row>
      <xdr:rowOff>108858</xdr:rowOff>
    </xdr:from>
    <xdr:to>
      <xdr:col>24</xdr:col>
      <xdr:colOff>0</xdr:colOff>
      <xdr:row>96</xdr:row>
      <xdr:rowOff>114300</xdr:rowOff>
    </xdr:to>
    <xdr:cxnSp macro="">
      <xdr:nvCxnSpPr>
        <xdr:cNvPr id="179" name="Прямая со стрелкой 178"/>
        <xdr:cNvCxnSpPr/>
      </xdr:nvCxnSpPr>
      <xdr:spPr>
        <a:xfrm flipH="1" flipV="1">
          <a:off x="7924800" y="19606533"/>
          <a:ext cx="6096000" cy="5442"/>
        </a:xfrm>
        <a:prstGeom prst="straightConnector1">
          <a:avLst/>
        </a:prstGeom>
        <a:ln w="63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13607</xdr:colOff>
      <xdr:row>108</xdr:row>
      <xdr:rowOff>183173</xdr:rowOff>
    </xdr:from>
    <xdr:to>
      <xdr:col>24</xdr:col>
      <xdr:colOff>7327</xdr:colOff>
      <xdr:row>112</xdr:row>
      <xdr:rowOff>136072</xdr:rowOff>
    </xdr:to>
    <xdr:cxnSp macro="">
      <xdr:nvCxnSpPr>
        <xdr:cNvPr id="182" name="Прямая со стрелкой 181"/>
        <xdr:cNvCxnSpPr/>
      </xdr:nvCxnSpPr>
      <xdr:spPr>
        <a:xfrm flipH="1">
          <a:off x="7919357" y="21958788"/>
          <a:ext cx="6075066" cy="714899"/>
        </a:xfrm>
        <a:prstGeom prst="straightConnector1">
          <a:avLst/>
        </a:prstGeom>
        <a:ln w="63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118</xdr:row>
      <xdr:rowOff>0</xdr:rowOff>
    </xdr:from>
    <xdr:to>
      <xdr:col>24</xdr:col>
      <xdr:colOff>0</xdr:colOff>
      <xdr:row>128</xdr:row>
      <xdr:rowOff>152400</xdr:rowOff>
    </xdr:to>
    <xdr:cxnSp macro="">
      <xdr:nvCxnSpPr>
        <xdr:cNvPr id="186" name="Прямая со стрелкой 185"/>
        <xdr:cNvCxnSpPr/>
      </xdr:nvCxnSpPr>
      <xdr:spPr>
        <a:xfrm flipH="1">
          <a:off x="7924800" y="23688675"/>
          <a:ext cx="6096000" cy="2066925"/>
        </a:xfrm>
        <a:prstGeom prst="straightConnector1">
          <a:avLst/>
        </a:prstGeom>
        <a:ln w="63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137</xdr:row>
      <xdr:rowOff>71437</xdr:rowOff>
    </xdr:from>
    <xdr:to>
      <xdr:col>14</xdr:col>
      <xdr:colOff>285750</xdr:colOff>
      <xdr:row>150</xdr:row>
      <xdr:rowOff>47624</xdr:rowOff>
    </xdr:to>
    <xdr:sp macro="" textlink="">
      <xdr:nvSpPr>
        <xdr:cNvPr id="201" name="Прямоугольник 200"/>
        <xdr:cNvSpPr/>
      </xdr:nvSpPr>
      <xdr:spPr>
        <a:xfrm>
          <a:off x="2762250" y="27336750"/>
          <a:ext cx="9239250" cy="2452687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333375</xdr:colOff>
      <xdr:row>93</xdr:row>
      <xdr:rowOff>47625</xdr:rowOff>
    </xdr:from>
    <xdr:to>
      <xdr:col>6</xdr:col>
      <xdr:colOff>714375</xdr:colOff>
      <xdr:row>133</xdr:row>
      <xdr:rowOff>142875</xdr:rowOff>
    </xdr:to>
    <xdr:sp macro="" textlink="">
      <xdr:nvSpPr>
        <xdr:cNvPr id="202" name="Левая фигурная скобка 201"/>
        <xdr:cNvSpPr/>
      </xdr:nvSpPr>
      <xdr:spPr>
        <a:xfrm>
          <a:off x="4057650" y="18973800"/>
          <a:ext cx="381000" cy="7734300"/>
        </a:xfrm>
        <a:prstGeom prst="leftBrace">
          <a:avLst>
            <a:gd name="adj1" fmla="val 44444"/>
            <a:gd name="adj2" fmla="val 49357"/>
          </a:avLst>
        </a:prstGeom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86591</xdr:colOff>
      <xdr:row>0</xdr:row>
      <xdr:rowOff>0</xdr:rowOff>
    </xdr:from>
    <xdr:to>
      <xdr:col>48</xdr:col>
      <xdr:colOff>69273</xdr:colOff>
      <xdr:row>34</xdr:row>
      <xdr:rowOff>159327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86590</xdr:colOff>
      <xdr:row>34</xdr:row>
      <xdr:rowOff>155863</xdr:rowOff>
    </xdr:from>
    <xdr:to>
      <xdr:col>48</xdr:col>
      <xdr:colOff>69272</xdr:colOff>
      <xdr:row>69</xdr:row>
      <xdr:rowOff>72736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247650</xdr:colOff>
      <xdr:row>1</xdr:row>
      <xdr:rowOff>171450</xdr:rowOff>
    </xdr:from>
    <xdr:to>
      <xdr:col>126</xdr:col>
      <xdr:colOff>38100</xdr:colOff>
      <xdr:row>71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266700</xdr:colOff>
      <xdr:row>74</xdr:row>
      <xdr:rowOff>0</xdr:rowOff>
    </xdr:from>
    <xdr:to>
      <xdr:col>126</xdr:col>
      <xdr:colOff>152400</xdr:colOff>
      <xdr:row>146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86591</xdr:colOff>
      <xdr:row>0</xdr:row>
      <xdr:rowOff>31172</xdr:rowOff>
    </xdr:from>
    <xdr:to>
      <xdr:col>48</xdr:col>
      <xdr:colOff>502228</xdr:colOff>
      <xdr:row>65</xdr:row>
      <xdr:rowOff>51954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95250</xdr:rowOff>
        </xdr:from>
        <xdr:to>
          <xdr:col>7</xdr:col>
          <xdr:colOff>266700</xdr:colOff>
          <xdr:row>18</xdr:row>
          <xdr:rowOff>28575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</xdr:row>
          <xdr:rowOff>76200</xdr:rowOff>
        </xdr:from>
        <xdr:to>
          <xdr:col>7</xdr:col>
          <xdr:colOff>266700</xdr:colOff>
          <xdr:row>10</xdr:row>
          <xdr:rowOff>47625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12.38998576389" createdVersion="6" refreshedVersion="6" minRefreshableVersion="3" recordCount="1410">
  <cacheSource type="worksheet">
    <worksheetSource ref="A1:H1048576" sheet="CPR CDR 3и лица"/>
  </cacheSource>
  <cacheFields count="8">
    <cacheField name="ISIN" numFmtId="0">
      <sharedItems containsBlank="1"/>
    </cacheField>
    <cacheField name="Agent_FullName" numFmtId="0">
      <sharedItems containsBlank="1" count="29">
        <s v="ТФБ1"/>
        <s v="МИА-2"/>
        <s v="МИА 1,А4"/>
        <s v="ПСПб"/>
        <s v="Восточно-Сибирский ИА"/>
        <s v="Возрождение-3"/>
        <s v="Санрайз-2"/>
        <s v="Санрайз-1"/>
        <s v="МТСБ"/>
        <s v="Фора2014"/>
        <s v="Союз-1"/>
        <s v="ДВИЦ-1"/>
        <s v="ИНТЕХ"/>
        <s v="МИА-1-пул1"/>
        <s v="Возрождение-4"/>
        <s v="Пульсар-2"/>
        <s v="Пульсар-1"/>
        <s v="Эклипс-1"/>
        <s v="МИА-1-пул3"/>
        <s v="ЗАО «ИА Надежный дом-1»"/>
        <s v="АкБарс2"/>
        <s v="Вега-2"/>
        <s v="Вега-1"/>
        <s v="Absolut4"/>
        <s v="МКБ 2"/>
        <s v="Возрождение-5"/>
        <s v="Металлинвест-2"/>
        <s v="БСПБ 2"/>
        <m/>
      </sharedItems>
    </cacheField>
    <cacheField name="Report Date" numFmtId="14">
      <sharedItems containsNonDate="0" containsDate="1" containsString="0" containsBlank="1" minDate="2013-12-01T00:00:00" maxDate="2019-10-02T00:00:00"/>
    </cacheField>
    <cacheField name="MergeCols" numFmtId="10">
      <sharedItems containsBlank="1"/>
    </cacheField>
    <cacheField name="DBTatBeginning" numFmtId="172">
      <sharedItems containsString="0" containsBlank="1" containsNumber="1" minValue="238268005.75" maxValue="10673993987.549999"/>
    </cacheField>
    <cacheField name="PoolAmortPerMonth" numFmtId="172">
      <sharedItems containsString="0" containsBlank="1" containsNumber="1" minValue="0" maxValue="347548994.56000203"/>
    </cacheField>
    <cacheField name="CPR" numFmtId="10">
      <sharedItems containsString="0" containsBlank="1" containsNumber="1" minValue="0" maxValue="0.91060659464610405"/>
    </cacheField>
    <cacheField name="CDR" numFmtId="10">
      <sharedItems containsString="0" containsBlank="1" containsNumber="1" minValue="0" maxValue="0.62218511666327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0">
  <r>
    <s v="RU000A0JV508"/>
    <x v="0"/>
    <d v="2015-01-01T00:00:00"/>
    <s v="42005ТФБ1"/>
    <n v="2392984908.4699998"/>
    <n v="86569689.930000007"/>
    <n v="0.15683425961220501"/>
    <n v="0.23502457839131799"/>
  </r>
  <r>
    <s v="RU000A0JV508"/>
    <x v="0"/>
    <d v="2015-02-01T00:00:00"/>
    <s v="42036ТФБ1"/>
    <n v="2387549176.23"/>
    <n v="5435732.2400000002"/>
    <n v="2.6791635627285999E-2"/>
    <n v="8.7503573030576192E-3"/>
  </r>
  <r>
    <s v="RU000A0JV508"/>
    <x v="0"/>
    <d v="2015-03-01T00:00:00"/>
    <s v="42064ТФБ1"/>
    <n v="2377363076.3600001"/>
    <n v="19777204.120000001"/>
    <n v="9.4971299660219402E-2"/>
    <n v="0"/>
  </r>
  <r>
    <s v="RU000A0JV508"/>
    <x v="0"/>
    <d v="2015-04-01T00:00:00"/>
    <s v="42095ТФБ1"/>
    <n v="2359477372.3499999"/>
    <n v="17885704.010000002"/>
    <n v="8.6938164802932899E-2"/>
    <n v="5.70987857159568E-2"/>
  </r>
  <r>
    <s v="RU000A0JV508"/>
    <x v="0"/>
    <d v="2015-05-01T00:00:00"/>
    <s v="42125ТФБ1"/>
    <n v="2352188756.6999998"/>
    <n v="7288615.6500000004"/>
    <n v="3.6950155433304897E-2"/>
    <n v="6.9207285610363697E-2"/>
  </r>
  <r>
    <s v="RU000A0JV508"/>
    <x v="0"/>
    <d v="2015-06-01T00:00:00"/>
    <s v="42156ТФБ1"/>
    <n v="2337853582.8299999"/>
    <n v="14335173.869999999"/>
    <n v="7.1272997398183296E-2"/>
    <n v="8.5756277234406902E-2"/>
  </r>
  <r>
    <s v="RU000A0JV508"/>
    <x v="0"/>
    <d v="2015-07-01T00:00:00"/>
    <s v="42186ТФБ1"/>
    <n v="2324775319.2600002"/>
    <n v="13078263.57"/>
    <n v="6.5749795585296394E-2"/>
    <n v="3.6841753409087498E-2"/>
  </r>
  <r>
    <s v="RU000A0JV508"/>
    <x v="0"/>
    <d v="2015-08-01T00:00:00"/>
    <s v="42217ТФБ1"/>
    <n v="2152385525.0999999"/>
    <n v="172389794.16"/>
    <n v="0.61320039706921103"/>
    <n v="2.85111084313492E-2"/>
  </r>
  <r>
    <s v="RU000A0JV508"/>
    <x v="0"/>
    <d v="2015-09-01T00:00:00"/>
    <s v="42248ТФБ1"/>
    <n v="2140960153.8800001"/>
    <n v="11425371.220000001"/>
    <n v="4.8962397674199999E-2"/>
    <n v="2.3578377262264E-2"/>
  </r>
  <r>
    <s v="RU000A0JV508"/>
    <x v="0"/>
    <d v="2015-10-01T00:00:00"/>
    <s v="42278ТФБ1"/>
    <n v="2092306843.96"/>
    <n v="48653309.920000002"/>
    <n v="0.19980359237825801"/>
    <n v="5.6917569483301997E-2"/>
  </r>
  <r>
    <s v="RU000A0JV508"/>
    <x v="0"/>
    <d v="2015-11-01T00:00:00"/>
    <s v="42309ТФБ1"/>
    <n v="2062163297.9400001"/>
    <n v="30143546.02"/>
    <n v="0.117356342740198"/>
    <n v="2.5727991863071099E-2"/>
  </r>
  <r>
    <s v="RU000A0JV508"/>
    <x v="0"/>
    <d v="2015-12-01T00:00:00"/>
    <s v="42339ТФБ1"/>
    <n v="2023986171.50001"/>
    <n v="38177126.439999998"/>
    <n v="0.141519580745433"/>
    <n v="7.9783398696932406E-2"/>
  </r>
  <r>
    <s v="RU000A0JV508"/>
    <x v="0"/>
    <d v="2016-01-01T00:00:00"/>
    <s v="42370ТФБ1"/>
    <n v="1998621203.8"/>
    <n v="25364967.699999999"/>
    <n v="9.51540289921535E-2"/>
    <n v="1.4249260587438301E-2"/>
  </r>
  <r>
    <s v="RU000A0JV508"/>
    <x v="0"/>
    <d v="2016-02-01T00:00:00"/>
    <s v="42401ТФБ1"/>
    <n v="1967687289.25"/>
    <n v="30933914.550000001"/>
    <n v="0.12782075584765801"/>
    <n v="1.8784044278405299E-2"/>
  </r>
  <r>
    <s v="RU000A0JV508"/>
    <x v="0"/>
    <d v="2016-03-01T00:00:00"/>
    <s v="42430ТФБ1"/>
    <n v="1901663007.75"/>
    <n v="73957175.179999903"/>
    <n v="0.142356681233305"/>
    <n v="0.26346709117217099"/>
  </r>
  <r>
    <s v="RU000A0JV508"/>
    <x v="0"/>
    <d v="2016-04-01T00:00:00"/>
    <s v="42461ТФБ1"/>
    <n v="1870020709.9200101"/>
    <n v="31642297.829999998"/>
    <n v="0.13311974140232899"/>
    <n v="2.59142450419487E-2"/>
  </r>
  <r>
    <s v="RU000A0JV508"/>
    <x v="0"/>
    <d v="2016-05-01T00:00:00"/>
    <s v="42491ТФБ1"/>
    <n v="1843682595.3599999"/>
    <n v="26338114.559999999"/>
    <n v="0.105151510238393"/>
    <n v="1.8062289162754298E-2"/>
  </r>
  <r>
    <s v="RU000A0JV508"/>
    <x v="0"/>
    <d v="2016-06-01T00:00:00"/>
    <s v="42522ТФБ1"/>
    <n v="1805082453.5999999"/>
    <n v="41401860.689999998"/>
    <n v="0.13355985421467001"/>
    <n v="8.1314279794822295E-2"/>
  </r>
  <r>
    <s v="RU000A0JV508"/>
    <x v="0"/>
    <d v="2016-07-01T00:00:00"/>
    <s v="42552ТФБ1"/>
    <n v="1774909127.3"/>
    <n v="32975045.23"/>
    <n v="0.15253392231882901"/>
    <n v="8.1786513828913093E-3"/>
  </r>
  <r>
    <s v="RU000A0JV508"/>
    <x v="0"/>
    <d v="2016-08-01T00:00:00"/>
    <s v="42583ТФБ1"/>
    <n v="1744902169.78"/>
    <n v="30006957.52"/>
    <n v="0.13966921927089099"/>
    <n v="1.7891670211956399E-2"/>
  </r>
  <r>
    <s v="RU000A0JV508"/>
    <x v="0"/>
    <d v="2016-09-01T00:00:00"/>
    <s v="42614ТФБ1"/>
    <n v="1715869844.96"/>
    <n v="29032324.82"/>
    <n v="0.11622482587356101"/>
    <n v="3.9601776592700602E-2"/>
  </r>
  <r>
    <s v="RU000A0JV508"/>
    <x v="0"/>
    <d v="2016-10-01T00:00:00"/>
    <s v="42644ТФБ1"/>
    <n v="1686095289.1900001"/>
    <n v="29774555.77"/>
    <n v="0.14133023278668699"/>
    <n v="1.8618493942586E-3"/>
  </r>
  <r>
    <s v="RU000A0JV508"/>
    <x v="0"/>
    <d v="2016-11-01T00:00:00"/>
    <s v="42675ТФБ1"/>
    <n v="1664797541.8099999"/>
    <n v="21297747.379999999"/>
    <n v="9.0516881068763697E-2"/>
    <n v="0"/>
  </r>
  <r>
    <s v="RU000A0JV508"/>
    <x v="0"/>
    <d v="2016-12-01T00:00:00"/>
    <s v="42705ТФБ1"/>
    <n v="1643594404.51"/>
    <n v="21203137.300000101"/>
    <n v="8.9262851803176599E-2"/>
    <n v="1.3231310957357001E-2"/>
  </r>
  <r>
    <s v="RU000A0JV508"/>
    <x v="0"/>
    <d v="2017-01-01T00:00:00"/>
    <s v="42736ТФБ1"/>
    <n v="1635089848.01"/>
    <n v="8504556.5000000093"/>
    <n v="8.9696871025794992E-3"/>
    <n v="0.12604550082346699"/>
  </r>
  <r>
    <s v="RU000A0JV508"/>
    <x v="0"/>
    <d v="2017-02-01T00:00:00"/>
    <s v="42767ТФБ1"/>
    <n v="1620779331.1099999"/>
    <n v="14310516.9"/>
    <n v="5.5668902092119499E-2"/>
    <n v="0.15370369789817301"/>
  </r>
  <r>
    <s v="RU000A0JV508"/>
    <x v="0"/>
    <d v="2017-03-01T00:00:00"/>
    <s v="42795ТФБ1"/>
    <n v="1593376636.23"/>
    <n v="27402694.879999999"/>
    <n v="0.13168272762269101"/>
    <n v="0.27226526219694802"/>
  </r>
  <r>
    <s v="RU000A0JV508"/>
    <x v="0"/>
    <d v="2017-04-01T00:00:00"/>
    <s v="42826ТФБ1"/>
    <n v="1565015965.29"/>
    <n v="28360670.940000001"/>
    <n v="0.13479821827212901"/>
    <n v="0.431848670881814"/>
  </r>
  <r>
    <s v="RU000A0JV508"/>
    <x v="0"/>
    <d v="2017-05-01T00:00:00"/>
    <s v="42856ТФБ1"/>
    <n v="1542791101.9400001"/>
    <n v="22224863.350000001"/>
    <n v="0.109651975066685"/>
    <n v="0.24480248129375001"/>
  </r>
  <r>
    <s v="RU000A0JV508"/>
    <x v="0"/>
    <d v="2017-06-01T00:00:00"/>
    <s v="42887ТФБ1"/>
    <n v="1527095752.46"/>
    <n v="15695349.48"/>
    <n v="6.2137577270555903E-2"/>
    <n v="7.3779900948422406E-2"/>
  </r>
  <r>
    <s v="RU000A0JV508"/>
    <x v="0"/>
    <d v="2017-07-01T00:00:00"/>
    <s v="42917ТФБ1"/>
    <n v="1497365983.3299999"/>
    <n v="29729769.129999898"/>
    <n v="0.15724471214135899"/>
    <n v="6.7937822265365794E-2"/>
  </r>
  <r>
    <s v="RU000A0JV508"/>
    <x v="0"/>
    <d v="2017-08-01T00:00:00"/>
    <s v="42948ТФБ1"/>
    <n v="1450839876.55"/>
    <n v="46526106.780000001"/>
    <n v="0.26890417853385701"/>
    <n v="2.1629027475903902E-2"/>
  </r>
  <r>
    <s v="RU000A0JV508"/>
    <x v="0"/>
    <d v="2017-09-01T00:00:00"/>
    <s v="42979ТФБ1"/>
    <n v="1427633174.75"/>
    <n v="23206701.800000001"/>
    <n v="0.12572870050783799"/>
    <n v="4.0900942162565998E-2"/>
  </r>
  <r>
    <s v="RU000A0JV508"/>
    <x v="0"/>
    <d v="2017-10-01T00:00:00"/>
    <s v="43009ТФБ1"/>
    <n v="1395817546.98"/>
    <n v="31815627.77"/>
    <n v="0.188696319096501"/>
    <n v="3.36337489736558E-2"/>
  </r>
  <r>
    <s v="RU000A0JV508"/>
    <x v="0"/>
    <d v="2017-11-01T00:00:00"/>
    <s v="43040ТФБ1"/>
    <n v="1366704801.9200001"/>
    <n v="29112745.060000099"/>
    <n v="0.168685011107268"/>
    <n v="2.8959091188522201E-2"/>
  </r>
  <r>
    <s v="RU000A0JV508"/>
    <x v="0"/>
    <d v="2017-12-01T00:00:00"/>
    <s v="43070ТФБ1"/>
    <n v="1336793928.8199999"/>
    <n v="29910873.100000098"/>
    <n v="0.17861141162010999"/>
    <n v="1.4764462256572601E-2"/>
  </r>
  <r>
    <s v="RU000A0JV508"/>
    <x v="0"/>
    <d v="2018-01-01T00:00:00"/>
    <s v="43101ТФБ1"/>
    <n v="1300160293.6700001"/>
    <n v="36633635.149999902"/>
    <n v="0.21613983881285101"/>
    <n v="3.4173454467033601E-3"/>
  </r>
  <r>
    <s v="RU000A0JV508"/>
    <x v="0"/>
    <d v="2018-02-01T00:00:00"/>
    <s v="43132ТФБ1"/>
    <n v="1266424719.95"/>
    <n v="33735573.719999999"/>
    <n v="0.22716224587085401"/>
    <n v="0.16444628546062001"/>
  </r>
  <r>
    <s v="RU000A0JV508"/>
    <x v="0"/>
    <d v="2018-03-01T00:00:00"/>
    <s v="43160ТФБ1"/>
    <n v="1240544425.1099999"/>
    <n v="25880294.84"/>
    <n v="0.16135436609253301"/>
    <n v="4.2274103467107998E-2"/>
  </r>
  <r>
    <s v="RU000A0JV508"/>
    <x v="0"/>
    <d v="2018-04-01T00:00:00"/>
    <s v="43191ТФБ1"/>
    <n v="1208637134.0899999"/>
    <n v="31907291.02"/>
    <n v="0.21854500402087301"/>
    <n v="3.5837704412988503E-2"/>
  </r>
  <r>
    <s v="RU000A0JV508"/>
    <x v="0"/>
    <d v="2018-05-01T00:00:00"/>
    <s v="43221ТФБ1"/>
    <n v="1164139863.45"/>
    <n v="44497270.640000001"/>
    <n v="0.31932135146121399"/>
    <n v="6.6297556168096697E-2"/>
  </r>
  <r>
    <s v="RU000A0JV508"/>
    <x v="0"/>
    <d v="2018-06-01T00:00:00"/>
    <s v="43252ТФБ1"/>
    <n v="1128491114.6400001"/>
    <n v="35648748.810000099"/>
    <n v="0.25132542100084299"/>
    <n v="9.7021699198398897E-2"/>
  </r>
  <r>
    <s v="RU000A0JV508"/>
    <x v="0"/>
    <d v="2018-07-01T00:00:00"/>
    <s v="43282ТФБ1"/>
    <n v="1094670283.3199999"/>
    <n v="33820831.32"/>
    <n v="0.24446858427040999"/>
    <n v="2.9059364743617901E-2"/>
  </r>
  <r>
    <s v="RU000A0JV508"/>
    <x v="0"/>
    <d v="2018-08-01T00:00:00"/>
    <s v="43313ТФБ1"/>
    <n v="1071664622.36"/>
    <n v="23226688.16"/>
    <n v="0.163783639720536"/>
    <n v="1.8622090019312601E-2"/>
  </r>
  <r>
    <s v="RU000A0JV508"/>
    <x v="0"/>
    <d v="2018-09-01T00:00:00"/>
    <s v="43344ТФБ1"/>
    <n v="1043322990.9400001"/>
    <n v="28341631.420000002"/>
    <n v="0.20039154412903701"/>
    <n v="6.6215981316057201E-2"/>
  </r>
  <r>
    <s v="RU000A0JV508"/>
    <x v="0"/>
    <d v="2018-10-01T00:00:00"/>
    <s v="43374ТФБ1"/>
    <n v="1009642103.1"/>
    <n v="33680887.840000004"/>
    <n v="0.16698483066742301"/>
    <n v="0.240671079114463"/>
  </r>
  <r>
    <s v="RU000A0JV508"/>
    <x v="0"/>
    <d v="2018-11-01T00:00:00"/>
    <s v="43405ТФБ1"/>
    <n v="978947445.11000001"/>
    <n v="31613667.940000001"/>
    <n v="0.25986967929556498"/>
    <n v="2.4048140594521698E-2"/>
  </r>
  <r>
    <s v="RU000A0JV508"/>
    <x v="0"/>
    <d v="2018-12-01T00:00:00"/>
    <s v="43435ТФБ1"/>
    <n v="945290576.20000005"/>
    <n v="33656868.909999996"/>
    <n v="0.28583535421107997"/>
    <n v="5.1900370203488699E-2"/>
  </r>
  <r>
    <s v="RU000A0JV508"/>
    <x v="0"/>
    <d v="2019-01-01T00:00:00"/>
    <s v="43466ТФБ1"/>
    <n v="917882779.21999896"/>
    <n v="27407796.98"/>
    <n v="0.22207434407150001"/>
    <n v="2.5936422885467301E-2"/>
  </r>
  <r>
    <s v="RU000A0JV508"/>
    <x v="0"/>
    <d v="2019-02-01T00:00:00"/>
    <s v="43497ТФБ1"/>
    <n v="888797436.87"/>
    <n v="29085342.350000001"/>
    <n v="0.25789433273547202"/>
    <n v="5.20377940243257E-2"/>
  </r>
  <r>
    <s v="RU000A0JV508"/>
    <x v="0"/>
    <d v="2019-03-01T00:00:00"/>
    <s v="43525ТФБ1"/>
    <n v="868576489.23000097"/>
    <n v="20220947.640000001"/>
    <n v="0.13869075265929301"/>
    <n v="8.8252689796719894E-2"/>
  </r>
  <r>
    <s v="RU000A0JV508"/>
    <x v="0"/>
    <d v="2019-04-01T00:00:00"/>
    <s v="43556ТФБ1"/>
    <n v="848624170.66999805"/>
    <n v="19952318.559999999"/>
    <n v="0.104519455268858"/>
    <n v="6.9289892033817094E-2"/>
  </r>
  <r>
    <s v="RU000A0JV508"/>
    <x v="0"/>
    <d v="2019-05-01T00:00:00"/>
    <s v="43586ТФБ1"/>
    <n v="832105301.69999897"/>
    <n v="16518868.970000001"/>
    <n v="0.12872592385063"/>
    <n v="8.6120420038148598E-2"/>
  </r>
  <r>
    <s v="RU000A0JV508"/>
    <x v="0"/>
    <d v="2019-06-01T00:00:00"/>
    <s v="43617ТФБ1"/>
    <n v="813118123.60999894"/>
    <n v="18987178.09"/>
    <n v="0.117538761407371"/>
    <n v="6.8029119147405795E-2"/>
  </r>
  <r>
    <s v="RU000A0JV508"/>
    <x v="0"/>
    <d v="2019-07-01T00:00:00"/>
    <s v="43647ТФБ1"/>
    <n v="796984085.65999901"/>
    <n v="16579062.800000001"/>
    <n v="0.111367838205414"/>
    <n v="0.12417075466880401"/>
  </r>
  <r>
    <s v="RU000A0JV508"/>
    <x v="0"/>
    <d v="2019-08-01T00:00:00"/>
    <s v="43678ТФБ1"/>
    <n v="778120049.69000006"/>
    <n v="18864035.969999999"/>
    <n v="0.162402463605166"/>
    <n v="9.3136483592805002E-3"/>
  </r>
  <r>
    <s v="RU000A0JV508"/>
    <x v="0"/>
    <d v="2019-09-01T00:00:00"/>
    <s v="43709ТФБ1"/>
    <n v="760953919.47000003"/>
    <n v="17166130.219999999"/>
    <n v="0.14757882966038999"/>
    <n v="4.2290365895443702E-2"/>
  </r>
  <r>
    <s v="RU000A0JV508"/>
    <x v="0"/>
    <d v="2019-10-01T00:00:00"/>
    <s v="43739ТФБ1"/>
    <n v="746577267.21999896"/>
    <n v="14376652.25"/>
    <n v="0.13115002715892801"/>
    <n v="1.9345842823739901E-2"/>
  </r>
  <r>
    <s v="RU000A0JWAT9"/>
    <x v="1"/>
    <d v="2016-03-01T00:00:00"/>
    <s v="42430МИА-2"/>
    <n v="3108146135.6399899"/>
    <n v="3741667.71"/>
    <n v="8.7359559585395402E-2"/>
    <n v="0"/>
  </r>
  <r>
    <s v="RU000A0JWAT9"/>
    <x v="1"/>
    <d v="2016-04-01T00:00:00"/>
    <s v="42461МИА-2"/>
    <n v="3003890717.54"/>
    <n v="104255418.09999999"/>
    <n v="0.29521784531566198"/>
    <n v="4.7880834188126102E-2"/>
  </r>
  <r>
    <s v="RU000A0JWAT9"/>
    <x v="1"/>
    <d v="2016-05-01T00:00:00"/>
    <s v="42491МИА-2"/>
    <n v="2941687418.3400002"/>
    <n v="62203299.2000001"/>
    <n v="0.13310550684195299"/>
    <n v="7.8128755153648699E-2"/>
  </r>
  <r>
    <s v="RU000A0JWAT9"/>
    <x v="1"/>
    <d v="2016-06-01T00:00:00"/>
    <s v="42522МИА-2"/>
    <n v="2878463825.8299899"/>
    <n v="63223592.509999998"/>
    <n v="0.15891784542050399"/>
    <n v="8.4050422022381194E-2"/>
  </r>
  <r>
    <s v="RU000A0JWAT9"/>
    <x v="1"/>
    <d v="2016-07-01T00:00:00"/>
    <s v="42552МИА-2"/>
    <n v="2800572504.27"/>
    <n v="77891321.560000002"/>
    <n v="0.17641430194560201"/>
    <n v="0.13816734661167901"/>
  </r>
  <r>
    <s v="RU000A0JWAT9"/>
    <x v="1"/>
    <d v="2016-08-01T00:00:00"/>
    <s v="42583МИА-2"/>
    <n v="2739857614.71"/>
    <n v="60714889.560000099"/>
    <n v="0.14924426818109601"/>
    <n v="8.9103980703541502E-2"/>
  </r>
  <r>
    <s v="RU000A0JWAT9"/>
    <x v="1"/>
    <d v="2016-09-01T00:00:00"/>
    <s v="42614МИА-2"/>
    <n v="2674159188.8299999"/>
    <n v="65698425.880000003"/>
    <n v="0.164308011848916"/>
    <n v="8.4771958777535697E-2"/>
  </r>
  <r>
    <s v="RU000A0JWAT9"/>
    <x v="1"/>
    <d v="2016-10-01T00:00:00"/>
    <s v="42644МИА-2"/>
    <n v="2611705886.8800001"/>
    <n v="62453301.9500001"/>
    <n v="0.115309572467181"/>
    <n v="0.124658462786141"/>
  </r>
  <r>
    <s v="RU000A0JWAT9"/>
    <x v="1"/>
    <d v="2016-11-01T00:00:00"/>
    <s v="42675МИА-2"/>
    <n v="2558953507.4000001"/>
    <n v="52752379.479999997"/>
    <n v="0.142994716243417"/>
    <n v="5.0297705598642703E-2"/>
  </r>
  <r>
    <s v="RU000A0JWAT9"/>
    <x v="1"/>
    <d v="2016-12-01T00:00:00"/>
    <s v="42705МИА-2"/>
    <n v="2483696735.3600001"/>
    <n v="77974096.8699999"/>
    <n v="0.20535030834308199"/>
    <n v="0.106787895716241"/>
  </r>
  <r>
    <s v="RU000A0JWAT9"/>
    <x v="1"/>
    <d v="2017-01-01T00:00:00"/>
    <s v="42736МИА-2"/>
    <n v="2433541073.73"/>
    <n v="50155661.629999898"/>
    <n v="0.11145090262684899"/>
    <n v="0.103623607653508"/>
  </r>
  <r>
    <s v="RU000A0JWAT9"/>
    <x v="1"/>
    <d v="2017-02-01T00:00:00"/>
    <s v="42767МИА-2"/>
    <n v="2362340414.25"/>
    <n v="71200659.480000004"/>
    <n v="0.14184256106760801"/>
    <n v="0.168395022000739"/>
  </r>
  <r>
    <s v="RU000A0JWAT9"/>
    <x v="1"/>
    <d v="2017-03-01T00:00:00"/>
    <s v="42795МИА-2"/>
    <n v="2380747020.4899998"/>
    <n v="41882994.759999998"/>
    <n v="0.153303761032241"/>
    <n v="5.77856684265576E-3"/>
  </r>
  <r>
    <s v="RU000A0JWAT9"/>
    <x v="1"/>
    <d v="2017-04-01T00:00:00"/>
    <s v="42826МИА-2"/>
    <n v="2261312517.7800002"/>
    <n v="119434502.70999999"/>
    <n v="0.42251290849497902"/>
    <n v="9.9650202577454994E-2"/>
  </r>
  <r>
    <s v="RU000A0JWAT9"/>
    <x v="1"/>
    <d v="2017-05-01T00:00:00"/>
    <s v="42856МИА-2"/>
    <n v="2206976903.0700002"/>
    <n v="54335614.710000098"/>
    <n v="0.167309773960123"/>
    <n v="6.86436972021051E-2"/>
  </r>
  <r>
    <s v="RU000A0JWAT9"/>
    <x v="1"/>
    <d v="2017-06-01T00:00:00"/>
    <s v="42887МИА-2"/>
    <n v="2175022695.79"/>
    <n v="31954207.280000001"/>
    <n v="0.10145996916323199"/>
    <n v="5.4434104300300802E-2"/>
  </r>
  <r>
    <s v="RU000A0JWAT9"/>
    <x v="1"/>
    <d v="2017-07-01T00:00:00"/>
    <s v="42917МИА-2"/>
    <n v="2116864050.1300001"/>
    <n v="58158645.659999996"/>
    <n v="0.20073103321629299"/>
    <n v="8.6200688846960402E-2"/>
  </r>
  <r>
    <s v="RU000A0JWAT9"/>
    <x v="1"/>
    <d v="2017-08-01T00:00:00"/>
    <s v="42948МИА-2"/>
    <n v="2048992903.8399999"/>
    <n v="67871146.290000096"/>
    <n v="0.24026945200101699"/>
    <n v="0.225055050725778"/>
  </r>
  <r>
    <s v="RU000A0JWAT9"/>
    <x v="1"/>
    <d v="2017-09-01T00:00:00"/>
    <s v="42979МИА-2"/>
    <n v="1993893916.0699999"/>
    <n v="55098987.770000003"/>
    <n v="0.14802386990378799"/>
    <n v="0.15585845196957701"/>
  </r>
  <r>
    <s v="RU000A0JWAT9"/>
    <x v="1"/>
    <d v="2017-10-01T00:00:00"/>
    <s v="43009МИА-2"/>
    <n v="1949629092.52"/>
    <n v="44264823.549999997"/>
    <n v="0.16236636331701601"/>
    <n v="9.6243106694642602E-2"/>
  </r>
  <r>
    <s v="RU000A0JWAT9"/>
    <x v="1"/>
    <d v="2017-11-01T00:00:00"/>
    <s v="43040МИА-2"/>
    <n v="1894731033.8399999"/>
    <n v="54898058.679999903"/>
    <n v="0.22984529846419999"/>
    <n v="7.2975126458006703E-2"/>
  </r>
  <r>
    <s v="RU000A0JWAT9"/>
    <x v="1"/>
    <d v="2017-12-01T00:00:00"/>
    <s v="43070МИА-2"/>
    <n v="1824681142.9000001"/>
    <n v="70049890.939999998"/>
    <n v="0.30514494429746802"/>
    <n v="0.170084546346745"/>
  </r>
  <r>
    <s v="RU000A0JWAT9"/>
    <x v="1"/>
    <d v="2018-01-01T00:00:00"/>
    <s v="43101МИА-2"/>
    <n v="1754106303.7"/>
    <n v="70574839.200000003"/>
    <n v="0.22931718570640899"/>
    <n v="0.22397666623213"/>
  </r>
  <r>
    <s v="RU000A0JWAT9"/>
    <x v="1"/>
    <d v="2018-02-01T00:00:00"/>
    <s v="43132МИА-2"/>
    <n v="1712608094.46"/>
    <n v="41498209.240000002"/>
    <n v="0.17247740950524801"/>
    <n v="6.4412022081152695E-2"/>
  </r>
  <r>
    <s v="RU000A0JWAT9"/>
    <x v="1"/>
    <d v="2018-03-01T00:00:00"/>
    <s v="43160МИА-2"/>
    <n v="1642731203.03"/>
    <n v="69876891.430000007"/>
    <n v="0.35939721277939801"/>
    <n v="8.2968461342553604E-2"/>
  </r>
  <r>
    <s v="RU000A0JWAT9"/>
    <x v="1"/>
    <d v="2018-04-01T00:00:00"/>
    <s v="43191МИА-2"/>
    <n v="1581386674.8499999"/>
    <n v="61344528.18"/>
    <n v="0.28162374452668498"/>
    <n v="0.119882965138062"/>
  </r>
  <r>
    <s v="RU000A0JWAT9"/>
    <x v="1"/>
    <d v="2018-05-01T00:00:00"/>
    <s v="43221МИА-2"/>
    <n v="1532905595.51"/>
    <n v="48481079.340000004"/>
    <n v="0.235576653161056"/>
    <n v="0.109319185036041"/>
  </r>
  <r>
    <s v="RU000A0JWAT9"/>
    <x v="1"/>
    <d v="2018-06-01T00:00:00"/>
    <s v="43252МИА-2"/>
    <n v="1485390386.51"/>
    <n v="47515209"/>
    <n v="0.26304014420571598"/>
    <n v="4.0223228142687598E-2"/>
  </r>
  <r>
    <s v="RU000A0JWAT9"/>
    <x v="1"/>
    <d v="2018-07-01T00:00:00"/>
    <s v="43282МИА-2"/>
    <n v="1430704790.7"/>
    <n v="54685595.810000002"/>
    <n v="0.32309014796110402"/>
    <n v="5.7298992481883602E-2"/>
  </r>
  <r>
    <s v="RU000A0JWAT9"/>
    <x v="1"/>
    <d v="2018-08-01T00:00:00"/>
    <s v="43313МИА-2"/>
    <n v="1398187402.9400001"/>
    <n v="32517387.760000002"/>
    <n v="0.19824500636134601"/>
    <n v="3.6750898816415203E-2"/>
  </r>
  <r>
    <s v="RU000A0JWAT9"/>
    <x v="1"/>
    <d v="2018-09-01T00:00:00"/>
    <s v="43344МИА-2"/>
    <n v="1348724796.6199999"/>
    <n v="49462606.32"/>
    <n v="0.29945725796327699"/>
    <n v="5.4276776249453998E-2"/>
  </r>
  <r>
    <s v="RU000A0JWAT9"/>
    <x v="1"/>
    <d v="2018-10-01T00:00:00"/>
    <s v="43374МИА-2"/>
    <n v="1303058707.6500001"/>
    <n v="45666088.969999999"/>
    <n v="0.25025183767551801"/>
    <n v="0.113892750581227"/>
  </r>
  <r>
    <s v="RU000A0JWAT9"/>
    <x v="1"/>
    <d v="2018-11-01T00:00:00"/>
    <s v="43405МИА-2"/>
    <n v="1265951676.4100001"/>
    <n v="37107031.240000002"/>
    <n v="0.21054302215544701"/>
    <n v="6.9092395903368506E-2"/>
  </r>
  <r>
    <s v="RU000A0JWAT9"/>
    <x v="1"/>
    <d v="2018-12-01T00:00:00"/>
    <s v="43435МИА-2"/>
    <n v="1213144476.1099999"/>
    <n v="52807200.299999997"/>
    <n v="0.364451790942038"/>
    <n v="5.9873665671401101E-2"/>
  </r>
  <r>
    <s v="RU000A0JWAT9"/>
    <x v="1"/>
    <d v="2019-01-01T00:00:00"/>
    <s v="43466МИА-2"/>
    <n v="1182424238.24"/>
    <n v="30720237.870000001"/>
    <n v="0.182821913291767"/>
    <n v="0.15399503970806799"/>
  </r>
  <r>
    <s v="RU000A0JWAT9"/>
    <x v="1"/>
    <d v="2019-02-01T00:00:00"/>
    <s v="43497МИА-2"/>
    <n v="1142954050.29"/>
    <n v="39470187.949999899"/>
    <n v="0.25292111796636302"/>
    <n v="9.0325365150581594E-2"/>
  </r>
  <r>
    <s v="RU000A0JWAT9"/>
    <x v="1"/>
    <d v="2019-03-01T00:00:00"/>
    <s v="43525МИА-2"/>
    <n v="1118885901.8499999"/>
    <n v="24068148.440000001"/>
    <n v="0.18910614817823701"/>
    <n v="5.6659385788540802E-2"/>
  </r>
  <r>
    <s v="RU000A0JWAT9"/>
    <x v="1"/>
    <d v="2019-04-01T00:00:00"/>
    <s v="43556МИА-2"/>
    <n v="1072147239.12"/>
    <n v="46738662.729999997"/>
    <n v="0.25651670176095298"/>
    <n v="0.19572746809431099"/>
  </r>
  <r>
    <s v="RU000A0JWAT9"/>
    <x v="1"/>
    <d v="2019-05-01T00:00:00"/>
    <s v="43586МИА-2"/>
    <n v="1031739172.6"/>
    <n v="40408066.520000003"/>
    <n v="0.293340103214629"/>
    <n v="3.2848769044252699E-2"/>
  </r>
  <r>
    <s v="RU000A0JWAT9"/>
    <x v="1"/>
    <d v="2019-06-01T00:00:00"/>
    <s v="43617МИА-2"/>
    <n v="1011093035"/>
    <n v="20646137.600000001"/>
    <n v="0.16480017526674201"/>
    <n v="0"/>
  </r>
  <r>
    <s v="RU000A0JWAT9"/>
    <x v="1"/>
    <d v="2019-07-01T00:00:00"/>
    <s v="43647МИА-2"/>
    <n v="989727678.34000099"/>
    <n v="21365356.66"/>
    <n v="0.17381603469147"/>
    <n v="4.0266799868661201E-3"/>
  </r>
  <r>
    <s v="RU000A0JWAT9"/>
    <x v="1"/>
    <d v="2019-08-01T00:00:00"/>
    <s v="43678МИА-2"/>
    <n v="969956880.79000103"/>
    <n v="19770797.550000001"/>
    <n v="0.182263672944701"/>
    <n v="4.1086017095031098E-3"/>
  </r>
  <r>
    <s v="RU000A0JWAT9"/>
    <x v="1"/>
    <d v="2019-09-01T00:00:00"/>
    <s v="43709МИА-2"/>
    <n v="947669289.06999898"/>
    <n v="22287591.719999999"/>
    <n v="0.19205098182855801"/>
    <n v="0"/>
  </r>
  <r>
    <s v="RU000A0JWAT9"/>
    <x v="1"/>
    <d v="2019-10-01T00:00:00"/>
    <s v="43739МИА-2"/>
    <n v="915384685.67999899"/>
    <n v="32284603.390000001"/>
    <n v="0.299366101568937"/>
    <n v="2.4930524927347701E-2"/>
  </r>
  <r>
    <s v="RU000A0JWF30"/>
    <x v="2"/>
    <d v="2016-05-01T00:00:00"/>
    <s v="42491МИА 1,А4"/>
    <n v="2166455028.4299998"/>
    <n v="51080097.599999897"/>
    <n v="0.15256712077544701"/>
    <n v="8.5898376273478003E-2"/>
  </r>
  <r>
    <s v="RU000A0JWF30"/>
    <x v="2"/>
    <d v="2016-06-01T00:00:00"/>
    <s v="42522МИА 1,А4"/>
    <n v="2121213464.8800001"/>
    <n v="46627392.969999999"/>
    <n v="0.13776826755257901"/>
    <n v="0.106912572938477"/>
  </r>
  <r>
    <s v="RU000A0JWF30"/>
    <x v="2"/>
    <d v="2016-07-01T00:00:00"/>
    <s v="42552МИА 1,А4"/>
    <n v="2092382909.22"/>
    <n v="30214639.98"/>
    <n v="0.135405324111499"/>
    <n v="0.155339377270859"/>
  </r>
  <r>
    <s v="RU000A0JWF30"/>
    <x v="2"/>
    <d v="2016-08-01T00:00:00"/>
    <s v="42583МИА 1,А4"/>
    <n v="2059961941.7"/>
    <n v="47279240.640000001"/>
    <n v="0.16266060738653901"/>
    <n v="6.7416876139533705E-2"/>
  </r>
  <r>
    <s v="RU000A0JWF30"/>
    <x v="2"/>
    <d v="2016-09-01T00:00:00"/>
    <s v="42614МИА 1,А4"/>
    <n v="2035448729.78"/>
    <n v="39232160.3400001"/>
    <n v="0.18053730285670699"/>
    <n v="5.57177969652842E-2"/>
  </r>
  <r>
    <s v="RU000A0JWF30"/>
    <x v="2"/>
    <d v="2016-10-01T00:00:00"/>
    <s v="42644МИА 1,А4"/>
    <n v="1998725608.22"/>
    <n v="36723121.560000099"/>
    <n v="0.16166846341875901"/>
    <n v="0.19589584041467401"/>
  </r>
  <r>
    <s v="RU000A0JWF30"/>
    <x v="2"/>
    <d v="2016-11-01T00:00:00"/>
    <s v="42675МИА 1,А4"/>
    <n v="1975085602.97"/>
    <n v="23640005.25"/>
    <n v="0.107901424278686"/>
    <n v="3.9631463486627501E-2"/>
  </r>
  <r>
    <s v="RU000A0JWF30"/>
    <x v="2"/>
    <d v="2016-12-01T00:00:00"/>
    <s v="42705МИА 1,А4"/>
    <n v="1923835137.28"/>
    <n v="54318911.180000097"/>
    <n v="0.26717472032934902"/>
    <n v="4.0268617366843402E-2"/>
  </r>
  <r>
    <s v="RU000A0JWF30"/>
    <x v="2"/>
    <d v="2017-01-01T00:00:00"/>
    <s v="42736МИА 1,А4"/>
    <n v="1919674238.3599999"/>
    <n v="5443744.0200000098"/>
    <n v="1.36349203825059E-2"/>
    <n v="6.1324017940307403E-2"/>
  </r>
  <r>
    <s v="RU000A0JWF30"/>
    <x v="2"/>
    <d v="2017-02-01T00:00:00"/>
    <s v="42767МИА 1,А4"/>
    <n v="1895668716.0899999"/>
    <n v="24005522.27"/>
    <n v="9.8449087679827199E-2"/>
    <n v="8.3363305938073104E-2"/>
  </r>
  <r>
    <s v="RU000A0JWF30"/>
    <x v="2"/>
    <d v="2017-03-01T00:00:00"/>
    <s v="42795МИА 1,А4"/>
    <n v="1875642995.73"/>
    <n v="20025720.359999999"/>
    <n v="8.8774629409272901E-2"/>
    <n v="0.126738069239516"/>
  </r>
  <r>
    <s v="RU000A0JWF30"/>
    <x v="2"/>
    <d v="2017-04-01T00:00:00"/>
    <s v="42826МИА 1,А4"/>
    <n v="1841202601.3900001"/>
    <n v="34440394.340000004"/>
    <n v="0.158481533195725"/>
    <n v="0.62218511666327503"/>
  </r>
  <r>
    <s v="RU000A0JWF30"/>
    <x v="2"/>
    <d v="2017-05-01T00:00:00"/>
    <s v="42856МИА 1,А4"/>
    <n v="1805985089.6400001"/>
    <n v="35217511.75"/>
    <n v="0.186567140279609"/>
    <n v="0.13972205683001299"/>
  </r>
  <r>
    <s v="RU000A0JWF30"/>
    <x v="2"/>
    <d v="2017-06-01T00:00:00"/>
    <s v="42887МИА 1,А4"/>
    <n v="1780337044.9300001"/>
    <n v="25648044.710000001"/>
    <n v="0.13369907065095599"/>
    <n v="0.16315671394242201"/>
  </r>
  <r>
    <s v="RU000A0JWF30"/>
    <x v="2"/>
    <d v="2017-07-01T00:00:00"/>
    <s v="42917МИА 1,А4"/>
    <n v="1741341843.1700001"/>
    <n v="38995201.759999998"/>
    <n v="0.21250973505283099"/>
    <n v="3.02039360997685E-2"/>
  </r>
  <r>
    <s v="RU000A0JWF30"/>
    <x v="2"/>
    <d v="2017-08-01T00:00:00"/>
    <s v="42948МИА 1,А4"/>
    <n v="1715848787.3099999"/>
    <n v="25493055.859999999"/>
    <n v="0.12511566786841199"/>
    <n v="5.22491333780217E-2"/>
  </r>
  <r>
    <s v="RU000A0JWF30"/>
    <x v="2"/>
    <d v="2017-09-01T00:00:00"/>
    <s v="42979МИА 1,А4"/>
    <n v="1686537584.03"/>
    <n v="29311203.280000001"/>
    <n v="0.15778791921955199"/>
    <n v="3.17900031542898E-2"/>
  </r>
  <r>
    <s v="RU000A0JWF30"/>
    <x v="2"/>
    <d v="2017-10-01T00:00:00"/>
    <s v="43009МИА 1,А4"/>
    <n v="1651773368.26"/>
    <n v="34764215.770000003"/>
    <n v="0.154863819436238"/>
    <n v="8.8369556789029594E-2"/>
  </r>
  <r>
    <s v="RU000A0JWF30"/>
    <x v="2"/>
    <d v="2017-11-01T00:00:00"/>
    <s v="43040МИА 1,А4"/>
    <n v="1602041443.6900001"/>
    <n v="49731924.57"/>
    <n v="0.28733913533467997"/>
    <n v="1.1144497628335401E-2"/>
  </r>
  <r>
    <s v="RU000A0JWF30"/>
    <x v="2"/>
    <d v="2017-12-01T00:00:00"/>
    <s v="43070МИА 1,А4"/>
    <n v="1540527002.4000001"/>
    <n v="61514441.289999999"/>
    <n v="0.36348551169885102"/>
    <n v="4.2237629297253703E-3"/>
  </r>
  <r>
    <s v="RU000A0JWF30"/>
    <x v="2"/>
    <d v="2018-01-01T00:00:00"/>
    <s v="43101МИА 1,А4"/>
    <n v="1507553363.73"/>
    <n v="32973638.670000002"/>
    <n v="0.19508032557028701"/>
    <n v="2.17892026782632E-2"/>
  </r>
  <r>
    <s v="RU000A0JWF30"/>
    <x v="2"/>
    <d v="2018-02-01T00:00:00"/>
    <s v="43132МИА 1,А4"/>
    <n v="1477414101.8199999"/>
    <n v="30139261.91"/>
    <n v="0.18793049724279601"/>
    <n v="8.6863942502900401E-2"/>
  </r>
  <r>
    <s v="RU000A0JWF30"/>
    <x v="2"/>
    <d v="2018-03-01T00:00:00"/>
    <s v="43160МИА 1,А4"/>
    <n v="1444716858.23"/>
    <n v="32697243.59"/>
    <n v="0.19996856775366101"/>
    <n v="6.2777377659738301E-2"/>
  </r>
  <r>
    <s v="RU000A0JWF30"/>
    <x v="2"/>
    <d v="2018-04-01T00:00:00"/>
    <s v="43191МИА 1,А4"/>
    <n v="1394348659.79"/>
    <n v="50368198.439999998"/>
    <n v="0.32705399863992701"/>
    <n v="0"/>
  </r>
  <r>
    <s v="RU000A0JWF30"/>
    <x v="2"/>
    <d v="2018-05-01T00:00:00"/>
    <s v="43221МИА 1,А4"/>
    <n v="1354907399.03"/>
    <n v="39441260.759999998"/>
    <n v="0.27069375317073502"/>
    <n v="0.11871316466156399"/>
  </r>
  <r>
    <s v="RU000A0JWF30"/>
    <x v="2"/>
    <d v="2018-06-01T00:00:00"/>
    <s v="43252МИА 1,А4"/>
    <n v="1310781329.8800001"/>
    <n v="44126069.149999999"/>
    <n v="0.30779562997918802"/>
    <n v="2.7515696997618098E-2"/>
  </r>
  <r>
    <s v="RU000A0JWF30"/>
    <x v="2"/>
    <d v="2018-07-01T00:00:00"/>
    <s v="43282МИА 1,А4"/>
    <n v="1282560264.45"/>
    <n v="28221065.43"/>
    <n v="0.204898397232916"/>
    <n v="4.1164266447614999E-2"/>
  </r>
  <r>
    <s v="RU000A0JWF30"/>
    <x v="2"/>
    <d v="2018-08-01T00:00:00"/>
    <s v="43313МИА 1,А4"/>
    <n v="1232603113.6099999"/>
    <n v="49957150.840000004"/>
    <n v="0.363285827070147"/>
    <n v="0.13488481650151901"/>
  </r>
  <r>
    <s v="RU000A0JWF30"/>
    <x v="2"/>
    <d v="2018-09-01T00:00:00"/>
    <s v="43344МИА 1,А4"/>
    <n v="1203582096.01"/>
    <n v="29021017.600000001"/>
    <n v="0.21468019496395799"/>
    <n v="0.10234923665328299"/>
  </r>
  <r>
    <s v="RU000A0JWF30"/>
    <x v="2"/>
    <d v="2018-10-01T00:00:00"/>
    <s v="43374МИА 1,А4"/>
    <n v="1141297137.25"/>
    <n v="62284958.759999998"/>
    <n v="0.45834284699170302"/>
    <n v="1.9548575855567001E-2"/>
  </r>
  <r>
    <s v="RU000A0JWF30"/>
    <x v="2"/>
    <d v="2018-11-01T00:00:00"/>
    <s v="43405МИА 1,А4"/>
    <n v="1081106013.0999999"/>
    <n v="60191124.149999999"/>
    <n v="0.46282230850084799"/>
    <n v="0.23721636047977601"/>
  </r>
  <r>
    <s v="RU000A0JWF30"/>
    <x v="2"/>
    <d v="2018-12-01T00:00:00"/>
    <s v="43435МИА 1,А4"/>
    <n v="1034961995.4"/>
    <n v="46144017.700000003"/>
    <n v="0.38220584212879599"/>
    <n v="6.18763801245161E-2"/>
  </r>
  <r>
    <s v="RU000A0JWF30"/>
    <x v="2"/>
    <d v="2019-01-01T00:00:00"/>
    <s v="43466МИА 1,А4"/>
    <n v="1013122144.24"/>
    <n v="21839851.16"/>
    <n v="0.19127966390988899"/>
    <n v="6.6788167318746802E-2"/>
  </r>
  <r>
    <s v="RU000A0JWF30"/>
    <x v="2"/>
    <d v="2019-02-01T00:00:00"/>
    <s v="43497МИА 1,А4"/>
    <n v="984234003.450001"/>
    <n v="28888140.789999999"/>
    <n v="0.237668348932041"/>
    <n v="6.8390024166074204E-2"/>
  </r>
  <r>
    <s v="RU000A0JWF30"/>
    <x v="2"/>
    <d v="2019-03-01T00:00:00"/>
    <s v="43525МИА 1,А4"/>
    <n v="962073452.54000103"/>
    <n v="22160550.91"/>
    <n v="0.19455588653675199"/>
    <n v="0.16941791052376501"/>
  </r>
  <r>
    <s v="RU000A0JWF30"/>
    <x v="2"/>
    <d v="2019-04-01T00:00:00"/>
    <s v="43556МИА 1,А4"/>
    <n v="943581284.82000005"/>
    <n v="18492167.719999999"/>
    <n v="0.14099924831393501"/>
    <n v="2.8787140634080301E-2"/>
  </r>
  <r>
    <s v="RU000A0JWF30"/>
    <x v="2"/>
    <d v="2019-05-01T00:00:00"/>
    <s v="43586МИА 1,А4"/>
    <n v="928286595.32000005"/>
    <n v="15294689.5"/>
    <n v="0.12297042314043299"/>
    <n v="0.129965050062958"/>
  </r>
  <r>
    <s v="RU000A0JWF30"/>
    <x v="2"/>
    <d v="2019-06-01T00:00:00"/>
    <s v="43617МИА 1,А4"/>
    <n v="903908919.5"/>
    <n v="24377675.82"/>
    <n v="0.22671432498892199"/>
    <n v="0.21488810446760401"/>
  </r>
  <r>
    <s v="RU000A0JWF30"/>
    <x v="2"/>
    <d v="2019-07-01T00:00:00"/>
    <s v="43647МИА 1,А4"/>
    <n v="888189261.24999905"/>
    <n v="15719658.25"/>
    <n v="0.12980146963231301"/>
    <n v="3.0444815754831399E-2"/>
  </r>
  <r>
    <s v="RU000A0JWF30"/>
    <x v="2"/>
    <d v="2019-08-01T00:00:00"/>
    <s v="43678МИА 1,А4"/>
    <n v="863228282.83000004"/>
    <n v="24960978.420000002"/>
    <n v="0.12509590666360201"/>
    <n v="0.21585408431181999"/>
  </r>
  <r>
    <s v="RU000A0JWF30"/>
    <x v="2"/>
    <d v="2019-09-01T00:00:00"/>
    <s v="43709МИА 1,А4"/>
    <n v="835346277.65999997"/>
    <n v="27882005.170000002"/>
    <n v="0.236677237043775"/>
    <n v="4.5524326992851E-2"/>
  </r>
  <r>
    <s v="RU000A0JWF30"/>
    <x v="2"/>
    <d v="2019-10-01T00:00:00"/>
    <s v="43739МИА 1,А4"/>
    <n v="816186898.91999996"/>
    <n v="19159378.739999998"/>
    <n v="0.19457083721784799"/>
    <n v="9.7163067913461895E-2"/>
  </r>
  <r>
    <s v="RU000A0JUCX1"/>
    <x v="3"/>
    <d v="2013-12-01T00:00:00"/>
    <s v="41609ПСПб"/>
    <n v="2020042693.45"/>
    <n v="61261674.200000003"/>
    <n v="0.26815622084052898"/>
    <n v="0"/>
  </r>
  <r>
    <s v="RU000A0JUCX1"/>
    <x v="3"/>
    <d v="2014-01-01T00:00:00"/>
    <s v="41640ПСПб"/>
    <n v="2000263051.5799999"/>
    <n v="19779641.870000001"/>
    <n v="6.23200860215124E-2"/>
    <n v="3.98512491510793E-2"/>
  </r>
  <r>
    <s v="RU000A0JUCX1"/>
    <x v="3"/>
    <d v="2014-02-01T00:00:00"/>
    <s v="41671ПСПб"/>
    <n v="1977896553.0999999"/>
    <n v="22366498.48"/>
    <n v="7.7627480896757098E-2"/>
    <n v="4.8638031582548501E-3"/>
  </r>
  <r>
    <s v="RU000A0JUCX1"/>
    <x v="3"/>
    <d v="2014-03-01T00:00:00"/>
    <s v="41699ПСПб"/>
    <n v="1948819131.1300001"/>
    <n v="29077421.969999999"/>
    <n v="0.122494249915841"/>
    <n v="2.8674854238230898E-3"/>
  </r>
  <r>
    <s v="RU000A0JUCX1"/>
    <x v="3"/>
    <d v="2014-04-01T00:00:00"/>
    <s v="41730ПСПб"/>
    <n v="1926498010.72"/>
    <n v="22321120.41"/>
    <n v="7.9225806354459694E-2"/>
    <n v="8.3549896807106894E-3"/>
  </r>
  <r>
    <s v="RU000A0JUCX1"/>
    <x v="3"/>
    <d v="2014-05-01T00:00:00"/>
    <s v="41760ПСПб"/>
    <n v="1886978125.55"/>
    <n v="39519885.170000002"/>
    <n v="0.14043634858404899"/>
    <n v="3.82746828881598E-2"/>
  </r>
  <r>
    <s v="RU000A0JUCX1"/>
    <x v="3"/>
    <d v="2014-06-01T00:00:00"/>
    <s v="41791ПСПб"/>
    <n v="1867298059.3399999"/>
    <n v="19680066.210000001"/>
    <n v="6.3540785907171798E-2"/>
    <n v="0"/>
  </r>
  <r>
    <s v="RU000A0JUCX1"/>
    <x v="3"/>
    <d v="2014-07-01T00:00:00"/>
    <s v="41821ПСПб"/>
    <n v="1835634491.2"/>
    <n v="31663568.140000001"/>
    <n v="0.13564556911874301"/>
    <n v="0"/>
  </r>
  <r>
    <s v="RU000A0JUCX1"/>
    <x v="3"/>
    <d v="2014-08-01T00:00:00"/>
    <s v="41852ПСПб"/>
    <n v="1802317035.5799999"/>
    <n v="33317455.620000001"/>
    <n v="0.12413347093699"/>
    <n v="2.6594190382440201E-2"/>
  </r>
  <r>
    <s v="RU000A0JUCX1"/>
    <x v="3"/>
    <d v="2014-09-01T00:00:00"/>
    <s v="41883ПСПб"/>
    <n v="1779169369.1400001"/>
    <n v="23147666.440000001"/>
    <n v="9.7219467967375503E-2"/>
    <n v="6.1232466224722098E-3"/>
  </r>
  <r>
    <s v="RU000A0JUCX1"/>
    <x v="3"/>
    <d v="2014-10-01T00:00:00"/>
    <s v="41913ПСПб"/>
    <n v="1756090609.1099999"/>
    <n v="23078760.030000001"/>
    <n v="8.8819945299838804E-2"/>
    <n v="1.08224864357749E-2"/>
  </r>
  <r>
    <s v="RU000A0JUCX1"/>
    <x v="3"/>
    <d v="2014-11-01T00:00:00"/>
    <s v="41944ПСПб"/>
    <n v="1733344096.47"/>
    <n v="22746512.640000001"/>
    <n v="8.9189862801925798E-2"/>
    <n v="3.8562347363207197E-2"/>
  </r>
  <r>
    <s v="RU000A0JUCX1"/>
    <x v="3"/>
    <d v="2014-12-01T00:00:00"/>
    <s v="41974ПСПб"/>
    <n v="1714928331.6300001"/>
    <n v="18415764.84"/>
    <n v="6.0648729911354199E-2"/>
    <n v="3.9599807382704202E-2"/>
  </r>
  <r>
    <s v="RU000A0JUCX1"/>
    <x v="3"/>
    <d v="2015-01-01T00:00:00"/>
    <s v="42005ПСПб"/>
    <n v="1689129415.2"/>
    <n v="25798916.43"/>
    <n v="0.108474238711901"/>
    <n v="1.8458391205122E-2"/>
  </r>
  <r>
    <s v="RU000A0JUCX1"/>
    <x v="3"/>
    <d v="2015-02-01T00:00:00"/>
    <s v="42036ПСПб"/>
    <n v="1671403445.25"/>
    <n v="17725969.949999999"/>
    <n v="5.9964504048262E-2"/>
    <n v="1.4204612861728499E-2"/>
  </r>
  <r>
    <s v="RU000A0JUCX1"/>
    <x v="3"/>
    <d v="2015-03-01T00:00:00"/>
    <s v="42064ПСПб"/>
    <n v="1646503988.76"/>
    <n v="24899456.489999998"/>
    <n v="0.104113099239212"/>
    <n v="2.36442536148667E-2"/>
  </r>
  <r>
    <s v="RU000A0JUCX1"/>
    <x v="3"/>
    <d v="2015-04-01T00:00:00"/>
    <s v="42095ПСПб"/>
    <n v="1627496010.5899999"/>
    <n v="19007978.170000002"/>
    <n v="6.3825535503705302E-2"/>
    <n v="3.67869827189682E-2"/>
  </r>
  <r>
    <s v="RU000A0JUCX1"/>
    <x v="3"/>
    <d v="2015-05-01T00:00:00"/>
    <s v="42125ПСПб"/>
    <n v="1607932823.1300001"/>
    <n v="19563187.460000001"/>
    <n v="4.3287047964294299E-2"/>
    <n v="5.8154038740674402E-2"/>
  </r>
  <r>
    <s v="RU000A0JUCX1"/>
    <x v="3"/>
    <d v="2015-06-01T00:00:00"/>
    <s v="42156ПСПб"/>
    <n v="1588160692"/>
    <n v="19772131.129999999"/>
    <n v="6.1138420746737102E-2"/>
    <n v="5.8629620249254298E-2"/>
  </r>
  <r>
    <s v="RU000A0JUCX1"/>
    <x v="3"/>
    <d v="2015-07-01T00:00:00"/>
    <s v="42186ПСПб"/>
    <n v="1562410323.74"/>
    <n v="25750368.260000002"/>
    <n v="8.9842569375976997E-2"/>
    <n v="4.4119511761271199E-2"/>
  </r>
  <r>
    <s v="RU000A0JUCX1"/>
    <x v="3"/>
    <d v="2015-08-01T00:00:00"/>
    <s v="42217ПСПб"/>
    <n v="1543010244.0999999"/>
    <n v="19400079.640000001"/>
    <n v="6.1443000985312503E-2"/>
    <n v="6.6663834209550105E-2"/>
  </r>
  <r>
    <s v="RU000A0JUCX1"/>
    <x v="3"/>
    <d v="2015-09-01T00:00:00"/>
    <s v="42248ПСПб"/>
    <n v="1526732713.8199999"/>
    <n v="16277530.279999999"/>
    <n v="5.5720976836532501E-2"/>
    <n v="2.4507167077631498E-2"/>
  </r>
  <r>
    <s v="RU000A0JUCX1"/>
    <x v="3"/>
    <d v="2015-10-01T00:00:00"/>
    <s v="42278ПСПб"/>
    <n v="1514652693.5599999"/>
    <n v="12080020.26"/>
    <n v="2.1786107431882501E-2"/>
    <n v="3.6408070315888698E-3"/>
  </r>
  <r>
    <s v="RU000A0JUCX1"/>
    <x v="3"/>
    <d v="2015-11-01T00:00:00"/>
    <s v="42309ПСПб"/>
    <n v="1493983325.3699999"/>
    <n v="20669368.190000001"/>
    <n v="6.5515163451209099E-2"/>
    <n v="0.116468715338008"/>
  </r>
  <r>
    <s v="RU000A0JUCX1"/>
    <x v="3"/>
    <d v="2015-12-01T00:00:00"/>
    <s v="42339ПСПб"/>
    <n v="1472816138.1500001"/>
    <n v="21167187.219999999"/>
    <n v="8.9953591704851801E-2"/>
    <n v="1.2637854787222E-2"/>
  </r>
  <r>
    <s v="RU000A0JUCX1"/>
    <x v="3"/>
    <d v="2016-01-01T00:00:00"/>
    <s v="42370ПСПб"/>
    <n v="1451911387.52"/>
    <n v="20904750.629999999"/>
    <n v="8.6964084360150004E-2"/>
    <n v="4.4295792309852998E-2"/>
  </r>
  <r>
    <s v="RU000A0JUCX1"/>
    <x v="3"/>
    <d v="2016-02-01T00:00:00"/>
    <s v="42401ПСПб"/>
    <n v="1434798075.02"/>
    <n v="17113312.5"/>
    <n v="4.66951449662849E-2"/>
    <n v="2.5652253652178401E-2"/>
  </r>
  <r>
    <s v="RU000A0JUCX1"/>
    <x v="3"/>
    <d v="2016-03-01T00:00:00"/>
    <s v="42430ПСПб"/>
    <n v="1413268003.8599999"/>
    <n v="21530071.16"/>
    <n v="9.8611560067492707E-2"/>
    <n v="0"/>
  </r>
  <r>
    <s v="RU000A0JUCX1"/>
    <x v="3"/>
    <d v="2016-04-01T00:00:00"/>
    <s v="42461ПСПб"/>
    <n v="1396229431.6900001"/>
    <n v="17038572.170000002"/>
    <n v="6.5141084683267597E-2"/>
    <n v="4.3209299956683399E-2"/>
  </r>
  <r>
    <s v="RU000A0JUCX1"/>
    <x v="3"/>
    <d v="2016-05-01T00:00:00"/>
    <s v="42491ПСПб"/>
    <n v="1367879674.9100001"/>
    <n v="28349756.780000001"/>
    <n v="9.0999819077202004E-2"/>
    <n v="0.106968405950045"/>
  </r>
  <r>
    <s v="RU000A0JUCX1"/>
    <x v="3"/>
    <d v="2016-06-01T00:00:00"/>
    <s v="42522ПСПб"/>
    <n v="1350218020.45"/>
    <n v="17661654.460000001"/>
    <n v="7.1544455612296498E-2"/>
    <n v="9.8594469753230898E-2"/>
  </r>
  <r>
    <s v="RU000A0JUCX1"/>
    <x v="3"/>
    <d v="2016-07-01T00:00:00"/>
    <s v="42552ПСПб"/>
    <n v="1334185462.4000001"/>
    <n v="16032558.050000001"/>
    <n v="5.7384692645368898E-2"/>
    <n v="1.9403047086205199E-2"/>
  </r>
  <r>
    <s v="RU000A0JUCX1"/>
    <x v="3"/>
    <d v="2016-08-01T00:00:00"/>
    <s v="42583ПСПб"/>
    <n v="1308178687.1600001"/>
    <n v="26006775.239999998"/>
    <n v="0.11804680895373799"/>
    <n v="3.37076363080119E-2"/>
  </r>
  <r>
    <s v="RU000A0JUCX1"/>
    <x v="3"/>
    <d v="2016-09-01T00:00:00"/>
    <s v="42614ПСПб"/>
    <n v="1290244940.1800001"/>
    <n v="17933746.98"/>
    <n v="7.6451248508692296E-2"/>
    <n v="5.2957664485046498E-2"/>
  </r>
  <r>
    <s v="RU000A0JUCX1"/>
    <x v="3"/>
    <d v="2016-10-01T00:00:00"/>
    <s v="42644ПСПб"/>
    <n v="1271111535.4400001"/>
    <n v="19133404.739999998"/>
    <n v="6.6027315217033505E-2"/>
    <n v="5.0240303840078299E-2"/>
  </r>
  <r>
    <s v="RU000A0JUCX1"/>
    <x v="3"/>
    <d v="2016-11-01T00:00:00"/>
    <s v="42675ПСПб"/>
    <n v="1252645278.0999999"/>
    <n v="18466257.34"/>
    <n v="8.4500228238420197E-2"/>
    <n v="0"/>
  </r>
  <r>
    <s v="RU000A0JUCX1"/>
    <x v="3"/>
    <d v="2016-12-01T00:00:00"/>
    <s v="42705ПСПб"/>
    <n v="1232393492.8800001"/>
    <n v="20251785.219999999"/>
    <n v="0.101487213564436"/>
    <n v="1.2327444239373601E-2"/>
  </r>
  <r>
    <s v="RU000A0JUCX1"/>
    <x v="3"/>
    <d v="2017-01-01T00:00:00"/>
    <s v="42736ПСПб"/>
    <n v="1210727012.76"/>
    <n v="21666480.120000001"/>
    <n v="0.11626063449313299"/>
    <n v="8.9554503888574999E-2"/>
  </r>
  <r>
    <s v="RU000A0JUCX1"/>
    <x v="3"/>
    <d v="2017-02-01T00:00:00"/>
    <s v="42767ПСПб"/>
    <n v="1189319401.1600001"/>
    <n v="21407611.600000001"/>
    <n v="0.118825262812357"/>
    <n v="2.6822613476115802E-2"/>
  </r>
  <r>
    <s v="RU000A0JUCX1"/>
    <x v="3"/>
    <d v="2017-03-01T00:00:00"/>
    <s v="42795ПСПб"/>
    <n v="1167644301.5799999"/>
    <n v="21675099.579999998"/>
    <n v="0.123776821070819"/>
    <n v="4.0137788692122499E-2"/>
  </r>
  <r>
    <s v="RU000A0JUCX1"/>
    <x v="3"/>
    <d v="2017-04-01T00:00:00"/>
    <s v="42826ПСПб"/>
    <n v="1146778105.45"/>
    <n v="20866196.129999999"/>
    <n v="0.104314667711638"/>
    <n v="6.0842689029513002E-2"/>
  </r>
  <r>
    <s v="RU000A0JUCX1"/>
    <x v="3"/>
    <d v="2017-05-01T00:00:00"/>
    <s v="42856ПСПб"/>
    <n v="1123533915.8699999"/>
    <n v="23244189.579999998"/>
    <n v="0.14080838255696401"/>
    <n v="0"/>
  </r>
  <r>
    <s v="RU000A0JUCX1"/>
    <x v="3"/>
    <d v="2017-06-01T00:00:00"/>
    <s v="42887ПСПб"/>
    <n v="1108171222.8099999"/>
    <n v="15362693.060000001"/>
    <n v="5.2875707526049198E-2"/>
    <n v="1.7624983839147301E-2"/>
  </r>
  <r>
    <s v="RU000A0JUCX1"/>
    <x v="3"/>
    <d v="2017-07-01T00:00:00"/>
    <s v="42917ПСПб"/>
    <n v="1102446918.05"/>
    <n v="5724304.7599999998"/>
    <n v="5.87286352727776E-2"/>
    <n v="0"/>
  </r>
  <r>
    <s v="RU000A0JUCX1"/>
    <x v="3"/>
    <d v="2017-08-01T00:00:00"/>
    <s v="42948ПСПб"/>
    <n v="1068813373.02"/>
    <n v="33776672.18"/>
    <n v="0.24242832489159699"/>
    <n v="5.8670927121402802E-2"/>
  </r>
  <r>
    <s v="RU000A0JUCX1"/>
    <x v="3"/>
    <d v="2017-09-01T00:00:00"/>
    <s v="42979ПСПб"/>
    <n v="1044988240.74"/>
    <n v="23825132.280000001"/>
    <n v="0.159950371480822"/>
    <n v="1.7231266067824901E-2"/>
  </r>
  <r>
    <s v="RU000A0JUCX1"/>
    <x v="3"/>
    <d v="2017-10-01T00:00:00"/>
    <s v="43009ПСПб"/>
    <n v="1026139425.35"/>
    <n v="18848815.390000001"/>
    <n v="0.11072625807179701"/>
    <n v="7.3655779622601295E-2"/>
  </r>
  <r>
    <s v="RU000A0JUCX1"/>
    <x v="3"/>
    <d v="2017-11-01T00:00:00"/>
    <s v="43040ПСПб"/>
    <n v="1000465927.24"/>
    <n v="25673498.109999999"/>
    <n v="0.185735291773862"/>
    <n v="5.5243210947959497E-2"/>
  </r>
  <r>
    <s v="RU000A0JUCX1"/>
    <x v="3"/>
    <d v="2017-12-01T00:00:00"/>
    <s v="43070ПСПб"/>
    <n v="979465601.21999896"/>
    <n v="21000326.02"/>
    <n v="0.14336867044599599"/>
    <n v="7.5816375422216906E-2"/>
  </r>
  <r>
    <s v="RU000A0JUCX1"/>
    <x v="3"/>
    <d v="2018-01-01T00:00:00"/>
    <s v="43101ПСПб"/>
    <n v="954059781.59000003"/>
    <n v="25405819.629999999"/>
    <n v="0.19442278238922001"/>
    <n v="1.7730883994845199E-2"/>
  </r>
  <r>
    <s v="RU000A0JUCX1"/>
    <x v="3"/>
    <d v="2018-02-01T00:00:00"/>
    <s v="43132ПСПб"/>
    <n v="931384268.12999904"/>
    <n v="22675513.460000001"/>
    <n v="0.176077130025977"/>
    <n v="3.3733191837752599E-2"/>
  </r>
  <r>
    <s v="RU000A0JUCX1"/>
    <x v="3"/>
    <d v="2018-03-01T00:00:00"/>
    <s v="43160ПСПб"/>
    <n v="904040492.13999999"/>
    <n v="27343775.989999998"/>
    <n v="0.23190242775639"/>
    <n v="5.7926939204505902E-2"/>
  </r>
  <r>
    <s v="RU000A0JUCX1"/>
    <x v="3"/>
    <d v="2018-04-01T00:00:00"/>
    <s v="43191ПСПб"/>
    <n v="882091028.08000004"/>
    <n v="21949464.059999999"/>
    <n v="0.17575644036438401"/>
    <n v="7.6053843480918398E-2"/>
  </r>
  <r>
    <s v="RU000A0JUCX1"/>
    <x v="3"/>
    <d v="2018-05-01T00:00:00"/>
    <s v="43221ПСПб"/>
    <n v="866182301.76000094"/>
    <n v="15908726.32"/>
    <n v="0.104265298371865"/>
    <n v="3.33207462210569E-2"/>
  </r>
  <r>
    <s v="RU000A0JUCX1"/>
    <x v="3"/>
    <d v="2018-06-01T00:00:00"/>
    <s v="43252ПСПб"/>
    <n v="843328520.59000003"/>
    <n v="22853781.170000002"/>
    <n v="0.19518300635747601"/>
    <n v="6.1708577652763697E-4"/>
  </r>
  <r>
    <s v="RU000A0JUCX1"/>
    <x v="3"/>
    <d v="2018-07-01T00:00:00"/>
    <s v="43282ПСПб"/>
    <n v="823019931.88999999"/>
    <n v="20308588.699999999"/>
    <n v="0.14935453959348999"/>
    <n v="6.4087916539530193E-2"/>
  </r>
  <r>
    <s v="RU000A0JUCX1"/>
    <x v="3"/>
    <d v="2018-08-01T00:00:00"/>
    <s v="43313ПСПб"/>
    <n v="803963347.05999994"/>
    <n v="19056584.829999998"/>
    <n v="0.165523065218009"/>
    <n v="4.6316245014132097E-2"/>
  </r>
  <r>
    <s v="RU000A0JUCX1"/>
    <x v="3"/>
    <d v="2018-09-01T00:00:00"/>
    <s v="43344ПСПб"/>
    <n v="783552198.35999894"/>
    <n v="20411148.699999999"/>
    <n v="0.17881074044933601"/>
    <n v="0.24993554688293099"/>
  </r>
  <r>
    <s v="RU000A0JUCX1"/>
    <x v="3"/>
    <d v="2018-10-01T00:00:00"/>
    <s v="43374ПСПб"/>
    <n v="754735052.45999897"/>
    <n v="28817145.899999999"/>
    <n v="0.27737460233637201"/>
    <n v="6.8419586505694394E-2"/>
  </r>
  <r>
    <s v="RU000A0JUCX1"/>
    <x v="3"/>
    <d v="2018-11-01T00:00:00"/>
    <s v="43405ПСПб"/>
    <n v="737986117.98000002"/>
    <n v="17623874.120000001"/>
    <n v="0.13393068912283501"/>
    <n v="7.9638860919858501E-2"/>
  </r>
  <r>
    <s v="RU000A0JUCX1"/>
    <x v="3"/>
    <d v="2018-12-01T00:00:00"/>
    <s v="43435ПСПб"/>
    <n v="719610861.96000099"/>
    <n v="18375256.02"/>
    <n v="0.16616494378711999"/>
    <n v="4.6832442370337499E-2"/>
  </r>
  <r>
    <s v="RU000A0JUCX1"/>
    <x v="3"/>
    <d v="2019-01-01T00:00:00"/>
    <s v="43466ПСПб"/>
    <n v="704030306.01999903"/>
    <n v="15580555.939999999"/>
    <n v="0.13691884190221301"/>
    <n v="1.76599543908234E-2"/>
  </r>
  <r>
    <s v="RU000A0JUCX1"/>
    <x v="3"/>
    <d v="2019-02-01T00:00:00"/>
    <s v="43497ПСПб"/>
    <n v="689065318.57999897"/>
    <n v="14964987.439999999"/>
    <n v="0.13486152055733899"/>
    <n v="2.6219312057630499E-2"/>
  </r>
  <r>
    <s v="RU000A0JUCX1"/>
    <x v="3"/>
    <d v="2019-03-01T00:00:00"/>
    <s v="43525ПСПб"/>
    <n v="672230190.45000005"/>
    <n v="16835128.129999999"/>
    <n v="0.16690975308514699"/>
    <n v="0"/>
  </r>
  <r>
    <s v="RU000A0JUCX1"/>
    <x v="3"/>
    <d v="2019-04-01T00:00:00"/>
    <s v="43556ПСПб"/>
    <n v="657936249.39999998"/>
    <n v="14293941.050000001"/>
    <n v="0.133308426637475"/>
    <n v="0"/>
  </r>
  <r>
    <s v="RU000A0JUCX1"/>
    <x v="3"/>
    <d v="2019-05-01T00:00:00"/>
    <s v="43586ПСПб"/>
    <n v="633946351.05999994"/>
    <n v="23989898.34"/>
    <n v="0.15783700090559299"/>
    <n v="0.22710041385572"/>
  </r>
  <r>
    <s v="RU000A0JUCX1"/>
    <x v="3"/>
    <d v="2019-06-01T00:00:00"/>
    <s v="43617ПСПб"/>
    <n v="621955559.74000001"/>
    <n v="11990791.32"/>
    <n v="9.9148992832243404E-2"/>
    <n v="4.38346537523445E-2"/>
  </r>
  <r>
    <s v="RU000A0JUCX1"/>
    <x v="3"/>
    <d v="2019-07-01T00:00:00"/>
    <s v="43647ПСПб"/>
    <n v="607806126.75999999"/>
    <n v="14149432.98"/>
    <n v="8.8703159133709894E-2"/>
    <n v="5.9510056220373003E-2"/>
  </r>
  <r>
    <s v="RU000A0JUCX1"/>
    <x v="3"/>
    <d v="2019-08-01T00:00:00"/>
    <s v="43678ПСПб"/>
    <n v="595600002.12"/>
    <n v="12206124.640000001"/>
    <n v="8.4783642365065304E-2"/>
    <n v="8.1120004093580902E-2"/>
  </r>
  <r>
    <s v="RU000A0JUCX1"/>
    <x v="3"/>
    <d v="2019-09-01T00:00:00"/>
    <s v="43709ПСПб"/>
    <n v="580137706.74000001"/>
    <n v="15462295.380000001"/>
    <n v="0.17403798494834199"/>
    <n v="2.8222522918086601E-4"/>
  </r>
  <r>
    <s v="RU000A0JUCX1"/>
    <x v="3"/>
    <d v="2019-10-01T00:00:00"/>
    <s v="43739ПСПб"/>
    <n v="567134683.38999999"/>
    <n v="13003023.35"/>
    <n v="0.13984402384245501"/>
    <n v="3.8620061712036698E-2"/>
  </r>
  <r>
    <s v="RU000A0JUD00"/>
    <x v="4"/>
    <d v="2013-12-01T00:00:00"/>
    <s v="41609Восточно-Сибирский ИА"/>
    <n v="2934455138.46"/>
    <n v="41704983.219999902"/>
    <n v="0.11208231955332899"/>
    <n v="1.12571156750769E-2"/>
  </r>
  <r>
    <s v="RU000A0JUD00"/>
    <x v="4"/>
    <d v="2014-01-01T00:00:00"/>
    <s v="41640Восточно-Сибирский ИА"/>
    <n v="2899968608.4099998"/>
    <n v="34486530.049999997"/>
    <n v="9.81353179283877E-2"/>
    <n v="8.9638826088485092E-3"/>
  </r>
  <r>
    <s v="RU000A0JUD00"/>
    <x v="4"/>
    <d v="2014-02-01T00:00:00"/>
    <s v="41671Восточно-Сибирский ИА"/>
    <n v="2871125725.1699901"/>
    <n v="28842883.240000099"/>
    <n v="7.7453383333400405E-2"/>
    <n v="7.7418663497882401E-3"/>
  </r>
  <r>
    <s v="RU000A0JUD00"/>
    <x v="4"/>
    <d v="2014-03-01T00:00:00"/>
    <s v="41699Восточно-Сибирский ИА"/>
    <n v="2829400622.4200001"/>
    <n v="41725102.75"/>
    <n v="0.12555430230762299"/>
    <n v="0"/>
  </r>
  <r>
    <s v="RU000A0JUD00"/>
    <x v="4"/>
    <d v="2014-04-01T00:00:00"/>
    <s v="41730Восточно-Сибирский ИА"/>
    <n v="2768543627.77"/>
    <n v="60856994.650000103"/>
    <n v="0.199238315626732"/>
    <n v="7.8319589812008202E-3"/>
  </r>
  <r>
    <s v="RU000A0JUD00"/>
    <x v="4"/>
    <d v="2014-05-01T00:00:00"/>
    <s v="41760Восточно-Сибирский ИА"/>
    <n v="2719547218.2199998"/>
    <n v="48996409.5499999"/>
    <n v="0.12411288692287201"/>
    <n v="4.5746809817520898E-2"/>
  </r>
  <r>
    <s v="RU000A0JUD00"/>
    <x v="4"/>
    <d v="2014-06-01T00:00:00"/>
    <s v="41791Восточно-Сибирский ИА"/>
    <n v="2684553843.6700001"/>
    <n v="34993374.549999997"/>
    <n v="0.110848406944802"/>
    <n v="7.2343936705753897E-2"/>
  </r>
  <r>
    <s v="RU000A0JUD00"/>
    <x v="4"/>
    <d v="2014-07-01T00:00:00"/>
    <s v="41821Восточно-Сибирский ИА"/>
    <n v="2653272133.5999999"/>
    <n v="31281710.07"/>
    <n v="9.0413361893820404E-2"/>
    <n v="0"/>
  </r>
  <r>
    <s v="RU000A0JUD00"/>
    <x v="4"/>
    <d v="2014-08-01T00:00:00"/>
    <s v="41852Восточно-Сибирский ИА"/>
    <n v="2620759600.25"/>
    <n v="32512533.350000001"/>
    <n v="8.9159334754777095E-2"/>
    <n v="2.34813648321908E-2"/>
  </r>
  <r>
    <s v="RU000A0JUD00"/>
    <x v="4"/>
    <d v="2014-09-01T00:00:00"/>
    <s v="41883Восточно-Сибирский ИА"/>
    <n v="2580535633.1500001"/>
    <n v="40223967.100000098"/>
    <n v="9.5017142935750601E-2"/>
    <n v="7.3488330521187598E-2"/>
  </r>
  <r>
    <s v="RU000A0JUD00"/>
    <x v="4"/>
    <d v="2014-10-01T00:00:00"/>
    <s v="41913Восточно-Сибирский ИА"/>
    <n v="2540818622.6599998"/>
    <n v="39717010.490000099"/>
    <n v="0.12895833047889399"/>
    <n v="5.8782748758254601E-2"/>
  </r>
  <r>
    <s v="RU000A0JUD00"/>
    <x v="4"/>
    <d v="2014-11-01T00:00:00"/>
    <s v="41944Восточно-Сибирский ИА"/>
    <n v="2475147180.4699998"/>
    <n v="65671442.190000102"/>
    <n v="0.17530179653646499"/>
    <n v="9.9912376538219896E-2"/>
  </r>
  <r>
    <s v="RU000A0JUD00"/>
    <x v="4"/>
    <d v="2014-12-01T00:00:00"/>
    <s v="41974Восточно-Сибирский ИА"/>
    <n v="2424937436.3899999"/>
    <n v="50209744.079999998"/>
    <n v="0.114933694832454"/>
    <n v="6.7191424611375797E-2"/>
  </r>
  <r>
    <s v="RU000A0JUD00"/>
    <x v="4"/>
    <d v="2015-01-01T00:00:00"/>
    <s v="42005Восточно-Сибирский ИА"/>
    <n v="2406136368.98"/>
    <n v="18801067.41"/>
    <n v="4.8254512660874702E-2"/>
    <n v="1.2716333982455001E-2"/>
  </r>
  <r>
    <s v="RU000A0JUD00"/>
    <x v="4"/>
    <d v="2015-02-01T00:00:00"/>
    <s v="42036Восточно-Сибирский ИА"/>
    <n v="2380314007.04"/>
    <n v="25822361.940000001"/>
    <n v="7.7109094269258396E-2"/>
    <n v="6.7009393937417103E-2"/>
  </r>
  <r>
    <s v="RU000A0JUD00"/>
    <x v="4"/>
    <d v="2015-03-01T00:00:00"/>
    <s v="42064Восточно-Сибирский ИА"/>
    <n v="2340856767.0700002"/>
    <n v="39457239.969999902"/>
    <n v="0.116794138895676"/>
    <n v="2.3351767395269198E-2"/>
  </r>
  <r>
    <s v="RU000A0JUD00"/>
    <x v="4"/>
    <d v="2015-04-01T00:00:00"/>
    <s v="42095Восточно-Сибирский ИА"/>
    <n v="2324659676.73"/>
    <n v="16197090.34"/>
    <n v="4.8384564444853097E-2"/>
    <n v="1.5950377931451602E-2"/>
  </r>
  <r>
    <s v="RU000A0JUD00"/>
    <x v="4"/>
    <d v="2015-05-01T00:00:00"/>
    <s v="42125Восточно-Сибирский ИА"/>
    <n v="2294660877.1100001"/>
    <n v="29998799.620000001"/>
    <n v="9.4830789256746401E-2"/>
    <n v="2.2517450857535301E-2"/>
  </r>
  <r>
    <s v="RU000A0JUD00"/>
    <x v="4"/>
    <d v="2015-06-01T00:00:00"/>
    <s v="42156Восточно-Сибирский ИА"/>
    <n v="2271968278.1999998"/>
    <n v="22692598.91"/>
    <n v="6.2315569965267797E-2"/>
    <n v="5.6382790129646101E-2"/>
  </r>
  <r>
    <s v="RU000A0JUD00"/>
    <x v="4"/>
    <d v="2015-07-01T00:00:00"/>
    <s v="42186Восточно-Сибирский ИА"/>
    <n v="2250172716.8499999"/>
    <n v="21795561.350000001"/>
    <n v="5.6203341138652399E-2"/>
    <n v="7.26453016697592E-3"/>
  </r>
  <r>
    <s v="RU000A0JUD00"/>
    <x v="4"/>
    <d v="2015-08-01T00:00:00"/>
    <s v="42217Восточно-Сибирский ИА"/>
    <n v="2229104680.98"/>
    <n v="21068035.8699999"/>
    <n v="3.8924415852743803E-2"/>
    <n v="4.95035469767688E-2"/>
  </r>
  <r>
    <s v="RU000A0JUD00"/>
    <x v="4"/>
    <d v="2015-09-01T00:00:00"/>
    <s v="42248Восточно-Сибирский ИА"/>
    <n v="2203659758.3000002"/>
    <n v="25444922.68"/>
    <n v="6.5388433885014405E-2"/>
    <n v="3.7544544481893503E-2"/>
  </r>
  <r>
    <s v="RU000A0JUD00"/>
    <x v="4"/>
    <d v="2015-10-01T00:00:00"/>
    <s v="42278Восточно-Сибирский ИА"/>
    <n v="2182071629.3899999"/>
    <n v="23109493.879999999"/>
    <n v="5.5331712590805902E-2"/>
    <n v="6.7499185706256501E-2"/>
  </r>
  <r>
    <s v="RU000A0JUD00"/>
    <x v="4"/>
    <d v="2015-11-01T00:00:00"/>
    <s v="42309Восточно-Сибирский ИА"/>
    <n v="2163399388.71"/>
    <n v="18672240.68"/>
    <n v="4.2946685744756997E-2"/>
    <n v="6.1650646200857397E-2"/>
  </r>
  <r>
    <s v="RU000A0JUD00"/>
    <x v="4"/>
    <d v="2015-12-01T00:00:00"/>
    <s v="42339Восточно-Сибирский ИА"/>
    <n v="2134939805.3099999"/>
    <n v="28459583.399999999"/>
    <n v="8.2974219881009295E-2"/>
    <n v="1.08147645465951E-2"/>
  </r>
  <r>
    <s v="RU000A0JUD00"/>
    <x v="4"/>
    <d v="2016-01-01T00:00:00"/>
    <s v="42370Восточно-Сибирский ИА"/>
    <n v="2105522149.1500001"/>
    <n v="29417656.16"/>
    <n v="8.6448088763465394E-2"/>
    <n v="3.5409419682100297E-2"/>
  </r>
  <r>
    <s v="RU000A0JUD00"/>
    <x v="4"/>
    <d v="2016-02-01T00:00:00"/>
    <s v="42401Восточно-Сибирский ИА"/>
    <n v="2082873359.73001"/>
    <n v="22648789.420000002"/>
    <n v="6.6232403287393299E-2"/>
    <n v="4.0015501572002697E-2"/>
  </r>
  <r>
    <s v="RU000A0JUD00"/>
    <x v="4"/>
    <d v="2016-03-01T00:00:00"/>
    <s v="42430Восточно-Сибирский ИА"/>
    <n v="2049277494.79"/>
    <n v="33595864.940000102"/>
    <n v="7.9817836448985199E-2"/>
    <n v="7.2142159725183203E-2"/>
  </r>
  <r>
    <s v="RU000A0JUD00"/>
    <x v="4"/>
    <d v="2016-04-01T00:00:00"/>
    <s v="42461Восточно-Сибирский ИА"/>
    <n v="2026836738.5999999"/>
    <n v="22440756.189999901"/>
    <n v="4.9358745569688701E-2"/>
    <n v="7.9351466464239101E-2"/>
  </r>
  <r>
    <s v="RU000A0JUD00"/>
    <x v="4"/>
    <d v="2016-05-01T00:00:00"/>
    <s v="42491Восточно-Сибирский ИА"/>
    <n v="2000004541.1800001"/>
    <n v="26832197.420000002"/>
    <n v="6.9198556231316002E-2"/>
    <n v="0.10576704970467"/>
  </r>
  <r>
    <s v="RU000A0JUD00"/>
    <x v="4"/>
    <d v="2016-06-01T00:00:00"/>
    <s v="42522Восточно-Сибирский ИА"/>
    <n v="1975664532.1800001"/>
    <n v="24340009"/>
    <n v="6.2709598896827506E-2"/>
    <n v="1.5853443601769001E-2"/>
  </r>
  <r>
    <s v="RU000A0JUD00"/>
    <x v="4"/>
    <d v="2016-07-01T00:00:00"/>
    <s v="42552Восточно-Сибирский ИА"/>
    <n v="1958576601.8099999"/>
    <n v="17087930.370000001"/>
    <n v="3.4124558639253497E-2"/>
    <n v="2.57840183022943E-2"/>
  </r>
  <r>
    <s v="RU000A0JUD00"/>
    <x v="4"/>
    <d v="2016-08-01T00:00:00"/>
    <s v="42583Восточно-Сибирский ИА"/>
    <n v="1933999365.1900101"/>
    <n v="24577236.620000001"/>
    <n v="8.0347911195925895E-2"/>
    <n v="3.8389277109465998E-2"/>
  </r>
  <r>
    <s v="RU000A0JUD00"/>
    <x v="4"/>
    <d v="2016-09-01T00:00:00"/>
    <s v="42614Восточно-Сибирский ИА"/>
    <n v="1907732894.79"/>
    <n v="26266470.399999999"/>
    <n v="5.23579326117583E-2"/>
    <n v="3.1298118804677297E-2"/>
  </r>
  <r>
    <s v="RU000A0JUD00"/>
    <x v="4"/>
    <d v="2016-10-01T00:00:00"/>
    <s v="42644Восточно-Сибирский ИА"/>
    <n v="1882810368.8399999"/>
    <n v="24922525.949999999"/>
    <n v="8.3593293546295896E-2"/>
    <n v="0"/>
  </r>
  <r>
    <s v="RU000A0JUD00"/>
    <x v="4"/>
    <d v="2016-11-01T00:00:00"/>
    <s v="42675Восточно-Сибирский ИА"/>
    <n v="1853975484.04"/>
    <n v="28834884.800000101"/>
    <n v="0.105336489364875"/>
    <n v="2.8802396652387902E-2"/>
  </r>
  <r>
    <s v="RU000A0JUD00"/>
    <x v="4"/>
    <d v="2016-12-01T00:00:00"/>
    <s v="42705Восточно-Сибирский ИА"/>
    <n v="1825895510.5699999"/>
    <n v="28079973.469999999"/>
    <n v="8.3538911871859495E-2"/>
    <n v="5.3431060096330397E-2"/>
  </r>
  <r>
    <s v="RU000A0JUD00"/>
    <x v="4"/>
    <d v="2017-01-01T00:00:00"/>
    <s v="42736Восточно-Сибирский ИА"/>
    <n v="1801787553.9000001"/>
    <n v="24308888.940000001"/>
    <n v="7.3954647571787893E-2"/>
    <n v="8.0755088298635605E-2"/>
  </r>
  <r>
    <s v="RU000A0JUD00"/>
    <x v="4"/>
    <d v="2017-02-01T00:00:00"/>
    <s v="42767Восточно-Сибирский ИА"/>
    <n v="1776099644.3599999"/>
    <n v="25687909.539999999"/>
    <n v="9.4840118907160403E-2"/>
    <n v="0"/>
  </r>
  <r>
    <s v="RU000A0JUD00"/>
    <x v="4"/>
    <d v="2017-03-01T00:00:00"/>
    <s v="42795Восточно-Сибирский ИА"/>
    <n v="1749439458.3499999"/>
    <n v="26660186.010000002"/>
    <n v="7.0648322767131302E-2"/>
    <n v="5.9632628640758897E-2"/>
  </r>
  <r>
    <s v="RU000A0JUD00"/>
    <x v="4"/>
    <d v="2017-04-01T00:00:00"/>
    <s v="42826Восточно-Сибирский ИА"/>
    <n v="1724192137.1800001"/>
    <n v="25270519.620000001"/>
    <n v="9.0204466334916897E-2"/>
    <n v="3.1621298478056802E-2"/>
  </r>
  <r>
    <s v="RU000A0JUD00"/>
    <x v="4"/>
    <d v="2017-05-01T00:00:00"/>
    <s v="42856Восточно-Сибирский ИА"/>
    <n v="1694084843.0599999"/>
    <n v="30107294.120000102"/>
    <n v="9.3425076187054604E-2"/>
    <n v="8.5777693623965701E-2"/>
  </r>
  <r>
    <s v="RU000A0JUD00"/>
    <x v="4"/>
    <d v="2017-06-01T00:00:00"/>
    <s v="42887Восточно-Сибирский ИА"/>
    <n v="1674274056.5699999"/>
    <n v="19810786.489999998"/>
    <n v="4.3759239777562901E-2"/>
    <n v="3.3571886518366102E-2"/>
  </r>
  <r>
    <s v="RU000A0JUD00"/>
    <x v="4"/>
    <d v="2017-07-01T00:00:00"/>
    <s v="42917Восточно-Сибирский ИА"/>
    <n v="1646199231.97"/>
    <n v="28074824.600000098"/>
    <n v="0.106149056202541"/>
    <n v="5.0401941322793603E-2"/>
  </r>
  <r>
    <s v="RU000A0JUD00"/>
    <x v="4"/>
    <d v="2017-08-01T00:00:00"/>
    <s v="42948Восточно-Сибирский ИА"/>
    <n v="1614214926.51"/>
    <n v="31984305.460000001"/>
    <n v="0.133594374356243"/>
    <n v="5.4387916894605801E-2"/>
  </r>
  <r>
    <s v="RU000A0JUD00"/>
    <x v="4"/>
    <d v="2017-09-01T00:00:00"/>
    <s v="42979Восточно-Сибирский ИА"/>
    <n v="1584907437.74"/>
    <n v="29307488.77"/>
    <n v="0.12100873132297001"/>
    <n v="4.5616639409887298E-2"/>
  </r>
  <r>
    <s v="RU000A0JUD00"/>
    <x v="4"/>
    <d v="2017-10-01T00:00:00"/>
    <s v="43009Восточно-Сибирский ИА"/>
    <n v="1560739405.4100001"/>
    <n v="24168032.329999901"/>
    <n v="9.5331927949168796E-2"/>
    <n v="9.4426088030257496E-2"/>
  </r>
  <r>
    <s v="RU000A0JUD00"/>
    <x v="4"/>
    <d v="2017-11-01T00:00:00"/>
    <s v="43040Восточно-Сибирский ИА"/>
    <n v="1525972544.98"/>
    <n v="34766860.429999903"/>
    <n v="0.15852752256967101"/>
    <n v="1.4752230859953801E-2"/>
  </r>
  <r>
    <s v="RU000A0JUD00"/>
    <x v="4"/>
    <d v="2017-12-01T00:00:00"/>
    <s v="43070Восточно-Сибирский ИА"/>
    <n v="1496976551.8"/>
    <n v="28995993.18"/>
    <n v="8.9175146170226094E-2"/>
    <n v="8.7281142818602594E-2"/>
  </r>
  <r>
    <s v="RU000A0JUD00"/>
    <x v="4"/>
    <d v="2018-01-01T00:00:00"/>
    <s v="43101Восточно-Сибирский ИА"/>
    <n v="1457478755.9000001"/>
    <n v="39497795.900000103"/>
    <n v="0.19613117240421801"/>
    <n v="5.6404519633498497E-2"/>
  </r>
  <r>
    <s v="RU000A0JUD00"/>
    <x v="4"/>
    <d v="2018-02-01T00:00:00"/>
    <s v="43132Восточно-Сибирский ИА"/>
    <n v="1425064299.1600001"/>
    <n v="32414456.739999998"/>
    <n v="0.16835226662946101"/>
    <n v="2.0305949285904798E-3"/>
  </r>
  <r>
    <s v="RU000A0JUD00"/>
    <x v="4"/>
    <d v="2018-03-01T00:00:00"/>
    <s v="43160Восточно-Сибирский ИА"/>
    <n v="1386646562.8299999"/>
    <n v="39489534.329999998"/>
    <n v="0.188170652616095"/>
    <n v="4.8025761196474899E-2"/>
  </r>
  <r>
    <s v="RU000A0JUD00"/>
    <x v="4"/>
    <d v="2018-04-01T00:00:00"/>
    <s v="43191Восточно-Сибирский ИА"/>
    <n v="1358878464.05"/>
    <n v="28374889.779999901"/>
    <n v="0.133414571068105"/>
    <n v="4.81300024511589E-2"/>
  </r>
  <r>
    <s v="RU000A0JUD00"/>
    <x v="4"/>
    <d v="2018-05-01T00:00:00"/>
    <s v="43221Восточно-Сибирский ИА"/>
    <n v="1327044341.5699999"/>
    <n v="31834122.48"/>
    <n v="0.17537930460934201"/>
    <n v="1.89347442651264E-2"/>
  </r>
  <r>
    <s v="RU000A0JUD00"/>
    <x v="4"/>
    <d v="2018-06-01T00:00:00"/>
    <s v="43252Восточно-Сибирский ИА"/>
    <n v="1292612073.3299999"/>
    <n v="34432268.240000002"/>
    <n v="0.199698411822815"/>
    <n v="2.0974374672687601E-2"/>
  </r>
  <r>
    <s v="RU000A0JUD00"/>
    <x v="4"/>
    <d v="2018-07-01T00:00:00"/>
    <s v="43282Восточно-Сибирский ИА"/>
    <n v="1256925288.4000001"/>
    <n v="35686784.93"/>
    <n v="0.20963687308106799"/>
    <n v="4.0717160007749401E-2"/>
  </r>
  <r>
    <s v="RU000A0JUD00"/>
    <x v="4"/>
    <d v="2018-08-01T00:00:00"/>
    <s v="43313Восточно-Сибирский ИА"/>
    <n v="1224441528.8699999"/>
    <n v="40881824.359999999"/>
    <n v="0.21714280007105899"/>
    <n v="9.8600074347114999E-2"/>
  </r>
  <r>
    <s v="RU000A0JUD00"/>
    <x v="4"/>
    <d v="2018-09-01T00:00:00"/>
    <s v="43344Восточно-Сибирский ИА"/>
    <n v="1195741430.9200001"/>
    <n v="37031948.700000003"/>
    <n v="0.18769514222976"/>
    <n v="6.0191106766260299E-2"/>
  </r>
  <r>
    <s v="RU000A0JUD00"/>
    <x v="4"/>
    <d v="2018-10-01T00:00:00"/>
    <s v="43374Восточно-Сибирский ИА"/>
    <n v="1156201770.9000001"/>
    <n v="47801424.650000103"/>
    <n v="0.262597456381229"/>
    <n v="0.104199000196282"/>
  </r>
  <r>
    <s v="RU000A0JUD00"/>
    <x v="4"/>
    <d v="2018-11-01T00:00:00"/>
    <s v="43405Восточно-Сибирский ИА"/>
    <n v="1128550459.29"/>
    <n v="35845311.770000003"/>
    <n v="0.23289451685054099"/>
    <n v="1.4868262813122601E-2"/>
  </r>
  <r>
    <s v="RU000A0JUD00"/>
    <x v="4"/>
    <d v="2018-12-01T00:00:00"/>
    <s v="43435Восточно-Сибирский ИА"/>
    <n v="1101142457.6300001"/>
    <n v="27408001.66"/>
    <n v="0.158527114223738"/>
    <n v="3.2528096025591598E-2"/>
  </r>
  <r>
    <s v="RU000A0JUD00"/>
    <x v="4"/>
    <d v="2019-01-01T00:00:00"/>
    <s v="43466Восточно-Сибирский ИА"/>
    <n v="1074101998.77"/>
    <n v="27040458.859999999"/>
    <n v="0.14606675373463801"/>
    <n v="9.9456258786285306E-2"/>
  </r>
  <r>
    <s v="RU000A0JUD00"/>
    <x v="4"/>
    <d v="2019-02-01T00:00:00"/>
    <s v="43497Восточно-Сибирский ИА"/>
    <n v="1051906255.78"/>
    <n v="22195742.989999998"/>
    <n v="0.128492274004852"/>
    <n v="1.06050136469793E-2"/>
  </r>
  <r>
    <s v="RU000A0JUD00"/>
    <x v="4"/>
    <d v="2019-03-01T00:00:00"/>
    <s v="43525Восточно-Сибирский ИА"/>
    <n v="1026703953.73"/>
    <n v="25202302.050000001"/>
    <n v="0.14518395983499899"/>
    <n v="3.87581655808261E-2"/>
  </r>
  <r>
    <s v="RU000A0JUD00"/>
    <x v="4"/>
    <d v="2019-04-01T00:00:00"/>
    <s v="43556Восточно-Сибирский ИА"/>
    <n v="1011623404.22"/>
    <n v="15080549.51"/>
    <n v="6.3591230516336306E-2"/>
    <n v="5.5574736004863401E-2"/>
  </r>
  <r>
    <s v="RU000A0JUD00"/>
    <x v="4"/>
    <d v="2019-05-01T00:00:00"/>
    <s v="43586Восточно-Сибирский ИА"/>
    <n v="993667848.71000004"/>
    <n v="17955555.510000002"/>
    <n v="9.4586618070866796E-2"/>
    <n v="4.7083386844398202E-2"/>
  </r>
  <r>
    <s v="RU000A0JUD00"/>
    <x v="4"/>
    <d v="2019-06-01T00:00:00"/>
    <s v="43617Восточно-Сибирский ИА"/>
    <n v="975122829.23000097"/>
    <n v="19285116.010000002"/>
    <n v="7.0689332104833205E-2"/>
    <n v="6.8261845061193094E-2"/>
  </r>
  <r>
    <s v="RU000A0JUD00"/>
    <x v="4"/>
    <d v="2019-07-01T00:00:00"/>
    <s v="43647Восточно-Сибирский ИА"/>
    <n v="948237885.22999799"/>
    <n v="27137937.690000001"/>
    <n v="0.16869629978937201"/>
    <n v="7.8289718431969593E-2"/>
  </r>
  <r>
    <s v="RU000A0JUD00"/>
    <x v="4"/>
    <d v="2019-08-01T00:00:00"/>
    <s v="43678Восточно-Сибирский ИА"/>
    <n v="932523452.25999999"/>
    <n v="15714432.970000001"/>
    <n v="8.1468061495300406E-2"/>
    <n v="8.6551033515677805E-2"/>
  </r>
  <r>
    <s v="RU000A0JUD00"/>
    <x v="4"/>
    <d v="2019-09-01T00:00:00"/>
    <s v="43709Восточно-Сибирский ИА"/>
    <n v="914688159.20999897"/>
    <n v="17835293.050000001"/>
    <n v="0.10886319166424201"/>
    <n v="0.18640732726262399"/>
  </r>
  <r>
    <s v="RU000A0JUD00"/>
    <x v="4"/>
    <d v="2019-10-01T00:00:00"/>
    <s v="43739Восточно-Сибирский ИА"/>
    <n v="893540431.01999903"/>
    <n v="21147728.190000001"/>
    <n v="0.132458888020071"/>
    <n v="3.0820804726717801E-2"/>
  </r>
  <r>
    <s v="RU000A0JUJE6"/>
    <x v="5"/>
    <d v="2014-03-01T00:00:00"/>
    <s v="41699Возрождение-3"/>
    <n v="3392738836.2100101"/>
    <n v="85675934.7099998"/>
    <n v="0.22149841764139"/>
    <n v="0"/>
  </r>
  <r>
    <s v="RU000A0JUJE6"/>
    <x v="5"/>
    <d v="2014-04-01T00:00:00"/>
    <s v="41730Возрождение-3"/>
    <n v="3336155553.95999"/>
    <n v="56583282.25"/>
    <n v="0.136099125382172"/>
    <n v="2.3901976316999E-3"/>
  </r>
  <r>
    <s v="RU000A0JUJE6"/>
    <x v="5"/>
    <d v="2014-05-01T00:00:00"/>
    <s v="41760Возрождение-3"/>
    <n v="3264870170.8499999"/>
    <n v="71285383.109999999"/>
    <n v="0.18560998193335901"/>
    <n v="0"/>
  </r>
  <r>
    <s v="RU000A0JUJE6"/>
    <x v="5"/>
    <d v="2014-06-01T00:00:00"/>
    <s v="41791Возрождение-3"/>
    <n v="3213784136.7600002"/>
    <n v="51086034.089999899"/>
    <n v="0.12550557124751099"/>
    <n v="0"/>
  </r>
  <r>
    <s v="RU000A0JUJE6"/>
    <x v="5"/>
    <d v="2014-07-01T00:00:00"/>
    <s v="41821Возрождение-3"/>
    <n v="3152797746.72999"/>
    <n v="60986390.030000202"/>
    <n v="0.15937124485103599"/>
    <n v="0"/>
  </r>
  <r>
    <s v="RU000A0JUJE6"/>
    <x v="5"/>
    <d v="2014-08-01T00:00:00"/>
    <s v="41852Возрождение-3"/>
    <n v="3096104704.9000001"/>
    <n v="56693041.830000103"/>
    <n v="0.149226543264532"/>
    <n v="0"/>
  </r>
  <r>
    <s v="RU000A0JUJE6"/>
    <x v="5"/>
    <d v="2014-09-01T00:00:00"/>
    <s v="41883Возрождение-3"/>
    <n v="3038306626.5500002"/>
    <n v="57798078.350000098"/>
    <n v="0.156373542900509"/>
    <n v="0"/>
  </r>
  <r>
    <s v="RU000A0JUJE6"/>
    <x v="5"/>
    <d v="2014-10-01T00:00:00"/>
    <s v="41913Возрождение-3"/>
    <n v="2983573184.6999998"/>
    <n v="54733441.849999897"/>
    <n v="0.14095724753393499"/>
    <n v="7.9477718739963104E-3"/>
  </r>
  <r>
    <s v="RU000A0JUJE6"/>
    <x v="5"/>
    <d v="2014-11-01T00:00:00"/>
    <s v="41944Возрождение-3"/>
    <n v="2929595460.1300001"/>
    <n v="53977724.570000097"/>
    <n v="0.150156851702998"/>
    <n v="0"/>
  </r>
  <r>
    <s v="RU000A0JUJE6"/>
    <x v="5"/>
    <d v="2014-12-01T00:00:00"/>
    <s v="41974Возрождение-3"/>
    <n v="2879906710.5700002"/>
    <n v="49688749.560000002"/>
    <n v="0.12772398708111901"/>
    <n v="7.5833426332286803E-3"/>
  </r>
  <r>
    <s v="RU000A0JUJE6"/>
    <x v="5"/>
    <d v="2015-01-01T00:00:00"/>
    <s v="42005Возрождение-3"/>
    <n v="2821721284.7399998"/>
    <n v="58185425.829999998"/>
    <n v="0.17057178319126701"/>
    <n v="0"/>
  </r>
  <r>
    <s v="RU000A0JUJE6"/>
    <x v="5"/>
    <d v="2015-02-01T00:00:00"/>
    <s v="42036Возрождение-3"/>
    <n v="2779031021.6599998"/>
    <n v="42690263.079999901"/>
    <n v="0.115864204236777"/>
    <n v="0"/>
  </r>
  <r>
    <s v="RU000A0JUJE6"/>
    <x v="5"/>
    <d v="2015-03-01T00:00:00"/>
    <s v="42064Возрождение-3"/>
    <n v="2732169827.29"/>
    <n v="46861194.369999997"/>
    <n v="0.120484373719457"/>
    <n v="1.3104006048559901E-2"/>
  </r>
  <r>
    <s v="RU000A0JUJE6"/>
    <x v="5"/>
    <d v="2015-04-01T00:00:00"/>
    <s v="42095Возрождение-3"/>
    <n v="2690183121.6599998"/>
    <n v="41986705.630000003"/>
    <n v="0.116806661436666"/>
    <n v="0"/>
  </r>
  <r>
    <s v="RU000A0JUJE6"/>
    <x v="5"/>
    <d v="2015-05-01T00:00:00"/>
    <s v="42125Возрождение-3"/>
    <n v="2650735266.0599999"/>
    <n v="39447855.600000001"/>
    <n v="0.106902935569167"/>
    <n v="0"/>
  </r>
  <r>
    <s v="RU000A0JUJE6"/>
    <x v="5"/>
    <d v="2015-06-01T00:00:00"/>
    <s v="42156Возрождение-3"/>
    <n v="2606873454.8099999"/>
    <n v="44592862.909999996"/>
    <n v="0.13134996632556101"/>
    <n v="0"/>
  </r>
  <r>
    <s v="RU000A0JUJE6"/>
    <x v="5"/>
    <d v="2015-07-01T00:00:00"/>
    <s v="42186Возрождение-3"/>
    <n v="2562074467.6900001"/>
    <n v="47203435.290000103"/>
    <n v="0.134641262370712"/>
    <n v="9.4556623289402397E-3"/>
  </r>
  <r>
    <s v="RU000A0JUJE6"/>
    <x v="5"/>
    <d v="2015-08-01T00:00:00"/>
    <s v="42217Возрождение-3"/>
    <n v="2523127030.79"/>
    <n v="38947436.899999999"/>
    <n v="0.112499532682643"/>
    <n v="0"/>
  </r>
  <r>
    <s v="RU000A0JUJE6"/>
    <x v="5"/>
    <d v="2015-09-01T00:00:00"/>
    <s v="42248Возрождение-3"/>
    <n v="2489836201.5900002"/>
    <n v="33290829.199999999"/>
    <n v="8.8870766471747603E-2"/>
    <n v="7.4312824975064596E-4"/>
  </r>
  <r>
    <s v="RU000A0JUJE6"/>
    <x v="5"/>
    <d v="2015-10-01T00:00:00"/>
    <s v="42278Возрождение-3"/>
    <n v="2447521406.9000001"/>
    <n v="44522473.060000099"/>
    <n v="0.13814591534322199"/>
    <n v="0"/>
  </r>
  <r>
    <s v="RU000A0JUJE6"/>
    <x v="5"/>
    <d v="2015-11-01T00:00:00"/>
    <s v="42309Возрождение-3"/>
    <n v="2401454559.1199999"/>
    <n v="46066847.780000202"/>
    <n v="0.14798348148187801"/>
    <n v="1.18086552839469E-2"/>
  </r>
  <r>
    <s v="RU000A0JUJE6"/>
    <x v="5"/>
    <d v="2015-12-01T00:00:00"/>
    <s v="42339Возрождение-3"/>
    <n v="2340574599.6500001"/>
    <n v="60879959.469999902"/>
    <n v="0.14359900462893599"/>
    <n v="8.2476094224221294E-2"/>
  </r>
  <r>
    <s v="RU000A0JUJE6"/>
    <x v="5"/>
    <d v="2016-01-01T00:00:00"/>
    <s v="42370Возрождение-3"/>
    <n v="2300695111.21"/>
    <n v="39879488.440000102"/>
    <n v="0.12787913042523699"/>
    <n v="0"/>
  </r>
  <r>
    <s v="RU000A0JUJE6"/>
    <x v="5"/>
    <d v="2016-02-01T00:00:00"/>
    <s v="42401Возрождение-3"/>
    <n v="2260207120.96"/>
    <n v="40487990.25"/>
    <n v="0.133752172065565"/>
    <n v="0"/>
  </r>
  <r>
    <s v="RU000A0JUJE6"/>
    <x v="5"/>
    <d v="2016-03-01T00:00:00"/>
    <s v="42430Возрождение-3"/>
    <n v="2212463909.8899999"/>
    <n v="47743211.070000097"/>
    <n v="0.14923176782231201"/>
    <n v="2.32528540274917E-2"/>
  </r>
  <r>
    <s v="RU000A0JUJE6"/>
    <x v="5"/>
    <d v="2016-04-01T00:00:00"/>
    <s v="42461Возрождение-3"/>
    <n v="2177033491.7600002"/>
    <n v="35430418.130000003"/>
    <n v="0.115026715122243"/>
    <n v="0"/>
  </r>
  <r>
    <s v="RU000A0JUJE6"/>
    <x v="5"/>
    <d v="2016-05-01T00:00:00"/>
    <s v="42491Возрождение-3"/>
    <n v="2130354624.1300001"/>
    <n v="46678867.6300001"/>
    <n v="0.159531269046747"/>
    <n v="1.32329204548486E-2"/>
  </r>
  <r>
    <s v="RU000A0JUJE6"/>
    <x v="5"/>
    <d v="2016-06-01T00:00:00"/>
    <s v="42522Возрождение-3"/>
    <n v="2101007123"/>
    <n v="29347501.129999999"/>
    <n v="9.0916220543125106E-2"/>
    <n v="0"/>
  </r>
  <r>
    <s v="RU000A0JUJE6"/>
    <x v="5"/>
    <d v="2016-07-01T00:00:00"/>
    <s v="42552Возрождение-3"/>
    <n v="2061964688.4200001"/>
    <n v="39042434.579999998"/>
    <n v="0.114450857780694"/>
    <n v="2.8798403632367301E-2"/>
  </r>
  <r>
    <s v="RU000A0JUJE6"/>
    <x v="5"/>
    <d v="2016-08-01T00:00:00"/>
    <s v="42583Возрождение-3"/>
    <n v="2030500529.7"/>
    <n v="31464158.719999999"/>
    <n v="9.9713887909416501E-2"/>
    <n v="4.2272768004170099E-3"/>
  </r>
  <r>
    <s v="RU000A0JUJE6"/>
    <x v="5"/>
    <d v="2016-09-01T00:00:00"/>
    <s v="42614Возрождение-3"/>
    <n v="1998275441.3299999"/>
    <n v="32225088.3699999"/>
    <n v="8.1540125234518507E-2"/>
    <n v="3.16202905281181E-2"/>
  </r>
  <r>
    <s v="RU000A0JUJE6"/>
    <x v="5"/>
    <d v="2016-10-01T00:00:00"/>
    <s v="42644Возрождение-3"/>
    <n v="1959827438.27"/>
    <n v="38448003.060000099"/>
    <n v="0.14559727781206899"/>
    <n v="0"/>
  </r>
  <r>
    <s v="RU000A0JUJE6"/>
    <x v="5"/>
    <d v="2016-11-01T00:00:00"/>
    <s v="42675Возрождение-3"/>
    <n v="1920567863.5899999"/>
    <n v="39259574.68"/>
    <n v="0.153847611988743"/>
    <n v="0"/>
  </r>
  <r>
    <s v="RU000A0JUJE6"/>
    <x v="5"/>
    <d v="2016-12-01T00:00:00"/>
    <s v="42705Возрождение-3"/>
    <n v="1883792646.8699999"/>
    <n v="36775216.719999999"/>
    <n v="0.143233158895098"/>
    <n v="0"/>
  </r>
  <r>
    <s v="RU000A0JUJE6"/>
    <x v="5"/>
    <d v="2017-01-01T00:00:00"/>
    <s v="42736Возрождение-3"/>
    <n v="1834635448.3599999"/>
    <n v="49157198.509999998"/>
    <n v="0.154609841934328"/>
    <n v="6.87512485643932E-2"/>
  </r>
  <r>
    <s v="RU000A0JUJE6"/>
    <x v="5"/>
    <d v="2017-02-01T00:00:00"/>
    <s v="42767Возрождение-3"/>
    <n v="1789135436.8800001"/>
    <n v="45500011.479999997"/>
    <n v="0.13210805927446001"/>
    <n v="8.0603788028096396E-2"/>
  </r>
  <r>
    <s v="RU000A0JUJE6"/>
    <x v="5"/>
    <d v="2017-03-01T00:00:00"/>
    <s v="42795Возрождение-3"/>
    <n v="1738069765.96"/>
    <n v="51065670.920000002"/>
    <n v="0.19853598640498701"/>
    <n v="4.7749809945681301E-2"/>
  </r>
  <r>
    <s v="RU000A0JUJE6"/>
    <x v="5"/>
    <d v="2017-04-01T00:00:00"/>
    <s v="42826Возрождение-3"/>
    <n v="1693573169.05"/>
    <n v="44496596.909999996"/>
    <n v="0.207977904138616"/>
    <n v="0"/>
  </r>
  <r>
    <s v="RU000A0JUJE6"/>
    <x v="5"/>
    <d v="2017-05-01T00:00:00"/>
    <s v="42856Возрождение-3"/>
    <n v="1643541223.8984001"/>
    <n v="78843667.161599904"/>
    <n v="0.37093123011409102"/>
    <n v="3.13977839213107E-2"/>
  </r>
  <r>
    <s v="RU000A0JUJE6"/>
    <x v="5"/>
    <d v="2017-06-01T00:00:00"/>
    <s v="42887Возрождение-3"/>
    <n v="1606826745.7"/>
    <n v="36714478.198399998"/>
    <n v="0.17307155403308"/>
    <n v="0"/>
  </r>
  <r>
    <s v="RU000A0JUJE6"/>
    <x v="5"/>
    <d v="2017-07-01T00:00:00"/>
    <s v="42917Возрождение-3"/>
    <n v="1575897209.49"/>
    <n v="31709531.350000001"/>
    <n v="0.140694954134582"/>
    <n v="0"/>
  </r>
  <r>
    <s v="RU000A0JUJE6"/>
    <x v="5"/>
    <d v="2017-08-01T00:00:00"/>
    <s v="42948Возрождение-3"/>
    <n v="1532323211.8099999"/>
    <n v="52906218.130000003"/>
    <n v="0.27928928957671401"/>
    <n v="0"/>
  </r>
  <r>
    <s v="RU000A0JUJE6"/>
    <x v="5"/>
    <d v="2017-09-01T00:00:00"/>
    <s v="42979Возрождение-3"/>
    <n v="1508248226.1800001"/>
    <n v="24074985.629999999"/>
    <n v="9.6216221566580801E-2"/>
    <n v="0"/>
  </r>
  <r>
    <s v="RU000A0JUJE6"/>
    <x v="5"/>
    <d v="2017-10-01T00:00:00"/>
    <s v="43009Возрождение-3"/>
    <n v="1462689979.3299999"/>
    <n v="48297678.189999998"/>
    <n v="0.26391092766180102"/>
    <n v="0"/>
  </r>
  <r>
    <s v="RU000A0JUJE6"/>
    <x v="5"/>
    <d v="2017-11-01T00:00:00"/>
    <s v="43040Возрождение-3"/>
    <n v="1421798690.1600001"/>
    <n v="40891289.169999897"/>
    <n v="0.22753346670517199"/>
    <n v="0"/>
  </r>
  <r>
    <s v="RU000A0JUJE6"/>
    <x v="5"/>
    <d v="2017-12-01T00:00:00"/>
    <s v="43070Возрождение-3"/>
    <n v="1373837063.29"/>
    <n v="47961626.870000102"/>
    <n v="0.27912596362971198"/>
    <n v="0"/>
  </r>
  <r>
    <s v="RU000A0JUJE6"/>
    <x v="5"/>
    <d v="2018-01-01T00:00:00"/>
    <s v="43101Возрождение-3"/>
    <n v="1314625911.76"/>
    <n v="65038901.560000002"/>
    <n v="0.39751564864394201"/>
    <n v="0"/>
  </r>
  <r>
    <s v="RU000A0JUJE6"/>
    <x v="5"/>
    <d v="2018-02-01T00:00:00"/>
    <s v="43132Возрождение-3"/>
    <n v="1266297848.97"/>
    <n v="48328062.789999999"/>
    <n v="0.30874631365383498"/>
    <n v="7.3478533132631503E-3"/>
  </r>
  <r>
    <s v="RU000A0JUJE6"/>
    <x v="5"/>
    <d v="2018-03-01T00:00:00"/>
    <s v="43160Возрождение-3"/>
    <n v="1221988914.79"/>
    <n v="44308934.180000097"/>
    <n v="0.26617191485999803"/>
    <n v="3.0038383941776499E-2"/>
  </r>
  <r>
    <s v="RU000A0JUJE6"/>
    <x v="5"/>
    <d v="2018-04-01T00:00:00"/>
    <s v="43191Возрождение-3"/>
    <n v="1178174849.27"/>
    <n v="43814065.520000003"/>
    <n v="0.29818331614923699"/>
    <n v="0"/>
  </r>
  <r>
    <s v="RU000A0JUJE6"/>
    <x v="5"/>
    <d v="2018-05-01T00:00:00"/>
    <s v="43221Возрождение-3"/>
    <n v="1135532658.8900001"/>
    <n v="42642190.380000003"/>
    <n v="0.29919096483876101"/>
    <n v="0"/>
  </r>
  <r>
    <s v="RU000A0JUJE6"/>
    <x v="5"/>
    <d v="2018-06-01T00:00:00"/>
    <s v="43252Возрождение-3"/>
    <n v="1065603005.55"/>
    <n v="69929653.340000093"/>
    <n v="0.50596584884484097"/>
    <n v="0"/>
  </r>
  <r>
    <s v="RU000A0JUJE6"/>
    <x v="5"/>
    <d v="2018-07-01T00:00:00"/>
    <s v="43282Возрождение-3"/>
    <n v="1036943259.87"/>
    <n v="28659745.68"/>
    <n v="0.205682951533884"/>
    <n v="2.03201659405619E-2"/>
  </r>
  <r>
    <s v="RU000A0JUJE6"/>
    <x v="5"/>
    <d v="2018-08-01T00:00:00"/>
    <s v="43313Возрождение-3"/>
    <n v="998824528.51000094"/>
    <n v="38118731.359999999"/>
    <n v="0.30377038818663199"/>
    <n v="0"/>
  </r>
  <r>
    <s v="RU000A0JUJE6"/>
    <x v="5"/>
    <d v="2018-09-01T00:00:00"/>
    <s v="43344Возрождение-3"/>
    <n v="979289306.51999998"/>
    <n v="19535221.989999998"/>
    <n v="0.12961433583695101"/>
    <n v="3.1089041491011399E-3"/>
  </r>
  <r>
    <s v="RU000A0JUJE6"/>
    <x v="5"/>
    <d v="2018-10-01T00:00:00"/>
    <s v="43374Возрождение-3"/>
    <n v="931809165.82999897"/>
    <n v="47480140.690000102"/>
    <n v="0.37857331770774599"/>
    <n v="3.4396073970282701E-2"/>
  </r>
  <r>
    <s v="RU000A0JUJE6"/>
    <x v="5"/>
    <d v="2018-11-01T00:00:00"/>
    <s v="43405Возрождение-3"/>
    <n v="901955507.17000103"/>
    <n v="29853658.66"/>
    <n v="0.25800440709811101"/>
    <n v="1.1392411556873101E-3"/>
  </r>
  <r>
    <s v="RU000A0JUJE6"/>
    <x v="5"/>
    <d v="2018-12-01T00:00:00"/>
    <s v="43435Возрождение-3"/>
    <n v="865609367.56999898"/>
    <n v="36346139.600000001"/>
    <n v="0.33308861561115899"/>
    <n v="9.1906961771962593E-3"/>
  </r>
  <r>
    <s v="RU000A0JUJE6"/>
    <x v="5"/>
    <d v="2019-01-01T00:00:00"/>
    <s v="43466Возрождение-3"/>
    <n v="833470685.23000002"/>
    <n v="32138682.34"/>
    <n v="0.27851408604863898"/>
    <n v="3.5795833333816099E-2"/>
  </r>
  <r>
    <s v="RU000A0JUJE6"/>
    <x v="5"/>
    <d v="2019-02-01T00:00:00"/>
    <s v="43497Возрождение-3"/>
    <n v="812111424.66999996"/>
    <n v="21359260.559999999"/>
    <n v="0.15794500470888301"/>
    <n v="4.2829146851987202E-2"/>
  </r>
  <r>
    <s v="RU000A0JUJE6"/>
    <x v="5"/>
    <d v="2019-03-01T00:00:00"/>
    <s v="43525Возрождение-3"/>
    <n v="785884569.47000003"/>
    <n v="26226855.199999999"/>
    <n v="0.257335807011212"/>
    <n v="0"/>
  </r>
  <r>
    <s v="RU000A0JUJE6"/>
    <x v="5"/>
    <d v="2019-04-01T00:00:00"/>
    <s v="43556Возрождение-3"/>
    <n v="754652412.63999999"/>
    <n v="31232156.829999998"/>
    <n v="0.32576525749477098"/>
    <n v="0"/>
  </r>
  <r>
    <s v="RU000A0JUJE6"/>
    <x v="5"/>
    <d v="2019-05-01T00:00:00"/>
    <s v="43586Возрождение-3"/>
    <n v="739164007.77999997"/>
    <n v="39349775.210000001"/>
    <n v="0.37319347704012201"/>
    <n v="9.7485808868625803E-2"/>
  </r>
  <r>
    <s v="RU000A0JUJE6"/>
    <x v="5"/>
    <d v="2019-06-01T00:00:00"/>
    <s v="43617Возрождение-3"/>
    <n v="719295583.49000001"/>
    <n v="19868424.289999999"/>
    <n v="0.205072630168393"/>
    <n v="4.5346489634821602E-2"/>
  </r>
  <r>
    <s v="RU000A0JUJE6"/>
    <x v="5"/>
    <d v="2019-07-01T00:00:00"/>
    <s v="43647Возрождение-3"/>
    <n v="706262376.69000006"/>
    <n v="13033206.800000001"/>
    <n v="0.106172519628179"/>
    <n v="2.4299530442217099E-2"/>
  </r>
  <r>
    <s v="RU000A0JUJE6"/>
    <x v="5"/>
    <d v="2019-08-01T00:00:00"/>
    <s v="43678Возрождение-3"/>
    <n v="679307043.76999998"/>
    <n v="26955332.920000002"/>
    <n v="0.20608728475898899"/>
    <n v="0.128897535184123"/>
  </r>
  <r>
    <s v="RU000A0JUJE6"/>
    <x v="5"/>
    <d v="2019-09-01T00:00:00"/>
    <s v="43709Возрождение-3"/>
    <n v="663388491.54999995"/>
    <n v="15918552.220000001"/>
    <n v="0.155397359733674"/>
    <n v="1.09966612237374E-2"/>
  </r>
  <r>
    <s v="RU000A0JUJE6"/>
    <x v="5"/>
    <d v="2019-10-01T00:00:00"/>
    <s v="43739Возрождение-3"/>
    <n v="650181189.419999"/>
    <n v="13207302.130000001"/>
    <n v="0.12444717913549699"/>
    <n v="6.6988663778905194E-2"/>
  </r>
  <r>
    <s v="RU000A0JUPF0"/>
    <x v="6"/>
    <d v="2014-06-01T00:00:00"/>
    <s v="41791Санрайз-2"/>
    <n v="1098929634.1199999"/>
    <n v="43079933.329999998"/>
    <n v="0.26690340640280102"/>
    <n v="0.20362266375395999"/>
  </r>
  <r>
    <s v="RU000A0JUPF0"/>
    <x v="6"/>
    <d v="2014-07-01T00:00:00"/>
    <s v="41821Санрайз-2"/>
    <n v="1079391433.3399999"/>
    <n v="19538200.780000001"/>
    <n v="0.14847040144332299"/>
    <n v="2.0073186578150999E-2"/>
  </r>
  <r>
    <s v="RU000A0JUPF0"/>
    <x v="6"/>
    <d v="2014-08-01T00:00:00"/>
    <s v="41852Санрайз-2"/>
    <n v="1042177513.17"/>
    <n v="37213920.170000002"/>
    <n v="0.33100112305764401"/>
    <n v="0"/>
  </r>
  <r>
    <s v="RU000A0JUPF0"/>
    <x v="6"/>
    <d v="2014-09-01T00:00:00"/>
    <s v="41883Санрайз-2"/>
    <n v="1006403960.0599999"/>
    <n v="35773553.109999999"/>
    <n v="0.32657556728339598"/>
    <n v="0"/>
  </r>
  <r>
    <s v="RU000A0JUPF0"/>
    <x v="6"/>
    <d v="2014-10-01T00:00:00"/>
    <s v="41913Санрайз-2"/>
    <n v="985013459.28000104"/>
    <n v="21390500.780000001"/>
    <n v="0.14525322494541701"/>
    <n v="6.1970551342823303E-2"/>
  </r>
  <r>
    <s v="RU000A0JUPF0"/>
    <x v="6"/>
    <d v="2014-11-01T00:00:00"/>
    <s v="41944Санрайз-2"/>
    <n v="968378310.22000003"/>
    <n v="16635149.060000001"/>
    <n v="0.123243635885324"/>
    <n v="4.0166718664937699E-2"/>
  </r>
  <r>
    <s v="RU000A0JUPF0"/>
    <x v="6"/>
    <d v="2014-12-01T00:00:00"/>
    <s v="41974Санрайз-2"/>
    <n v="944121674.01999998"/>
    <n v="24256636.199999999"/>
    <n v="0.176705361008658"/>
    <n v="0.102409234284165"/>
  </r>
  <r>
    <s v="RU000A0JUPF0"/>
    <x v="6"/>
    <d v="2015-01-01T00:00:00"/>
    <s v="42005Санрайз-2"/>
    <n v="909859246.90999997"/>
    <n v="34262427.109999999"/>
    <n v="0.17004259587606399"/>
    <n v="0.30457875554225"/>
  </r>
  <r>
    <s v="RU000A0JUPF0"/>
    <x v="6"/>
    <d v="2015-02-01T00:00:00"/>
    <s v="42036Санрайз-2"/>
    <n v="888912599.61000097"/>
    <n v="20946647.300000001"/>
    <n v="2.8967593519216999E-2"/>
    <n v="0.26460866159762297"/>
  </r>
  <r>
    <s v="RU000A0JUPF0"/>
    <x v="6"/>
    <d v="2015-03-01T00:00:00"/>
    <s v="42064Санрайз-2"/>
    <n v="871510594.65999997"/>
    <n v="17402004.949999999"/>
    <n v="0.14940427897119299"/>
    <n v="3.5853072455521502E-2"/>
  </r>
  <r>
    <s v="RU000A0JUPF0"/>
    <x v="6"/>
    <d v="2015-04-01T00:00:00"/>
    <s v="42095Санрайз-2"/>
    <n v="858629134.299999"/>
    <n v="12881460.359999999"/>
    <n v="0.130644410824516"/>
    <n v="0.26609541984853402"/>
  </r>
  <r>
    <s v="RU000A0JUPF0"/>
    <x v="6"/>
    <d v="2015-05-01T00:00:00"/>
    <s v="42125Санрайз-2"/>
    <n v="825203917.97000003"/>
    <n v="33425216.329999998"/>
    <n v="8.2497647397587706E-2"/>
    <n v="0.303900279974331"/>
  </r>
  <r>
    <s v="RU000A0JUPF0"/>
    <x v="6"/>
    <d v="2015-06-01T00:00:00"/>
    <s v="42156Санрайз-2"/>
    <n v="811265588.38999999"/>
    <n v="13938329.58"/>
    <n v="0.101326781962306"/>
    <n v="5.4687908832845598E-2"/>
  </r>
  <r>
    <s v="RU000A0JUPF0"/>
    <x v="6"/>
    <d v="2015-07-01T00:00:00"/>
    <s v="42186Санрайз-2"/>
    <n v="791976816.99000001"/>
    <n v="19288771.399999999"/>
    <n v="0.14965192563448701"/>
    <n v="0.34593150419517799"/>
  </r>
  <r>
    <s v="RU000A0JUPF0"/>
    <x v="6"/>
    <d v="2015-08-01T00:00:00"/>
    <s v="42217Санрайз-2"/>
    <n v="774810993.15999997"/>
    <n v="17165823.829999998"/>
    <n v="6.1972836402108301E-2"/>
    <n v="0.37284875019134101"/>
  </r>
  <r>
    <s v="RU000A0JUPF0"/>
    <x v="6"/>
    <d v="2015-09-01T00:00:00"/>
    <s v="42248Санрайз-2"/>
    <n v="752696266.55999994"/>
    <n v="22114726.600000001"/>
    <n v="0.21099432975738999"/>
    <n v="9.7009029790375706E-2"/>
  </r>
  <r>
    <s v="RU000A0JUPF0"/>
    <x v="6"/>
    <d v="2015-10-01T00:00:00"/>
    <s v="42278Санрайз-2"/>
    <n v="737859843.55999994"/>
    <n v="14836423"/>
    <n v="6.6650115458165501E-2"/>
    <n v="0.11652549965973"/>
  </r>
  <r>
    <s v="RU000A0JUPF0"/>
    <x v="6"/>
    <d v="2015-11-01T00:00:00"/>
    <s v="42309Санрайз-2"/>
    <n v="721050443.88999999"/>
    <n v="16809399.670000002"/>
    <n v="9.7745025539957495E-2"/>
    <n v="0.13884416492907201"/>
  </r>
  <r>
    <s v="RU000A0JUPF0"/>
    <x v="6"/>
    <d v="2015-12-01T00:00:00"/>
    <s v="42339Санрайз-2"/>
    <n v="710251207.37"/>
    <n v="10799236.52"/>
    <n v="8.9836754546310599E-2"/>
    <n v="0.134481889795528"/>
  </r>
  <r>
    <s v="RU000A0JUPF0"/>
    <x v="6"/>
    <d v="2016-01-01T00:00:00"/>
    <s v="42370Санрайз-2"/>
    <n v="695848744.89999998"/>
    <n v="14402462.470000001"/>
    <n v="6.6785374672275605E-2"/>
    <n v="9.5585969344460203E-2"/>
  </r>
  <r>
    <s v="RU000A0JUPF0"/>
    <x v="6"/>
    <d v="2016-02-01T00:00:00"/>
    <s v="42401Санрайз-2"/>
    <n v="688250407.58000004"/>
    <n v="7598337.3200000003"/>
    <n v="7.9545032618707406E-2"/>
    <n v="0"/>
  </r>
  <r>
    <s v="RU000A0JUPF0"/>
    <x v="6"/>
    <d v="2016-03-01T00:00:00"/>
    <s v="42430Санрайз-2"/>
    <n v="677184171.11000001"/>
    <n v="11066236.470000001"/>
    <n v="0.118792127035595"/>
    <n v="9.5593946523132606E-2"/>
  </r>
  <r>
    <s v="RU000A0JUPF0"/>
    <x v="6"/>
    <d v="2016-04-01T00:00:00"/>
    <s v="42461Санрайз-2"/>
    <n v="668065042.78999996"/>
    <n v="9119128.3200000096"/>
    <n v="0.104642206156584"/>
    <n v="4.24325945094194E-2"/>
  </r>
  <r>
    <s v="RU000A0JUPF0"/>
    <x v="6"/>
    <d v="2016-05-01T00:00:00"/>
    <s v="42491Санрайз-2"/>
    <n v="654723787.04999995"/>
    <n v="13341255.74"/>
    <n v="0.12680879624275801"/>
    <n v="5.3259271221775997E-2"/>
  </r>
  <r>
    <s v="RU000A0JUPF0"/>
    <x v="6"/>
    <d v="2016-06-01T00:00:00"/>
    <s v="42522Санрайз-2"/>
    <n v="646629351.33000004"/>
    <n v="8094435.7199999997"/>
    <n v="4.9068207069115903E-2"/>
    <n v="5.6182456693584203E-2"/>
  </r>
  <r>
    <s v="RU000A0JUPF0"/>
    <x v="6"/>
    <d v="2016-07-01T00:00:00"/>
    <s v="42552Санрайз-2"/>
    <n v="628851877.17999995"/>
    <n v="17777474.149999999"/>
    <n v="0.184920452996167"/>
    <n v="8.2018637281325593E-2"/>
  </r>
  <r>
    <s v="RU000A0JUPF0"/>
    <x v="6"/>
    <d v="2016-08-01T00:00:00"/>
    <s v="42583Санрайз-2"/>
    <n v="623703665.72000003"/>
    <n v="5148211.46"/>
    <n v="4.5854086630396002E-2"/>
    <n v="0"/>
  </r>
  <r>
    <s v="RU000A0JUPF0"/>
    <x v="6"/>
    <d v="2016-09-01T00:00:00"/>
    <s v="42614Санрайз-2"/>
    <n v="613087604.38999999"/>
    <n v="10616061.33"/>
    <n v="0.12622563515455501"/>
    <n v="2.5004074644934302E-2"/>
  </r>
  <r>
    <s v="RU000A0JUPF0"/>
    <x v="6"/>
    <d v="2016-10-01T00:00:00"/>
    <s v="42644Санрайз-2"/>
    <n v="602646626.95000005"/>
    <n v="10440977.439999999"/>
    <n v="0.143922140756819"/>
    <n v="0.10992412634160199"/>
  </r>
  <r>
    <s v="RU000A0JUPF0"/>
    <x v="6"/>
    <d v="2016-11-01T00:00:00"/>
    <s v="42675Санрайз-2"/>
    <n v="589760784.69000006"/>
    <n v="12885842.26"/>
    <n v="0.17094750364404801"/>
    <n v="6.7212938242517298E-2"/>
  </r>
  <r>
    <s v="RU000A0JUPF0"/>
    <x v="6"/>
    <d v="2016-12-01T00:00:00"/>
    <s v="42705Санрайз-2"/>
    <n v="569995742.42999995"/>
    <n v="30764320.68"/>
    <n v="0.36867027558956"/>
    <n v="0.13193982606896301"/>
  </r>
  <r>
    <s v="RU000A0JUPF0"/>
    <x v="6"/>
    <d v="2017-01-01T00:00:00"/>
    <s v="42736Санрайз-2"/>
    <n v="558098222.60000002"/>
    <n v="11897519.83"/>
    <n v="0.17747786638506799"/>
    <n v="4.1382759451249499E-3"/>
  </r>
  <r>
    <s v="RU000A0JUPF0"/>
    <x v="6"/>
    <d v="2017-02-01T00:00:00"/>
    <s v="42767Санрайз-2"/>
    <n v="554651933.38"/>
    <n v="9140259.0700000003"/>
    <n v="0.104541883459211"/>
    <n v="0.174375788181797"/>
  </r>
  <r>
    <s v="RU000A0JUPF0"/>
    <x v="6"/>
    <d v="2017-03-01T00:00:00"/>
    <s v="42795Санрайз-2"/>
    <n v="549002210.97000003"/>
    <n v="5649722.4100000001"/>
    <n v="6.3052219971259205E-2"/>
    <n v="9.5291343217685107E-2"/>
  </r>
  <r>
    <s v="RU000A0JUPF0"/>
    <x v="6"/>
    <d v="2017-04-01T00:00:00"/>
    <s v="42826Санрайз-2"/>
    <n v="536904080.88"/>
    <n v="12098130.09"/>
    <n v="0.110048871913899"/>
    <n v="8.8525298680344297E-2"/>
  </r>
  <r>
    <s v="RU000A0JUPF0"/>
    <x v="6"/>
    <d v="2017-05-01T00:00:00"/>
    <s v="42856Санрайз-2"/>
    <n v="521869722.20999998"/>
    <n v="15034358.67"/>
    <n v="0.23218909965828599"/>
    <n v="1.9068842183302698E-2"/>
  </r>
  <r>
    <s v="RU000A0JUPF0"/>
    <x v="6"/>
    <d v="2017-06-01T00:00:00"/>
    <s v="42887Санрайз-2"/>
    <n v="513689364.33999997"/>
    <n v="8180357.8700000001"/>
    <n v="0.12172667557851299"/>
    <n v="0"/>
  </r>
  <r>
    <s v="RU000A0JUPF0"/>
    <x v="6"/>
    <d v="2017-07-01T00:00:00"/>
    <s v="42917Санрайз-2"/>
    <n v="501596364.32999998"/>
    <n v="12093000.01"/>
    <n v="0.20363812772520101"/>
    <n v="3.7974051810945202E-2"/>
  </r>
  <r>
    <s v="RU000A0JUPF0"/>
    <x v="6"/>
    <d v="2017-08-01T00:00:00"/>
    <s v="42948Санрайз-2"/>
    <n v="489652547.23000002"/>
    <n v="11943817.1"/>
    <n v="0.208003594224167"/>
    <n v="8.2095910940051905E-2"/>
  </r>
  <r>
    <s v="RU000A0JUPF0"/>
    <x v="6"/>
    <d v="2017-09-01T00:00:00"/>
    <s v="42979Санрайз-2"/>
    <n v="471665535.63"/>
    <n v="17987011.600000001"/>
    <n v="0.30474988269340803"/>
    <n v="5.5068647473784697E-2"/>
  </r>
  <r>
    <s v="RU000A0JUPF0"/>
    <x v="6"/>
    <d v="2017-10-01T00:00:00"/>
    <s v="43009Санрайз-2"/>
    <n v="456479174.51999998"/>
    <n v="15186361.109999999"/>
    <n v="0.25432368534482702"/>
    <n v="4.5447382910201603E-2"/>
  </r>
  <r>
    <s v="RU000A0JUPF0"/>
    <x v="6"/>
    <d v="2017-11-01T00:00:00"/>
    <s v="43040Санрайз-2"/>
    <n v="442011173.48000002"/>
    <n v="14468001.039999999"/>
    <n v="0.207535905126395"/>
    <n v="9.7199976491945797E-2"/>
  </r>
  <r>
    <s v="RU000A0JUPF0"/>
    <x v="6"/>
    <d v="2017-12-01T00:00:00"/>
    <s v="43070Санрайз-2"/>
    <n v="425949009.42000002"/>
    <n v="16062164.060000001"/>
    <n v="0.325819931903643"/>
    <n v="6.5056767143228098E-2"/>
  </r>
  <r>
    <s v="RU000A0JUPF0"/>
    <x v="6"/>
    <d v="2018-01-01T00:00:00"/>
    <s v="43101Санрайз-2"/>
    <n v="413829441.33999997"/>
    <n v="12119568.08"/>
    <n v="0.22600445187482399"/>
    <n v="3.6209614626742298E-2"/>
  </r>
  <r>
    <s v="RU000A0JUPF0"/>
    <x v="6"/>
    <d v="2018-02-01T00:00:00"/>
    <s v="43132Санрайз-2"/>
    <n v="402047226.69999999"/>
    <n v="11782214.640000001"/>
    <n v="0.251896126594019"/>
    <n v="0"/>
  </r>
  <r>
    <s v="RU000A0JUPF0"/>
    <x v="6"/>
    <d v="2018-03-01T00:00:00"/>
    <s v="43160Санрайз-2"/>
    <n v="392068585.70999998"/>
    <n v="9978640.9900000002"/>
    <n v="0.20531559909320199"/>
    <n v="6.3298800043774001E-2"/>
  </r>
  <r>
    <s v="RU000A0JUPF0"/>
    <x v="6"/>
    <d v="2018-04-01T00:00:00"/>
    <s v="43191Санрайз-2"/>
    <n v="385286694.62"/>
    <n v="6781891.0899999999"/>
    <n v="0.12048514421456399"/>
    <n v="1.9825999512044199E-2"/>
  </r>
  <r>
    <s v="RU000A0JUPF0"/>
    <x v="6"/>
    <d v="2018-05-01T00:00:00"/>
    <s v="43221Санрайз-2"/>
    <n v="366692219.31"/>
    <n v="18594475.309999999"/>
    <n v="0.39532172445284902"/>
    <n v="4.77496936675443E-2"/>
  </r>
  <r>
    <s v="RU000A0JUPF0"/>
    <x v="6"/>
    <d v="2018-06-01T00:00:00"/>
    <s v="43252Санрайз-2"/>
    <n v="352355479.42000002"/>
    <n v="14336739.890000001"/>
    <n v="0.34476835370315501"/>
    <n v="3.69068569725928E-2"/>
  </r>
  <r>
    <s v="RU000A0JUPF0"/>
    <x v="6"/>
    <d v="2018-07-01T00:00:00"/>
    <s v="43282Санрайз-2"/>
    <n v="338993168.24000001"/>
    <n v="13362311.18"/>
    <n v="0.33384900518296001"/>
    <n v="6.3104568326881702E-2"/>
  </r>
  <r>
    <s v="RU000A0JUPF0"/>
    <x v="6"/>
    <d v="2018-08-01T00:00:00"/>
    <s v="43313Санрайз-2"/>
    <n v="334330091.44"/>
    <n v="4663076.8"/>
    <n v="9.2406071275987794E-2"/>
    <n v="0"/>
  </r>
  <r>
    <s v="RU000A0JUPF0"/>
    <x v="6"/>
    <d v="2018-09-01T00:00:00"/>
    <s v="43344Санрайз-2"/>
    <n v="331133267.23000002"/>
    <n v="3196824.21"/>
    <n v="4.5002483658348698E-2"/>
    <n v="2.6998826424071701E-2"/>
  </r>
  <r>
    <s v="RU000A0JUPF0"/>
    <x v="6"/>
    <d v="2018-10-01T00:00:00"/>
    <s v="43374Санрайз-2"/>
    <n v="316954804.82999998"/>
    <n v="14178462.4"/>
    <n v="0.35638413331600299"/>
    <n v="6.7820583299648698E-2"/>
  </r>
  <r>
    <s v="RU000A0JUPF0"/>
    <x v="6"/>
    <d v="2018-11-01T00:00:00"/>
    <s v="43405Санрайз-2"/>
    <n v="312475644.37"/>
    <n v="4479160.46"/>
    <n v="9.3328075356873402E-2"/>
    <n v="0.110927072300472"/>
  </r>
  <r>
    <s v="RU000A0JUPF0"/>
    <x v="6"/>
    <d v="2018-12-01T00:00:00"/>
    <s v="43435Санрайз-2"/>
    <n v="301438935.11000001"/>
    <n v="11036709.26"/>
    <n v="0.26422326369495602"/>
    <n v="0.114765601056158"/>
  </r>
  <r>
    <s v="RU000A0JUPF0"/>
    <x v="6"/>
    <d v="2019-01-01T00:00:00"/>
    <s v="43466Санрайз-2"/>
    <n v="284037472.35000002"/>
    <n v="17401462.760000002"/>
    <n v="0.48877633541578702"/>
    <n v="0"/>
  </r>
  <r>
    <s v="RU000A0JUPF0"/>
    <x v="6"/>
    <d v="2019-02-01T00:00:00"/>
    <s v="43497Санрайз-2"/>
    <n v="278719004.25"/>
    <n v="5318468.0999999996"/>
    <n v="0.139614604666536"/>
    <n v="0"/>
  </r>
  <r>
    <s v="RU000A0JUPF0"/>
    <x v="6"/>
    <d v="2019-03-01T00:00:00"/>
    <s v="43525Санрайз-2"/>
    <n v="276087601.33999997"/>
    <n v="2631402.91"/>
    <n v="3.7312890289416797E-2"/>
    <n v="6.8702184629638105E-2"/>
  </r>
  <r>
    <s v="RU000A0JUPF0"/>
    <x v="6"/>
    <d v="2019-04-01T00:00:00"/>
    <s v="43556Санрайз-2"/>
    <n v="268080912.63"/>
    <n v="8006688.71"/>
    <n v="0.18623970684367799"/>
    <n v="7.0685877700798996E-2"/>
  </r>
  <r>
    <s v="RU000A0JUPF0"/>
    <x v="6"/>
    <d v="2019-05-01T00:00:00"/>
    <s v="43586Санрайз-2"/>
    <n v="264334762.05000001"/>
    <n v="3746150.58"/>
    <n v="8.64542547123371E-2"/>
    <n v="9.2187671245926403E-2"/>
  </r>
  <r>
    <s v="RU000A0JUPF0"/>
    <x v="6"/>
    <d v="2019-06-01T00:00:00"/>
    <s v="43617Санрайз-2"/>
    <n v="254492130.5"/>
    <n v="9842631.5500000007"/>
    <n v="0.244847772085524"/>
    <n v="9.5591301591997996E-2"/>
  </r>
  <r>
    <s v="RU000A0JUPF0"/>
    <x v="6"/>
    <d v="2019-07-01T00:00:00"/>
    <s v="43647Санрайз-2"/>
    <n v="251290001.59999999"/>
    <n v="3202128.9"/>
    <n v="6.5763046753713805E-2"/>
    <n v="0"/>
  </r>
  <r>
    <s v="RU000A0JUPF0"/>
    <x v="6"/>
    <d v="2019-08-01T00:00:00"/>
    <s v="43678Санрайз-2"/>
    <n v="245634641.41999999"/>
    <n v="5655360.1799999997"/>
    <n v="0.170052182477375"/>
    <n v="0"/>
  </r>
  <r>
    <s v="RU000A0JUPF0"/>
    <x v="6"/>
    <d v="2019-09-01T00:00:00"/>
    <s v="43709Санрайз-2"/>
    <n v="243131377.19999999"/>
    <n v="2503264.2200000002"/>
    <n v="3.4228907954283003E-2"/>
    <n v="0"/>
  </r>
  <r>
    <s v="RU000A0JUPF0"/>
    <x v="6"/>
    <d v="2019-10-01T00:00:00"/>
    <s v="43739Санрайз-2"/>
    <n v="238268005.75"/>
    <n v="4863371.45"/>
    <n v="0.144736724879236"/>
    <n v="0"/>
  </r>
  <r>
    <s v="RU000A0JUPU9"/>
    <x v="7"/>
    <d v="2014-06-01T00:00:00"/>
    <s v="41791Санрайз-1"/>
    <n v="1138387049.74"/>
    <n v="43757583.1599999"/>
    <n v="0.261070508645597"/>
    <n v="0.27157621242227997"/>
  </r>
  <r>
    <s v="RU000A0JUPU9"/>
    <x v="7"/>
    <d v="2014-07-01T00:00:00"/>
    <s v="41821Санрайз-1"/>
    <n v="1129376253.1099999"/>
    <n v="9010796.6300000008"/>
    <n v="6.1265823542270899E-2"/>
    <n v="0"/>
  </r>
  <r>
    <s v="RU000A0JUPU9"/>
    <x v="7"/>
    <d v="2014-08-01T00:00:00"/>
    <s v="41852Санрайз-1"/>
    <n v="1079555750.3399999"/>
    <n v="49820502.770000003"/>
    <n v="0.41500008508830999"/>
    <n v="0"/>
  </r>
  <r>
    <s v="RU000A0JUPU9"/>
    <x v="7"/>
    <d v="2014-09-01T00:00:00"/>
    <s v="41883Санрайз-1"/>
    <n v="1047903885.5599999"/>
    <n v="31651864.780000001"/>
    <n v="0.28518272944105899"/>
    <n v="0"/>
  </r>
  <r>
    <s v="RU000A0JUPU9"/>
    <x v="7"/>
    <d v="2014-10-01T00:00:00"/>
    <s v="41913Санрайз-1"/>
    <n v="1011045966.61"/>
    <n v="36857918.950000003"/>
    <n v="0.21642053407350101"/>
    <n v="0.16181403138396999"/>
  </r>
  <r>
    <s v="RU000A0JUPU9"/>
    <x v="7"/>
    <d v="2014-11-01T00:00:00"/>
    <s v="41944Санрайз-1"/>
    <n v="985188001.25"/>
    <n v="25857965.359999999"/>
    <n v="7.5692260089975594E-2"/>
    <n v="0.30182122153683999"/>
  </r>
  <r>
    <s v="RU000A0JUPU9"/>
    <x v="7"/>
    <d v="2014-12-01T00:00:00"/>
    <s v="41974Санрайз-1"/>
    <n v="965415037.86999905"/>
    <n v="19772963.379999999"/>
    <n v="0.25159902100116499"/>
    <n v="0.14079406712586101"/>
  </r>
  <r>
    <s v="RU000A0JUPU9"/>
    <x v="7"/>
    <d v="2015-01-01T00:00:00"/>
    <s v="42005Санрайз-1"/>
    <n v="936579361.67000103"/>
    <n v="28835676.199999999"/>
    <n v="0.123220499210482"/>
    <n v="0.21945136199116499"/>
  </r>
  <r>
    <s v="RU000A0JUPU9"/>
    <x v="7"/>
    <d v="2015-02-01T00:00:00"/>
    <s v="42036Санрайз-1"/>
    <n v="911436217.86000001"/>
    <n v="25143143.809999999"/>
    <n v="0.14079790197487699"/>
    <n v="0.13585945824811299"/>
  </r>
  <r>
    <s v="RU000A0JUPU9"/>
    <x v="7"/>
    <d v="2015-03-01T00:00:00"/>
    <s v="42064Санрайз-1"/>
    <n v="897154817.07999897"/>
    <n v="14281400.779999999"/>
    <n v="0.11819384569911701"/>
    <n v="2.8427679958411702E-2"/>
  </r>
  <r>
    <s v="RU000A0JUPU9"/>
    <x v="7"/>
    <d v="2015-04-01T00:00:00"/>
    <s v="42095Санрайз-1"/>
    <n v="877726181.23000002"/>
    <n v="19428635.850000001"/>
    <n v="0.206774026058169"/>
    <n v="0"/>
  </r>
  <r>
    <s v="RU000A0JUPU9"/>
    <x v="7"/>
    <d v="2015-05-01T00:00:00"/>
    <s v="42125Санрайз-1"/>
    <n v="863976944.57000005"/>
    <n v="13749236.66"/>
    <n v="0.14225675294671"/>
    <n v="0"/>
  </r>
  <r>
    <s v="RU000A0JUPU9"/>
    <x v="7"/>
    <d v="2015-06-01T00:00:00"/>
    <s v="42156Санрайз-1"/>
    <n v="846396255.15999997"/>
    <n v="17580689.41"/>
    <n v="0.112245190346991"/>
    <n v="0.102977945920334"/>
  </r>
  <r>
    <s v="RU000A0JUPU9"/>
    <x v="7"/>
    <d v="2015-07-01T00:00:00"/>
    <s v="42186Санрайз-1"/>
    <n v="826252187.34999895"/>
    <n v="20144067.809999999"/>
    <n v="4.7069599467713399E-2"/>
    <n v="0.38143241508207598"/>
  </r>
  <r>
    <s v="RU000A0JUPU9"/>
    <x v="7"/>
    <d v="2015-08-01T00:00:00"/>
    <s v="42217Санрайз-1"/>
    <n v="804295701.83000004"/>
    <n v="21956485.52"/>
    <n v="0.163459626016417"/>
    <n v="0.13814451274471201"/>
  </r>
  <r>
    <s v="RU000A0JUPU9"/>
    <x v="7"/>
    <d v="2015-09-01T00:00:00"/>
    <s v="42248Санрайз-1"/>
    <n v="783076909.42999995"/>
    <n v="21218792.399999999"/>
    <n v="0.206017244890944"/>
    <n v="0.14134581199329299"/>
  </r>
  <r>
    <s v="RU000A0JUPU9"/>
    <x v="7"/>
    <d v="2015-10-01T00:00:00"/>
    <s v="42278Санрайз-1"/>
    <n v="774222797.21000004"/>
    <n v="8854112.2200000007"/>
    <n v="4.9289735746329097E-2"/>
    <n v="4.18495108690915E-2"/>
  </r>
  <r>
    <s v="RU000A0JUPU9"/>
    <x v="7"/>
    <d v="2015-11-01T00:00:00"/>
    <s v="42309Санрайз-1"/>
    <n v="760527594"/>
    <n v="13695203.210000001"/>
    <n v="0.139826307411891"/>
    <n v="5.77222710045028E-2"/>
  </r>
  <r>
    <s v="RU000A0JUPU9"/>
    <x v="7"/>
    <d v="2015-12-01T00:00:00"/>
    <s v="42339Санрайз-1"/>
    <n v="748955630.02000105"/>
    <n v="11571963.98"/>
    <n v="0.111107253284909"/>
    <n v="0.22577211893589799"/>
  </r>
  <r>
    <s v="RU000A0JUPU9"/>
    <x v="7"/>
    <d v="2016-01-01T00:00:00"/>
    <s v="42370Санрайз-1"/>
    <n v="724603356.30999899"/>
    <n v="24352273.710000001"/>
    <n v="0.168654100152061"/>
    <n v="0.19640587458969799"/>
  </r>
  <r>
    <s v="RU000A0JUPU9"/>
    <x v="7"/>
    <d v="2016-02-01T00:00:00"/>
    <s v="42401Санрайз-1"/>
    <n v="706465677.74000001"/>
    <n v="18137678.57"/>
    <n v="0.155035778877265"/>
    <n v="9.3476335956286793E-2"/>
  </r>
  <r>
    <s v="RU000A0JUPU9"/>
    <x v="7"/>
    <d v="2016-03-01T00:00:00"/>
    <s v="42430Санрайз-1"/>
    <n v="697806070.28999996"/>
    <n v="8659607.4499999993"/>
    <n v="8.6621406588771405E-2"/>
    <n v="5.6768827142803097E-2"/>
  </r>
  <r>
    <s v="RU000A0JUPU9"/>
    <x v="7"/>
    <d v="2016-04-01T00:00:00"/>
    <s v="42461Санрайз-1"/>
    <n v="686823242.72000003"/>
    <n v="10982827.57"/>
    <n v="0.111583935279396"/>
    <n v="2.6376961526093E-2"/>
  </r>
  <r>
    <s v="RU000A0JUPU9"/>
    <x v="7"/>
    <d v="2016-05-01T00:00:00"/>
    <s v="42491Санрайз-1"/>
    <n v="676683343.55999994"/>
    <n v="10139899.16"/>
    <n v="0.12410880001729201"/>
    <n v="7.4762792194037295E-2"/>
  </r>
  <r>
    <s v="RU000A0JUPU9"/>
    <x v="7"/>
    <d v="2016-06-01T00:00:00"/>
    <s v="42522Санрайз-1"/>
    <n v="664411240.13999999"/>
    <n v="12272103.42"/>
    <n v="4.19168913405292E-2"/>
    <n v="0.12908199450587701"/>
  </r>
  <r>
    <s v="RU000A0JUPU9"/>
    <x v="7"/>
    <d v="2016-07-01T00:00:00"/>
    <s v="42552Санрайз-1"/>
    <n v="648861634.41999996"/>
    <n v="15549605.720000001"/>
    <n v="0.21574717560834"/>
    <n v="0"/>
  </r>
  <r>
    <s v="RU000A0JUPU9"/>
    <x v="7"/>
    <d v="2016-08-01T00:00:00"/>
    <s v="42583Санрайз-1"/>
    <n v="638295731.81999898"/>
    <n v="10565902.6"/>
    <n v="0.116139716922856"/>
    <n v="5.3322503796462202E-2"/>
  </r>
  <r>
    <s v="RU000A0JUPU9"/>
    <x v="7"/>
    <d v="2016-09-01T00:00:00"/>
    <s v="42614Санрайз-1"/>
    <n v="623786566.56999898"/>
    <n v="14509165.25"/>
    <n v="8.5523970661754503E-2"/>
    <n v="0.13423747803958999"/>
  </r>
  <r>
    <s v="RU000A0JUPU9"/>
    <x v="7"/>
    <d v="2016-10-01T00:00:00"/>
    <s v="42644Санрайз-1"/>
    <n v="613109166.19000006"/>
    <n v="10677400.380000001"/>
    <n v="0.103411194056881"/>
    <n v="0.14571940339987399"/>
  </r>
  <r>
    <s v="RU000A0JUPU9"/>
    <x v="7"/>
    <d v="2016-11-01T00:00:00"/>
    <s v="42675Санрайз-1"/>
    <n v="602958071.59000003"/>
    <n v="10151094.6"/>
    <n v="0.104582767142438"/>
    <n v="0.19499441501559001"/>
  </r>
  <r>
    <s v="RU000A0JUPU9"/>
    <x v="7"/>
    <d v="2016-12-01T00:00:00"/>
    <s v="42705Санрайз-1"/>
    <n v="587839225.5"/>
    <n v="19963056.039999999"/>
    <n v="0.16721213459430601"/>
    <n v="0.16262627607334501"/>
  </r>
  <r>
    <s v="RU000A0JUPU9"/>
    <x v="7"/>
    <d v="2017-01-01T00:00:00"/>
    <s v="42736Санрайз-1"/>
    <n v="563181240.05999994"/>
    <n v="24657985.440000001"/>
    <n v="0.247212532871809"/>
    <n v="0.17742431299502201"/>
  </r>
  <r>
    <s v="RU000A0JUPU9"/>
    <x v="7"/>
    <d v="2017-02-01T00:00:00"/>
    <s v="42767Санрайз-1"/>
    <n v="558010289.10000002"/>
    <n v="11049043.34"/>
    <n v="0.13258426177191801"/>
    <n v="6.3059180414603302E-2"/>
  </r>
  <r>
    <s v="RU000A0JUPU9"/>
    <x v="7"/>
    <d v="2017-03-01T00:00:00"/>
    <s v="42795Санрайз-1"/>
    <n v="553221161.67999995"/>
    <n v="4789127.42"/>
    <n v="5.1938414175471397E-2"/>
    <n v="2.9357892453045799E-2"/>
  </r>
  <r>
    <s v="RU000A0JUPU9"/>
    <x v="7"/>
    <d v="2017-04-01T00:00:00"/>
    <s v="42826Санрайз-1"/>
    <n v="544003953.88999999"/>
    <n v="9217207.7899999991"/>
    <n v="0.100618998653623"/>
    <n v="4.3213197577830202E-2"/>
  </r>
  <r>
    <s v="RU000A0JUPU9"/>
    <x v="7"/>
    <d v="2017-05-01T00:00:00"/>
    <s v="42856Санрайз-1"/>
    <n v="534945097.98000002"/>
    <n v="9058855.9100000001"/>
    <n v="6.6173771989646704E-2"/>
    <n v="0.31144600184207599"/>
  </r>
  <r>
    <s v="RU000A0JUPU9"/>
    <x v="7"/>
    <d v="2017-06-01T00:00:00"/>
    <s v="42887Санрайз-1"/>
    <n v="526821096.35000002"/>
    <n v="8124001.6299999999"/>
    <n v="9.7145872081650902E-2"/>
    <n v="2.89518666946708E-2"/>
  </r>
  <r>
    <s v="RU000A0JUPU9"/>
    <x v="7"/>
    <d v="2017-07-01T00:00:00"/>
    <s v="42917Санрайз-1"/>
    <n v="507767008.67000002"/>
    <n v="19054087.68"/>
    <n v="0.32983099286234102"/>
    <n v="4.8531343883017497E-2"/>
  </r>
  <r>
    <s v="RU000A0JUPU9"/>
    <x v="7"/>
    <d v="2017-08-01T00:00:00"/>
    <s v="42948Санрайз-1"/>
    <n v="497682526.26999998"/>
    <n v="10084482.4"/>
    <n v="0.107154936398689"/>
    <n v="0.14064066567084199"/>
  </r>
  <r>
    <s v="RU000A0JUPU9"/>
    <x v="7"/>
    <d v="2017-09-01T00:00:00"/>
    <s v="42979Санрайз-1"/>
    <n v="481162328.86000001"/>
    <n v="16520197.41"/>
    <n v="0.30366101097159098"/>
    <n v="0.12602364871268501"/>
  </r>
  <r>
    <s v="RU000A0JUPU9"/>
    <x v="7"/>
    <d v="2017-10-01T00:00:00"/>
    <s v="43009Санрайз-1"/>
    <n v="464370653.56"/>
    <n v="16791675.300000001"/>
    <n v="0.17287516858476901"/>
    <n v="0.18037456421332901"/>
  </r>
  <r>
    <s v="RU000A0JUPU9"/>
    <x v="7"/>
    <d v="2017-11-01T00:00:00"/>
    <s v="43040Санрайз-1"/>
    <n v="455138342.80000001"/>
    <n v="9232310.7599999998"/>
    <n v="0.16877143407699999"/>
    <n v="0"/>
  </r>
  <r>
    <s v="RU000A0JUPU9"/>
    <x v="7"/>
    <d v="2017-12-01T00:00:00"/>
    <s v="43070Санрайз-1"/>
    <n v="440964240.77999997"/>
    <n v="14174102.02"/>
    <n v="0.27799464897441101"/>
    <n v="2.2527843485107401E-2"/>
  </r>
  <r>
    <s v="RU000A0JUPU9"/>
    <x v="7"/>
    <d v="2018-01-01T00:00:00"/>
    <s v="43101Санрайз-1"/>
    <n v="433180765.18000001"/>
    <n v="7783475.5999999996"/>
    <n v="0.14284617907104599"/>
    <n v="0"/>
  </r>
  <r>
    <s v="RU000A0JUPU9"/>
    <x v="7"/>
    <d v="2018-02-01T00:00:00"/>
    <s v="43132Санрайз-1"/>
    <n v="425382143.94999999"/>
    <n v="7798621.2300000098"/>
    <n v="0.146787086127671"/>
    <n v="0.22006731099575999"/>
  </r>
  <r>
    <s v="RU000A0JUPU9"/>
    <x v="7"/>
    <d v="2018-03-01T00:00:00"/>
    <s v="43160Санрайз-1"/>
    <n v="413689632.33999997"/>
    <n v="11692511.609999999"/>
    <n v="0.15517932332929099"/>
    <n v="9.9037518267719199E-2"/>
  </r>
  <r>
    <s v="RU000A0JUPU9"/>
    <x v="7"/>
    <d v="2018-04-01T00:00:00"/>
    <s v="43191Санрайз-1"/>
    <n v="403147033.91000003"/>
    <n v="10542598.43"/>
    <n v="0.20001259115974701"/>
    <n v="4.51982198215077E-2"/>
  </r>
  <r>
    <s v="RU000A0JUPU9"/>
    <x v="7"/>
    <d v="2018-05-01T00:00:00"/>
    <s v="43221Санрайз-1"/>
    <n v="398809311"/>
    <n v="4337722.91"/>
    <n v="4.1934058731066502E-2"/>
    <n v="8.9669013394668304E-2"/>
  </r>
  <r>
    <s v="RU000A0JUPU9"/>
    <x v="7"/>
    <d v="2018-06-01T00:00:00"/>
    <s v="43252Санрайз-1"/>
    <n v="383108548.69"/>
    <n v="15700762.310000001"/>
    <n v="0.34814942589268899"/>
    <n v="3.1449723754538597E-2"/>
  </r>
  <r>
    <s v="RU000A0JUPU9"/>
    <x v="7"/>
    <d v="2018-07-01T00:00:00"/>
    <s v="43282Санрайз-1"/>
    <n v="374825147.66000003"/>
    <n v="8283401.0300000003"/>
    <n v="6.4500352439715997E-2"/>
    <n v="0.12006115975914899"/>
  </r>
  <r>
    <s v="RU000A0JUPU9"/>
    <x v="7"/>
    <d v="2018-08-01T00:00:00"/>
    <s v="43313Санрайз-1"/>
    <n v="359421895.99000001"/>
    <n v="15403251.67"/>
    <n v="0.36383427948344499"/>
    <n v="0"/>
  </r>
  <r>
    <s v="RU000A0JUPU9"/>
    <x v="7"/>
    <d v="2018-09-01T00:00:00"/>
    <s v="43344Санрайз-1"/>
    <n v="356855538.30000001"/>
    <n v="2566357.69"/>
    <n v="1.7477134900336502E-2"/>
    <n v="4.1364295221126703E-2"/>
  </r>
  <r>
    <s v="RU000A0JUPU9"/>
    <x v="7"/>
    <d v="2018-10-01T00:00:00"/>
    <s v="43374Санрайз-1"/>
    <n v="343049868.66000003"/>
    <n v="13805669.640000001"/>
    <n v="0.31195465596986699"/>
    <n v="0.10219128778908999"/>
  </r>
  <r>
    <s v="RU000A0JUPU9"/>
    <x v="7"/>
    <d v="2018-11-01T00:00:00"/>
    <s v="43405Санрайз-1"/>
    <n v="334559922.88"/>
    <n v="8489945.7799999993"/>
    <n v="0.15720248967869499"/>
    <n v="6.3153331670951801E-2"/>
  </r>
  <r>
    <s v="RU000A0JUPU9"/>
    <x v="7"/>
    <d v="2018-12-01T00:00:00"/>
    <s v="43435Санрайз-1"/>
    <n v="314437957.00999999"/>
    <n v="20121965.870000001"/>
    <n v="0.53910358018836602"/>
    <n v="2.18706072486912E-2"/>
  </r>
  <r>
    <s v="RU000A0JUPU9"/>
    <x v="7"/>
    <d v="2019-01-01T00:00:00"/>
    <s v="43466Санрайз-1"/>
    <n v="304422116.5"/>
    <n v="10015840.51"/>
    <n v="0.225120775992457"/>
    <n v="6.1585716425248301E-2"/>
  </r>
  <r>
    <s v="RU000A0JUPU9"/>
    <x v="7"/>
    <d v="2019-02-01T00:00:00"/>
    <s v="43497Санрайз-1"/>
    <n v="297747074.12"/>
    <n v="6675042.3799999999"/>
    <n v="0.178119458870581"/>
    <n v="2.0340287394058399E-2"/>
  </r>
  <r>
    <s v="RU000A0JUPU9"/>
    <x v="7"/>
    <d v="2019-03-01T00:00:00"/>
    <s v="43525Санрайз-1"/>
    <n v="286618305.98000002"/>
    <n v="11128768.140000001"/>
    <n v="0.31128677785668801"/>
    <n v="2.1048545448549699E-2"/>
  </r>
  <r>
    <s v="RU000A0JUPU9"/>
    <x v="7"/>
    <d v="2019-04-01T00:00:00"/>
    <s v="43556Санрайз-1"/>
    <n v="273285572.48000002"/>
    <n v="13332733.5"/>
    <n v="0.39084428002053101"/>
    <n v="4.9697427439564103E-2"/>
  </r>
  <r>
    <s v="RU000A0JUPU9"/>
    <x v="7"/>
    <d v="2019-05-01T00:00:00"/>
    <s v="43586Санрайз-1"/>
    <n v="267215118.34999999"/>
    <n v="6070454.1299999999"/>
    <n v="0.147708872108226"/>
    <n v="3.3770831342049799E-2"/>
  </r>
  <r>
    <s v="RU000A0JUPU9"/>
    <x v="7"/>
    <d v="2019-06-01T00:00:00"/>
    <s v="43617Санрайз-1"/>
    <n v="264417236.72999999"/>
    <n v="2797881.62"/>
    <n v="4.1714422242269497E-2"/>
    <n v="0"/>
  </r>
  <r>
    <s v="RU000A0JUPU9"/>
    <x v="7"/>
    <d v="2019-07-01T00:00:00"/>
    <s v="43647Санрайз-1"/>
    <n v="260673794.52000001"/>
    <n v="3743442.21"/>
    <n v="9.0150176753493697E-2"/>
    <n v="2.71496987058704E-2"/>
  </r>
  <r>
    <s v="RU000A0JUPU9"/>
    <x v="7"/>
    <d v="2019-08-01T00:00:00"/>
    <s v="43678Санрайз-1"/>
    <n v="252809791.22999999"/>
    <n v="7864003.29"/>
    <n v="0.23231983068029299"/>
    <n v="2.7983287120791001E-2"/>
  </r>
  <r>
    <s v="RU000A0JUPU9"/>
    <x v="7"/>
    <d v="2019-09-01T00:00:00"/>
    <s v="43709Санрайз-1"/>
    <n v="249429405.61000001"/>
    <n v="3380385.62"/>
    <n v="7.8535668758210303E-2"/>
    <n v="0"/>
  </r>
  <r>
    <s v="RU000A0JUPU9"/>
    <x v="7"/>
    <d v="2019-10-01T00:00:00"/>
    <s v="43739Санрайз-1"/>
    <n v="243816132.08000001"/>
    <n v="5613273.5300000003"/>
    <n v="0.17869552669953301"/>
    <n v="0.196882888389005"/>
  </r>
  <r>
    <s v="RU000A0JUQ54"/>
    <x v="8"/>
    <d v="2014-04-01T00:00:00"/>
    <s v="41730МТСБ"/>
    <n v="4122203854.8899999"/>
    <n v="48237365.730000101"/>
    <n v="9.76317591574173E-2"/>
    <n v="1.7953408300826101E-2"/>
  </r>
  <r>
    <s v="RU000A0JUQ54"/>
    <x v="8"/>
    <d v="2014-05-01T00:00:00"/>
    <s v="41760МТСБ"/>
    <n v="4042595762.45999"/>
    <n v="79608092.430000007"/>
    <n v="0.177956977625778"/>
    <n v="2.13781448844136E-2"/>
  </r>
  <r>
    <s v="RU000A0JUQ54"/>
    <x v="8"/>
    <d v="2014-06-01T00:00:00"/>
    <s v="41791МТСБ"/>
    <n v="3929140617.68999"/>
    <n v="114812354.54000001"/>
    <n v="0.217599450406541"/>
    <n v="6.4813995633462906E-2"/>
  </r>
  <r>
    <s v="RU000A0JUQ54"/>
    <x v="8"/>
    <d v="2014-07-01T00:00:00"/>
    <s v="41821МТСБ"/>
    <n v="3891725227.7399998"/>
    <n v="37415389.950000003"/>
    <n v="6.9965792515446795E-2"/>
    <n v="5.30951252499662E-2"/>
  </r>
  <r>
    <s v="RU000A0JUQ54"/>
    <x v="8"/>
    <d v="2014-08-01T00:00:00"/>
    <s v="41852МТСБ"/>
    <n v="3832649990.7400098"/>
    <n v="59075237.000000097"/>
    <n v="0.102419039647901"/>
    <n v="3.5549784002294901E-2"/>
  </r>
  <r>
    <s v="RU000A0JUQ54"/>
    <x v="8"/>
    <d v="2014-09-01T00:00:00"/>
    <s v="41883МТСБ"/>
    <n v="3775461674.8699999"/>
    <n v="57188315.869999997"/>
    <n v="0.13153516023838199"/>
    <n v="1.17129014719599E-2"/>
  </r>
  <r>
    <s v="RU000A0JUQ54"/>
    <x v="8"/>
    <d v="2014-10-01T00:00:00"/>
    <s v="41913МТСБ"/>
    <n v="3673309189.54001"/>
    <n v="102152485.33"/>
    <n v="0.244015314861769"/>
    <n v="1.2036825349929999E-2"/>
  </r>
  <r>
    <s v="RU000A0JUQ54"/>
    <x v="8"/>
    <d v="2014-11-01T00:00:00"/>
    <s v="41944МТСБ"/>
    <n v="3619563917.3800001"/>
    <n v="53745272.1599999"/>
    <n v="0.126826838594463"/>
    <n v="1.90558917497774E-3"/>
  </r>
  <r>
    <s v="RU000A0JUQ54"/>
    <x v="8"/>
    <d v="2014-12-01T00:00:00"/>
    <s v="41974МТСБ"/>
    <n v="3549443841.8200102"/>
    <n v="70120075.559999794"/>
    <n v="0.15433674599137101"/>
    <n v="2.37962321507127E-2"/>
  </r>
  <r>
    <s v="RU000A0JUQ54"/>
    <x v="8"/>
    <d v="2015-01-01T00:00:00"/>
    <s v="42005МТСБ"/>
    <n v="3477138523.75"/>
    <n v="72305318.069999993"/>
    <n v="0.169821927427728"/>
    <n v="1.9399553729269998E-2"/>
  </r>
  <r>
    <s v="RU000A0JUQ54"/>
    <x v="8"/>
    <d v="2015-02-01T00:00:00"/>
    <s v="42036МТСБ"/>
    <n v="3421823152.0799999"/>
    <n v="55315371.670000099"/>
    <n v="0.101371850178718"/>
    <n v="4.0592103014306297E-2"/>
  </r>
  <r>
    <s v="RU000A0JUQ54"/>
    <x v="8"/>
    <d v="2015-03-01T00:00:00"/>
    <s v="42064МТСБ"/>
    <n v="3338864918.1199999"/>
    <n v="82958233.959999904"/>
    <n v="0.21805433846220401"/>
    <n v="4.54311865798684E-3"/>
  </r>
  <r>
    <s v="RU000A0JUQ54"/>
    <x v="8"/>
    <d v="2015-04-01T00:00:00"/>
    <s v="42095МТСБ"/>
    <n v="3303649320.77"/>
    <n v="35215597.350000001"/>
    <n v="7.0269793351872598E-2"/>
    <n v="7.8348775915867402E-3"/>
  </r>
  <r>
    <s v="RU000A0JUQ54"/>
    <x v="8"/>
    <d v="2015-05-01T00:00:00"/>
    <s v="42125МТСБ"/>
    <n v="3253278629.1500001"/>
    <n v="50370691.619999997"/>
    <n v="0.11251725893438901"/>
    <n v="1.66315726100171E-2"/>
  </r>
  <r>
    <s v="RU000A0JUQ54"/>
    <x v="8"/>
    <d v="2015-06-01T00:00:00"/>
    <s v="42156МТСБ"/>
    <n v="3206062973.0999999"/>
    <n v="47215656.049999997"/>
    <n v="9.5164470379616006E-2"/>
    <n v="2.97273249623622E-2"/>
  </r>
  <r>
    <s v="RU000A0JUQ54"/>
    <x v="8"/>
    <d v="2015-07-01T00:00:00"/>
    <s v="42186МТСБ"/>
    <n v="3173022894.79"/>
    <n v="33040078.309999999"/>
    <n v="5.6964689953490098E-2"/>
    <n v="1.5559764661351999E-2"/>
  </r>
  <r>
    <s v="RU000A0JUQ54"/>
    <x v="8"/>
    <d v="2015-08-01T00:00:00"/>
    <s v="42217МТСБ"/>
    <n v="3117309517.02"/>
    <n v="55713377.770000003"/>
    <n v="0.118913998061126"/>
    <n v="3.7918707183152801E-2"/>
  </r>
  <r>
    <s v="RU000A0JUQ54"/>
    <x v="8"/>
    <d v="2015-09-01T00:00:00"/>
    <s v="42248МТСБ"/>
    <n v="3065192932.5900002"/>
    <n v="52116584.430000097"/>
    <n v="0.104440034511221"/>
    <n v="4.2817262473069197E-2"/>
  </r>
  <r>
    <s v="RU000A0JUQ54"/>
    <x v="8"/>
    <d v="2015-10-01T00:00:00"/>
    <s v="42278МТСБ"/>
    <n v="3014051607.1500001"/>
    <n v="51141325.439999998"/>
    <n v="0.12620237451913199"/>
    <n v="3.76051724201193E-2"/>
  </r>
  <r>
    <s v="RU000A0JUQ54"/>
    <x v="8"/>
    <d v="2015-11-01T00:00:00"/>
    <s v="42309МТСБ"/>
    <n v="2980149105.6800098"/>
    <n v="33902501.469999999"/>
    <n v="5.9163282028950701E-2"/>
    <n v="2.3922512112851901E-2"/>
  </r>
  <r>
    <s v="RU000A0JUQ54"/>
    <x v="8"/>
    <d v="2015-12-01T00:00:00"/>
    <s v="42339МТСБ"/>
    <n v="2942893816.1799998"/>
    <n v="37255289.5"/>
    <n v="8.5317022958805402E-2"/>
    <n v="8.1997051871116593E-3"/>
  </r>
  <r>
    <s v="RU000A0JUQ54"/>
    <x v="8"/>
    <d v="2016-01-01T00:00:00"/>
    <s v="42370МТСБ"/>
    <n v="2897460102.1799998"/>
    <n v="46057698.82"/>
    <n v="0.11196004131602499"/>
    <n v="1.8604199144396399E-2"/>
  </r>
  <r>
    <s v="RU000A0JUQ54"/>
    <x v="8"/>
    <d v="2016-02-01T00:00:00"/>
    <s v="42401МТСБ"/>
    <n v="2844220845.2199998"/>
    <n v="53239256.959999897"/>
    <n v="0.152668692220022"/>
    <n v="5.3648864917460503E-3"/>
  </r>
  <r>
    <s v="RU000A0JUQ54"/>
    <x v="8"/>
    <d v="2016-03-01T00:00:00"/>
    <s v="42430МТСБ"/>
    <n v="2796133594.8400002"/>
    <n v="48926506.860000104"/>
    <n v="0.13679360958015199"/>
    <n v="5.1551781909362502E-3"/>
  </r>
  <r>
    <s v="RU000A0JUQ54"/>
    <x v="8"/>
    <d v="2016-04-01T00:00:00"/>
    <s v="42461МТСБ"/>
    <n v="2758578189.9000001"/>
    <n v="38454832.989999898"/>
    <n v="8.4612271509526202E-2"/>
    <n v="2.3287470509452901E-2"/>
  </r>
  <r>
    <s v="RU000A0JUQ54"/>
    <x v="8"/>
    <d v="2016-05-01T00:00:00"/>
    <s v="42491МТСБ"/>
    <n v="2709880474.9200001"/>
    <n v="48697714.979999997"/>
    <n v="0.114439122863129"/>
    <n v="3.4881288457753401E-2"/>
  </r>
  <r>
    <s v="RU000A0JUQ54"/>
    <x v="8"/>
    <d v="2016-06-01T00:00:00"/>
    <s v="42522МТСБ"/>
    <n v="2669994931.7199998"/>
    <n v="39885543.200000003"/>
    <n v="0.102249763179558"/>
    <n v="2.4505304321449699E-2"/>
  </r>
  <r>
    <s v="RU000A0JUQ54"/>
    <x v="8"/>
    <d v="2016-07-01T00:00:00"/>
    <s v="42552МТСБ"/>
    <n v="2631286944.71"/>
    <n v="38707987.009999998"/>
    <n v="0.106122318239774"/>
    <n v="3.57625145169083E-3"/>
  </r>
  <r>
    <s v="RU000A0JUQ54"/>
    <x v="8"/>
    <d v="2016-08-01T00:00:00"/>
    <s v="42583МТСБ"/>
    <n v="2596216741.8200002"/>
    <n v="35070202.890000001"/>
    <n v="9.7005860625913695E-2"/>
    <n v="0"/>
  </r>
  <r>
    <s v="RU000A0JUQ54"/>
    <x v="8"/>
    <d v="2016-09-01T00:00:00"/>
    <s v="42614МТСБ"/>
    <n v="2565720660.0900002"/>
    <n v="31110194.550000001"/>
    <n v="8.2042371006210604E-2"/>
    <n v="0"/>
  </r>
  <r>
    <s v="RU000A0JUQ54"/>
    <x v="8"/>
    <d v="2016-10-01T00:00:00"/>
    <s v="42644МТСБ"/>
    <n v="2522826499.7600002"/>
    <n v="42894160.329999998"/>
    <n v="0.106415476340466"/>
    <n v="3.6693283685626299E-2"/>
  </r>
  <r>
    <s v="RU000A0JUQ54"/>
    <x v="8"/>
    <d v="2016-11-01T00:00:00"/>
    <s v="42675МТСБ"/>
    <n v="2494711266.46"/>
    <n v="28115233.300000001"/>
    <n v="6.5938777969728996E-2"/>
    <n v="5.7865009560279504E-3"/>
  </r>
  <r>
    <s v="RU000A0JUQ54"/>
    <x v="8"/>
    <d v="2016-12-01T00:00:00"/>
    <s v="42705МТСБ"/>
    <n v="2455462250.9299998"/>
    <n v="39249015.530000001"/>
    <n v="9.2160781914334994E-2"/>
    <n v="3.0797304771167901E-2"/>
  </r>
  <r>
    <s v="RU000A0JUQ54"/>
    <x v="8"/>
    <d v="2017-01-01T00:00:00"/>
    <s v="42736МТСБ"/>
    <n v="2411634319.8900099"/>
    <n v="43827931.039999999"/>
    <n v="0.12848178882585101"/>
    <n v="1.77100809979077E-2"/>
  </r>
  <r>
    <s v="RU000A0JUQ54"/>
    <x v="8"/>
    <d v="2017-02-01T00:00:00"/>
    <s v="42767МТСБ"/>
    <n v="2374825207.1700001"/>
    <n v="36809112.719999999"/>
    <n v="0.112407165279499"/>
    <n v="3.3006566740317899E-3"/>
  </r>
  <r>
    <s v="RU000A0JUQ54"/>
    <x v="8"/>
    <d v="2017-03-01T00:00:00"/>
    <s v="42795МТСБ"/>
    <n v="2325475989.5300002"/>
    <n v="49349217.640000097"/>
    <n v="0.141861827680969"/>
    <n v="3.73782848685182E-2"/>
  </r>
  <r>
    <s v="RU000A0JUQ54"/>
    <x v="8"/>
    <d v="2017-04-01T00:00:00"/>
    <s v="42826МТСБ"/>
    <n v="2293620655.7199998"/>
    <n v="31855333.809999999"/>
    <n v="9.4179111789187503E-2"/>
    <n v="1.72829941974528E-2"/>
  </r>
  <r>
    <s v="RU000A0JUQ54"/>
    <x v="8"/>
    <d v="2017-05-01T00:00:00"/>
    <s v="42856МТСБ"/>
    <n v="2240715035.4899998"/>
    <n v="52905620.229999997"/>
    <n v="0.17756566819825301"/>
    <n v="2.0801271802113299E-2"/>
  </r>
  <r>
    <s v="RU000A0JUQ54"/>
    <x v="8"/>
    <d v="2017-06-01T00:00:00"/>
    <s v="42887МТСБ"/>
    <n v="2185932673.21"/>
    <n v="54782362.280000001"/>
    <n v="0.196245661059474"/>
    <n v="1.8651110501114499E-2"/>
  </r>
  <r>
    <s v="RU000A0JUQ54"/>
    <x v="8"/>
    <d v="2017-07-01T00:00:00"/>
    <s v="42917МТСБ"/>
    <n v="2142757592.3699999"/>
    <n v="43175080.840000004"/>
    <n v="0.100087474634174"/>
    <n v="6.7761586895408094E-2"/>
  </r>
  <r>
    <s v="RU000A0JUQ54"/>
    <x v="8"/>
    <d v="2017-08-01T00:00:00"/>
    <s v="42948МТСБ"/>
    <n v="2095790271.4100001"/>
    <n v="46967320.959999897"/>
    <n v="0.16648704298735401"/>
    <n v="2.1301484927400801E-2"/>
  </r>
  <r>
    <s v="RU000A0JUQ54"/>
    <x v="8"/>
    <d v="2017-09-01T00:00:00"/>
    <s v="42979МТСБ"/>
    <n v="2050998208.7"/>
    <n v="44792062.710000001"/>
    <n v="0.14923990830203501"/>
    <n v="3.27702845620556E-2"/>
  </r>
  <r>
    <s v="RU000A0JUQ54"/>
    <x v="8"/>
    <d v="2017-10-01T00:00:00"/>
    <s v="43009МТСБ"/>
    <n v="1959402376.73"/>
    <n v="91595831.969999701"/>
    <n v="0.37791359531181201"/>
    <n v="2.2147878997398101E-2"/>
  </r>
  <r>
    <s v="RU000A0JUQ54"/>
    <x v="8"/>
    <d v="2017-11-01T00:00:00"/>
    <s v="43040МТСБ"/>
    <n v="1898977155.6799901"/>
    <n v="60425221.049999803"/>
    <n v="0.26938391491497399"/>
    <n v="0"/>
  </r>
  <r>
    <s v="RU000A0JUQ54"/>
    <x v="8"/>
    <d v="2017-12-01T00:00:00"/>
    <s v="43070МТСБ"/>
    <n v="1824391191.6600001"/>
    <n v="74585964.019999906"/>
    <n v="0.32905755829987399"/>
    <n v="2.1216827156178501E-2"/>
  </r>
  <r>
    <s v="RU000A0JUQ54"/>
    <x v="8"/>
    <d v="2018-01-01T00:00:00"/>
    <s v="43101МТСБ"/>
    <n v="1763424297.3199999"/>
    <n v="60966894.3400001"/>
    <n v="0.28551375675727397"/>
    <n v="9.5738578117489093E-3"/>
  </r>
  <r>
    <s v="RU000A0JUQ54"/>
    <x v="8"/>
    <d v="2018-02-01T00:00:00"/>
    <s v="43132МТСБ"/>
    <n v="1726575615.6400001"/>
    <n v="36848681.68"/>
    <n v="0.15540957934539501"/>
    <n v="1.52203495777715E-2"/>
  </r>
  <r>
    <s v="RU000A0JUQ54"/>
    <x v="8"/>
    <d v="2018-03-01T00:00:00"/>
    <s v="43160МТСБ"/>
    <n v="1674534712.25"/>
    <n v="52040903.390000001"/>
    <n v="0.25287005115254801"/>
    <n v="1.9674309974528899E-2"/>
  </r>
  <r>
    <s v="RU000A0JUQ54"/>
    <x v="8"/>
    <d v="2018-04-01T00:00:00"/>
    <s v="43191МТСБ"/>
    <n v="1615335174.22"/>
    <n v="59199538.030000001"/>
    <n v="0.30820179868397901"/>
    <n v="0"/>
  </r>
  <r>
    <s v="RU000A0JUQ54"/>
    <x v="8"/>
    <d v="2018-05-01T00:00:00"/>
    <s v="43221МТСБ"/>
    <n v="1557528922.29"/>
    <n v="57806251.929999903"/>
    <n v="0.303414781040652"/>
    <n v="9.8151243627242497E-3"/>
  </r>
  <r>
    <s v="RU000A0JUQ54"/>
    <x v="8"/>
    <d v="2018-06-01T00:00:00"/>
    <s v="43252МТСБ"/>
    <n v="1498669028.24"/>
    <n v="58859894.0499999"/>
    <n v="0.33025523560050202"/>
    <n v="0"/>
  </r>
  <r>
    <s v="RU000A0JUQ54"/>
    <x v="8"/>
    <d v="2018-07-01T00:00:00"/>
    <s v="43282МТСБ"/>
    <n v="1422187307.77"/>
    <n v="76481720.469999894"/>
    <n v="0.40046751799665398"/>
    <n v="6.11147853167745E-2"/>
  </r>
  <r>
    <s v="RU000A0JUQ54"/>
    <x v="8"/>
    <d v="2018-08-01T00:00:00"/>
    <s v="43313МТСБ"/>
    <n v="1378238830.3599999"/>
    <n v="45376666.1599999"/>
    <n v="0.25641018111363401"/>
    <n v="2.2776671844974498E-2"/>
  </r>
  <r>
    <s v="RU000A0JUQ54"/>
    <x v="8"/>
    <d v="2018-09-01T00:00:00"/>
    <s v="43344МТСБ"/>
    <n v="1327033594.74"/>
    <n v="51205235.619999997"/>
    <n v="0.31756261089601701"/>
    <n v="5.2298112339343996E-3"/>
  </r>
  <r>
    <s v="RU000A0JUQ54"/>
    <x v="8"/>
    <d v="2018-10-01T00:00:00"/>
    <s v="43374МТСБ"/>
    <n v="1277428678.6300001"/>
    <n v="49604916.109999999"/>
    <n v="0.31849477461715803"/>
    <n v="1.89784355315237E-3"/>
  </r>
  <r>
    <s v="RU000A0JUQ54"/>
    <x v="8"/>
    <d v="2018-11-01T00:00:00"/>
    <s v="43405МТСБ"/>
    <n v="1220098330.0799999"/>
    <n v="57330348.549999997"/>
    <n v="0.37428942218725803"/>
    <n v="1.8647088471416901E-2"/>
  </r>
  <r>
    <s v="RU000A0JUQ54"/>
    <x v="8"/>
    <d v="2018-12-01T00:00:00"/>
    <s v="43435МТСБ"/>
    <n v="1171499112.73"/>
    <n v="49300057.509999998"/>
    <n v="0.31900021392364197"/>
    <n v="3.6285707341313297E-2"/>
  </r>
  <r>
    <s v="RU000A0JUQ54"/>
    <x v="8"/>
    <d v="2019-01-01T00:00:00"/>
    <s v="43466МТСБ"/>
    <n v="1136735432.9200001"/>
    <n v="34763679.810000002"/>
    <n v="0.215263469422485"/>
    <n v="4.0604721822790998E-2"/>
  </r>
  <r>
    <s v="RU000A0JUQ54"/>
    <x v="8"/>
    <d v="2019-02-01T00:00:00"/>
    <s v="43497МТСБ"/>
    <n v="1115260989.3800001"/>
    <n v="23028675.309999999"/>
    <n v="0.14895402401789501"/>
    <n v="0"/>
  </r>
  <r>
    <s v="RU000A0JUQ54"/>
    <x v="8"/>
    <d v="2019-03-01T00:00:00"/>
    <s v="43525МТСБ"/>
    <n v="1085749071.8"/>
    <n v="29511917.579999998"/>
    <n v="0.202645373713988"/>
    <n v="1.0156128713005899E-2"/>
  </r>
  <r>
    <s v="RU000A0JUQ54"/>
    <x v="8"/>
    <d v="2019-04-01T00:00:00"/>
    <s v="43556МТСБ"/>
    <n v="1061466194.64"/>
    <n v="24282877.16"/>
    <n v="0.170840390757312"/>
    <n v="0"/>
  </r>
  <r>
    <s v="RU000A0JUQ54"/>
    <x v="8"/>
    <d v="2019-05-01T00:00:00"/>
    <s v="43586МТСБ"/>
    <n v="1032415601.23"/>
    <n v="29727145.489999998"/>
    <n v="0.210074722194217"/>
    <n v="2.0411398993035498E-2"/>
  </r>
  <r>
    <s v="RU000A0JUQ54"/>
    <x v="8"/>
    <d v="2019-06-01T00:00:00"/>
    <s v="43617МТСБ"/>
    <n v="995105810.35999799"/>
    <n v="39005724.32"/>
    <n v="0.318366173730951"/>
    <n v="0"/>
  </r>
  <r>
    <s v="RU000A0JUQ54"/>
    <x v="8"/>
    <d v="2019-07-01T00:00:00"/>
    <s v="43647МТСБ"/>
    <n v="965206938.88000095"/>
    <n v="29898871.48"/>
    <n v="0.24361420595189801"/>
    <n v="0"/>
  </r>
  <r>
    <s v="RU000A0JUQ54"/>
    <x v="8"/>
    <d v="2019-08-01T00:00:00"/>
    <s v="43678МТСБ"/>
    <n v="935837697.13000095"/>
    <n v="30774079.739999998"/>
    <n v="0.23692595353367699"/>
    <n v="3.1757959128451599E-2"/>
  </r>
  <r>
    <s v="RU000A0JUQ54"/>
    <x v="8"/>
    <d v="2019-09-01T00:00:00"/>
    <s v="43709МТСБ"/>
    <n v="908028824.91999996"/>
    <n v="27808872.210000001"/>
    <n v="0.240318965761495"/>
    <n v="0"/>
  </r>
  <r>
    <s v="RU000A0JUQ54"/>
    <x v="8"/>
    <d v="2019-10-01T00:00:00"/>
    <s v="43739МТСБ"/>
    <n v="881424243.94999897"/>
    <n v="26604580.969999999"/>
    <n v="0.23206931625726801"/>
    <n v="0"/>
  </r>
  <r>
    <s v="RU000A0JV3S9"/>
    <x v="9"/>
    <d v="2014-12-01T00:00:00"/>
    <s v="41974Фора2014"/>
    <n v="1433450389.4100001"/>
    <n v="44552997.8699999"/>
    <n v="0.296742787880589"/>
    <n v="4.4841553651934901E-2"/>
  </r>
  <r>
    <s v="RU000A0JV3S9"/>
    <x v="9"/>
    <d v="2015-01-01T00:00:00"/>
    <s v="42005Фора2014"/>
    <n v="1398244656.6571"/>
    <n v="38597122.962899998"/>
    <n v="0.26598907458788601"/>
    <n v="6.9267016680009702E-2"/>
  </r>
  <r>
    <s v="RU000A0JV3S9"/>
    <x v="9"/>
    <d v="2015-02-01T00:00:00"/>
    <s v="42036Фора2014"/>
    <n v="1386664337.8099999"/>
    <n v="11580318.847100001"/>
    <n v="7.2656448165473703E-2"/>
    <n v="9.3506784273961197E-2"/>
  </r>
  <r>
    <s v="RU000A0JV3S9"/>
    <x v="9"/>
    <d v="2015-03-01T00:00:00"/>
    <s v="42064Фора2014"/>
    <n v="1367476557.4400001"/>
    <n v="19187780.370000001"/>
    <n v="0.12825125945878901"/>
    <n v="0.10256247336626199"/>
  </r>
  <r>
    <s v="RU000A0JV3S9"/>
    <x v="9"/>
    <d v="2015-04-01T00:00:00"/>
    <s v="42095Фора2014"/>
    <n v="1350762299.78"/>
    <n v="16714257.66"/>
    <n v="9.6030132221405703E-2"/>
    <n v="8.0057802527473299E-2"/>
  </r>
  <r>
    <s v="RU000A0JV3S9"/>
    <x v="9"/>
    <d v="2015-05-01T00:00:00"/>
    <s v="42125Фора2014"/>
    <n v="1332534146.53"/>
    <n v="18228153.25"/>
    <n v="0.12964411492528699"/>
    <n v="2.1636640097306301E-2"/>
  </r>
  <r>
    <s v="RU000A0JV3S9"/>
    <x v="9"/>
    <d v="2015-06-01T00:00:00"/>
    <s v="42156Фора2014"/>
    <n v="1296897121.6500001"/>
    <n v="35637024.880000003"/>
    <n v="0.26480531276549302"/>
    <n v="0.101620910761894"/>
  </r>
  <r>
    <s v="RU000A0JV3S9"/>
    <x v="9"/>
    <d v="2015-07-01T00:00:00"/>
    <s v="42186Фора2014"/>
    <n v="1279367665.8199999"/>
    <n v="17529455.829999998"/>
    <n v="0.12788114523625199"/>
    <n v="2.69183570889635E-2"/>
  </r>
  <r>
    <s v="RU000A0JV3S9"/>
    <x v="9"/>
    <d v="2015-08-01T00:00:00"/>
    <s v="42217Фора2014"/>
    <n v="1269106037.6600001"/>
    <n v="10261628.16"/>
    <n v="6.8031099114794394E-2"/>
    <n v="0.127348174464673"/>
  </r>
  <r>
    <s v="RU000A0JV3S9"/>
    <x v="9"/>
    <d v="2015-09-01T00:00:00"/>
    <s v="42248Фора2014"/>
    <n v="1254814623.1900001"/>
    <n v="14291414.470000001"/>
    <n v="0.104309063438125"/>
    <n v="4.0655518650136502E-2"/>
  </r>
  <r>
    <s v="RU000A0JV3S9"/>
    <x v="9"/>
    <d v="2015-10-01T00:00:00"/>
    <s v="42278Фора2014"/>
    <n v="1245663540.8599999"/>
    <n v="9151082.3300000094"/>
    <n v="5.8526553689317098E-2"/>
    <n v="1.50291786848155E-2"/>
  </r>
  <r>
    <s v="RU000A0JV3S9"/>
    <x v="9"/>
    <d v="2015-11-01T00:00:00"/>
    <s v="42309Фора2014"/>
    <n v="1231669992.3929999"/>
    <n v="13993548.467"/>
    <n v="0.103906400132002"/>
    <n v="2.2493849429407801E-2"/>
  </r>
  <r>
    <s v="RU000A0JV3S9"/>
    <x v="9"/>
    <d v="2015-12-01T00:00:00"/>
    <s v="42339Фора2014"/>
    <n v="1220188105.9130001"/>
    <n v="11481886.48"/>
    <n v="8.0243944492719793E-2"/>
    <n v="6.3311130790632206E-2"/>
  </r>
  <r>
    <s v="RU000A0JV3S9"/>
    <x v="9"/>
    <d v="2016-01-01T00:00:00"/>
    <s v="42370Фора2014"/>
    <n v="1199591689.1730001"/>
    <n v="20596416.739999998"/>
    <n v="0.117044785274068"/>
    <n v="7.9062637473988506E-2"/>
  </r>
  <r>
    <s v="RU000A0JV3S9"/>
    <x v="9"/>
    <d v="2016-02-01T00:00:00"/>
    <s v="42401Фора2014"/>
    <n v="1183000071.6129999"/>
    <n v="16591617.560000001"/>
    <n v="0.109847910405333"/>
    <n v="8.4720004381465097E-2"/>
  </r>
  <r>
    <s v="RU000A0JV3S9"/>
    <x v="9"/>
    <d v="2016-03-01T00:00:00"/>
    <s v="42430Фора2014"/>
    <n v="1167800787.4993"/>
    <n v="15199284.113700001"/>
    <n v="0.119429766785578"/>
    <n v="2.5967911598689299E-2"/>
  </r>
  <r>
    <s v="RU000A0JV3S9"/>
    <x v="9"/>
    <d v="2016-04-01T00:00:00"/>
    <s v="42461Фора2014"/>
    <n v="1157443024.9946001"/>
    <n v="10357762.504699999"/>
    <n v="7.6467890285406598E-2"/>
    <n v="0.124243893722445"/>
  </r>
  <r>
    <s v="RU000A0JV3S9"/>
    <x v="9"/>
    <d v="2016-05-01T00:00:00"/>
    <s v="42491Фора2014"/>
    <n v="1139904101.98"/>
    <n v="17538923.014600001"/>
    <n v="8.9764260603649601E-2"/>
    <n v="0.126813233370595"/>
  </r>
  <r>
    <s v="RU000A0JV3S9"/>
    <x v="9"/>
    <d v="2016-06-01T00:00:00"/>
    <s v="42522Фора2014"/>
    <n v="1128822484.01"/>
    <n v="11081617.970000001"/>
    <n v="7.0581750097481397E-2"/>
    <n v="1.7312009735097601E-2"/>
  </r>
  <r>
    <s v="RU000A0JV3S9"/>
    <x v="9"/>
    <d v="2016-07-01T00:00:00"/>
    <s v="42552Фора2014"/>
    <n v="1112279977.3800001"/>
    <n v="16542506.630000001"/>
    <n v="0.137220808420107"/>
    <n v="8.36309847530083E-2"/>
  </r>
  <r>
    <s v="RU000A0JV3S9"/>
    <x v="9"/>
    <d v="2016-08-01T00:00:00"/>
    <s v="42583Фора2014"/>
    <n v="1091848069.46"/>
    <n v="20431907.920000002"/>
    <n v="9.3525070464593393E-2"/>
    <n v="0.13324078354354399"/>
  </r>
  <r>
    <s v="RU000A0JV3S9"/>
    <x v="9"/>
    <d v="2016-09-01T00:00:00"/>
    <s v="42614Фора2014"/>
    <n v="1077370490.8199999"/>
    <n v="14477578.640000001"/>
    <n v="0.10813520873961199"/>
    <n v="3.1534613224983202E-2"/>
  </r>
  <r>
    <s v="RU000A0JV3S9"/>
    <x v="9"/>
    <d v="2016-10-01T00:00:00"/>
    <s v="42644Фора2014"/>
    <n v="1031729781.09"/>
    <n v="45640709.729999997"/>
    <n v="0.29928279598660001"/>
    <n v="0.33571015916032299"/>
  </r>
  <r>
    <s v="RU000A0JV3S9"/>
    <x v="9"/>
    <d v="2016-11-01T00:00:00"/>
    <s v="42675Фора2014"/>
    <n v="1020343855.01"/>
    <n v="11385926.08"/>
    <n v="8.5503987868427694E-2"/>
    <n v="2.2030950490793299E-2"/>
  </r>
  <r>
    <s v="RU000A0JV3S9"/>
    <x v="9"/>
    <d v="2016-12-01T00:00:00"/>
    <s v="42705Фора2014"/>
    <n v="1002626807.23"/>
    <n v="17717047.780000001"/>
    <n v="0.15950898714624401"/>
    <n v="0.11360451591342299"/>
  </r>
  <r>
    <s v="RU000A0JV3S9"/>
    <x v="9"/>
    <d v="2017-01-01T00:00:00"/>
    <s v="42736Фора2014"/>
    <n v="988818844.049999"/>
    <n v="13807963.18"/>
    <n v="0.124567160199602"/>
    <n v="3.1998383974783398E-2"/>
  </r>
  <r>
    <s v="RU000A0JV3S9"/>
    <x v="9"/>
    <d v="2017-02-01T00:00:00"/>
    <s v="42767Фора2014"/>
    <n v="966991167.90000105"/>
    <n v="30202199.75"/>
    <n v="0.167640696962021"/>
    <n v="0.17779724512653899"/>
  </r>
  <r>
    <s v="RU000A0JV3S9"/>
    <x v="9"/>
    <d v="2017-03-01T00:00:00"/>
    <s v="42795Фора2014"/>
    <n v="942639134.86000001"/>
    <n v="24352033.039999999"/>
    <n v="0.164753534657687"/>
    <n v="3.4197448709409398E-2"/>
  </r>
  <r>
    <s v="RU000A0JV3S9"/>
    <x v="9"/>
    <d v="2017-04-01T00:00:00"/>
    <s v="42826Фора2014"/>
    <n v="926563313.67999899"/>
    <n v="23964124.699999999"/>
    <n v="0.19228718959317401"/>
    <n v="7.9095647553372797E-2"/>
  </r>
  <r>
    <s v="RU000A0JV3S9"/>
    <x v="9"/>
    <d v="2017-05-01T00:00:00"/>
    <s v="42856Фора2014"/>
    <n v="906144439.5"/>
    <n v="20418874.18"/>
    <n v="8.58288702964419E-2"/>
    <n v="0.13343679668887301"/>
  </r>
  <r>
    <s v="RU000A0JV3S9"/>
    <x v="9"/>
    <d v="2017-06-01T00:00:00"/>
    <s v="42887Фора2014"/>
    <n v="897714812.25000095"/>
    <n v="8429627.2500000093"/>
    <n v="7.4246228942091097E-2"/>
    <n v="5.0903354441207298E-2"/>
  </r>
  <r>
    <s v="RU000A0JV3S9"/>
    <x v="9"/>
    <d v="2017-07-01T00:00:00"/>
    <s v="42917Фора2014"/>
    <n v="888769837.45000005"/>
    <n v="23048994.43"/>
    <n v="0.24174080325323799"/>
    <n v="0"/>
  </r>
  <r>
    <s v="RU000A0JV3S9"/>
    <x v="9"/>
    <d v="2017-08-01T00:00:00"/>
    <s v="42948Фора2014"/>
    <n v="876463703.39000106"/>
    <n v="12306134.060000001"/>
    <n v="6.5906269312425006E-2"/>
    <n v="6.7499697519931998E-2"/>
  </r>
  <r>
    <s v="RU000A0JV3S9"/>
    <x v="9"/>
    <d v="2017-09-01T00:00:00"/>
    <s v="42979Фора2014"/>
    <n v="854439315.50999999"/>
    <n v="70063902.810000002"/>
    <n v="0.53731986982250601"/>
    <n v="0.244931346131391"/>
  </r>
  <r>
    <s v="RU000A0JV3S9"/>
    <x v="9"/>
    <d v="2017-10-01T00:00:00"/>
    <s v="43009Фора2014"/>
    <n v="834603594.51999998"/>
    <n v="21215338.469999999"/>
    <n v="0.17614735080368399"/>
    <n v="0.12974336735275199"/>
  </r>
  <r>
    <s v="RU000A0JV3S9"/>
    <x v="9"/>
    <d v="2017-11-01T00:00:00"/>
    <s v="43040Фора2014"/>
    <n v="817933550.68999898"/>
    <n v="16670043.83"/>
    <n v="0.18637949067401099"/>
    <n v="3.4275571227527599E-2"/>
  </r>
  <r>
    <s v="RU000A0JV3S9"/>
    <x v="9"/>
    <d v="2017-12-01T00:00:00"/>
    <s v="43070Фора2014"/>
    <n v="795402570.08000004"/>
    <n v="22530980.609999999"/>
    <n v="0.26042543182265898"/>
    <n v="3.3064301269886101E-3"/>
  </r>
  <r>
    <s v="RU000A0JV3S9"/>
    <x v="9"/>
    <d v="2018-01-01T00:00:00"/>
    <s v="43101Фора2014"/>
    <n v="775441754.06000102"/>
    <n v="20301613.109999999"/>
    <n v="0.242089045340832"/>
    <n v="4.6416506440364297E-2"/>
  </r>
  <r>
    <s v="RU000A0JV3S9"/>
    <x v="9"/>
    <d v="2018-02-01T00:00:00"/>
    <s v="43132Фора2014"/>
    <n v="761197497.66999996"/>
    <n v="14244256.390000001"/>
    <n v="0.16968621413837001"/>
    <n v="4.7049071916806698E-2"/>
  </r>
  <r>
    <s v="RU000A0JV3S9"/>
    <x v="9"/>
    <d v="2018-03-01T00:00:00"/>
    <s v="43160Фора2014"/>
    <n v="742584863.83000004"/>
    <n v="19620708.18"/>
    <n v="0.24071958831651899"/>
    <n v="0.117012608670004"/>
  </r>
  <r>
    <s v="RU000A0JV3S9"/>
    <x v="9"/>
    <d v="2018-04-01T00:00:00"/>
    <s v="43191Фора2014"/>
    <n v="729111015.34000099"/>
    <n v="13473848.49"/>
    <n v="0.16484256123185501"/>
    <n v="0"/>
  </r>
  <r>
    <s v="RU000A0JV3S9"/>
    <x v="9"/>
    <d v="2018-05-01T00:00:00"/>
    <s v="43221Фора2014"/>
    <n v="691185808.5"/>
    <n v="37925206.840000004"/>
    <n v="0.40972512013509299"/>
    <n v="9.3534048117019999E-2"/>
  </r>
  <r>
    <s v="RU000A0JV3S9"/>
    <x v="9"/>
    <d v="2018-06-01T00:00:00"/>
    <s v="43252Фора2014"/>
    <n v="675443095.70000005"/>
    <n v="15742712.800000001"/>
    <n v="0.212357564857728"/>
    <n v="0"/>
  </r>
  <r>
    <s v="RU000A0JV3S9"/>
    <x v="9"/>
    <d v="2018-07-01T00:00:00"/>
    <s v="43282Фора2014"/>
    <n v="660204092.75"/>
    <n v="15714662.710000001"/>
    <n v="0.21636280720308601"/>
    <n v="0.125406645894759"/>
  </r>
  <r>
    <s v="RU000A0JV3S9"/>
    <x v="9"/>
    <d v="2018-08-01T00:00:00"/>
    <s v="43313Фора2014"/>
    <n v="649451930.00999999"/>
    <n v="10860616.25"/>
    <n v="0.117949887783563"/>
    <n v="0.15006799581674299"/>
  </r>
  <r>
    <s v="RU000A0JV3S9"/>
    <x v="9"/>
    <d v="2018-09-01T00:00:00"/>
    <s v="43344Фора2014"/>
    <n v="631456757.76999903"/>
    <n v="17995172.239999998"/>
    <n v="0.260064465543699"/>
    <n v="0"/>
  </r>
  <r>
    <s v="RU000A0JV3S9"/>
    <x v="9"/>
    <d v="2018-10-01T00:00:00"/>
    <s v="43374Фора2014"/>
    <n v="587940280.23000002"/>
    <n v="43516477.539999999"/>
    <n v="0.44815270064993001"/>
    <n v="0.23116656004470201"/>
  </r>
  <r>
    <s v="RU000A0JV3S9"/>
    <x v="9"/>
    <d v="2018-11-01T00:00:00"/>
    <s v="43405Фора2014"/>
    <n v="557710710.37"/>
    <n v="30229569.859999999"/>
    <n v="0.30484602377228898"/>
    <n v="0.24471387770907099"/>
  </r>
  <r>
    <s v="RU000A0JV3S9"/>
    <x v="9"/>
    <d v="2018-12-01T00:00:00"/>
    <s v="43435Фора2014"/>
    <n v="550655550.65999997"/>
    <n v="7055159.71"/>
    <n v="0.103391422891551"/>
    <n v="0"/>
  </r>
  <r>
    <s v="RU000A0JV3S9"/>
    <x v="9"/>
    <d v="2019-01-01T00:00:00"/>
    <s v="43466Фора2014"/>
    <n v="536222160.5"/>
    <n v="14433390.16"/>
    <n v="0.24524986145806099"/>
    <n v="0.357376058548105"/>
  </r>
  <r>
    <s v="RU000A0JV3S9"/>
    <x v="9"/>
    <d v="2019-02-01T00:00:00"/>
    <s v="43497Фора2014"/>
    <n v="524144227.16000003"/>
    <n v="12077933.34"/>
    <n v="0.15731355950565001"/>
    <n v="0.14090796647689399"/>
  </r>
  <r>
    <s v="RU000A0JV3S9"/>
    <x v="9"/>
    <d v="2019-03-01T00:00:00"/>
    <s v="43525Фора2014"/>
    <n v="495613192.22000003"/>
    <n v="31372115.77"/>
    <n v="0.157256717054888"/>
    <n v="0.48270643866443302"/>
  </r>
  <r>
    <s v="RU000A0JV3S9"/>
    <x v="9"/>
    <d v="2019-04-01T00:00:00"/>
    <s v="43556Фора2014"/>
    <n v="486326142.95999998"/>
    <n v="9287049.2599999905"/>
    <n v="0.169696996842434"/>
    <n v="6.33802909129174E-2"/>
  </r>
  <r>
    <s v="RU000A0JV3S9"/>
    <x v="9"/>
    <d v="2019-05-01T00:00:00"/>
    <s v="43586Фора2014"/>
    <n v="464049461.70999998"/>
    <n v="22276681.25"/>
    <n v="0.251794664724943"/>
    <n v="0.21556005229590799"/>
  </r>
  <r>
    <s v="RU000A0JV3S9"/>
    <x v="9"/>
    <d v="2019-06-01T00:00:00"/>
    <s v="43617Фора2014"/>
    <n v="461311651.62"/>
    <n v="2737810.09"/>
    <n v="2.6905020585137201E-2"/>
    <n v="9.7941681051914295E-2"/>
  </r>
  <r>
    <s v="RU000A0JV3S9"/>
    <x v="9"/>
    <d v="2019-07-01T00:00:00"/>
    <s v="43647Фора2014"/>
    <n v="443088023.39999998"/>
    <n v="18223628.219999999"/>
    <n v="0.196477078449554"/>
    <n v="0.204276464190811"/>
  </r>
  <r>
    <s v="RU000A0JV3S9"/>
    <x v="9"/>
    <d v="2019-08-01T00:00:00"/>
    <s v="43678Фора2014"/>
    <n v="398902875.76999998"/>
    <n v="44185147.630000003"/>
    <n v="0.57822784948277295"/>
    <n v="0.363168563770773"/>
  </r>
  <r>
    <s v="RU000A0JV3S9"/>
    <x v="9"/>
    <d v="2019-09-01T00:00:00"/>
    <s v="43709Фора2014"/>
    <n v="335992826.48000002"/>
    <n v="62910049.289999999"/>
    <n v="0.91060659464610405"/>
    <n v="0"/>
  </r>
  <r>
    <s v="RU000A0JV3S9"/>
    <x v="9"/>
    <d v="2019-10-01T00:00:00"/>
    <s v="43739Фора2014"/>
    <n v="324277046.51999998"/>
    <n v="11715779.960000001"/>
    <n v="0.31778214339258498"/>
    <n v="0"/>
  </r>
  <r>
    <s v="RU000A0JV664"/>
    <x v="10"/>
    <d v="2015-01-01T00:00:00"/>
    <s v="42005Союз-1"/>
    <n v="3498599248.6000099"/>
    <n v="76078284.599999994"/>
    <n v="0.129517771862172"/>
    <n v="6.22611741408979E-2"/>
  </r>
  <r>
    <s v="RU000A0JV664"/>
    <x v="10"/>
    <d v="2015-02-01T00:00:00"/>
    <s v="42036Союз-1"/>
    <n v="3455922468.8699999"/>
    <n v="42676779.729999997"/>
    <n v="9.5026464663173105E-2"/>
    <n v="4.2271419966867001E-2"/>
  </r>
  <r>
    <s v="RU000A0JV664"/>
    <x v="10"/>
    <d v="2015-03-01T00:00:00"/>
    <s v="42064Союз-1"/>
    <n v="3408661694"/>
    <n v="47260774.869999997"/>
    <n v="9.7011669862826805E-2"/>
    <n v="0.11888449093237601"/>
  </r>
  <r>
    <s v="RU000A0JV664"/>
    <x v="10"/>
    <d v="2015-04-01T00:00:00"/>
    <s v="42095Союз-1"/>
    <n v="3320322424.9200001"/>
    <n v="88339269.079999998"/>
    <n v="0.172184542465843"/>
    <n v="0.171093603432979"/>
  </r>
  <r>
    <s v="RU000A0JV664"/>
    <x v="10"/>
    <d v="2015-05-01T00:00:00"/>
    <s v="42125Союз-1"/>
    <n v="3257522367.8099999"/>
    <n v="62800057.110000104"/>
    <n v="8.3140493761343207E-2"/>
    <n v="0.114478389037605"/>
  </r>
  <r>
    <s v="RU000A0JV664"/>
    <x v="10"/>
    <d v="2015-06-01T00:00:00"/>
    <s v="42156Союз-1"/>
    <n v="3215090545.9000101"/>
    <n v="42431821.9099999"/>
    <n v="9.8661441482294901E-2"/>
    <n v="0.11125482437114401"/>
  </r>
  <r>
    <s v="RU000A0JV664"/>
    <x v="10"/>
    <d v="2015-07-01T00:00:00"/>
    <s v="42186Союз-1"/>
    <n v="3128446575.1999898"/>
    <n v="86643970.699999794"/>
    <n v="0.12898457215953399"/>
    <n v="0.138003558073547"/>
  </r>
  <r>
    <s v="RU000A0JV664"/>
    <x v="10"/>
    <d v="2015-08-01T00:00:00"/>
    <s v="42217Союз-1"/>
    <n v="3088113696.1099901"/>
    <n v="40332879.090000004"/>
    <n v="8.5076706692575402E-2"/>
    <n v="3.2012216275063801E-2"/>
  </r>
  <r>
    <s v="RU000A0JV664"/>
    <x v="10"/>
    <d v="2015-09-01T00:00:00"/>
    <s v="42248Союз-1"/>
    <n v="3056520527.0900002"/>
    <n v="31593169.02"/>
    <n v="5.6525136292816101E-2"/>
    <n v="5.5390725562787201E-2"/>
  </r>
  <r>
    <s v="RU000A0JV664"/>
    <x v="10"/>
    <d v="2015-10-01T00:00:00"/>
    <s v="42278Союз-1"/>
    <n v="2982269110.6500001"/>
    <n v="74251416.440000102"/>
    <n v="0.115053702812421"/>
    <n v="0.115137606718289"/>
  </r>
  <r>
    <s v="RU000A0JV664"/>
    <x v="10"/>
    <d v="2015-11-01T00:00:00"/>
    <s v="42309Союз-1"/>
    <n v="2949251833.6700001"/>
    <n v="33017276.98"/>
    <n v="7.2023191577814796E-2"/>
    <n v="1.8156408511936301E-2"/>
  </r>
  <r>
    <s v="RU000A0JV664"/>
    <x v="10"/>
    <d v="2015-12-01T00:00:00"/>
    <s v="42339Союз-1"/>
    <n v="2890059474.6199999"/>
    <n v="59192359.049999997"/>
    <n v="0.12534844554038499"/>
    <n v="5.4845845112532501E-2"/>
  </r>
  <r>
    <s v="RU000A0JV664"/>
    <x v="10"/>
    <d v="2016-01-01T00:00:00"/>
    <s v="42370Союз-1"/>
    <n v="2838672445.6999998"/>
    <n v="51387028.919999897"/>
    <n v="0.12772503230394899"/>
    <n v="3.8680006427460299E-2"/>
  </r>
  <r>
    <s v="RU000A0JV664"/>
    <x v="10"/>
    <d v="2016-02-01T00:00:00"/>
    <s v="42401Союз-1"/>
    <n v="2803143950.1000099"/>
    <n v="35528495.600000001"/>
    <n v="8.8727215657003894E-2"/>
    <n v="3.7967205715672497E-2"/>
  </r>
  <r>
    <s v="RU000A0JV664"/>
    <x v="10"/>
    <d v="2016-03-01T00:00:00"/>
    <s v="42430Союз-1"/>
    <n v="2737968845.73"/>
    <n v="65175104.3699999"/>
    <n v="0.136249613007388"/>
    <n v="8.4460664380386699E-2"/>
  </r>
  <r>
    <s v="RU000A0JV664"/>
    <x v="10"/>
    <d v="2016-04-01T00:00:00"/>
    <s v="42461Союз-1"/>
    <n v="2678058324.73"/>
    <n v="59910520.999999903"/>
    <n v="0.14534439576118499"/>
    <n v="3.6931663171250698E-2"/>
  </r>
  <r>
    <s v="RU000A0JV664"/>
    <x v="10"/>
    <d v="2016-05-01T00:00:00"/>
    <s v="42491Союз-1"/>
    <n v="2635815330.6300101"/>
    <n v="42242994.100000001"/>
    <n v="0.1198654127281"/>
    <n v="3.4456846103622499E-2"/>
  </r>
  <r>
    <s v="RU000A0JV664"/>
    <x v="10"/>
    <d v="2016-06-01T00:00:00"/>
    <s v="42522Союз-1"/>
    <n v="2576104298.79"/>
    <n v="59711031.839999899"/>
    <n v="0.132789979473728"/>
    <n v="7.9404531508278198E-2"/>
  </r>
  <r>
    <s v="RU000A0JV664"/>
    <x v="10"/>
    <d v="2016-07-01T00:00:00"/>
    <s v="42552Союз-1"/>
    <n v="2535343391.9299998"/>
    <n v="40760906.859999999"/>
    <n v="0.107256214237699"/>
    <n v="2.6232552748867401E-2"/>
  </r>
  <r>
    <s v="RU000A0JV664"/>
    <x v="10"/>
    <d v="2016-08-01T00:00:00"/>
    <s v="42583Союз-1"/>
    <n v="2481411531.7800002"/>
    <n v="53931860.149999999"/>
    <n v="0.116615078928119"/>
    <n v="8.3530164322441799E-2"/>
  </r>
  <r>
    <s v="RU000A0JV664"/>
    <x v="10"/>
    <d v="2016-09-01T00:00:00"/>
    <s v="42614Союз-1"/>
    <n v="2434378041.0999999"/>
    <n v="47033490.68"/>
    <n v="0.141456379884144"/>
    <n v="3.8161442575355899E-2"/>
  </r>
  <r>
    <s v="RU000A0JV664"/>
    <x v="10"/>
    <d v="2016-10-01T00:00:00"/>
    <s v="42644Союз-1"/>
    <n v="2376549572.4899998"/>
    <n v="57828468.609999999"/>
    <n v="0.12930544166859501"/>
    <n v="0.112518533435297"/>
  </r>
  <r>
    <s v="RU000A0JV664"/>
    <x v="10"/>
    <d v="2016-11-01T00:00:00"/>
    <s v="42675Союз-1"/>
    <n v="2337750873.8499999"/>
    <n v="42276997.810000002"/>
    <n v="0.124156057784872"/>
    <n v="6.6223382687996503E-3"/>
  </r>
  <r>
    <s v="RU000A0JV664"/>
    <x v="10"/>
    <d v="2016-12-01T00:00:00"/>
    <s v="42705Союз-1"/>
    <n v="2277280913.9099998"/>
    <n v="61545609.219999902"/>
    <n v="0.17807762156725701"/>
    <n v="5.0229894690054303E-2"/>
  </r>
  <r>
    <s v="RU000A0JV664"/>
    <x v="10"/>
    <d v="2017-01-01T00:00:00"/>
    <s v="42736Союз-1"/>
    <n v="2231727635.6999998"/>
    <n v="47253523.109999903"/>
    <n v="0.121957657644936"/>
    <n v="4.8818937067787803E-2"/>
  </r>
  <r>
    <s v="RU000A0JV664"/>
    <x v="10"/>
    <d v="2017-02-01T00:00:00"/>
    <s v="42767Союз-1"/>
    <n v="2191984861.48"/>
    <n v="39742774.219999999"/>
    <n v="0.12011724639947299"/>
    <n v="3.93830740897549E-3"/>
  </r>
  <r>
    <s v="RU000A0JV664"/>
    <x v="10"/>
    <d v="2017-03-01T00:00:00"/>
    <s v="42795Союз-1"/>
    <n v="2152178281.1799998"/>
    <n v="39806580.299999997"/>
    <n v="0.125904105753993"/>
    <n v="2.5898482629663998E-2"/>
  </r>
  <r>
    <s v="RU000A0JV664"/>
    <x v="10"/>
    <d v="2017-04-01T00:00:00"/>
    <s v="42826Союз-1"/>
    <n v="2108119141.9000001"/>
    <n v="44059139.2799998"/>
    <n v="0.11025273835018901"/>
    <n v="4.1453990281576897E-2"/>
  </r>
  <r>
    <s v="RU000A0JV664"/>
    <x v="10"/>
    <d v="2017-05-01T00:00:00"/>
    <s v="42856Союз-1"/>
    <n v="2067719522.7"/>
    <n v="40399619.200000003"/>
    <n v="0.14767519279744501"/>
    <n v="1.18432646037852E-2"/>
  </r>
  <r>
    <s v="RU000A0JV664"/>
    <x v="10"/>
    <d v="2017-06-01T00:00:00"/>
    <s v="42887Союз-1"/>
    <n v="2006227785.78"/>
    <n v="61491736.920000002"/>
    <n v="0.20339927245464701"/>
    <n v="6.2747767750578901E-2"/>
  </r>
  <r>
    <s v="RU000A0JV664"/>
    <x v="10"/>
    <d v="2017-07-01T00:00:00"/>
    <s v="42917Союз-1"/>
    <n v="1969374501.0899999"/>
    <n v="36853284.689999998"/>
    <n v="0.12511690920137"/>
    <n v="3.6618723148759101E-3"/>
  </r>
  <r>
    <s v="RU000A0JV664"/>
    <x v="10"/>
    <d v="2017-08-01T00:00:00"/>
    <s v="42948Союз-1"/>
    <n v="1928729781.23"/>
    <n v="40644719.859999999"/>
    <n v="0.144890258417571"/>
    <n v="2.9062896335957902E-2"/>
  </r>
  <r>
    <s v="RU000A0JV664"/>
    <x v="10"/>
    <d v="2017-09-01T00:00:00"/>
    <s v="42979Союз-1"/>
    <n v="1900039219.76"/>
    <n v="28690561.469999999"/>
    <n v="8.59031249104696E-2"/>
    <n v="0"/>
  </r>
  <r>
    <s v="RU000A0JV664"/>
    <x v="10"/>
    <d v="2017-10-01T00:00:00"/>
    <s v="43009Союз-1"/>
    <n v="1862790511.3900001"/>
    <n v="37248708.369999997"/>
    <n v="0.150108914181704"/>
    <n v="0"/>
  </r>
  <r>
    <s v="RU000A0JV664"/>
    <x v="10"/>
    <d v="2017-11-01T00:00:00"/>
    <s v="43040Союз-1"/>
    <n v="1810357639.1600001"/>
    <n v="52432872.229999997"/>
    <n v="0.22484146760419499"/>
    <n v="4.3081562792892297E-2"/>
  </r>
  <r>
    <s v="RU000A0JV664"/>
    <x v="10"/>
    <d v="2017-12-01T00:00:00"/>
    <s v="43070Союз-1"/>
    <n v="1737850471.74"/>
    <n v="72507167.420000002"/>
    <n v="0.29322973871332603"/>
    <n v="6.1345497123344001E-2"/>
  </r>
  <r>
    <s v="RU000A0JV664"/>
    <x v="10"/>
    <d v="2018-01-01T00:00:00"/>
    <s v="43101Союз-1"/>
    <n v="1693540446.6900001"/>
    <n v="44310025.049999997"/>
    <n v="0.18313068094915499"/>
    <n v="3.0312612601750201E-2"/>
  </r>
  <r>
    <s v="RU000A0JV664"/>
    <x v="10"/>
    <d v="2018-02-01T00:00:00"/>
    <s v="43132Союз-1"/>
    <n v="1625892229.95"/>
    <n v="67648216.740000099"/>
    <n v="0.327240203596941"/>
    <n v="1.26170050958397E-2"/>
  </r>
  <r>
    <s v="RU000A0JV664"/>
    <x v="10"/>
    <d v="2018-03-01T00:00:00"/>
    <s v="43160Союз-1"/>
    <n v="1596042089.8"/>
    <n v="29850140.149999999"/>
    <n v="0.120291961321351"/>
    <n v="3.6477948773889803E-2"/>
  </r>
  <r>
    <s v="RU000A0JV664"/>
    <x v="10"/>
    <d v="2018-04-01T00:00:00"/>
    <s v="43191Союз-1"/>
    <n v="1556595303.54"/>
    <n v="39446786.259999998"/>
    <n v="0.163041627043958"/>
    <n v="4.18608577400977E-2"/>
  </r>
  <r>
    <s v="RU000A0JV664"/>
    <x v="10"/>
    <d v="2018-05-01T00:00:00"/>
    <s v="43221Союз-1"/>
    <n v="1506238639.29"/>
    <n v="50356664.250000097"/>
    <n v="0.26224130061038398"/>
    <n v="1.7168819361062501E-2"/>
  </r>
  <r>
    <s v="RU000A0JV664"/>
    <x v="10"/>
    <d v="2018-06-01T00:00:00"/>
    <s v="43252Союз-1"/>
    <n v="1468649411.8699999"/>
    <n v="37589227.420000002"/>
    <n v="0.17325803625500799"/>
    <n v="2.1242502823032101E-2"/>
  </r>
  <r>
    <s v="RU000A0JV664"/>
    <x v="10"/>
    <d v="2018-07-01T00:00:00"/>
    <s v="43282Союз-1"/>
    <n v="1423748210.3199999"/>
    <n v="44901201.549999997"/>
    <n v="0.25673294323232998"/>
    <n v="2.5660455855160899E-2"/>
  </r>
  <r>
    <s v="RU000A0JV664"/>
    <x v="10"/>
    <d v="2018-08-01T00:00:00"/>
    <s v="43313Союз-1"/>
    <n v="1381186783.8900001"/>
    <n v="42561426.43"/>
    <n v="0.20932477571232"/>
    <n v="0.106825253262891"/>
  </r>
  <r>
    <s v="RU000A0JV664"/>
    <x v="10"/>
    <d v="2018-09-01T00:00:00"/>
    <s v="43344Союз-1"/>
    <n v="1338434034.8800001"/>
    <n v="42752749.010000102"/>
    <n v="0.187892994265275"/>
    <n v="7.8492252907496396E-2"/>
  </r>
  <r>
    <s v="RU000A0JV664"/>
    <x v="10"/>
    <d v="2018-10-01T00:00:00"/>
    <s v="43374Союз-1"/>
    <n v="1300850959.8199999"/>
    <n v="37583075.060000002"/>
    <n v="0.220393013512309"/>
    <n v="2.1436288113297699E-2"/>
  </r>
  <r>
    <s v="RU000A0JV664"/>
    <x v="10"/>
    <d v="2018-11-01T00:00:00"/>
    <s v="43405Союз-1"/>
    <n v="1264917371.3199999"/>
    <n v="35933588.5"/>
    <n v="0.20957062009855101"/>
    <n v="0"/>
  </r>
  <r>
    <s v="RU000A0JV664"/>
    <x v="10"/>
    <d v="2018-12-01T00:00:00"/>
    <s v="43435Союз-1"/>
    <n v="1224906033.6400001"/>
    <n v="40011337.68"/>
    <n v="0.24835953770356001"/>
    <n v="2.10322285785733E-2"/>
  </r>
  <r>
    <s v="RU000A0JV664"/>
    <x v="10"/>
    <d v="2019-01-01T00:00:00"/>
    <s v="43466Союз-1"/>
    <n v="1193632300"/>
    <n v="31273733.640000001"/>
    <n v="0.16164594900596499"/>
    <n v="4.7455380209415102E-2"/>
  </r>
  <r>
    <s v="RU000A0JV664"/>
    <x v="10"/>
    <d v="2019-02-01T00:00:00"/>
    <s v="43497Союз-1"/>
    <n v="1169363286.4200001"/>
    <n v="24269013.579999998"/>
    <n v="0.12889860616724"/>
    <n v="2.5189477122147801E-2"/>
  </r>
  <r>
    <s v="RU000A0JV664"/>
    <x v="10"/>
    <d v="2019-03-01T00:00:00"/>
    <s v="43525Союз-1"/>
    <n v="1117806500.5799999"/>
    <n v="51556785.840000004"/>
    <n v="0.34809524705259398"/>
    <n v="1.9930423036204799E-2"/>
  </r>
  <r>
    <s v="RU000A0JV664"/>
    <x v="10"/>
    <d v="2019-04-01T00:00:00"/>
    <s v="43556Союз-1"/>
    <n v="1087691256.8800001"/>
    <n v="30115243.699999999"/>
    <n v="0.21068128634036601"/>
    <n v="0"/>
  </r>
  <r>
    <s v="RU000A0JV664"/>
    <x v="10"/>
    <d v="2019-05-01T00:00:00"/>
    <s v="43586Союз-1"/>
    <n v="1057591368.05"/>
    <n v="30099888.829999998"/>
    <n v="0.16648080678933999"/>
    <n v="4.2034939895899598E-2"/>
  </r>
  <r>
    <s v="RU000A0JV664"/>
    <x v="10"/>
    <d v="2019-06-01T00:00:00"/>
    <s v="43617Союз-1"/>
    <n v="1035965754.38"/>
    <n v="21625613.670000002"/>
    <n v="9.1392150247549306E-2"/>
    <n v="3.3673468025074899E-2"/>
  </r>
  <r>
    <s v="RU000A0JV664"/>
    <x v="10"/>
    <d v="2019-07-01T00:00:00"/>
    <s v="43647Союз-1"/>
    <n v="1009090981.1900001"/>
    <n v="26874773.190000001"/>
    <n v="0.19960361779476399"/>
    <n v="1.4371204408510301E-2"/>
  </r>
  <r>
    <s v="RU000A0JV664"/>
    <x v="10"/>
    <d v="2019-08-01T00:00:00"/>
    <s v="43678Союз-1"/>
    <n v="981066111.69000006"/>
    <n v="28024869.5"/>
    <n v="0.19569206076461501"/>
    <n v="0"/>
  </r>
  <r>
    <s v="RU000A0JV664"/>
    <x v="10"/>
    <d v="2019-09-01T00:00:00"/>
    <s v="43709Союз-1"/>
    <n v="951441135.07999897"/>
    <n v="29624976.609999999"/>
    <n v="0.18449970801193799"/>
    <n v="6.1744583800825502E-2"/>
  </r>
  <r>
    <s v="RU000A0JV664"/>
    <x v="10"/>
    <d v="2019-10-01T00:00:00"/>
    <s v="43739Союз-1"/>
    <n v="928182447.15999997"/>
    <n v="23258687.920000002"/>
    <n v="0.15633294531421499"/>
    <n v="2.6853230580886098E-2"/>
  </r>
  <r>
    <s v="RU000A0JVAJ2"/>
    <x v="11"/>
    <d v="2015-04-01T00:00:00"/>
    <s v="42095ДВИЦ-1"/>
    <n v="2545824201.3400002"/>
    <n v="40751462.950000003"/>
    <n v="0.12796281545102101"/>
    <n v="1.2470035987697499E-2"/>
  </r>
  <r>
    <s v="RU000A0JVAJ2"/>
    <x v="11"/>
    <d v="2015-05-01T00:00:00"/>
    <s v="42125ДВИЦ-1"/>
    <n v="2515330245.3600001"/>
    <n v="30493955.98"/>
    <n v="8.2076399957859994E-2"/>
    <n v="2.7895192412624101E-2"/>
  </r>
  <r>
    <s v="RU000A0JVAJ2"/>
    <x v="11"/>
    <d v="2015-06-01T00:00:00"/>
    <s v="42156ДВИЦ-1"/>
    <n v="2499474616.6700001"/>
    <n v="15855628.689999999"/>
    <n v="4.1296204110112797E-2"/>
    <n v="9.2145703327906794E-2"/>
  </r>
  <r>
    <s v="RU000A0JVAJ2"/>
    <x v="11"/>
    <d v="2015-07-01T00:00:00"/>
    <s v="42186ДВИЦ-1"/>
    <n v="2478089890.2800102"/>
    <n v="21384726.390000001"/>
    <n v="6.5710461691104796E-2"/>
    <n v="0.172180012714301"/>
  </r>
  <r>
    <s v="RU000A0JVAJ2"/>
    <x v="11"/>
    <d v="2015-08-01T00:00:00"/>
    <s v="42217ДВИЦ-1"/>
    <n v="2454769380.9499998"/>
    <n v="23320509.329999998"/>
    <n v="7.1614033843464306E-2"/>
    <n v="0.120701011049445"/>
  </r>
  <r>
    <s v="RU000A0JVAJ2"/>
    <x v="11"/>
    <d v="2015-09-01T00:00:00"/>
    <s v="42248ДВИЦ-1"/>
    <n v="2432283459.79"/>
    <n v="22485921.16"/>
    <n v="6.22780428833506E-2"/>
    <n v="0.126390258944099"/>
  </r>
  <r>
    <s v="RU000A0JVAJ2"/>
    <x v="11"/>
    <d v="2015-10-01T00:00:00"/>
    <s v="42278ДВИЦ-1"/>
    <n v="2401503021.0500002"/>
    <n v="30780438.740000099"/>
    <n v="9.0116648991173706E-2"/>
    <n v="8.6072372466664104E-2"/>
  </r>
  <r>
    <s v="RU000A0JVAJ2"/>
    <x v="11"/>
    <d v="2015-11-01T00:00:00"/>
    <s v="42309ДВИЦ-1"/>
    <n v="2384781762.9899998"/>
    <n v="16721258.060000001"/>
    <n v="5.2637671338715802E-2"/>
    <n v="0.19012469838426799"/>
  </r>
  <r>
    <s v="RU000A0JVAJ2"/>
    <x v="11"/>
    <d v="2015-12-01T00:00:00"/>
    <s v="42339ДВИЦ-1"/>
    <n v="2367365782.4699998"/>
    <n v="17415980.52"/>
    <n v="3.02180944351438E-2"/>
    <n v="2.4722410197924601E-2"/>
  </r>
  <r>
    <s v="RU000A0JVAJ2"/>
    <x v="11"/>
    <d v="2016-01-01T00:00:00"/>
    <s v="42370ДВИЦ-1"/>
    <n v="2352293162.5"/>
    <n v="15072619.970000001"/>
    <n v="4.4739773837822502E-2"/>
    <n v="3.1421713701585502E-2"/>
  </r>
  <r>
    <s v="RU000A0JVAJ2"/>
    <x v="11"/>
    <d v="2016-02-01T00:00:00"/>
    <s v="42401ДВИЦ-1"/>
    <n v="2327572489.8299999"/>
    <n v="24720672.670000002"/>
    <n v="7.7901657024199697E-2"/>
    <n v="8.1609271756459795E-2"/>
  </r>
  <r>
    <s v="RU000A0JVAJ2"/>
    <x v="11"/>
    <d v="2016-03-01T00:00:00"/>
    <s v="42430ДВИЦ-1"/>
    <n v="2308756199.6100001"/>
    <n v="18816290.219999999"/>
    <n v="4.1568820143489497E-2"/>
    <n v="8.8393131953184906E-2"/>
  </r>
  <r>
    <s v="RU000A0JVAJ2"/>
    <x v="11"/>
    <d v="2016-04-01T00:00:00"/>
    <s v="42461ДВИЦ-1"/>
    <n v="2286775360.4400001"/>
    <n v="21980839.170000002"/>
    <n v="7.0640127568029204E-2"/>
    <n v="4.3324260762853603E-2"/>
  </r>
  <r>
    <s v="RU000A0JVAJ2"/>
    <x v="11"/>
    <d v="2016-05-01T00:00:00"/>
    <s v="42491ДВИЦ-1"/>
    <n v="2270608833.7199998"/>
    <n v="16166526.720000001"/>
    <n v="4.2465945028586402E-2"/>
    <n v="0.105115018032948"/>
  </r>
  <r>
    <s v="RU000A0JVAJ2"/>
    <x v="11"/>
    <d v="2016-06-01T00:00:00"/>
    <s v="42522ДВИЦ-1"/>
    <n v="2133742957.02"/>
    <n v="136865876.69999999"/>
    <n v="3.56492238890029E-2"/>
    <n v="0.51799957964607402"/>
  </r>
  <r>
    <s v="RU000A0JVAJ2"/>
    <x v="11"/>
    <d v="2016-07-01T00:00:00"/>
    <s v="42552ДВИЦ-1"/>
    <n v="2118896077.3099999"/>
    <n v="14846879.710000001"/>
    <n v="4.6376468563427101E-2"/>
    <n v="1.1064319594323E-2"/>
  </r>
  <r>
    <s v="RU000A0JVAJ2"/>
    <x v="11"/>
    <d v="2016-08-01T00:00:00"/>
    <s v="42583ДВИЦ-1"/>
    <n v="2105138975.51"/>
    <n v="13757101.800000001"/>
    <n v="4.1771970503663998E-2"/>
    <n v="0"/>
  </r>
  <r>
    <s v="RU000A0JVAJ2"/>
    <x v="11"/>
    <d v="2016-09-01T00:00:00"/>
    <s v="42614ДВИЦ-1"/>
    <n v="2084705027.46"/>
    <n v="20433948.050000001"/>
    <n v="7.9400810996960502E-2"/>
    <n v="0"/>
  </r>
  <r>
    <s v="RU000A0JVAJ2"/>
    <x v="11"/>
    <d v="2016-10-01T00:00:00"/>
    <s v="42644ДВИЦ-1"/>
    <n v="2066944218.3399999"/>
    <n v="17760809.120000001"/>
    <n v="6.4322789989738102E-2"/>
    <n v="0.30599749757724298"/>
  </r>
  <r>
    <s v="RU000A0JVAJ2"/>
    <x v="11"/>
    <d v="2016-11-01T00:00:00"/>
    <s v="42675ДВИЦ-1"/>
    <n v="2053079950.6400001"/>
    <n v="13864267.699999999"/>
    <n v="4.3175059002882203E-2"/>
    <n v="4.2658643084467103E-2"/>
  </r>
  <r>
    <s v="RU000A0JVAJ2"/>
    <x v="11"/>
    <d v="2016-12-01T00:00:00"/>
    <s v="42705ДВИЦ-1"/>
    <n v="2016018136.95"/>
    <n v="37061813.689999998"/>
    <n v="4.9960190772048302E-2"/>
    <n v="0.2087528309136"/>
  </r>
  <r>
    <s v="RU000A0JVAJ2"/>
    <x v="11"/>
    <d v="2017-01-01T00:00:00"/>
    <s v="42736ДВИЦ-1"/>
    <n v="1998549752.74"/>
    <n v="17468384.210000001"/>
    <n v="6.6546061150272603E-2"/>
    <n v="8.0681995221695904E-2"/>
  </r>
  <r>
    <s v="RU000A0JVAJ2"/>
    <x v="11"/>
    <d v="2017-02-01T00:00:00"/>
    <s v="42767ДВИЦ-1"/>
    <n v="1980365700.05"/>
    <n v="18184052.690000001"/>
    <n v="7.2979467160738706E-2"/>
    <n v="0"/>
  </r>
  <r>
    <s v="RU000A0JVAJ2"/>
    <x v="11"/>
    <d v="2017-03-01T00:00:00"/>
    <s v="42795ДВИЦ-1"/>
    <n v="1853338176.1300001"/>
    <n v="127027523.92"/>
    <n v="9.3595262632258702E-2"/>
    <n v="0.51560326041928595"/>
  </r>
  <r>
    <s v="RU000A0JVAJ2"/>
    <x v="11"/>
    <d v="2017-04-01T00:00:00"/>
    <s v="42826ДВИЦ-1"/>
    <n v="1836699543.4100001"/>
    <n v="16638632.720000001"/>
    <n v="5.4557949161807603E-2"/>
    <n v="3.6223142973226902E-2"/>
  </r>
  <r>
    <s v="RU000A0JVAJ2"/>
    <x v="11"/>
    <d v="2017-05-01T00:00:00"/>
    <s v="42856ДВИЦ-1"/>
    <n v="1821917315.3399999"/>
    <n v="16270175.92"/>
    <n v="5.9971369704403601E-2"/>
    <n v="4.8773617855993302E-2"/>
  </r>
  <r>
    <s v="RU000A0JVAJ2"/>
    <x v="11"/>
    <d v="2017-06-01T00:00:00"/>
    <s v="42887ДВИЦ-1"/>
    <n v="1780233281.51"/>
    <n v="41684033.829999998"/>
    <n v="5.4341975787662998E-2"/>
    <n v="0.22431384793989201"/>
  </r>
  <r>
    <s v="RU000A0JVAJ2"/>
    <x v="11"/>
    <d v="2017-07-01T00:00:00"/>
    <s v="42917ДВИЦ-1"/>
    <n v="1765606544.98"/>
    <n v="16106011.49"/>
    <n v="5.5464093831021397E-2"/>
    <n v="7.2275676987740706E-2"/>
  </r>
  <r>
    <s v="RU000A0JVAJ2"/>
    <x v="11"/>
    <d v="2017-08-01T00:00:00"/>
    <s v="42948ДВИЦ-1"/>
    <n v="1733529441.77"/>
    <n v="32077103.210000001"/>
    <n v="0.13486472137584399"/>
    <n v="3.76590639899088E-2"/>
  </r>
  <r>
    <s v="RU000A0JVAJ2"/>
    <x v="11"/>
    <d v="2017-09-01T00:00:00"/>
    <s v="42979ДВИЦ-1"/>
    <n v="1691496506.8499999"/>
    <n v="43503882.419999897"/>
    <n v="6.8472816389507293E-2"/>
    <n v="0.20114979434587901"/>
  </r>
  <r>
    <s v="RU000A0JVAJ2"/>
    <x v="11"/>
    <d v="2017-10-01T00:00:00"/>
    <s v="43009ДВИЦ-1"/>
    <n v="1661766575.53"/>
    <n v="45632826.139999896"/>
    <n v="0.25026364274027701"/>
    <n v="5.7627083666009001E-2"/>
  </r>
  <r>
    <s v="RU000A0JVAJ2"/>
    <x v="11"/>
    <d v="2017-11-01T00:00:00"/>
    <s v="43040ДВИЦ-1"/>
    <n v="1634113196.3900001"/>
    <n v="43486528.939999998"/>
    <n v="0.24252543321703801"/>
    <n v="0"/>
  </r>
  <r>
    <s v="RU000A0JVAJ2"/>
    <x v="11"/>
    <d v="2017-12-01T00:00:00"/>
    <s v="43070ДВИЦ-1"/>
    <n v="1600768387.96"/>
    <n v="33344808.43"/>
    <n v="0.13106003063443"/>
    <n v="6.8349134690264601E-2"/>
  </r>
  <r>
    <s v="RU000A0JVAJ2"/>
    <x v="11"/>
    <d v="2018-01-01T00:00:00"/>
    <s v="43101ДВИЦ-1"/>
    <n v="1582193845.3900001"/>
    <n v="18574542.57"/>
    <n v="9.2662875997362601E-2"/>
    <n v="7.04263011159314E-2"/>
  </r>
  <r>
    <s v="RU000A0JVAJ2"/>
    <x v="11"/>
    <d v="2018-02-01T00:00:00"/>
    <s v="43132ДВИЦ-1"/>
    <n v="1560267858.9400001"/>
    <n v="21925986.449999999"/>
    <n v="0.11747479942915599"/>
    <n v="0"/>
  </r>
  <r>
    <s v="RU000A0JVAJ2"/>
    <x v="11"/>
    <d v="2018-03-01T00:00:00"/>
    <s v="43160ДВИЦ-1"/>
    <n v="1533995704.49"/>
    <n v="26272154.449999999"/>
    <n v="8.5454231053653198E-2"/>
    <n v="9.7979431165054906E-2"/>
  </r>
  <r>
    <s v="RU000A0JVAJ2"/>
    <x v="11"/>
    <d v="2018-04-01T00:00:00"/>
    <s v="43191ДВИЦ-1"/>
    <n v="1502443004.8099999"/>
    <n v="31552699.68"/>
    <n v="0.18669198141242299"/>
    <n v="5.6499362443900303E-2"/>
  </r>
  <r>
    <s v="RU000A0JVAJ2"/>
    <x v="11"/>
    <d v="2018-05-01T00:00:00"/>
    <s v="43221ДВИЦ-1"/>
    <n v="1480080567.22"/>
    <n v="22362437.59"/>
    <n v="0.106427274719787"/>
    <n v="8.0389261276579693E-2"/>
  </r>
  <r>
    <s v="RU000A0JVAJ2"/>
    <x v="11"/>
    <d v="2018-06-01T00:00:00"/>
    <s v="43252ДВИЦ-1"/>
    <n v="1445795861.3399999"/>
    <n v="34284705.880000003"/>
    <n v="0.13150210284838501"/>
    <n v="0.14295979503918499"/>
  </r>
  <r>
    <s v="RU000A0JVAJ2"/>
    <x v="11"/>
    <d v="2018-07-01T00:00:00"/>
    <s v="43282ДВИЦ-1"/>
    <n v="1426832479.9200001"/>
    <n v="18963381.420000002"/>
    <n v="8.7276912000807005E-2"/>
    <n v="5.8946732084483901E-2"/>
  </r>
  <r>
    <s v="RU000A0JVAJ2"/>
    <x v="11"/>
    <d v="2018-08-01T00:00:00"/>
    <s v="43313ДВИЦ-1"/>
    <n v="1383322161.0799999"/>
    <n v="43510318.840000004"/>
    <n v="0.23986772877559201"/>
    <n v="7.9607087865647297E-2"/>
  </r>
  <r>
    <s v="RU000A0JVAJ2"/>
    <x v="11"/>
    <d v="2018-09-01T00:00:00"/>
    <s v="43344ДВИЦ-1"/>
    <n v="1366138772.3800001"/>
    <n v="17183388.699999999"/>
    <n v="8.2180119036697002E-2"/>
    <n v="7.8987225037537898E-2"/>
  </r>
  <r>
    <s v="RU000A0JVAJ2"/>
    <x v="11"/>
    <d v="2018-10-01T00:00:00"/>
    <s v="43374ДВИЦ-1"/>
    <n v="1323415833.77"/>
    <n v="42722938.609999999"/>
    <n v="0.26720764996623803"/>
    <n v="5.20819944318648E-2"/>
  </r>
  <r>
    <s v="RU000A0JVAJ2"/>
    <x v="11"/>
    <d v="2018-11-01T00:00:00"/>
    <s v="43405ДВИЦ-1"/>
    <n v="1299615120.01"/>
    <n v="23800713.760000002"/>
    <n v="0.12593238355190201"/>
    <n v="7.2647071723130993E-2"/>
  </r>
  <r>
    <s v="RU000A0JVAJ2"/>
    <x v="11"/>
    <d v="2018-12-01T00:00:00"/>
    <s v="43435ДВИЦ-1"/>
    <n v="1277520945.0999999"/>
    <n v="22094174.91"/>
    <n v="9.3277844875092303E-2"/>
    <n v="6.7799682945822504E-2"/>
  </r>
  <r>
    <s v="RU000A0JVAJ2"/>
    <x v="11"/>
    <d v="2019-01-01T00:00:00"/>
    <s v="43466ДВИЦ-1"/>
    <n v="1252858442.6600001"/>
    <n v="24662502.440000001"/>
    <n v="0.16799374295081801"/>
    <n v="0.117347790071201"/>
  </r>
  <r>
    <s v="RU000A0JVAJ2"/>
    <x v="11"/>
    <d v="2019-02-01T00:00:00"/>
    <s v="43497ДВИЦ-1"/>
    <n v="1226295256.52"/>
    <n v="26563186.140000001"/>
    <n v="0.15180752867493799"/>
    <n v="4.3833562812753399E-2"/>
  </r>
  <r>
    <s v="RU000A0JVAJ2"/>
    <x v="11"/>
    <d v="2019-03-01T00:00:00"/>
    <s v="43525ДВИЦ-1"/>
    <n v="1204666478.01"/>
    <n v="21628778.510000002"/>
    <n v="8.4609852508856304E-2"/>
    <n v="0.104378003826146"/>
  </r>
  <r>
    <s v="RU000A0JVAJ2"/>
    <x v="11"/>
    <d v="2019-04-01T00:00:00"/>
    <s v="43556ДВИЦ-1"/>
    <n v="1195361847.77"/>
    <n v="9304630.2400000002"/>
    <n v="3.8050102651947602E-2"/>
    <n v="5.2207698478412903E-2"/>
  </r>
  <r>
    <s v="RU000A0JVAJ2"/>
    <x v="11"/>
    <d v="2019-05-01T00:00:00"/>
    <s v="43586ДВИЦ-1"/>
    <n v="1176523570.25"/>
    <n v="18838277.52"/>
    <n v="0.10928462563052201"/>
    <n v="0.19876447529761301"/>
  </r>
  <r>
    <s v="RU000A0JVAJ2"/>
    <x v="11"/>
    <d v="2019-06-01T00:00:00"/>
    <s v="43617ДВИЦ-1"/>
    <n v="1149087080.47"/>
    <n v="27436489.780000001"/>
    <n v="0.14369559387953099"/>
    <n v="9.07035795497486E-2"/>
  </r>
  <r>
    <s v="RU000A0JVAJ2"/>
    <x v="11"/>
    <d v="2019-07-01T00:00:00"/>
    <s v="43647ДВИЦ-1"/>
    <n v="1135047738.51"/>
    <n v="14039341.960000001"/>
    <n v="8.5825641486972901E-2"/>
    <n v="5.3877704378574497E-2"/>
  </r>
  <r>
    <s v="RU000A0JVAJ2"/>
    <x v="11"/>
    <d v="2019-08-01T00:00:00"/>
    <s v="43678ДВИЦ-1"/>
    <n v="1117150008.5"/>
    <n v="17897730.010000002"/>
    <n v="0.113589812955769"/>
    <n v="4.0050181063745097E-2"/>
  </r>
  <r>
    <s v="RU000A0JVAJ2"/>
    <x v="11"/>
    <d v="2019-09-01T00:00:00"/>
    <s v="43709ДВИЦ-1"/>
    <n v="1106215271.73"/>
    <n v="10934736.77"/>
    <n v="6.1310232987149701E-2"/>
    <n v="9.6488396273627805E-2"/>
  </r>
  <r>
    <s v="RU000A0JVAJ2"/>
    <x v="11"/>
    <d v="2019-10-01T00:00:00"/>
    <s v="43739ДВИЦ-1"/>
    <n v="1093402767.1900001"/>
    <n v="12812504.539999999"/>
    <n v="8.1204731336731298E-2"/>
    <n v="1.79745225253128E-2"/>
  </r>
  <r>
    <s v="RU000A0JVAQ7"/>
    <x v="12"/>
    <d v="2015-04-01T00:00:00"/>
    <s v="42095ИНТЕХ"/>
    <n v="1036733038.63"/>
    <n v="15299848.960000001"/>
    <n v="0.12690454248102101"/>
    <n v="0.14106456827052799"/>
  </r>
  <r>
    <s v="RU000A0JVAQ7"/>
    <x v="12"/>
    <d v="2015-05-01T00:00:00"/>
    <s v="42125ИНТЕХ"/>
    <n v="1024864710.03"/>
    <n v="11868328.6"/>
    <n v="7.7959127268600506E-2"/>
    <n v="2.43336301864354E-2"/>
  </r>
  <r>
    <s v="RU000A0JVAQ7"/>
    <x v="12"/>
    <d v="2015-06-01T00:00:00"/>
    <s v="42156ИНТЕХ"/>
    <n v="1001759829.39"/>
    <n v="23104880.640000001"/>
    <n v="0.156670517824154"/>
    <n v="0.11666686974896499"/>
  </r>
  <r>
    <s v="RU000A0JVAQ7"/>
    <x v="12"/>
    <d v="2015-07-01T00:00:00"/>
    <s v="42186ИНТЕХ"/>
    <n v="985410354.09000003"/>
    <n v="16349475.300000001"/>
    <n v="0.142438504981373"/>
    <n v="5.5294138840633902E-2"/>
  </r>
  <r>
    <s v="RU000A0JVAQ7"/>
    <x v="12"/>
    <d v="2015-08-01T00:00:00"/>
    <s v="42217ИНТЕХ"/>
    <n v="970038627.26999998"/>
    <n v="15371726.82"/>
    <n v="0.13593597194007701"/>
    <n v="5.1361427218623197E-2"/>
  </r>
  <r>
    <s v="RU000A0JVAQ7"/>
    <x v="12"/>
    <d v="2015-09-01T00:00:00"/>
    <s v="42248ИНТЕХ"/>
    <n v="940797900.99000001"/>
    <n v="29240726.280000001"/>
    <n v="0.15214071047459299"/>
    <n v="0.24542174765490099"/>
  </r>
  <r>
    <s v="RU000A0JVAQ7"/>
    <x v="12"/>
    <d v="2015-10-01T00:00:00"/>
    <s v="42278ИНТЕХ"/>
    <n v="924551184.94000006"/>
    <n v="16246716.050000001"/>
    <n v="0.138903279177954"/>
    <n v="0.10358506031176"/>
  </r>
  <r>
    <s v="RU000A0JVAQ7"/>
    <x v="12"/>
    <d v="2015-11-01T00:00:00"/>
    <s v="42309ИНТЕХ"/>
    <n v="893186471.09000003"/>
    <n v="31364713.850000001"/>
    <n v="0.22082711309998301"/>
    <n v="0.16100091935677699"/>
  </r>
  <r>
    <s v="RU000A0JVAQ7"/>
    <x v="12"/>
    <d v="2015-12-01T00:00:00"/>
    <s v="42339ИНТЕХ"/>
    <n v="878643482.09000003"/>
    <n v="14542989"/>
    <n v="0.102340249320672"/>
    <n v="0.13926776002612401"/>
  </r>
  <r>
    <s v="RU000A0JVAQ7"/>
    <x v="12"/>
    <d v="2016-01-01T00:00:00"/>
    <s v="42370ИНТЕХ"/>
    <n v="867482932.05999994"/>
    <n v="11160550.029999999"/>
    <n v="0.100017492550773"/>
    <n v="0.42526844611072701"/>
  </r>
  <r>
    <s v="RU000A0JVAQ7"/>
    <x v="12"/>
    <d v="2016-02-01T00:00:00"/>
    <s v="42401ИНТЕХ"/>
    <n v="844989414.83000004"/>
    <n v="22493517.23"/>
    <n v="7.8831143467342296E-2"/>
    <n v="0.32343891888748799"/>
  </r>
  <r>
    <s v="RU000A0JVAQ7"/>
    <x v="12"/>
    <d v="2016-03-01T00:00:00"/>
    <s v="42430ИНТЕХ"/>
    <n v="833353737.60000002"/>
    <n v="11635677.23"/>
    <n v="0.108227301018737"/>
    <n v="0"/>
  </r>
  <r>
    <s v="RU000A0JVAQ7"/>
    <x v="12"/>
    <d v="2016-04-01T00:00:00"/>
    <s v="42461ИНТЕХ"/>
    <n v="811579247.21000004"/>
    <n v="21774490.390000001"/>
    <n v="0.165812321700293"/>
    <n v="8.8314355612609002E-2"/>
  </r>
  <r>
    <s v="RU000A0JVAQ7"/>
    <x v="12"/>
    <d v="2016-05-01T00:00:00"/>
    <s v="42491ИНТЕХ"/>
    <n v="773130894.92999995"/>
    <n v="38448352.280000001"/>
    <n v="0.37069234159113401"/>
    <n v="9.19769515872947E-2"/>
  </r>
  <r>
    <s v="RU000A0JVAQ7"/>
    <x v="12"/>
    <d v="2016-06-01T00:00:00"/>
    <s v="42522ИНТЕХ"/>
    <n v="763731567.82000101"/>
    <n v="9399327.1099999994"/>
    <n v="9.1991976481661103E-2"/>
    <n v="5.3258920198995002E-2"/>
  </r>
  <r>
    <s v="RU000A0JVAQ7"/>
    <x v="12"/>
    <d v="2016-07-01T00:00:00"/>
    <s v="42552ИНТЕХ"/>
    <n v="747584877.46000004"/>
    <n v="16146690.359999999"/>
    <n v="0.18601985688091999"/>
    <n v="3.4169694780985603E-2"/>
  </r>
  <r>
    <s v="RU000A0JVAQ7"/>
    <x v="12"/>
    <d v="2016-08-01T00:00:00"/>
    <s v="42583ИНТЕХ"/>
    <n v="738129503.59000003"/>
    <n v="9455373.8699999992"/>
    <n v="9.6050880777188305E-2"/>
    <n v="6.4327491906621501E-2"/>
  </r>
  <r>
    <s v="RU000A0JVAQ7"/>
    <x v="12"/>
    <d v="2016-09-01T00:00:00"/>
    <s v="42614ИНТЕХ"/>
    <n v="728743558.32999897"/>
    <n v="9385945.2599999998"/>
    <n v="9.6141156297637795E-2"/>
    <n v="1.7809621740299101E-2"/>
  </r>
  <r>
    <s v="RU000A0JVAQ7"/>
    <x v="12"/>
    <d v="2016-10-01T00:00:00"/>
    <s v="42644ИНТЕХ"/>
    <n v="712455260.61000001"/>
    <n v="16288297.720000001"/>
    <n v="0.155012445742885"/>
    <n v="5.83655819260065E-2"/>
  </r>
  <r>
    <s v="RU000A0JVAQ7"/>
    <x v="12"/>
    <d v="2016-11-01T00:00:00"/>
    <s v="42675ИНТЕХ"/>
    <n v="702309674.38999999"/>
    <n v="10145586.220000001"/>
    <n v="0.111056220075912"/>
    <n v="2.4305094026260202E-2"/>
  </r>
  <r>
    <s v="RU000A0JVAQ7"/>
    <x v="12"/>
    <d v="2016-12-01T00:00:00"/>
    <s v="42705ИНТЕХ"/>
    <n v="657189944.40000105"/>
    <n v="66492025.640000001"/>
    <n v="0.69126827058499996"/>
    <n v="0.12433075543157"/>
  </r>
  <r>
    <s v="RU000A0JVAQ7"/>
    <x v="12"/>
    <d v="2017-01-01T00:00:00"/>
    <s v="42736ИНТЕХ"/>
    <n v="654838269.82000005"/>
    <n v="2351674.58"/>
    <n v="9.0410583735677195E-3"/>
    <n v="3.2877191347976002E-2"/>
  </r>
  <r>
    <s v="RU000A0JVAQ7"/>
    <x v="12"/>
    <d v="2017-02-01T00:00:00"/>
    <s v="42767ИНТЕХ"/>
    <n v="650520347.39999998"/>
    <n v="4317922.42"/>
    <n v="3.47515390780044E-2"/>
    <n v="0.125184664253358"/>
  </r>
  <r>
    <s v="RU000A0JVAQ7"/>
    <x v="12"/>
    <d v="2017-03-01T00:00:00"/>
    <s v="42795ИНТЕХ"/>
    <n v="639720274.65999901"/>
    <n v="10800072.74"/>
    <n v="0.11572369104445999"/>
    <n v="0.121609223748219"/>
  </r>
  <r>
    <s v="RU000A0JVAQ7"/>
    <x v="12"/>
    <d v="2017-04-01T00:00:00"/>
    <s v="42826ИНТЕХ"/>
    <n v="629855682.66000104"/>
    <n v="10105563.810000001"/>
    <n v="0.12859934825823699"/>
    <n v="0.56045590780919297"/>
  </r>
  <r>
    <s v="RU000A0JVAQ7"/>
    <x v="12"/>
    <d v="2017-05-01T00:00:00"/>
    <s v="42856ИНТЕХ"/>
    <n v="623862810.25"/>
    <n v="5992872.4100000001"/>
    <n v="5.8105250732859999E-2"/>
    <n v="0.22275407970673999"/>
  </r>
  <r>
    <s v="RU000A0JVAQ7"/>
    <x v="12"/>
    <d v="2017-06-01T00:00:00"/>
    <s v="42887ИНТЕХ"/>
    <n v="616356062.51999998"/>
    <n v="7506747.7300000004"/>
    <n v="9.62883312700646E-2"/>
    <n v="0.192744504191843"/>
  </r>
  <r>
    <s v="RU000A0JVAQ7"/>
    <x v="12"/>
    <d v="2017-07-01T00:00:00"/>
    <s v="42917ИНТЕХ"/>
    <n v="600637660.58000004"/>
    <n v="15718401.939999999"/>
    <n v="0.19724928952457499"/>
    <n v="5.1785947476637298E-2"/>
  </r>
  <r>
    <s v="RU000A0JVAQ7"/>
    <x v="12"/>
    <d v="2017-08-01T00:00:00"/>
    <s v="42948ИНТЕХ"/>
    <n v="581387764.39999902"/>
    <n v="19249896.18"/>
    <n v="0.27907398732685101"/>
    <n v="0"/>
  </r>
  <r>
    <s v="RU000A0JVAQ7"/>
    <x v="12"/>
    <d v="2017-09-01T00:00:00"/>
    <s v="42979ИНТЕХ"/>
    <n v="572777436.58999896"/>
    <n v="8610327.8100000005"/>
    <n v="0.117096370557552"/>
    <n v="1.02837643095153E-2"/>
  </r>
  <r>
    <s v="RU000A0JVAQ7"/>
    <x v="12"/>
    <d v="2017-10-01T00:00:00"/>
    <s v="43009ИНТЕХ"/>
    <n v="560757412.03999996"/>
    <n v="12020024.550000001"/>
    <n v="0.17894613172688101"/>
    <n v="2.05934747121287E-2"/>
  </r>
  <r>
    <s v="RU000A0JVAQ7"/>
    <x v="12"/>
    <d v="2017-11-01T00:00:00"/>
    <s v="43040ИНТЕХ"/>
    <n v="548526570.86000001"/>
    <n v="12230841.18"/>
    <n v="0.14383073492762299"/>
    <n v="5.4453959656260098E-2"/>
  </r>
  <r>
    <s v="RU000A0JVAQ7"/>
    <x v="12"/>
    <d v="2017-12-01T00:00:00"/>
    <s v="43070ИНТЕХ"/>
    <n v="535203355.33999997"/>
    <n v="13323215.52"/>
    <n v="0.18172283414090501"/>
    <n v="6.0610987406025198E-2"/>
  </r>
  <r>
    <s v="RU000A0JVAQ7"/>
    <x v="12"/>
    <d v="2018-01-01T00:00:00"/>
    <s v="43101ИНТЕХ"/>
    <n v="521841256.28999901"/>
    <n v="13362099.050000001"/>
    <n v="0.216676263472556"/>
    <n v="9.2113137315886898E-2"/>
  </r>
  <r>
    <s v="RU000A0JVAQ7"/>
    <x v="12"/>
    <d v="2018-02-01T00:00:00"/>
    <s v="43132ИНТЕХ"/>
    <n v="511729685.44"/>
    <n v="10111570.85"/>
    <n v="0.196271087250912"/>
    <n v="9.1462663597317806E-2"/>
  </r>
  <r>
    <s v="RU000A0JVAQ7"/>
    <x v="12"/>
    <d v="2018-03-01T00:00:00"/>
    <s v="43160ИНТЕХ"/>
    <n v="500420769.19"/>
    <n v="11308916.25"/>
    <n v="0.19252364214197401"/>
    <n v="0.113824697663028"/>
  </r>
  <r>
    <s v="RU000A0JVAQ7"/>
    <x v="12"/>
    <d v="2018-04-01T00:00:00"/>
    <s v="43191ИНТЕХ"/>
    <n v="486920457.52999997"/>
    <n v="13500311.66"/>
    <n v="0.23011484263012"/>
    <n v="4.4524062768292801E-2"/>
  </r>
  <r>
    <s v="RU000A0JVAQ7"/>
    <x v="12"/>
    <d v="2018-05-01T00:00:00"/>
    <s v="43221ИНТЕХ"/>
    <n v="469121052.36000001"/>
    <n v="17799405.170000002"/>
    <n v="0.31076022360189798"/>
    <n v="6.18487979475515E-2"/>
  </r>
  <r>
    <s v="RU000A0JVAQ7"/>
    <x v="12"/>
    <d v="2018-06-01T00:00:00"/>
    <s v="43252ИНТЕХ"/>
    <n v="462224016.17000002"/>
    <n v="6897036.1900000004"/>
    <n v="0.109493683386774"/>
    <n v="0.56831728657229696"/>
  </r>
  <r>
    <s v="RU000A0JVAQ7"/>
    <x v="12"/>
    <d v="2018-07-01T00:00:00"/>
    <s v="43282ИНТЕХ"/>
    <n v="451050145.63999999"/>
    <n v="16190676.66"/>
    <n v="0.25732112036203603"/>
    <n v="0.145201924589416"/>
  </r>
  <r>
    <s v="RU000A0JVAQ7"/>
    <x v="12"/>
    <d v="2018-08-01T00:00:00"/>
    <s v="43313ИНТЕХ"/>
    <n v="439649795.62"/>
    <n v="17245876.190000001"/>
    <n v="0.33723647905558202"/>
    <n v="7.3254850157507503E-2"/>
  </r>
  <r>
    <s v="RU000A0JVAQ7"/>
    <x v="12"/>
    <d v="2018-09-01T00:00:00"/>
    <s v="43344ИНТЕХ"/>
    <n v="423503898.14999998"/>
    <n v="16734331.67"/>
    <n v="0.276522176935599"/>
    <n v="0.108671457792802"/>
  </r>
  <r>
    <s v="RU000A0JVAQ7"/>
    <x v="12"/>
    <d v="2018-10-01T00:00:00"/>
    <s v="43374ИНТЕХ"/>
    <n v="412724443.51999998"/>
    <n v="10779454.630000001"/>
    <n v="0.220908886165468"/>
    <n v="0"/>
  </r>
  <r>
    <s v="RU000A0JVAQ7"/>
    <x v="12"/>
    <d v="2018-11-01T00:00:00"/>
    <s v="43405ИНТЕХ"/>
    <n v="399644903.47000003"/>
    <n v="13079540.050000001"/>
    <n v="0.199392227078555"/>
    <n v="0.25239049274025399"/>
  </r>
  <r>
    <s v="RU000A0JVAQ7"/>
    <x v="12"/>
    <d v="2018-12-01T00:00:00"/>
    <s v="43435ИНТЕХ"/>
    <n v="390413401.25999999"/>
    <n v="9231502.2100000009"/>
    <n v="0.19704235329040701"/>
    <n v="9.3809983007511796E-2"/>
  </r>
  <r>
    <s v="RU000A0JVAQ7"/>
    <x v="12"/>
    <d v="2019-01-01T00:00:00"/>
    <s v="43466ИНТЕХ"/>
    <n v="379514200.43000001"/>
    <n v="10899200.83"/>
    <n v="0.19712049462863801"/>
    <n v="5.8073085866453801E-2"/>
  </r>
  <r>
    <s v="RU000A0JVAQ7"/>
    <x v="12"/>
    <d v="2019-02-01T00:00:00"/>
    <s v="43497ИНТЕХ"/>
    <n v="371657498.00999999"/>
    <n v="7856702.4199999999"/>
    <n v="0.16665962466949499"/>
    <n v="0.42196257990639102"/>
  </r>
  <r>
    <s v="RU000A0JVAQ7"/>
    <x v="12"/>
    <d v="2019-03-01T00:00:00"/>
    <s v="43525ИНТЕХ"/>
    <n v="362530205.67000002"/>
    <n v="9127292.3399999999"/>
    <n v="0.19948772172625201"/>
    <n v="7.0677253414621097E-2"/>
  </r>
  <r>
    <s v="RU000A0JVAQ7"/>
    <x v="12"/>
    <d v="2019-04-01T00:00:00"/>
    <s v="43556ИНТЕХ"/>
    <n v="356333214.12"/>
    <n v="6196991.5499999998"/>
    <n v="0.12440005445970501"/>
    <n v="1.72196879612818E-3"/>
  </r>
  <r>
    <s v="RU000A0JVAQ7"/>
    <x v="12"/>
    <d v="2019-05-01T00:00:00"/>
    <s v="43586ИНТЕХ"/>
    <n v="348862572.51999998"/>
    <n v="7470641.5999999996"/>
    <n v="0.16389694946328501"/>
    <n v="1.7802174776994799E-2"/>
  </r>
  <r>
    <s v="RU000A0JVAQ7"/>
    <x v="12"/>
    <d v="2019-06-01T00:00:00"/>
    <s v="43617ИНТЕХ"/>
    <n v="346236569.20999998"/>
    <n v="2626003.31"/>
    <n v="3.6021113931647898E-2"/>
    <n v="0"/>
  </r>
  <r>
    <s v="RU000A0JVAQ7"/>
    <x v="12"/>
    <d v="2019-07-01T00:00:00"/>
    <s v="43647ИНТЕХ"/>
    <n v="336829726.62"/>
    <n v="9406842.5899999905"/>
    <n v="0.11474927453924"/>
    <n v="0.158453227221132"/>
  </r>
  <r>
    <s v="RU000A0JVAQ7"/>
    <x v="12"/>
    <d v="2019-08-01T00:00:00"/>
    <s v="43678ИНТЕХ"/>
    <n v="331173175.16000003"/>
    <n v="5656551.46"/>
    <n v="0.12871573022100199"/>
    <n v="0.10660756787319001"/>
  </r>
  <r>
    <s v="RU000A0JVAQ7"/>
    <x v="12"/>
    <d v="2019-09-01T00:00:00"/>
    <s v="43709ИНТЕХ"/>
    <n v="324107091.14999998"/>
    <n v="7066084.0099999998"/>
    <n v="0.126142736561935"/>
    <n v="0.121542610507578"/>
  </r>
  <r>
    <s v="RU000A0JVAQ7"/>
    <x v="12"/>
    <d v="2019-10-01T00:00:00"/>
    <s v="43739ИНТЕХ"/>
    <n v="315850282.32999998"/>
    <n v="8256808.8199999901"/>
    <n v="0.21088466100690201"/>
    <n v="0.13110944358996199"/>
  </r>
  <r>
    <s v="RU000A0JVB35"/>
    <x v="13"/>
    <d v="2015-04-01T00:00:00"/>
    <s v="42095МИА-1-пул1"/>
    <n v="2403264785.9099998"/>
    <n v="47727422.32"/>
    <n v="0.17970386095702801"/>
    <n v="5.4161506513380898E-2"/>
  </r>
  <r>
    <s v="RU000A0JVB35"/>
    <x v="13"/>
    <d v="2015-05-01T00:00:00"/>
    <s v="42125МИА-1-пул1"/>
    <n v="2379194942.21"/>
    <n v="24069843.699999999"/>
    <n v="7.7937759263307593E-2"/>
    <n v="9.5462719077228406E-2"/>
  </r>
  <r>
    <s v="RU000A0JVB35"/>
    <x v="13"/>
    <d v="2015-06-01T00:00:00"/>
    <s v="42156МИА-1-пул1"/>
    <n v="2354345829.1999898"/>
    <n v="24849113.010000002"/>
    <n v="8.2470152960575902E-2"/>
    <n v="8.1464882739816797E-3"/>
  </r>
  <r>
    <s v="RU000A0JVB35"/>
    <x v="13"/>
    <d v="2015-07-01T00:00:00"/>
    <s v="42186МИА-1-пул1"/>
    <n v="2331260056.4699998"/>
    <n v="23085772.730000101"/>
    <n v="7.4598357151675093E-2"/>
    <n v="7.0813207898941001E-3"/>
  </r>
  <r>
    <s v="RU000A0JVB35"/>
    <x v="13"/>
    <d v="2015-08-01T00:00:00"/>
    <s v="42217МИА-1-пул1"/>
    <n v="2312320971.6500001"/>
    <n v="18939084.82"/>
    <n v="5.4450801981646299E-2"/>
    <n v="1.5196656531656701E-2"/>
  </r>
  <r>
    <s v="RU000A0JVB35"/>
    <x v="13"/>
    <d v="2015-09-01T00:00:00"/>
    <s v="42248МИА-1-пул1"/>
    <n v="2293551499.4499998"/>
    <n v="18769472.199999999"/>
    <n v="5.5128027363933997E-2"/>
    <n v="8.8469012317986095E-2"/>
  </r>
  <r>
    <s v="RU000A0JVB35"/>
    <x v="13"/>
    <d v="2015-10-01T00:00:00"/>
    <s v="42278МИА-1-пул1"/>
    <n v="2267980314.48"/>
    <n v="25571184.969999999"/>
    <n v="8.7981540685697301E-2"/>
    <n v="1.17234147514919E-2"/>
  </r>
  <r>
    <s v="RU000A0JVB35"/>
    <x v="13"/>
    <d v="2015-11-01T00:00:00"/>
    <s v="42309МИА-1-пул1"/>
    <n v="2239306516.6500001"/>
    <n v="28673797.829999998"/>
    <n v="0.10414922531445001"/>
    <n v="0.142089894786224"/>
  </r>
  <r>
    <s v="RU000A0JVB35"/>
    <x v="13"/>
    <d v="2015-12-01T00:00:00"/>
    <s v="42339МИА-1-пул1"/>
    <n v="2212121097.8299999"/>
    <n v="28597067.030000001"/>
    <n v="9.2873500949238297E-2"/>
    <n v="5.9536511182496102E-2"/>
  </r>
  <r>
    <s v="RU000A0JVB35"/>
    <x v="13"/>
    <d v="2016-01-01T00:00:00"/>
    <s v="42370МИА-1-пул1"/>
    <n v="2195120683.5300002"/>
    <n v="17000414.300000001"/>
    <n v="4.7052880209198802E-2"/>
    <n v="3.27080681246932E-2"/>
  </r>
  <r>
    <s v="RU000A0JVB35"/>
    <x v="13"/>
    <d v="2016-02-01T00:00:00"/>
    <s v="42401МИА-1-пул1"/>
    <n v="2168024988.52"/>
    <n v="27095695.010000002"/>
    <n v="7.8403530307501704E-2"/>
    <n v="3.7242255935960901E-2"/>
  </r>
  <r>
    <s v="RU000A0JVB35"/>
    <x v="13"/>
    <d v="2016-03-01T00:00:00"/>
    <s v="42430МИА-1-пул1"/>
    <n v="2143227649.3499999"/>
    <n v="24797339.170000002"/>
    <n v="5.5749336016380699E-2"/>
    <n v="7.6143478068231005E-2"/>
  </r>
  <r>
    <s v="RU000A0JVB35"/>
    <x v="13"/>
    <d v="2016-04-01T00:00:00"/>
    <s v="42461МИА-1-пул1"/>
    <n v="2122133830.24"/>
    <n v="21093819.109999999"/>
    <n v="6.8221031490754203E-2"/>
    <n v="6.4761005390695403E-2"/>
  </r>
  <r>
    <s v="RU000A0JVB35"/>
    <x v="13"/>
    <d v="2016-05-01T00:00:00"/>
    <s v="42491МИА-1-пул1"/>
    <n v="2086390663.3199999"/>
    <n v="52414042.380000003"/>
    <n v="0.118460370482402"/>
    <n v="0.17603352716031201"/>
  </r>
  <r>
    <s v="RU000A0JVB35"/>
    <x v="13"/>
    <d v="2016-06-01T00:00:00"/>
    <s v="42522МИА-1-пул1"/>
    <n v="2065432339.3399999"/>
    <n v="20958323.98"/>
    <n v="6.9600536902855503E-2"/>
    <n v="4.2932850041137997E-2"/>
  </r>
  <r>
    <s v="RU000A0JVB35"/>
    <x v="13"/>
    <d v="2016-07-01T00:00:00"/>
    <s v="42552МИА-1-пул1"/>
    <n v="2044639264.05"/>
    <n v="20793075.289999999"/>
    <n v="4.8888810666468399E-2"/>
    <n v="5.2132920355281498E-2"/>
  </r>
  <r>
    <s v="RU000A0JVB35"/>
    <x v="13"/>
    <d v="2016-08-01T00:00:00"/>
    <s v="42583МИА-1-пул1"/>
    <n v="2009225412.8900001"/>
    <n v="35413851.159999996"/>
    <n v="0.13922324489862301"/>
    <n v="7.9252835172532704E-2"/>
  </r>
  <r>
    <s v="RU000A0JVB35"/>
    <x v="13"/>
    <d v="2016-09-01T00:00:00"/>
    <s v="42614МИА-1-пул1"/>
    <n v="1978713578.6099999"/>
    <n v="30511834.280000102"/>
    <n v="0.104164843332817"/>
    <n v="2.2868259468926198E-2"/>
  </r>
  <r>
    <s v="RU000A0JVB35"/>
    <x v="13"/>
    <d v="2016-10-01T00:00:00"/>
    <s v="42644МИА-1-пул1"/>
    <n v="1956083297.8199999"/>
    <n v="22630280.789999999"/>
    <n v="8.1636468201798207E-2"/>
    <n v="1.6633063831306399E-2"/>
  </r>
  <r>
    <s v="RU000A0JVB35"/>
    <x v="13"/>
    <d v="2016-11-01T00:00:00"/>
    <s v="42675МИА-1-пул1"/>
    <n v="1929621419.4300001"/>
    <n v="26461878.390000001"/>
    <n v="0.103549781227293"/>
    <n v="2.3614011245917901E-2"/>
  </r>
  <r>
    <s v="RU000A0JVB35"/>
    <x v="13"/>
    <d v="2016-12-01T00:00:00"/>
    <s v="42705МИА-1-пул1"/>
    <n v="1908017727.76"/>
    <n v="23123966.399999999"/>
    <n v="8.4300540538567795E-2"/>
    <n v="3.5310686291835203E-2"/>
  </r>
  <r>
    <s v="RU000A0JVB35"/>
    <x v="13"/>
    <d v="2017-01-01T00:00:00"/>
    <s v="42736МИА-1-пул1"/>
    <n v="1880133852.8699999"/>
    <n v="27883874.890000001"/>
    <n v="0.104988612284694"/>
    <n v="4.5971296377495197E-2"/>
  </r>
  <r>
    <s v="RU000A0JVB35"/>
    <x v="13"/>
    <d v="2017-02-01T00:00:00"/>
    <s v="42767МИА-1-пул1"/>
    <n v="1858478522.5699999"/>
    <n v="21655330.300000001"/>
    <n v="8.1677135048250193E-2"/>
    <n v="3.8059538747801103E-2"/>
  </r>
  <r>
    <s v="RU000A0JVB35"/>
    <x v="13"/>
    <d v="2017-03-01T00:00:00"/>
    <s v="42795МИА-1-пул1"/>
    <n v="1828701716.21"/>
    <n v="29776806.359999999"/>
    <n v="8.8424146269423201E-2"/>
    <n v="0.11093091378874401"/>
  </r>
  <r>
    <s v="RU000A0JVB35"/>
    <x v="13"/>
    <d v="2017-04-01T00:00:00"/>
    <s v="42826МИА-1-пул1"/>
    <n v="1804478499.4200001"/>
    <n v="24223216.789999999"/>
    <n v="9.8513145296297497E-2"/>
    <n v="6.00705919784131E-2"/>
  </r>
  <r>
    <s v="RU000A0JVB35"/>
    <x v="13"/>
    <d v="2017-05-01T00:00:00"/>
    <s v="42856МИА-1-пул1"/>
    <n v="1772976960.1500001"/>
    <n v="31501539.27"/>
    <n v="0.12851601793035"/>
    <n v="9.3798629833570998E-2"/>
  </r>
  <r>
    <s v="RU000A0JVB35"/>
    <x v="13"/>
    <d v="2017-06-01T00:00:00"/>
    <s v="42887МИА-1-пул1"/>
    <n v="1754210883.72"/>
    <n v="18766076.43"/>
    <n v="4.7904994412522599E-2"/>
    <n v="4.16818227365362E-2"/>
  </r>
  <r>
    <s v="RU000A0JVB35"/>
    <x v="13"/>
    <d v="2017-07-01T00:00:00"/>
    <s v="42917МИА-1-пул1"/>
    <n v="1714860222.28"/>
    <n v="39350661.439999998"/>
    <n v="0.139653144532531"/>
    <n v="9.5481575050620895E-2"/>
  </r>
  <r>
    <s v="RU000A0JVB35"/>
    <x v="13"/>
    <d v="2017-08-01T00:00:00"/>
    <s v="42948МИА-1-пул1"/>
    <n v="1689122021.71"/>
    <n v="25738200.57"/>
    <n v="0.110746439026895"/>
    <n v="5.9868177068775501E-2"/>
  </r>
  <r>
    <s v="RU000A0JVB35"/>
    <x v="13"/>
    <d v="2017-09-01T00:00:00"/>
    <s v="42979МИА-1-пул1"/>
    <n v="1662136481.71"/>
    <n v="26985540"/>
    <n v="0.104152974557587"/>
    <n v="8.5040077174422898E-2"/>
  </r>
  <r>
    <s v="RU000A0JVB35"/>
    <x v="13"/>
    <d v="2017-10-01T00:00:00"/>
    <s v="43009МИА-1-пул1"/>
    <n v="1641858397.76"/>
    <n v="20278083.949999999"/>
    <n v="8.3415215506400298E-2"/>
    <n v="3.36264603128048E-2"/>
  </r>
  <r>
    <s v="RU000A0JVB35"/>
    <x v="13"/>
    <d v="2017-11-01T00:00:00"/>
    <s v="43040МИА-1-пул1"/>
    <n v="1605411741.3499999"/>
    <n v="36446656.409999996"/>
    <n v="0.16702639036091399"/>
    <n v="2.7053141977883E-2"/>
  </r>
  <r>
    <s v="RU000A0JVB35"/>
    <x v="13"/>
    <d v="2017-12-01T00:00:00"/>
    <s v="43070МИА-1-пул1"/>
    <n v="1569096254.0899999"/>
    <n v="36315487.259999998"/>
    <n v="0.18222618618077199"/>
    <n v="2.84070884308734E-2"/>
  </r>
  <r>
    <s v="RU000A0JVB35"/>
    <x v="13"/>
    <d v="2018-01-01T00:00:00"/>
    <s v="43101МИА-1-пул1"/>
    <n v="1547708607.3199999"/>
    <n v="24734334.02"/>
    <n v="0.11825960086686201"/>
    <n v="4.2976026711585701E-2"/>
  </r>
  <r>
    <s v="RU000A0JVB35"/>
    <x v="13"/>
    <d v="2018-02-01T00:00:00"/>
    <s v="43132МИА-1-пул1"/>
    <n v="1508577837.4200001"/>
    <n v="39130769.899999902"/>
    <n v="0.17013006114340401"/>
    <n v="6.2945829993104399E-2"/>
  </r>
  <r>
    <s v="RU000A0JVB35"/>
    <x v="13"/>
    <d v="2018-03-01T00:00:00"/>
    <s v="43160МИА-1-пул1"/>
    <n v="1455762985.79"/>
    <n v="52814851.630000003"/>
    <n v="0.30311026844432998"/>
    <n v="0.13151089960663501"/>
  </r>
  <r>
    <s v="RU000A0JVB35"/>
    <x v="13"/>
    <d v="2018-04-01T00:00:00"/>
    <s v="43191МИА-1-пул1"/>
    <n v="1419746651.1500001"/>
    <n v="36016334.640000001"/>
    <n v="0.19980965966177899"/>
    <n v="1.38742383908722E-2"/>
  </r>
  <r>
    <s v="RU000A0JVB35"/>
    <x v="13"/>
    <d v="2018-05-01T00:00:00"/>
    <s v="43221МИА-1-пул1"/>
    <n v="1368558574.6600001"/>
    <n v="51188076.490000002"/>
    <n v="0.28471032057024598"/>
    <n v="0.138216187135526"/>
  </r>
  <r>
    <s v="RU000A0JVB35"/>
    <x v="13"/>
    <d v="2018-06-01T00:00:00"/>
    <s v="43252МИА-1-пул1"/>
    <n v="1340295794.3599999"/>
    <n v="31609467.550000001"/>
    <n v="0.181771898540704"/>
    <n v="1.54145789309413E-2"/>
  </r>
  <r>
    <s v="RU000A0JVB35"/>
    <x v="13"/>
    <d v="2018-07-01T00:00:00"/>
    <s v="43282МИА-1-пул1"/>
    <n v="1325755073.95"/>
    <n v="14540720.41"/>
    <n v="0.104411011287183"/>
    <n v="1.37626056456264E-2"/>
  </r>
  <r>
    <s v="RU000A0JVB35"/>
    <x v="13"/>
    <d v="2018-08-01T00:00:00"/>
    <s v="43313МИА-1-пул1"/>
    <n v="1276255615.5999999"/>
    <n v="49499458.350000001"/>
    <n v="0.275136122312029"/>
    <n v="7.9016314354554695E-2"/>
  </r>
  <r>
    <s v="RU000A0JVB35"/>
    <x v="13"/>
    <d v="2018-09-01T00:00:00"/>
    <s v="43344МИА-1-пул1"/>
    <n v="1237899074.24"/>
    <n v="38356541.359999999"/>
    <n v="0.15242357095214901"/>
    <n v="0.108684981253823"/>
  </r>
  <r>
    <s v="RU000A0JVB35"/>
    <x v="13"/>
    <d v="2018-10-01T00:00:00"/>
    <s v="43374МИА-1-пул1"/>
    <n v="1207946388.55"/>
    <n v="29952685.690000001"/>
    <n v="0.205246824345618"/>
    <n v="4.94907341569941E-2"/>
  </r>
  <r>
    <s v="RU000A0JVB35"/>
    <x v="13"/>
    <d v="2018-11-01T00:00:00"/>
    <s v="43405МИА-1-пул1"/>
    <n v="1163405533.0799999"/>
    <n v="44540855.469999999"/>
    <n v="0.29462469058364299"/>
    <n v="4.27214313235652E-2"/>
  </r>
  <r>
    <s v="RU000A0JVB35"/>
    <x v="13"/>
    <d v="2018-12-01T00:00:00"/>
    <s v="43435МИА-1-пул1"/>
    <n v="1133187740.5"/>
    <n v="30217792.579999998"/>
    <n v="0.21501158109646901"/>
    <n v="5.7079230481319902E-2"/>
  </r>
  <r>
    <s v="RU000A0JVB35"/>
    <x v="13"/>
    <d v="2019-01-01T00:00:00"/>
    <s v="43466МИА-1-пул1"/>
    <n v="1115466099.74"/>
    <n v="17721640.760000002"/>
    <n v="0.15064362215166699"/>
    <n v="7.3191253173921195E-2"/>
  </r>
  <r>
    <s v="RU000A0JVB35"/>
    <x v="13"/>
    <d v="2019-02-01T00:00:00"/>
    <s v="43497МИА-1-пул1"/>
    <n v="1075993971.96"/>
    <n v="39472127.780000001"/>
    <n v="0.190640089114752"/>
    <n v="0.13252113849313499"/>
  </r>
  <r>
    <s v="RU000A0JVB35"/>
    <x v="13"/>
    <d v="2019-03-01T00:00:00"/>
    <s v="43525МИА-1-пул1"/>
    <n v="1052898330.92"/>
    <n v="23095641.039999999"/>
    <n v="0.116663905665852"/>
    <n v="8.7761074553499102E-2"/>
  </r>
  <r>
    <s v="RU000A0JVB35"/>
    <x v="13"/>
    <d v="2019-04-01T00:00:00"/>
    <s v="43556МИА-1-пул1"/>
    <n v="1031554639.7"/>
    <n v="21343691.219999999"/>
    <n v="0.14241974302895"/>
    <n v="2.0385242539945701E-2"/>
  </r>
  <r>
    <s v="RU000A0JVB35"/>
    <x v="13"/>
    <d v="2019-05-01T00:00:00"/>
    <s v="43586МИА-1-пул1"/>
    <n v="1006907255.52"/>
    <n v="24647384.18"/>
    <n v="0.176314579973048"/>
    <n v="0"/>
  </r>
  <r>
    <s v="RU000A0JVB35"/>
    <x v="13"/>
    <d v="2019-06-01T00:00:00"/>
    <s v="43617МИА-1-пул1"/>
    <n v="988129691.01999998"/>
    <n v="18777564.5"/>
    <n v="0.11968132254532"/>
    <n v="2.5504262441598799E-2"/>
  </r>
  <r>
    <s v="RU000A0JVB35"/>
    <x v="13"/>
    <d v="2019-07-01T00:00:00"/>
    <s v="43647МИА-1-пул1"/>
    <n v="979638793.26000094"/>
    <n v="8490897.7599999998"/>
    <n v="7.0441845823652802E-2"/>
    <n v="7.3799574475268595E-2"/>
  </r>
  <r>
    <s v="RU000A0JVB35"/>
    <x v="13"/>
    <d v="2019-08-01T00:00:00"/>
    <s v="43678МИА-1-пул1"/>
    <n v="957826466.51000094"/>
    <n v="21812326.75"/>
    <n v="0.160022323337001"/>
    <n v="0"/>
  </r>
  <r>
    <s v="RU000A0JVB35"/>
    <x v="13"/>
    <d v="2019-09-01T00:00:00"/>
    <s v="43709МИА-1-пул1"/>
    <n v="941597717.10999894"/>
    <n v="16228749.4"/>
    <n v="9.0686502937112404E-2"/>
    <n v="3.7381672356554201E-2"/>
  </r>
  <r>
    <s v="RU000A0JVB35"/>
    <x v="13"/>
    <d v="2019-10-01T00:00:00"/>
    <s v="43739МИА-1-пул1"/>
    <n v="918176915.73000002"/>
    <n v="23420801.379999999"/>
    <n v="0.18968504721676299"/>
    <n v="5.5425492139871801E-2"/>
  </r>
  <r>
    <s v="RU000A0JVFN3"/>
    <x v="14"/>
    <d v="2015-06-01T00:00:00"/>
    <s v="42156Возрождение-4"/>
    <n v="3407209883.3000002"/>
    <n v="77667518.030000195"/>
    <n v="0.19878156457325899"/>
    <n v="0"/>
  </r>
  <r>
    <s v="RU000A0JVFN3"/>
    <x v="14"/>
    <d v="2015-07-01T00:00:00"/>
    <s v="42186Возрождение-4"/>
    <n v="3354190145.75"/>
    <n v="53019737.549999997"/>
    <n v="0.124474514210669"/>
    <n v="0"/>
  </r>
  <r>
    <s v="RU000A0JVFN3"/>
    <x v="14"/>
    <d v="2015-08-01T00:00:00"/>
    <s v="42217Возрождение-4"/>
    <n v="3302996538.8299999"/>
    <n v="51193606.919999897"/>
    <n v="0.12241496719445601"/>
    <n v="0"/>
  </r>
  <r>
    <s v="RU000A0JVFN3"/>
    <x v="14"/>
    <d v="2015-09-01T00:00:00"/>
    <s v="42248Возрождение-4"/>
    <n v="3250874909.3900099"/>
    <n v="52121629.439999901"/>
    <n v="0.126758958187595"/>
    <n v="0"/>
  </r>
  <r>
    <s v="RU000A0JVFN3"/>
    <x v="14"/>
    <d v="2015-10-01T00:00:00"/>
    <s v="42278Возрождение-4"/>
    <n v="3194725779.8899999"/>
    <n v="56149129.5"/>
    <n v="0.14056727802778601"/>
    <n v="0"/>
  </r>
  <r>
    <s v="RU000A0JVFN3"/>
    <x v="14"/>
    <d v="2015-11-01T00:00:00"/>
    <s v="42309Возрождение-4"/>
    <n v="3132022323.8900099"/>
    <n v="62703456"/>
    <n v="0.136901845040279"/>
    <n v="3.9698873308529302E-2"/>
  </r>
  <r>
    <s v="RU000A0JVFN3"/>
    <x v="14"/>
    <d v="2015-12-01T00:00:00"/>
    <s v="42339Возрождение-4"/>
    <n v="3068534154.3299999"/>
    <n v="63488169.560000002"/>
    <n v="0.16125997439113399"/>
    <n v="1.3151509462199E-2"/>
  </r>
  <r>
    <s v="RU000A0JVFN3"/>
    <x v="14"/>
    <d v="2016-01-01T00:00:00"/>
    <s v="42370Возрождение-4"/>
    <n v="3014662482.9299998"/>
    <n v="53871671.400000103"/>
    <n v="0.14339540218614399"/>
    <n v="0"/>
  </r>
  <r>
    <s v="RU000A0JVFN3"/>
    <x v="14"/>
    <d v="2016-02-01T00:00:00"/>
    <s v="42401Возрождение-4"/>
    <n v="2963039241.5700002"/>
    <n v="51623241.359999999"/>
    <n v="0.13830066931246501"/>
    <n v="0"/>
  </r>
  <r>
    <s v="RU000A0JVFN3"/>
    <x v="14"/>
    <d v="2016-03-01T00:00:00"/>
    <s v="42430Возрождение-4"/>
    <n v="2903871649.4000001"/>
    <n v="59167592.170000099"/>
    <n v="0.129322811739989"/>
    <n v="4.2196138000461E-2"/>
  </r>
  <r>
    <s v="RU000A0JVFN3"/>
    <x v="14"/>
    <d v="2016-04-01T00:00:00"/>
    <s v="42461Возрождение-4"/>
    <n v="2844934705.5999999"/>
    <n v="58936943.799999997"/>
    <n v="0.170107698179148"/>
    <n v="0"/>
  </r>
  <r>
    <s v="RU000A0JVFN3"/>
    <x v="14"/>
    <d v="2016-05-01T00:00:00"/>
    <s v="42491Возрождение-4"/>
    <n v="2802774707.71"/>
    <n v="42159997.890000001"/>
    <n v="0.109541423696235"/>
    <n v="0"/>
  </r>
  <r>
    <s v="RU000A0JVFN3"/>
    <x v="14"/>
    <d v="2016-06-01T00:00:00"/>
    <s v="42522Возрождение-4"/>
    <n v="2750980597.3299999"/>
    <n v="51794110.380000003"/>
    <n v="0.15154744746604201"/>
    <n v="0"/>
  </r>
  <r>
    <s v="RU000A0JVFN3"/>
    <x v="14"/>
    <d v="2016-07-01T00:00:00"/>
    <s v="42552Возрождение-4"/>
    <n v="2694923154.6000099"/>
    <n v="56057442.729999997"/>
    <n v="0.14891260007180501"/>
    <n v="2.3222043153471001E-2"/>
  </r>
  <r>
    <s v="RU000A0JVFN3"/>
    <x v="14"/>
    <d v="2016-08-01T00:00:00"/>
    <s v="42583Возрождение-4"/>
    <n v="2634077618.0100002"/>
    <n v="60845536.590000004"/>
    <n v="0.19113623301194099"/>
    <n v="0"/>
  </r>
  <r>
    <s v="RU000A0JVFN3"/>
    <x v="14"/>
    <d v="2016-09-01T00:00:00"/>
    <s v="42614Возрождение-4"/>
    <n v="2585192997.3499999"/>
    <n v="48884620.6599999"/>
    <n v="0.13364152194609399"/>
    <n v="1.77444935541472E-2"/>
  </r>
  <r>
    <s v="RU000A0JVFN3"/>
    <x v="14"/>
    <d v="2016-10-01T00:00:00"/>
    <s v="42644Возрождение-4"/>
    <n v="2537592573.1800098"/>
    <n v="47600424.170000002"/>
    <n v="0.14545522908806099"/>
    <n v="0"/>
  </r>
  <r>
    <s v="RU000A0JVFN3"/>
    <x v="14"/>
    <d v="2016-11-01T00:00:00"/>
    <s v="42675Возрождение-4"/>
    <n v="2483000964.52"/>
    <n v="54591608.659999996"/>
    <n v="0.15452577931929701"/>
    <n v="2.7770662864453101E-2"/>
  </r>
  <r>
    <s v="RU000A0JVFN3"/>
    <x v="14"/>
    <d v="2016-12-01T00:00:00"/>
    <s v="42705Возрождение-4"/>
    <n v="2442319788.4699998"/>
    <n v="40681176.049999997"/>
    <n v="0.121664609071174"/>
    <n v="0"/>
  </r>
  <r>
    <s v="RU000A0JVFN3"/>
    <x v="14"/>
    <d v="2017-01-01T00:00:00"/>
    <s v="42736Возрождение-4"/>
    <n v="2387448840.1100001"/>
    <n v="54870948.360000104"/>
    <n v="0.17465593730679599"/>
    <n v="1.4520551468932301E-2"/>
  </r>
  <r>
    <s v="RU000A0JVFN3"/>
    <x v="14"/>
    <d v="2017-02-01T00:00:00"/>
    <s v="42767Возрождение-4"/>
    <n v="2341444312.1399999"/>
    <n v="46004527.970000103"/>
    <n v="0.147139295168221"/>
    <n v="7.5450763386593102E-3"/>
  </r>
  <r>
    <s v="RU000A0JVFN3"/>
    <x v="14"/>
    <d v="2017-03-01T00:00:00"/>
    <s v="42795Возрождение-4"/>
    <n v="2300790513.1999998"/>
    <n v="40653798.940000102"/>
    <n v="0.13056958785598899"/>
    <n v="0"/>
  </r>
  <r>
    <s v="RU000A0JVFN3"/>
    <x v="14"/>
    <d v="2017-04-01T00:00:00"/>
    <s v="42826Возрождение-4"/>
    <n v="2255178948.4400001"/>
    <n v="46618343.719999902"/>
    <n v="0.16198104736920399"/>
    <n v="0"/>
  </r>
  <r>
    <s v="RU000A0JVFN3"/>
    <x v="14"/>
    <d v="2017-05-01T00:00:00"/>
    <s v="42856Возрождение-4"/>
    <n v="2199068996.1700001"/>
    <n v="56109952.269999899"/>
    <n v="0.20408069264270601"/>
    <n v="3.6205561995046299E-3"/>
  </r>
  <r>
    <s v="RU000A0JVFN3"/>
    <x v="14"/>
    <d v="2017-06-01T00:00:00"/>
    <s v="42887Возрождение-4"/>
    <n v="2145303582.95"/>
    <n v="53765413.219999999"/>
    <n v="0.185858571396984"/>
    <n v="2.2900188342634901E-2"/>
  </r>
  <r>
    <s v="RU000A0JVFN3"/>
    <x v="14"/>
    <d v="2017-07-01T00:00:00"/>
    <s v="42917Возрождение-4"/>
    <n v="2105100622.7"/>
    <n v="40202960.250000097"/>
    <n v="0.14287718700552399"/>
    <n v="0"/>
  </r>
  <r>
    <s v="RU000A0JVFN3"/>
    <x v="14"/>
    <d v="2017-08-01T00:00:00"/>
    <s v="42948Возрождение-4"/>
    <n v="2060271670.9400001"/>
    <n v="44828951.760000102"/>
    <n v="0.169259440045917"/>
    <n v="0"/>
  </r>
  <r>
    <s v="RU000A0JVFN3"/>
    <x v="14"/>
    <d v="2017-09-01T00:00:00"/>
    <s v="42979Возрождение-4"/>
    <n v="2015437122.04"/>
    <n v="44834548.899999902"/>
    <n v="0.174405342621126"/>
    <n v="0"/>
  </r>
  <r>
    <s v="RU000A0JVFN3"/>
    <x v="14"/>
    <d v="2017-10-01T00:00:00"/>
    <s v="43009Возрождение-4"/>
    <n v="1952875049.28"/>
    <n v="99842086.839999601"/>
    <n v="0.418804393875988"/>
    <n v="0"/>
  </r>
  <r>
    <s v="RU000A0JVFN3"/>
    <x v="14"/>
    <d v="2017-11-01T00:00:00"/>
    <s v="43040Возрождение-4"/>
    <n v="1882783801"/>
    <n v="70091248.280000001"/>
    <n v="0.29958417821203398"/>
    <n v="1.3283373643992499E-2"/>
  </r>
  <r>
    <s v="RU000A0JVFN3"/>
    <x v="14"/>
    <d v="2017-12-01T00:00:00"/>
    <s v="43070Возрождение-4"/>
    <n v="1822303785.04"/>
    <n v="60480015.960000001"/>
    <n v="0.27105552860654902"/>
    <n v="0"/>
  </r>
  <r>
    <s v="RU000A0JVFN3"/>
    <x v="14"/>
    <d v="2018-01-01T00:00:00"/>
    <s v="43101Возрождение-4"/>
    <n v="1730497070.9300001"/>
    <n v="95220959.840000093"/>
    <n v="0.44332492218925901"/>
    <n v="0"/>
  </r>
  <r>
    <s v="RU000A0JVFN3"/>
    <x v="14"/>
    <d v="2018-02-01T00:00:00"/>
    <s v="43132Возрождение-4"/>
    <n v="1659523597.3599999"/>
    <n v="70973473.569999993"/>
    <n v="0.35232855817617897"/>
    <n v="2.4335923218851099E-2"/>
  </r>
  <r>
    <s v="RU000A0JVFN3"/>
    <x v="14"/>
    <d v="2018-03-01T00:00:00"/>
    <s v="43160Возрождение-4"/>
    <n v="1602428485.6900001"/>
    <n v="57095111.670000002"/>
    <n v="0.22251142620188799"/>
    <n v="8.5463474903576794E-2"/>
  </r>
  <r>
    <s v="RU000A0JVFN3"/>
    <x v="14"/>
    <d v="2018-04-01T00:00:00"/>
    <s v="43191Возрождение-4"/>
    <n v="1503070747.8299999"/>
    <n v="99357737.859999999"/>
    <n v="0.51330248334902495"/>
    <n v="0"/>
  </r>
  <r>
    <s v="RU000A0JVFN3"/>
    <x v="14"/>
    <d v="2018-05-01T00:00:00"/>
    <s v="43221Возрождение-4"/>
    <n v="1458612312.8099999"/>
    <n v="44458435.020000003"/>
    <n v="0.239791559157921"/>
    <n v="0"/>
  </r>
  <r>
    <s v="RU000A0JVFN3"/>
    <x v="14"/>
    <d v="2018-06-01T00:00:00"/>
    <s v="43252Возрождение-4"/>
    <n v="1402391200.1400001"/>
    <n v="56221112.670000002"/>
    <n v="0.326236163795599"/>
    <n v="0"/>
  </r>
  <r>
    <s v="RU000A0JVFN3"/>
    <x v="14"/>
    <d v="2018-07-01T00:00:00"/>
    <s v="43282Возрождение-4"/>
    <n v="1343789586.02"/>
    <n v="58601614.119999997"/>
    <n v="0.35190098056587399"/>
    <n v="4.5362976241985202E-2"/>
  </r>
  <r>
    <s v="RU000A0JVFN3"/>
    <x v="14"/>
    <d v="2018-08-01T00:00:00"/>
    <s v="43313Возрождение-4"/>
    <n v="1281939553.6099999"/>
    <n v="61850032.409999996"/>
    <n v="0.38992519485780802"/>
    <n v="0"/>
  </r>
  <r>
    <s v="RU000A0JVFN3"/>
    <x v="14"/>
    <d v="2018-09-01T00:00:00"/>
    <s v="43344Возрождение-4"/>
    <n v="1258644470.3"/>
    <n v="23295083.309999999"/>
    <n v="0.122443258882159"/>
    <n v="0"/>
  </r>
  <r>
    <s v="RU000A0JVFN3"/>
    <x v="14"/>
    <d v="2018-10-01T00:00:00"/>
    <s v="43374Возрождение-4"/>
    <n v="1182124588.01"/>
    <n v="76519882.290000007"/>
    <n v="0.49796068033826102"/>
    <n v="3.3114420507141397E-2"/>
  </r>
  <r>
    <s v="RU000A0JVFN3"/>
    <x v="14"/>
    <d v="2018-11-01T00:00:00"/>
    <s v="43405Возрождение-4"/>
    <n v="1131386111.8599999"/>
    <n v="50738476.149999902"/>
    <n v="0.36177343595236899"/>
    <n v="0"/>
  </r>
  <r>
    <s v="RU000A0JVFN3"/>
    <x v="14"/>
    <d v="2018-12-01T00:00:00"/>
    <s v="43435Возрождение-4"/>
    <n v="1087437084.4300001"/>
    <n v="43949027.43"/>
    <n v="0.31388914118386402"/>
    <n v="1.6211401173102599E-2"/>
  </r>
  <r>
    <s v="RU000A0JVFN3"/>
    <x v="14"/>
    <d v="2019-01-01T00:00:00"/>
    <s v="43466Возрождение-4"/>
    <n v="1045270735.87"/>
    <n v="42166348.560000002"/>
    <n v="0.32455963385222603"/>
    <n v="0"/>
  </r>
  <r>
    <s v="RU000A0JVFN3"/>
    <x v="14"/>
    <d v="2019-02-01T00:00:00"/>
    <s v="43497Возрождение-4"/>
    <n v="1000913732.6"/>
    <n v="44357003.270000003"/>
    <n v="0.31821311287509002"/>
    <n v="5.8014728752793003E-2"/>
  </r>
  <r>
    <s v="RU000A0JVFN3"/>
    <x v="14"/>
    <d v="2019-03-01T00:00:00"/>
    <s v="43525Возрождение-4"/>
    <n v="982384054.80000103"/>
    <n v="18529677.800000001"/>
    <n v="0.119686291381547"/>
    <n v="1.7050933041934599E-2"/>
  </r>
  <r>
    <s v="RU000A0JVFN3"/>
    <x v="14"/>
    <d v="2019-04-01T00:00:00"/>
    <s v="43556Возрождение-4"/>
    <n v="955887284.79000103"/>
    <n v="26496770.010000002"/>
    <n v="0.208208433836998"/>
    <n v="0"/>
  </r>
  <r>
    <s v="RU000A0JVFN3"/>
    <x v="14"/>
    <d v="2019-05-01T00:00:00"/>
    <s v="43586Возрождение-4"/>
    <n v="933053300.20000005"/>
    <n v="23492515.739999998"/>
    <n v="0.18201318795954599"/>
    <n v="1.54232312403357E-3"/>
  </r>
  <r>
    <s v="RU000A0JVFN3"/>
    <x v="14"/>
    <d v="2019-06-01T00:00:00"/>
    <s v="43617Возрождение-4"/>
    <n v="910966521.08999896"/>
    <n v="22086779.109999999"/>
    <n v="0.17233418508151399"/>
    <n v="0"/>
  </r>
  <r>
    <s v="RU000A0JVFN3"/>
    <x v="14"/>
    <d v="2019-07-01T00:00:00"/>
    <s v="43647Возрождение-4"/>
    <n v="887124991.78999901"/>
    <n v="23841529.300000001"/>
    <n v="0.19512862945817"/>
    <n v="1.12143263787483E-2"/>
  </r>
  <r>
    <s v="RU000A0JVFN3"/>
    <x v="14"/>
    <d v="2019-08-01T00:00:00"/>
    <s v="43678Возрождение-4"/>
    <n v="848040667.71999896"/>
    <n v="39084324.07"/>
    <n v="0.33607540985328199"/>
    <n v="4.4441605800699002E-2"/>
  </r>
  <r>
    <s v="RU000A0JVFN3"/>
    <x v="14"/>
    <d v="2019-09-01T00:00:00"/>
    <s v="43709Возрождение-4"/>
    <n v="827496041.34000003"/>
    <n v="20544626.379999999"/>
    <n v="0.17243502088210999"/>
    <n v="0"/>
  </r>
  <r>
    <s v="RU000A0JVFN3"/>
    <x v="14"/>
    <d v="2019-10-01T00:00:00"/>
    <s v="43739Возрождение-4"/>
    <n v="795102504.20000005"/>
    <n v="32393537.140000001"/>
    <n v="0.319713368447684"/>
    <n v="0"/>
  </r>
  <r>
    <s v="RU000A0JVHJ7"/>
    <x v="15"/>
    <d v="2015-06-01T00:00:00"/>
    <s v="42156Пульсар-2"/>
    <n v="1503084009.96"/>
    <n v="10812939.720000001"/>
    <n v="5.6531316603047901E-2"/>
    <n v="0"/>
  </r>
  <r>
    <s v="RU000A0JVHJ7"/>
    <x v="15"/>
    <d v="2015-07-01T00:00:00"/>
    <s v="42186Пульсар-2"/>
    <n v="1471410255.3099999"/>
    <n v="31673754.649999999"/>
    <n v="7.9992783204003895E-2"/>
    <n v="0.28856130942779001"/>
  </r>
  <r>
    <s v="RU000A0JVHJ7"/>
    <x v="15"/>
    <d v="2015-08-01T00:00:00"/>
    <s v="42217Пульсар-2"/>
    <n v="1409278030.6700001"/>
    <n v="62132224.640000001"/>
    <n v="0.22827315548517199"/>
    <n v="0.218048467159771"/>
  </r>
  <r>
    <s v="RU000A0JVHJ7"/>
    <x v="15"/>
    <d v="2015-09-01T00:00:00"/>
    <s v="42248Пульсар-2"/>
    <n v="1361174453.3099999"/>
    <n v="48103577.359999999"/>
    <n v="0.17958384141637601"/>
    <n v="0.229281966672334"/>
  </r>
  <r>
    <s v="RU000A0JVHJ7"/>
    <x v="15"/>
    <d v="2015-10-01T00:00:00"/>
    <s v="42278Пульсар-2"/>
    <n v="1332527001.1199999"/>
    <n v="28647452.190000001"/>
    <n v="0.103113836381572"/>
    <n v="0.28697596529581498"/>
  </r>
  <r>
    <s v="RU000A0JVHJ7"/>
    <x v="15"/>
    <d v="2015-11-01T00:00:00"/>
    <s v="42309Пульсар-2"/>
    <n v="1299336565.9000001"/>
    <n v="33190435.219999999"/>
    <n v="0.102667485827728"/>
    <n v="0.16572646872232799"/>
  </r>
  <r>
    <s v="RU000A0JVHJ7"/>
    <x v="15"/>
    <d v="2015-12-01T00:00:00"/>
    <s v="42339Пульсар-2"/>
    <n v="1274457787.47"/>
    <n v="24878778.43"/>
    <n v="0.11571267666737001"/>
    <n v="0.31681843671308402"/>
  </r>
  <r>
    <s v="RU000A0JVHJ7"/>
    <x v="15"/>
    <d v="2016-01-01T00:00:00"/>
    <s v="42370Пульсар-2"/>
    <n v="1244587875.71"/>
    <n v="29869911.760000002"/>
    <n v="8.9418731433639098E-2"/>
    <n v="0.37398313579388398"/>
  </r>
  <r>
    <s v="RU000A0JVHJ7"/>
    <x v="15"/>
    <d v="2016-02-01T00:00:00"/>
    <s v="42401Пульсар-2"/>
    <n v="1208509070.3900001"/>
    <n v="36078805.32"/>
    <n v="0.24238524398821701"/>
    <n v="3.9564020859731097E-2"/>
  </r>
  <r>
    <s v="RU000A0JVHJ7"/>
    <x v="15"/>
    <d v="2016-03-01T00:00:00"/>
    <s v="42430Пульсар-2"/>
    <n v="1192818238.6199999"/>
    <n v="15690831.77"/>
    <n v="9.0477327505729996E-2"/>
    <n v="6.1349503161643199E-2"/>
  </r>
  <r>
    <s v="RU000A0JVHJ7"/>
    <x v="15"/>
    <d v="2016-04-01T00:00:00"/>
    <s v="42461Пульсар-2"/>
    <n v="1159890997.55"/>
    <n v="32927241.07"/>
    <n v="0.17569000715922201"/>
    <n v="0.116098511157638"/>
  </r>
  <r>
    <s v="RU000A0JVHJ7"/>
    <x v="15"/>
    <d v="2016-05-01T00:00:00"/>
    <s v="42491Пульсар-2"/>
    <n v="1123533585.8599999"/>
    <n v="36357411.689999998"/>
    <n v="0.17582798754772999"/>
    <n v="0.159845666691981"/>
  </r>
  <r>
    <s v="RU000A0JVHJ7"/>
    <x v="15"/>
    <d v="2016-06-01T00:00:00"/>
    <s v="42522Пульсар-2"/>
    <n v="1112451269.1400001"/>
    <n v="11082316.720000001"/>
    <n v="5.9811023571742401E-2"/>
    <n v="8.7228107998422094E-2"/>
  </r>
  <r>
    <s v="RU000A0JVHJ7"/>
    <x v="15"/>
    <d v="2016-07-01T00:00:00"/>
    <s v="42552Пульсар-2"/>
    <n v="1079971584.2"/>
    <n v="32479684.940000001"/>
    <n v="0.197664977010168"/>
    <n v="0.120890563010704"/>
  </r>
  <r>
    <s v="RU000A0JVHJ7"/>
    <x v="15"/>
    <d v="2016-08-01T00:00:00"/>
    <s v="42583Пульсар-2"/>
    <n v="1048443738.62"/>
    <n v="31527845.579999998"/>
    <n v="0.18598212546690501"/>
    <n v="0.31088270990046302"/>
  </r>
  <r>
    <s v="RU000A0JVHJ7"/>
    <x v="15"/>
    <d v="2016-09-01T00:00:00"/>
    <s v="42614Пульсар-2"/>
    <n v="1014580315.1900001"/>
    <n v="33863423.43"/>
    <n v="0.220464769228403"/>
    <n v="0.21831695194648601"/>
  </r>
  <r>
    <s v="RU000A0JVHJ7"/>
    <x v="15"/>
    <d v="2016-10-01T00:00:00"/>
    <s v="42644Пульсар-2"/>
    <n v="990204886.58999896"/>
    <n v="24375428.600000001"/>
    <n v="0.17442471501158599"/>
    <n v="6.1777347072072497E-2"/>
  </r>
  <r>
    <s v="RU000A0JVHJ7"/>
    <x v="15"/>
    <d v="2016-11-01T00:00:00"/>
    <s v="42675Пульсар-2"/>
    <n v="965061677.94000006"/>
    <n v="25143208.649999999"/>
    <n v="0.16292326610949401"/>
    <n v="9.20790579064477E-2"/>
  </r>
  <r>
    <s v="RU000A0JVHJ7"/>
    <x v="15"/>
    <d v="2016-12-01T00:00:00"/>
    <s v="42705Пульсар-2"/>
    <n v="929517073.54999995"/>
    <n v="35544604.390000001"/>
    <n v="0.28009089270893101"/>
    <n v="0.23709289991884999"/>
  </r>
  <r>
    <s v="RU000A0JVHJ7"/>
    <x v="15"/>
    <d v="2017-01-01T00:00:00"/>
    <s v="42736Пульсар-2"/>
    <n v="961922254.28999996"/>
    <n v="12523012.859999999"/>
    <n v="4.99140260875265E-2"/>
    <n v="6.1937560002455302E-2"/>
  </r>
  <r>
    <s v="RU000A0JVHJ7"/>
    <x v="15"/>
    <d v="2017-02-01T00:00:00"/>
    <s v="42767Пульсар-2"/>
    <n v="912747741.19000006"/>
    <n v="49174513.100000001"/>
    <n v="0.39903385589773099"/>
    <n v="0.17586292618829699"/>
  </r>
  <r>
    <s v="RU000A0JVHJ7"/>
    <x v="15"/>
    <d v="2017-03-01T00:00:00"/>
    <s v="42795Пульсар-2"/>
    <n v="903118839.15999901"/>
    <n v="9628902.02999999"/>
    <n v="8.0257651970385896E-2"/>
    <n v="3.1784786859242103E-2"/>
  </r>
  <r>
    <s v="RU000A0JVHJ7"/>
    <x v="15"/>
    <d v="2017-04-01T00:00:00"/>
    <s v="42826Пульсар-2"/>
    <n v="872821210.49000001"/>
    <n v="30297628.670000002"/>
    <n v="0.28131563226807699"/>
    <n v="4.5587846937734003E-2"/>
  </r>
  <r>
    <s v="RU000A0JVHJ7"/>
    <x v="15"/>
    <d v="2017-05-01T00:00:00"/>
    <s v="42856Пульсар-2"/>
    <n v="862470999.30999994"/>
    <n v="10350211.18"/>
    <n v="3.9836019412422402E-2"/>
    <n v="9.2249831647933697E-2"/>
  </r>
  <r>
    <s v="RU000A0JVHJ7"/>
    <x v="15"/>
    <d v="2017-06-01T00:00:00"/>
    <s v="42887Пульсар-2"/>
    <n v="851694807.61000001"/>
    <n v="10776191.699999999"/>
    <n v="6.6796723639416897E-2"/>
    <n v="3.82166591344478E-2"/>
  </r>
  <r>
    <s v="RU000A0JVHJ7"/>
    <x v="15"/>
    <d v="2017-07-01T00:00:00"/>
    <s v="42917Пульсар-2"/>
    <n v="836564047.22999895"/>
    <n v="15130760.380000001"/>
    <n v="9.3566476006878396E-2"/>
    <n v="0.257877488546286"/>
  </r>
  <r>
    <s v="RU000A0JVHJ7"/>
    <x v="15"/>
    <d v="2017-08-01T00:00:00"/>
    <s v="42948Пульсар-2"/>
    <n v="806785029.28999996"/>
    <n v="29779017.940000001"/>
    <n v="0.29447533179826302"/>
    <n v="0.117429008628907"/>
  </r>
  <r>
    <s v="RU000A0JVHJ7"/>
    <x v="15"/>
    <d v="2017-09-01T00:00:00"/>
    <s v="42979Пульсар-2"/>
    <n v="786993274.26000094"/>
    <n v="19791755.030000001"/>
    <n v="0.16856440546291601"/>
    <n v="8.7347620224246803E-2"/>
  </r>
  <r>
    <s v="RU000A0JVHJ7"/>
    <x v="15"/>
    <d v="2017-10-01T00:00:00"/>
    <s v="43009Пульсар-2"/>
    <n v="768446823.37"/>
    <n v="18546450.890000001"/>
    <n v="0.114235061262044"/>
    <n v="0.115896351640458"/>
  </r>
  <r>
    <s v="RU000A0JVHJ7"/>
    <x v="15"/>
    <d v="2017-11-01T00:00:00"/>
    <s v="43040Пульсар-2"/>
    <n v="750688557.63999999"/>
    <n v="17758265.73"/>
    <n v="0.16012509494937399"/>
    <n v="7.4642441620858105E-2"/>
  </r>
  <r>
    <s v="RU000A0JVHJ7"/>
    <x v="15"/>
    <d v="2017-12-01T00:00:00"/>
    <s v="43070Пульсар-2"/>
    <n v="721979988.75999999"/>
    <n v="28708568.879999999"/>
    <n v="0.22810847404256501"/>
    <n v="0.33280478231771599"/>
  </r>
  <r>
    <s v="RU000A0JVHJ7"/>
    <x v="15"/>
    <d v="2018-01-01T00:00:00"/>
    <s v="43101Пульсар-2"/>
    <n v="698760228.63999999"/>
    <n v="23219760.120000001"/>
    <n v="0.17281449947177199"/>
    <n v="0.152513475439782"/>
  </r>
  <r>
    <s v="RU000A0JVHJ7"/>
    <x v="15"/>
    <d v="2018-02-01T00:00:00"/>
    <s v="43132Пульсар-2"/>
    <n v="680946689.05999994"/>
    <n v="17813539.579999998"/>
    <n v="0.21444212422088299"/>
    <n v="2.6126004837222799E-2"/>
  </r>
  <r>
    <s v="RU000A0JVHJ7"/>
    <x v="15"/>
    <d v="2018-03-01T00:00:00"/>
    <s v="43160Пульсар-2"/>
    <n v="642619228.73000002"/>
    <n v="38327460.329999998"/>
    <n v="0.41093349699487502"/>
    <n v="0.13332214917407501"/>
  </r>
  <r>
    <s v="RU000A0JVHJ7"/>
    <x v="15"/>
    <d v="2018-04-01T00:00:00"/>
    <s v="43191Пульсар-2"/>
    <n v="631148808.90999997"/>
    <n v="11470419.82"/>
    <n v="0.154197157987985"/>
    <n v="2.1612292434991501E-4"/>
  </r>
  <r>
    <s v="RU000A0JVHJ7"/>
    <x v="15"/>
    <d v="2018-05-01T00:00:00"/>
    <s v="43221Пульсар-2"/>
    <n v="609238916.98000002"/>
    <n v="21909891.93"/>
    <n v="0.31835906280937998"/>
    <n v="0"/>
  </r>
  <r>
    <s v="RU000A0JVHJ7"/>
    <x v="15"/>
    <d v="2018-06-01T00:00:00"/>
    <s v="43252Пульсар-2"/>
    <n v="592224241.49000001"/>
    <n v="17014675.489999998"/>
    <n v="0.1853517136175"/>
    <n v="0.128654704633656"/>
  </r>
  <r>
    <s v="RU000A0JVHJ7"/>
    <x v="15"/>
    <d v="2018-07-01T00:00:00"/>
    <s v="43282Пульсар-2"/>
    <n v="571318379.37"/>
    <n v="20905862.120000001"/>
    <n v="0.32241672539461902"/>
    <n v="3.5345434029347499E-2"/>
  </r>
  <r>
    <s v="RU000A0JVHJ7"/>
    <x v="15"/>
    <d v="2018-08-01T00:00:00"/>
    <s v="43313Пульсар-2"/>
    <n v="555549623.73000002"/>
    <n v="15768755.640000001"/>
    <n v="0.21166601311277999"/>
    <n v="5.1629965024054397E-2"/>
  </r>
  <r>
    <s v="RU000A0JVHJ7"/>
    <x v="15"/>
    <d v="2018-09-01T00:00:00"/>
    <s v="43344Пульсар-2"/>
    <n v="539180985.20000005"/>
    <n v="16368638.529999999"/>
    <n v="0.268412025168972"/>
    <n v="0"/>
  </r>
  <r>
    <s v="RU000A0JVHJ7"/>
    <x v="15"/>
    <d v="2018-10-01T00:00:00"/>
    <s v="43374Пульсар-2"/>
    <n v="525225080.55000001"/>
    <n v="13955904.65"/>
    <n v="0.23122629307095999"/>
    <n v="0"/>
  </r>
  <r>
    <s v="RU000A0JVHJ7"/>
    <x v="15"/>
    <d v="2018-11-01T00:00:00"/>
    <s v="43405Пульсар-2"/>
    <n v="513261834.93000001"/>
    <n v="11963245.619999999"/>
    <n v="0.19983401729856701"/>
    <n v="0"/>
  </r>
  <r>
    <s v="RU000A0JVHJ7"/>
    <x v="15"/>
    <d v="2018-12-01T00:00:00"/>
    <s v="43435Пульсар-2"/>
    <n v="498551762.24000001"/>
    <n v="14710072.689999999"/>
    <n v="0.29790796909294498"/>
    <n v="3.4033199615586401E-2"/>
  </r>
  <r>
    <s v="RU000A0JVHJ7"/>
    <x v="15"/>
    <d v="2019-01-01T00:00:00"/>
    <s v="43466Пульсар-2"/>
    <n v="475715074.92000002"/>
    <n v="22836687.32"/>
    <n v="0.40767544390876098"/>
    <n v="0"/>
  </r>
  <r>
    <s v="RU000A0JVHJ7"/>
    <x v="15"/>
    <d v="2019-02-01T00:00:00"/>
    <s v="43497Пульсар-2"/>
    <n v="470418769.01999998"/>
    <n v="5296305.9000000004"/>
    <n v="7.4093800318768804E-2"/>
    <n v="1.26008962456063E-2"/>
  </r>
  <r>
    <s v="RU000A0JVHJ7"/>
    <x v="15"/>
    <d v="2019-03-01T00:00:00"/>
    <s v="43525Пульсар-2"/>
    <n v="453238973.43000001"/>
    <n v="17179795.59"/>
    <n v="0.233579026929297"/>
    <n v="0.18283252395815799"/>
  </r>
  <r>
    <s v="RU000A0JVHJ7"/>
    <x v="15"/>
    <d v="2019-04-01T00:00:00"/>
    <s v="43556Пульсар-2"/>
    <n v="443594796.88999999"/>
    <n v="9644176.5399999991"/>
    <n v="0.11878652708687"/>
    <n v="0.185262752083375"/>
  </r>
  <r>
    <s v="RU000A0JVHJ7"/>
    <x v="15"/>
    <d v="2019-05-01T00:00:00"/>
    <s v="43586Пульсар-2"/>
    <n v="430880065.45999998"/>
    <n v="12714731.43"/>
    <n v="0.14430136005539301"/>
    <n v="0.12715930789586999"/>
  </r>
  <r>
    <s v="RU000A0JVHJ7"/>
    <x v="15"/>
    <d v="2019-06-01T00:00:00"/>
    <s v="43617Пульсар-2"/>
    <n v="430880065.45999998"/>
    <n v="0"/>
    <n v="0"/>
    <n v="0"/>
  </r>
  <r>
    <s v="RU000A0JVHJ7"/>
    <x v="15"/>
    <d v="2019-07-01T00:00:00"/>
    <s v="43647Пульсар-2"/>
    <n v="416661921.44999999"/>
    <n v="14218144.01"/>
    <n v="0.293452349641878"/>
    <n v="8.2856902328807304E-3"/>
  </r>
  <r>
    <s v="RU000A0JVHJ7"/>
    <x v="15"/>
    <d v="2019-08-01T00:00:00"/>
    <s v="43678Пульсар-2"/>
    <n v="405605344.54000002"/>
    <n v="11056576.91"/>
    <n v="0.18105783877558301"/>
    <n v="0.107299154882059"/>
  </r>
  <r>
    <s v="RU000A0JVHJ7"/>
    <x v="15"/>
    <d v="2019-09-01T00:00:00"/>
    <s v="43709Пульсар-2"/>
    <n v="400412034.79000002"/>
    <n v="5193309.75"/>
    <n v="4.9123168446680597E-2"/>
    <n v="0.209216695348519"/>
  </r>
  <r>
    <s v="RU000A0JVHJ7"/>
    <x v="15"/>
    <d v="2019-10-01T00:00:00"/>
    <s v="43739Пульсар-2"/>
    <n v="392284108.79000002"/>
    <n v="8127926"/>
    <n v="8.2510827394671998E-2"/>
    <n v="9.9246341390122603E-2"/>
  </r>
  <r>
    <s v="RU000A0JVJY2"/>
    <x v="16"/>
    <d v="2015-06-01T00:00:00"/>
    <s v="42156Пульсар-1"/>
    <n v="1947078471.6800001"/>
    <n v="27312580.469999999"/>
    <n v="0.130463185763288"/>
    <n v="0"/>
  </r>
  <r>
    <s v="RU000A0JVJY2"/>
    <x v="16"/>
    <d v="2015-07-01T00:00:00"/>
    <s v="42186Пульсар-1"/>
    <n v="1884135647.1400001"/>
    <n v="62942824.539999999"/>
    <n v="0.10182689527734"/>
    <n v="0.41465977680405902"/>
  </r>
  <r>
    <s v="RU000A0JVJY2"/>
    <x v="16"/>
    <d v="2015-08-01T00:00:00"/>
    <s v="42217Пульсар-1"/>
    <n v="1821595832.6199999"/>
    <n v="62539814.520000003"/>
    <n v="0.17977654003711399"/>
    <n v="0.23870722203313499"/>
  </r>
  <r>
    <s v="RU000A0JVJY2"/>
    <x v="16"/>
    <d v="2015-09-01T00:00:00"/>
    <s v="42248Пульсар-1"/>
    <n v="1786380461.5799999"/>
    <n v="35215371.039999999"/>
    <n v="0.137870680107574"/>
    <n v="7.3546503080398201E-2"/>
  </r>
  <r>
    <s v="RU000A0JVJY2"/>
    <x v="16"/>
    <d v="2015-10-01T00:00:00"/>
    <s v="42278Пульсар-1"/>
    <n v="1741484945.0699999"/>
    <n v="44895516.509999998"/>
    <n v="9.3899793005384202E-2"/>
    <n v="0.16364909059133201"/>
  </r>
  <r>
    <s v="RU000A0JVJY2"/>
    <x v="16"/>
    <d v="2015-11-01T00:00:00"/>
    <s v="42309Пульсар-1"/>
    <n v="1715342078.3699999"/>
    <n v="26142866.699999999"/>
    <n v="0.11982855499068901"/>
    <n v="6.21451197095165E-2"/>
  </r>
  <r>
    <s v="RU000A0JVJY2"/>
    <x v="16"/>
    <d v="2015-12-01T00:00:00"/>
    <s v="42339Пульсар-1"/>
    <n v="1676727579.0999999"/>
    <n v="38614499.270000003"/>
    <n v="0.14623201773423999"/>
    <n v="0.16492416241376101"/>
  </r>
  <r>
    <s v="RU000A0JVJY2"/>
    <x v="16"/>
    <d v="2016-01-01T00:00:00"/>
    <s v="42370Пульсар-1"/>
    <n v="1650323177.0899999"/>
    <n v="26404402.010000002"/>
    <n v="9.2257673825134806E-2"/>
    <n v="0.33909027221021498"/>
  </r>
  <r>
    <s v="RU000A0JVJY2"/>
    <x v="16"/>
    <d v="2016-02-01T00:00:00"/>
    <s v="42401Пульсар-1"/>
    <n v="1601341730.8"/>
    <n v="48981446.289999999"/>
    <n v="0.201940771132716"/>
    <n v="9.8912951018707895E-2"/>
  </r>
  <r>
    <s v="RU000A0JVJY2"/>
    <x v="16"/>
    <d v="2016-03-01T00:00:00"/>
    <s v="42430Пульсар-1"/>
    <n v="1562815726.28"/>
    <n v="38526004.520000003"/>
    <n v="8.9541752527801305E-2"/>
    <n v="0.184446042587357"/>
  </r>
  <r>
    <s v="RU000A0JVJY2"/>
    <x v="16"/>
    <d v="2016-04-01T00:00:00"/>
    <s v="42461Пульсар-1"/>
    <n v="1525787462.1500001"/>
    <n v="37028264.130000003"/>
    <n v="0.14514310158701299"/>
    <n v="0.11455441679864201"/>
  </r>
  <r>
    <s v="RU000A0JVJY2"/>
    <x v="16"/>
    <d v="2016-05-01T00:00:00"/>
    <s v="42491Пульсар-1"/>
    <n v="1484042536.46"/>
    <n v="41744925.689999998"/>
    <n v="0.16781062018593501"/>
    <n v="0.13986480773558799"/>
  </r>
  <r>
    <s v="RU000A0JVJY2"/>
    <x v="16"/>
    <d v="2016-06-01T00:00:00"/>
    <s v="42522Пульсар-1"/>
    <n v="1466880549.8199999"/>
    <n v="17161986.640000001"/>
    <n v="4.8643745751392901E-2"/>
    <n v="6.0048186599403697E-2"/>
  </r>
  <r>
    <s v="RU000A0JVJY2"/>
    <x v="16"/>
    <d v="2016-07-01T00:00:00"/>
    <s v="42552Пульсар-1"/>
    <n v="1443041868.6700001"/>
    <n v="23838681.149999999"/>
    <n v="4.9690572661467002E-2"/>
    <n v="0.120559951009751"/>
  </r>
  <r>
    <s v="RU000A0JVJY2"/>
    <x v="16"/>
    <d v="2016-08-01T00:00:00"/>
    <s v="42583Пульсар-1"/>
    <n v="1412165066.8099999"/>
    <n v="30876801.859999999"/>
    <n v="0.11395686459268201"/>
    <n v="0.27158273603377597"/>
  </r>
  <r>
    <s v="RU000A0JVJY2"/>
    <x v="16"/>
    <d v="2016-09-01T00:00:00"/>
    <s v="42614Пульсар-1"/>
    <n v="1390838615.9200001"/>
    <n v="21326450.890000001"/>
    <n v="0.10419631929437601"/>
    <n v="3.5023565424488402E-2"/>
  </r>
  <r>
    <s v="RU000A0JVJY2"/>
    <x v="16"/>
    <d v="2016-10-01T00:00:00"/>
    <s v="42644Пульсар-1"/>
    <n v="1370835866.9100001"/>
    <n v="20002749.010000002"/>
    <n v="8.6688319765412594E-2"/>
    <n v="4.11950879227478E-2"/>
  </r>
  <r>
    <s v="RU000A0JVJY2"/>
    <x v="16"/>
    <d v="2016-11-01T00:00:00"/>
    <s v="42675Пульсар-1"/>
    <n v="1335324017.3299999"/>
    <n v="35511849.579999998"/>
    <n v="0.17044315211342101"/>
    <n v="9.53410734644171E-2"/>
  </r>
  <r>
    <s v="RU000A0JVJY2"/>
    <x v="16"/>
    <d v="2016-12-01T00:00:00"/>
    <s v="42705Пульсар-1"/>
    <n v="1305323014.28"/>
    <n v="30001003.050000001"/>
    <n v="0.11426354395900901"/>
    <n v="0.107964889607014"/>
  </r>
  <r>
    <s v="RU000A0JVJY2"/>
    <x v="16"/>
    <d v="2017-01-01T00:00:00"/>
    <s v="42736Пульсар-1"/>
    <n v="1299618894.5799999"/>
    <n v="18866215.34"/>
    <n v="8.07008798836613E-2"/>
    <n v="4.6037243125307901E-2"/>
  </r>
  <r>
    <s v="RU000A0JVJY2"/>
    <x v="16"/>
    <d v="2017-02-01T00:00:00"/>
    <s v="42767Пульсар-1"/>
    <n v="1259501712.75"/>
    <n v="40117181.829999998"/>
    <n v="0.18495898266760999"/>
    <n v="0.173751919325738"/>
  </r>
  <r>
    <s v="RU000A0JVJY2"/>
    <x v="16"/>
    <d v="2017-03-01T00:00:00"/>
    <s v="42795Пульсар-1"/>
    <n v="1243139824.26"/>
    <n v="16361888.49"/>
    <n v="0.10531928214410401"/>
    <n v="3.3169823957271999E-2"/>
  </r>
  <r>
    <s v="RU000A0JVJY2"/>
    <x v="16"/>
    <d v="2017-04-01T00:00:00"/>
    <s v="42826Пульсар-1"/>
    <n v="1219455225.8499999"/>
    <n v="23684598.41"/>
    <n v="0.109299172114835"/>
    <n v="8.4466804148012206E-2"/>
  </r>
  <r>
    <s v="RU000A0JVJY2"/>
    <x v="16"/>
    <d v="2017-05-01T00:00:00"/>
    <s v="42856Пульсар-1"/>
    <n v="1191962809.6700001"/>
    <n v="27492416.18"/>
    <n v="0.126062288855538"/>
    <n v="0.100835312785019"/>
  </r>
  <r>
    <s v="RU000A0JVJY2"/>
    <x v="16"/>
    <d v="2017-06-01T00:00:00"/>
    <s v="42887Пульсар-1"/>
    <n v="1152198831.5999999"/>
    <n v="39763978.07"/>
    <n v="0.23218176310532701"/>
    <n v="9.9796936873848302E-2"/>
  </r>
  <r>
    <s v="RU000A0JVJY2"/>
    <x v="16"/>
    <d v="2017-07-01T00:00:00"/>
    <s v="42917Пульсар-1"/>
    <n v="1119566261.3399999"/>
    <n v="32632570.260000002"/>
    <n v="0.26176738647995901"/>
    <n v="2.5449913588327301E-2"/>
  </r>
  <r>
    <s v="RU000A0JVJY2"/>
    <x v="16"/>
    <d v="2017-08-01T00:00:00"/>
    <s v="42948Пульсар-1"/>
    <n v="1095031106.8499999"/>
    <n v="24535154.489999998"/>
    <n v="0.19447545688894499"/>
    <n v="0.13505216818452501"/>
  </r>
  <r>
    <s v="RU000A0JVJY2"/>
    <x v="16"/>
    <d v="2017-09-01T00:00:00"/>
    <s v="42979Пульсар-1"/>
    <n v="1058880557.15"/>
    <n v="36150549.700000003"/>
    <n v="0.14135389986480201"/>
    <n v="0.23743010610896001"/>
  </r>
  <r>
    <s v="RU000A0JVJY2"/>
    <x v="16"/>
    <d v="2017-10-01T00:00:00"/>
    <s v="43009Пульсар-1"/>
    <n v="1027267942.12"/>
    <n v="31612615.030000001"/>
    <n v="0.22801317731482901"/>
    <n v="8.8468703735789606E-2"/>
  </r>
  <r>
    <s v="RU000A0JVJY2"/>
    <x v="16"/>
    <d v="2017-11-01T00:00:00"/>
    <s v="43040Пульсар-1"/>
    <n v="1012434807.78"/>
    <n v="14833134.34"/>
    <n v="0.105729663785192"/>
    <n v="6.1616817462298898E-2"/>
  </r>
  <r>
    <s v="RU000A0JVJY2"/>
    <x v="16"/>
    <d v="2017-12-01T00:00:00"/>
    <s v="43070Пульсар-1"/>
    <n v="993530708.80999994"/>
    <n v="18904098.969999999"/>
    <n v="8.9490896971624198E-2"/>
    <n v="0.117539093562398"/>
  </r>
  <r>
    <s v="RU000A0JVJY2"/>
    <x v="16"/>
    <d v="2018-01-01T00:00:00"/>
    <s v="43101Пульсар-1"/>
    <n v="968279673.59000003"/>
    <n v="25251035.219999999"/>
    <n v="0.218083581493482"/>
    <n v="8.0625526253088706E-2"/>
  </r>
  <r>
    <s v="RU000A0JVJY2"/>
    <x v="16"/>
    <d v="2018-02-01T00:00:00"/>
    <s v="43132Пульсар-1"/>
    <n v="943204127.64999902"/>
    <n v="25075545.940000001"/>
    <n v="0.18178764151198901"/>
    <n v="6.48469895932242E-2"/>
  </r>
  <r>
    <s v="RU000A0JVJY2"/>
    <x v="16"/>
    <d v="2018-03-01T00:00:00"/>
    <s v="43160Пульсар-1"/>
    <n v="902538443.68999898"/>
    <n v="40665683.960000001"/>
    <n v="0.38063497431535098"/>
    <n v="4.2149877866364503E-2"/>
  </r>
  <r>
    <s v="RU000A0JVJY2"/>
    <x v="16"/>
    <d v="2018-04-01T00:00:00"/>
    <s v="43191Пульсар-1"/>
    <n v="878273252.74000001"/>
    <n v="24265190.949999999"/>
    <n v="0.220926938039918"/>
    <n v="0.109043421201287"/>
  </r>
  <r>
    <s v="RU000A0JVJY2"/>
    <x v="16"/>
    <d v="2018-05-01T00:00:00"/>
    <s v="43221Пульсар-1"/>
    <n v="850117941.35000002"/>
    <n v="28155311.390000001"/>
    <n v="0.22533973615658401"/>
    <n v="9.9919792737465096E-2"/>
  </r>
  <r>
    <s v="RU000A0JVJY2"/>
    <x v="16"/>
    <d v="2018-06-01T00:00:00"/>
    <s v="43252Пульсар-1"/>
    <n v="833111548.60999894"/>
    <n v="17006392.739999998"/>
    <n v="0.13403116681727101"/>
    <n v="7.5949756273738303E-2"/>
  </r>
  <r>
    <s v="RU000A0JVJY2"/>
    <x v="16"/>
    <d v="2018-07-01T00:00:00"/>
    <s v="43282Пульсар-1"/>
    <n v="810860643.64999998"/>
    <n v="22250904.960000001"/>
    <n v="0.21087981071277201"/>
    <n v="7.1836163441866593E-2"/>
  </r>
  <r>
    <s v="RU000A0JVJY2"/>
    <x v="16"/>
    <d v="2018-08-01T00:00:00"/>
    <s v="43313Пульсар-1"/>
    <n v="793985194.62"/>
    <n v="16875449.030000001"/>
    <n v="0.17657599575198599"/>
    <n v="5.2946659489385697E-3"/>
  </r>
  <r>
    <s v="RU000A0JVJY2"/>
    <x v="16"/>
    <d v="2018-09-01T00:00:00"/>
    <s v="43344Пульсар-1"/>
    <n v="775721600.47000003"/>
    <n v="18263594.149999999"/>
    <n v="0.20212371980798399"/>
    <n v="2.0214802687476101E-2"/>
  </r>
  <r>
    <s v="RU000A0JVJY2"/>
    <x v="16"/>
    <d v="2018-10-01T00:00:00"/>
    <s v="43374Пульсар-1"/>
    <n v="753549013.21999896"/>
    <n v="22172587.25"/>
    <n v="0.238324330792167"/>
    <n v="0.104952231030041"/>
  </r>
  <r>
    <s v="RU000A0JVJY2"/>
    <x v="16"/>
    <d v="2018-11-01T00:00:00"/>
    <s v="43405Пульсар-1"/>
    <n v="720412903.86000001"/>
    <n v="33136109.359999999"/>
    <n v="0.33014315730280103"/>
    <n v="8.9570531676805606E-2"/>
  </r>
  <r>
    <s v="RU000A0JVJY2"/>
    <x v="16"/>
    <d v="2018-12-01T00:00:00"/>
    <s v="43435Пульсар-1"/>
    <n v="712119646.45000005"/>
    <n v="8293257.4100000001"/>
    <n v="7.1804422224983094E-2"/>
    <n v="0.121228298641312"/>
  </r>
  <r>
    <s v="RU000A0JVJY2"/>
    <x v="16"/>
    <d v="2019-01-01T00:00:00"/>
    <s v="43466Пульсар-1"/>
    <n v="703216348.73000002"/>
    <n v="8903297.7200000007"/>
    <n v="4.8892725164918299E-2"/>
    <n v="5.0590530243159099E-2"/>
  </r>
  <r>
    <s v="RU000A0JVJY2"/>
    <x v="16"/>
    <d v="2019-02-01T00:00:00"/>
    <s v="43497Пульсар-1"/>
    <n v="684403032.83000004"/>
    <n v="18813315.899999999"/>
    <n v="0.23560698084644499"/>
    <n v="2.4506001880308E-2"/>
  </r>
  <r>
    <s v="RU000A0JVJY2"/>
    <x v="16"/>
    <d v="2019-03-01T00:00:00"/>
    <s v="43525Пульсар-1"/>
    <n v="668366503.63999999"/>
    <n v="16036529.189999999"/>
    <n v="0.14450576786918301"/>
    <n v="8.5125765375781898E-2"/>
  </r>
  <r>
    <s v="RU000A0JVJY2"/>
    <x v="16"/>
    <d v="2019-04-01T00:00:00"/>
    <s v="43556Пульсар-1"/>
    <n v="659838301.67999995"/>
    <n v="8528201.9600000009"/>
    <n v="6.2455942811334E-2"/>
    <n v="3.7557299182525802E-2"/>
  </r>
  <r>
    <s v="RU000A0JVJY2"/>
    <x v="16"/>
    <d v="2019-05-01T00:00:00"/>
    <s v="43586Пульсар-1"/>
    <n v="650523793.74000001"/>
    <n v="9314507.9399999902"/>
    <n v="8.4618197769862305E-2"/>
    <n v="0.100670554415019"/>
  </r>
  <r>
    <s v="RU000A0JVJY2"/>
    <x v="16"/>
    <d v="2019-06-01T00:00:00"/>
    <s v="43617Пульсар-1"/>
    <n v="650523793.74000001"/>
    <n v="0"/>
    <n v="0"/>
    <n v="0"/>
  </r>
  <r>
    <s v="RU000A0JVJY2"/>
    <x v="16"/>
    <d v="2019-07-01T00:00:00"/>
    <s v="43647Пульсар-1"/>
    <n v="620992475.17999899"/>
    <n v="29531318.559999999"/>
    <n v="0.39648924599371199"/>
    <n v="5.8319185776119303E-2"/>
  </r>
  <r>
    <s v="RU000A0JVJY2"/>
    <x v="16"/>
    <d v="2019-08-01T00:00:00"/>
    <s v="43678Пульсар-1"/>
    <n v="609434930.89999998"/>
    <n v="11557544.279999999"/>
    <n v="0.144513341597692"/>
    <n v="0"/>
  </r>
  <r>
    <s v="RU000A0JVJY2"/>
    <x v="16"/>
    <d v="2019-09-01T00:00:00"/>
    <s v="43709Пульсар-1"/>
    <n v="600184497.50999999"/>
    <n v="9250433.3900000006"/>
    <n v="8.8530875360359196E-2"/>
    <n v="2.3021254443471102E-2"/>
  </r>
  <r>
    <s v="RU000A0JVJY2"/>
    <x v="16"/>
    <d v="2019-10-01T00:00:00"/>
    <s v="43739Пульсар-1"/>
    <n v="589403080.22000098"/>
    <n v="10781417.289999999"/>
    <n v="0.139760812228413"/>
    <n v="0.19141952453122399"/>
  </r>
  <r>
    <s v="RU000A0JVNC0"/>
    <x v="17"/>
    <d v="2015-06-01T00:00:00"/>
    <s v="42156Эклипс-1"/>
    <n v="5790564575.7799997"/>
    <n v="34283812.880000003"/>
    <n v="6.4836529533096696E-2"/>
    <n v="0"/>
  </r>
  <r>
    <s v="RU000A0JVNC0"/>
    <x v="17"/>
    <d v="2015-07-01T00:00:00"/>
    <s v="42186Эклипс-1"/>
    <n v="5697568309.3800001"/>
    <n v="92996266.400000393"/>
    <n v="0.14285618190928401"/>
    <n v="0"/>
  </r>
  <r>
    <s v="RU000A0JVNC0"/>
    <x v="17"/>
    <d v="2015-08-01T00:00:00"/>
    <s v="42217Эклипс-1"/>
    <n v="5630604761.4200001"/>
    <n v="66963547.959999897"/>
    <n v="9.6960406634157503E-2"/>
    <n v="0"/>
  </r>
  <r>
    <s v="RU000A0JVNC0"/>
    <x v="17"/>
    <d v="2015-09-01T00:00:00"/>
    <s v="42248Эклипс-1"/>
    <n v="5574293352.6299896"/>
    <n v="62570646.030000001"/>
    <n v="8.9696741830903801E-2"/>
    <n v="8.2543808377628595E-3"/>
  </r>
  <r>
    <s v="RU000A0JVNC0"/>
    <x v="17"/>
    <d v="2015-10-01T00:00:00"/>
    <s v="42278Эклипс-1"/>
    <n v="5496126552.8999901"/>
    <n v="78166799.730000004"/>
    <n v="0.11981870678914899"/>
    <n v="3.0751844516326E-2"/>
  </r>
  <r>
    <s v="RU000A0JVNC0"/>
    <x v="17"/>
    <d v="2015-11-01T00:00:00"/>
    <s v="42309Эклипс-1"/>
    <n v="5438620725.0599899"/>
    <n v="57505827.8400001"/>
    <n v="8.0654222325022298E-2"/>
    <n v="2.4451237756531501E-2"/>
  </r>
  <r>
    <s v="RU000A0JVNC0"/>
    <x v="17"/>
    <d v="2015-12-01T00:00:00"/>
    <s v="42339Эклипс-1"/>
    <n v="5366903644.6100101"/>
    <n v="71717080.449999899"/>
    <n v="0.106940518487393"/>
    <n v="2.1466839860081501E-3"/>
  </r>
  <r>
    <s v="RU000A0JVNC0"/>
    <x v="17"/>
    <d v="2016-01-01T00:00:00"/>
    <s v="42370Эклипс-1"/>
    <n v="5283913393.9500198"/>
    <n v="82990250.660000205"/>
    <n v="0.13340196492713899"/>
    <n v="0"/>
  </r>
  <r>
    <s v="RU000A0JVNC0"/>
    <x v="17"/>
    <d v="2016-02-01T00:00:00"/>
    <s v="42401Эклипс-1"/>
    <n v="5225929951.9500103"/>
    <n v="73047937.900000006"/>
    <n v="0.15036028245480099"/>
    <n v="2.90665415555456E-2"/>
  </r>
  <r>
    <s v="RU000A0JVNC0"/>
    <x v="17"/>
    <d v="2016-03-01T00:00:00"/>
    <s v="42430Эклипс-1"/>
    <n v="5136180055.8500004"/>
    <n v="89749896.100000203"/>
    <n v="0.148846417656262"/>
    <n v="5.9368506735076902E-3"/>
  </r>
  <r>
    <s v="RU000A0JVNC0"/>
    <x v="17"/>
    <d v="2016-04-01T00:00:00"/>
    <s v="42461Эклипс-1"/>
    <n v="5061188251.0399904"/>
    <n v="76954635.970000103"/>
    <n v="0.12123824821713799"/>
    <n v="3.2963962731153901E-2"/>
  </r>
  <r>
    <s v="RU000A0JVNC0"/>
    <x v="17"/>
    <d v="2016-05-01T00:00:00"/>
    <s v="42491Эклипс-1"/>
    <n v="5014767526.93999"/>
    <n v="46420724.100000001"/>
    <n v="9.8290636749418306E-2"/>
    <n v="1.21745053073752E-2"/>
  </r>
  <r>
    <s v="RU000A0JVNC0"/>
    <x v="17"/>
    <d v="2016-06-01T00:00:00"/>
    <s v="42522Эклипс-1"/>
    <n v="4928913808.6999998"/>
    <n v="85853718.239999905"/>
    <n v="0.145984457130165"/>
    <n v="1.8994289850652001E-2"/>
  </r>
  <r>
    <s v="RU000A0JVNC0"/>
    <x v="17"/>
    <d v="2016-07-01T00:00:00"/>
    <s v="42552Эклипс-1"/>
    <n v="4849973195.2299995"/>
    <n v="78940613.470000103"/>
    <n v="0.134902830900825"/>
    <n v="7.6813984264334501E-3"/>
  </r>
  <r>
    <s v="RU000A0JVNC0"/>
    <x v="17"/>
    <d v="2016-08-01T00:00:00"/>
    <s v="42583Эклипс-1"/>
    <n v="4804037514.3199997"/>
    <n v="45935680.909999996"/>
    <n v="9.1729491165317603E-2"/>
    <n v="6.9220177726889501E-2"/>
  </r>
  <r>
    <s v="RU000A0JVNC0"/>
    <x v="17"/>
    <d v="2016-09-01T00:00:00"/>
    <s v="42614Эклипс-1"/>
    <n v="4715440953.5399904"/>
    <n v="88596560.779999897"/>
    <n v="0.15785814273596499"/>
    <n v="1.68812336233428E-2"/>
  </r>
  <r>
    <s v="RU000A0JVNC0"/>
    <x v="17"/>
    <d v="2016-10-01T00:00:00"/>
    <s v="42644Эклипс-1"/>
    <n v="4652527434.2100096"/>
    <n v="62913519.330000103"/>
    <n v="0.103660618245733"/>
    <n v="2.78437475157222E-2"/>
  </r>
  <r>
    <s v="RU000A0JVNC0"/>
    <x v="17"/>
    <d v="2016-11-01T00:00:00"/>
    <s v="42675Эклипс-1"/>
    <n v="4584585306.8299999"/>
    <n v="67942127.379999995"/>
    <n v="0.111578000828576"/>
    <n v="2.6270030312879299E-2"/>
  </r>
  <r>
    <s v="RU000A0JVNC0"/>
    <x v="17"/>
    <d v="2016-12-01T00:00:00"/>
    <s v="42705Эклипс-1"/>
    <n v="4525964696.4300003"/>
    <n v="60438013.810000099"/>
    <n v="0.100154108115103"/>
    <n v="3.6618119329188299E-2"/>
  </r>
  <r>
    <s v="RU000A0JVNC0"/>
    <x v="17"/>
    <d v="2017-01-01T00:00:00"/>
    <s v="42736Эклипс-1"/>
    <n v="4451413567.4099998"/>
    <n v="74551129.019999996"/>
    <n v="0.163950332463455"/>
    <n v="2.12054602342793E-2"/>
  </r>
  <r>
    <s v="RU000A0JVNC0"/>
    <x v="17"/>
    <d v="2017-02-01T00:00:00"/>
    <s v="42767Эклипс-1"/>
    <n v="4374720888.9899902"/>
    <n v="76692678.420000106"/>
    <n v="0.14118436311074101"/>
    <n v="6.1972475261384804E-3"/>
  </r>
  <r>
    <s v="RU000A0JVNC0"/>
    <x v="17"/>
    <d v="2017-03-01T00:00:00"/>
    <s v="42795Эклипс-1"/>
    <n v="4289625857.4300098"/>
    <n v="85095031.5600003"/>
    <n v="0.157893837184191"/>
    <n v="3.7331489424351598E-2"/>
  </r>
  <r>
    <s v="RU000A0JVNC0"/>
    <x v="17"/>
    <d v="2017-04-01T00:00:00"/>
    <s v="42826Эклипс-1"/>
    <n v="4226025333.00001"/>
    <n v="63600524.430000097"/>
    <n v="0.116808761965699"/>
    <n v="2.3933399919958701E-2"/>
  </r>
  <r>
    <s v="RU000A0JVNC0"/>
    <x v="17"/>
    <d v="2017-05-01T00:00:00"/>
    <s v="42856Эклипс-1"/>
    <n v="4185686001.3699999"/>
    <n v="40339331.630000003"/>
    <n v="9.9770346553340702E-2"/>
    <n v="5.9262081306024401E-2"/>
  </r>
  <r>
    <s v="RU000A0JVNC0"/>
    <x v="17"/>
    <d v="2017-06-01T00:00:00"/>
    <s v="42887Эклипс-1"/>
    <n v="4106918756.1300001"/>
    <n v="78767245.239999995"/>
    <n v="0.15396343180039601"/>
    <n v="3.1232624034186598E-2"/>
  </r>
  <r>
    <s v="RU000A0JVNC0"/>
    <x v="17"/>
    <d v="2017-07-01T00:00:00"/>
    <s v="42917Эклипс-1"/>
    <n v="4026796438.23"/>
    <n v="80122317.899999902"/>
    <n v="0.160566305374302"/>
    <n v="2.17893963303393E-2"/>
  </r>
  <r>
    <s v="RU000A0JVNC0"/>
    <x v="17"/>
    <d v="2017-08-01T00:00:00"/>
    <s v="42948Эклипс-1"/>
    <n v="3939312063.3699999"/>
    <n v="87484374.859999895"/>
    <n v="0.18856700988855399"/>
    <n v="1.2674339616545301E-2"/>
  </r>
  <r>
    <s v="RU000A0JVNC0"/>
    <x v="17"/>
    <d v="2017-09-01T00:00:00"/>
    <s v="42979Эклипс-1"/>
    <n v="3822688633.3699999"/>
    <n v="116623430"/>
    <n v="0.26433055709948"/>
    <n v="8.1596669068021398E-3"/>
  </r>
  <r>
    <s v="RU000A0JVNC0"/>
    <x v="17"/>
    <d v="2017-10-01T00:00:00"/>
    <s v="43009Эклипс-1"/>
    <n v="3737112013.3800001"/>
    <n v="85576619.989999995"/>
    <n v="0.23509442621453"/>
    <n v="3.3614498803546597E-2"/>
  </r>
  <r>
    <s v="RU000A0JVNC0"/>
    <x v="17"/>
    <d v="2017-11-01T00:00:00"/>
    <s v="43040Эклипс-1"/>
    <n v="3610589828.98"/>
    <n v="126522184.40000001"/>
    <n v="0.295124381713603"/>
    <n v="9.0543870797622703E-2"/>
  </r>
  <r>
    <s v="RU000A0JVNC0"/>
    <x v="17"/>
    <d v="2017-12-01T00:00:00"/>
    <s v="43070Эклипс-1"/>
    <n v="3453955204.5"/>
    <n v="157460089.75999999"/>
    <n v="0.33882266883348"/>
    <n v="0.116234722917488"/>
  </r>
  <r>
    <s v="RU000A0JVNC0"/>
    <x v="17"/>
    <d v="2018-01-01T00:00:00"/>
    <s v="43101Эклипс-1"/>
    <n v="3343882656.4400001"/>
    <n v="110072548.06"/>
    <n v="0.31061145471692497"/>
    <n v="1.7656590747224098E-2"/>
  </r>
  <r>
    <s v="RU000A0JVNC0"/>
    <x v="17"/>
    <d v="2018-02-01T00:00:00"/>
    <s v="43132Эклипс-1"/>
    <n v="3202232537.6399999"/>
    <n v="141650118.80000001"/>
    <n v="0.374717434382628"/>
    <n v="1.5474680813616099E-2"/>
  </r>
  <r>
    <s v="RU000A0JVNC0"/>
    <x v="17"/>
    <d v="2018-03-01T00:00:00"/>
    <s v="43160Эклипс-1"/>
    <n v="3068818865.1100101"/>
    <n v="133413672.53"/>
    <n v="0.36636292159338202"/>
    <n v="9.4512711488253798E-3"/>
  </r>
  <r>
    <s v="RU000A0JVNC0"/>
    <x v="17"/>
    <d v="2018-04-01T00:00:00"/>
    <s v="43191Эклипс-1"/>
    <n v="2986746638.7800102"/>
    <n v="82072226.330000103"/>
    <n v="0.26917942185100002"/>
    <n v="4.6716203142208097E-2"/>
  </r>
  <r>
    <s v="RU000A0JVNC0"/>
    <x v="17"/>
    <d v="2018-05-01T00:00:00"/>
    <s v="43221Эклипс-1"/>
    <n v="2857858147.1599998"/>
    <n v="128888491.62"/>
    <n v="0.29159141979909298"/>
    <n v="0.21785689223903601"/>
  </r>
  <r>
    <s v="RU000A0JVNC0"/>
    <x v="17"/>
    <d v="2018-06-01T00:00:00"/>
    <s v="43252Эклипс-1"/>
    <n v="2740047040.25"/>
    <n v="139922900.31999999"/>
    <n v="0.41799996483659801"/>
    <n v="5.2071759675012003E-3"/>
  </r>
  <r>
    <s v="RU000A0JVNC0"/>
    <x v="17"/>
    <d v="2018-07-01T00:00:00"/>
    <s v="43282Эклипс-1"/>
    <n v="2661954193.1599998"/>
    <n v="78092847.090000004"/>
    <n v="0.29199695426067501"/>
    <n v="0.40813362131681802"/>
  </r>
  <r>
    <s v="RU000A0JVNC0"/>
    <x v="17"/>
    <d v="2018-08-01T00:00:00"/>
    <s v="43313Эклипс-1"/>
    <n v="2500963117.9299998"/>
    <n v="160991075.22999999"/>
    <n v="0.424053361442637"/>
    <n v="0.17238263328932299"/>
  </r>
  <r>
    <s v="RU000A0JVNC0"/>
    <x v="17"/>
    <d v="2018-09-01T00:00:00"/>
    <s v="43344Эклипс-1"/>
    <n v="2376717726.5100002"/>
    <n v="124245391.42"/>
    <n v="0.418930641343006"/>
    <n v="3.9344948506892199E-2"/>
  </r>
  <r>
    <s v="RU000A0JVNC0"/>
    <x v="17"/>
    <d v="2018-10-01T00:00:00"/>
    <s v="43374Эклипс-1"/>
    <n v="2311465052.4099998"/>
    <n v="65765778.539999999"/>
    <n v="0.28138223188080902"/>
    <n v="3.7702488973301598E-2"/>
  </r>
  <r>
    <s v="RU000A0JVNC0"/>
    <x v="17"/>
    <d v="2018-11-01T00:00:00"/>
    <s v="43405Эклипс-1"/>
    <n v="2193014897.1799998"/>
    <n v="118450155.23"/>
    <n v="0.39358986048274203"/>
    <n v="7.2576192468023298E-2"/>
  </r>
  <r>
    <s v="RU000A0JVNC0"/>
    <x v="17"/>
    <d v="2018-12-01T00:00:00"/>
    <s v="43435Эклипс-1"/>
    <n v="2090380680.53"/>
    <n v="102634216.65000001"/>
    <n v="0.40479414640129302"/>
    <n v="0.11448401754960801"/>
  </r>
  <r>
    <s v="RU000A0JVNC0"/>
    <x v="17"/>
    <d v="2019-01-01T00:00:00"/>
    <s v="43466Эклипс-1"/>
    <n v="2054138175.23"/>
    <n v="36242505.299999997"/>
    <n v="0.170979043122508"/>
    <n v="4.3179155355856501E-2"/>
  </r>
  <r>
    <s v="RU000A0JVNC0"/>
    <x v="17"/>
    <d v="2019-02-01T00:00:00"/>
    <s v="43497Эклипс-1"/>
    <n v="1983215978"/>
    <n v="73189846.240000099"/>
    <n v="0.30678970047271498"/>
    <n v="5.1423751976089803E-2"/>
  </r>
  <r>
    <s v="RU000A0JVNC0"/>
    <x v="17"/>
    <d v="2019-03-01T00:00:00"/>
    <s v="43525Эклипс-1"/>
    <n v="1935609421.47"/>
    <n v="51499458.990000099"/>
    <n v="0.218289666932836"/>
    <n v="0.12735590689373999"/>
  </r>
  <r>
    <s v="RU000A0JVNC0"/>
    <x v="17"/>
    <d v="2019-04-01T00:00:00"/>
    <s v="43556Эклипс-1"/>
    <n v="1914749824.7"/>
    <n v="20859596.77"/>
    <n v="0.110241371922486"/>
    <n v="0"/>
  </r>
  <r>
    <s v="RU000A0JVNC0"/>
    <x v="17"/>
    <d v="2019-05-01T00:00:00"/>
    <s v="43586Эклипс-1"/>
    <n v="1856222002.53"/>
    <n v="58527822.170000099"/>
    <n v="0.25744003901553902"/>
    <n v="0.123223759112257"/>
  </r>
  <r>
    <s v="RU000A0JVNC0"/>
    <x v="17"/>
    <d v="2019-06-01T00:00:00"/>
    <s v="43617Эклипс-1"/>
    <n v="1798107472.96"/>
    <n v="58114529.57"/>
    <n v="0.174401031661086"/>
    <n v="0.13434234492973801"/>
  </r>
  <r>
    <s v="RU000A0JVNC0"/>
    <x v="17"/>
    <d v="2019-07-01T00:00:00"/>
    <s v="43647Эклипс-1"/>
    <n v="1775941585.51"/>
    <n v="22165887.449999999"/>
    <n v="0.127404026003928"/>
    <n v="8.1879202738036599E-3"/>
  </r>
  <r>
    <s v="RU000A0JVNC0"/>
    <x v="17"/>
    <d v="2019-08-01T00:00:00"/>
    <s v="43678Эклипс-1"/>
    <n v="1732812875.4300001"/>
    <n v="43128710.079999998"/>
    <n v="0.19206212009225701"/>
    <n v="3.6627412774804698E-2"/>
  </r>
  <r>
    <s v="RU000A0JVNC0"/>
    <x v="17"/>
    <d v="2019-09-01T00:00:00"/>
    <s v="43709Эклипс-1"/>
    <n v="1705556879.5999999"/>
    <n v="27255995.829999998"/>
    <n v="0.14011882065265799"/>
    <n v="6.8275491894878595E-2"/>
  </r>
  <r>
    <s v="RU000A0JVNC0"/>
    <x v="17"/>
    <d v="2019-10-01T00:00:00"/>
    <s v="43739Эклипс-1"/>
    <n v="1635179257.8499999"/>
    <n v="70377621.750000104"/>
    <n v="0.33504277146144601"/>
    <n v="4.9968873301082399E-2"/>
  </r>
  <r>
    <s v="RU000A0JVTM6"/>
    <x v="18"/>
    <d v="2015-09-01T00:00:00"/>
    <s v="42248МИА-1-пул3"/>
    <n v="6478735370.5999899"/>
    <n v="217315914.230001"/>
    <n v="0.30491113901516298"/>
    <n v="0"/>
  </r>
  <r>
    <s v="RU000A0JVTM6"/>
    <x v="18"/>
    <d v="2015-10-01T00:00:00"/>
    <s v="42278МИА-1-пул3"/>
    <n v="6405547708.7399998"/>
    <n v="73187661.860000104"/>
    <n v="9.0499001457357703E-2"/>
    <n v="2.0879663182726601E-2"/>
  </r>
  <r>
    <s v="RU000A0JVTM6"/>
    <x v="18"/>
    <d v="2015-11-01T00:00:00"/>
    <s v="42309МИА-1-пул3"/>
    <n v="6280728603.7600002"/>
    <n v="124819104.98"/>
    <n v="0.11209143127615601"/>
    <n v="7.5066786338875299E-2"/>
  </r>
  <r>
    <s v="RU000A0JVTM6"/>
    <x v="18"/>
    <d v="2015-12-01T00:00:00"/>
    <s v="42339МИА-1-пул3"/>
    <n v="6155654979.2199898"/>
    <n v="125073624.54000001"/>
    <n v="0.13579375917779499"/>
    <n v="6.0196714693914299E-2"/>
  </r>
  <r>
    <s v="RU000A0JVTM6"/>
    <x v="18"/>
    <d v="2016-01-01T00:00:00"/>
    <s v="42370МИА-1-пул3"/>
    <n v="6059480400.81001"/>
    <n v="96174578.410000205"/>
    <n v="0.11770176798941701"/>
    <n v="3.2610836783305598E-2"/>
  </r>
  <r>
    <s v="RU000A0JVTM6"/>
    <x v="18"/>
    <d v="2016-02-01T00:00:00"/>
    <s v="42401МИА-1-пул3"/>
    <n v="5965981725.5099897"/>
    <n v="93498675.300000206"/>
    <n v="0.10388868994688399"/>
    <n v="6.3586286681357199E-2"/>
  </r>
  <r>
    <s v="RU000A0JVTM6"/>
    <x v="18"/>
    <d v="2016-03-01T00:00:00"/>
    <s v="42430МИА-1-пул3"/>
    <n v="5864233976.0500002"/>
    <n v="101747749.45999999"/>
    <n v="0.12467732567602"/>
    <n v="7.4542062622526897E-2"/>
  </r>
  <r>
    <s v="RU000A0JVTM6"/>
    <x v="18"/>
    <d v="2016-04-01T00:00:00"/>
    <s v="42461МИА-1-пул3"/>
    <n v="5733704656.0699997"/>
    <n v="130529319.98"/>
    <n v="0.14323057720089899"/>
    <n v="6.9242934408610596E-2"/>
  </r>
  <r>
    <s v="RU000A0JVTM6"/>
    <x v="18"/>
    <d v="2016-05-01T00:00:00"/>
    <s v="42491МИА-1-пул3"/>
    <n v="5645981819.0299997"/>
    <n v="87722837.040000007"/>
    <n v="0.12864785068981599"/>
    <n v="2.44580543499501E-2"/>
  </r>
  <r>
    <s v="RU000A0JVTM6"/>
    <x v="18"/>
    <d v="2016-06-01T00:00:00"/>
    <s v="42522МИА-1-пул3"/>
    <n v="5551963766.3500204"/>
    <n v="111966058.93000001"/>
    <n v="0.14514392189004799"/>
    <n v="7.1288681388702702E-2"/>
  </r>
  <r>
    <s v="RU000A0JVTM6"/>
    <x v="18"/>
    <d v="2016-07-01T00:00:00"/>
    <s v="42552МИА-1-пул3"/>
    <n v="5450660046.5500097"/>
    <n v="103102349.31999999"/>
    <n v="0.137476529355857"/>
    <n v="4.1866140273936897E-2"/>
  </r>
  <r>
    <s v="RU000A0JVTM6"/>
    <x v="18"/>
    <d v="2016-08-01T00:00:00"/>
    <s v="42583МИА-1-пул3"/>
    <n v="5350210774.68999"/>
    <n v="100449271.86"/>
    <n v="0.102782539109119"/>
    <n v="9.75054325231446E-2"/>
  </r>
  <r>
    <s v="RU000A0JVTM6"/>
    <x v="18"/>
    <d v="2016-09-01T00:00:00"/>
    <s v="42614МИА-1-пул3"/>
    <n v="5263903661.0699902"/>
    <n v="86307113.620000005"/>
    <n v="0.111783996075154"/>
    <n v="6.7109954185918697E-2"/>
  </r>
  <r>
    <s v="RU000A0JVTM6"/>
    <x v="18"/>
    <d v="2016-10-01T00:00:00"/>
    <s v="42644МИА-1-пул3"/>
    <n v="5173121371.3299999"/>
    <n v="90782289.740000203"/>
    <n v="9.7812432238917404E-2"/>
    <n v="7.1472367278924698E-2"/>
  </r>
  <r>
    <s v="RU000A0JVTM6"/>
    <x v="18"/>
    <d v="2016-11-01T00:00:00"/>
    <s v="42675МИА-1-пул3"/>
    <n v="5084247631.8499899"/>
    <n v="91763780.859999895"/>
    <n v="0.113118984745461"/>
    <n v="6.2656330915756994E-2"/>
  </r>
  <r>
    <s v="RU000A0JVTM6"/>
    <x v="18"/>
    <d v="2016-12-01T00:00:00"/>
    <s v="42705МИА-1-пул3"/>
    <n v="4991417590.7700005"/>
    <n v="93944931.469999894"/>
    <n v="0.135724734656409"/>
    <n v="3.4930411434795597E-2"/>
  </r>
  <r>
    <s v="RU000A0JVTM6"/>
    <x v="18"/>
    <d v="2017-01-01T00:00:00"/>
    <s v="42736МИА-1-пул3"/>
    <n v="4912230081.8299999"/>
    <n v="79187508.939999998"/>
    <n v="0.109215039334664"/>
    <n v="4.25650640966121E-2"/>
  </r>
  <r>
    <s v="RU000A0JVTM6"/>
    <x v="18"/>
    <d v="2017-02-01T00:00:00"/>
    <s v="42767МИА-1-пул3"/>
    <n v="4847948991.0500097"/>
    <n v="64281090.780000098"/>
    <n v="7.0405846971545796E-2"/>
    <n v="4.5612058279033398E-2"/>
  </r>
  <r>
    <s v="RU000A0JVTM6"/>
    <x v="18"/>
    <d v="2017-03-01T00:00:00"/>
    <s v="42795МИА-1-пул3"/>
    <n v="4820599248.1499996"/>
    <n v="84098012.329999998"/>
    <n v="0.13896577662568901"/>
    <n v="2.30078130870222E-2"/>
  </r>
  <r>
    <s v="RU000A0JVTM6"/>
    <x v="18"/>
    <d v="2017-04-01T00:00:00"/>
    <s v="42826МИА-1-пул3"/>
    <n v="4675095039.4099903"/>
    <n v="145504208.74000001"/>
    <n v="0.243414756450334"/>
    <n v="6.5359754824416499E-2"/>
  </r>
  <r>
    <s v="RU000A0JVTM6"/>
    <x v="18"/>
    <d v="2017-05-01T00:00:00"/>
    <s v="42856МИА-1-пул3"/>
    <n v="4856925794.8500004"/>
    <n v="75219564.139999896"/>
    <n v="0.106036147572324"/>
    <n v="4.05185153583143E-2"/>
  </r>
  <r>
    <s v="RU000A0JVTM6"/>
    <x v="18"/>
    <d v="2017-06-01T00:00:00"/>
    <s v="42887МИА-1-пул3"/>
    <n v="4540211172.9499998"/>
    <n v="316714621.89999998"/>
    <n v="0.55037520501604398"/>
    <n v="1.29961519380113E-2"/>
  </r>
  <r>
    <s v="RU000A0JVTM6"/>
    <x v="18"/>
    <d v="2017-07-01T00:00:00"/>
    <s v="42917МИА-1-пул3"/>
    <n v="4439122784.7999897"/>
    <n v="101088388.15000001"/>
    <n v="0.159474184830349"/>
    <n v="5.2619805063257301E-2"/>
  </r>
  <r>
    <s v="RU000A0JVTM6"/>
    <x v="18"/>
    <d v="2017-08-01T00:00:00"/>
    <s v="42948МИА-1-пул3"/>
    <n v="4357923916"/>
    <n v="81198868.800000101"/>
    <n v="0.144952250794705"/>
    <n v="4.9141374974652201E-2"/>
  </r>
  <r>
    <s v="RU000A0JVTM6"/>
    <x v="18"/>
    <d v="2017-09-01T00:00:00"/>
    <s v="42979МИА-1-пул3"/>
    <n v="4248975189.1700001"/>
    <n v="108948726.83"/>
    <n v="0.16306800598650401"/>
    <n v="9.1948675661553694E-2"/>
  </r>
  <r>
    <s v="RU000A0JVTM6"/>
    <x v="18"/>
    <d v="2017-10-01T00:00:00"/>
    <s v="43009МИА-1-пул3"/>
    <n v="4091835031.8200002"/>
    <n v="157140157.34999999"/>
    <n v="0.30308010004678099"/>
    <n v="9.3136317581322001E-2"/>
  </r>
  <r>
    <s v="RU000A0JVTM6"/>
    <x v="18"/>
    <d v="2017-11-01T00:00:00"/>
    <s v="43040МИА-1-пул3"/>
    <n v="3932880982.6200099"/>
    <n v="158954049.19999999"/>
    <n v="0.31647373626263497"/>
    <n v="6.95781525806759E-2"/>
  </r>
  <r>
    <s v="RU000A0JVTM6"/>
    <x v="18"/>
    <d v="2017-12-01T00:00:00"/>
    <s v="43070МИА-1-пул3"/>
    <n v="3764020453.1500101"/>
    <n v="169379761.97"/>
    <n v="0.36712293844897398"/>
    <n v="7.2260750740935395E-2"/>
  </r>
  <r>
    <s v="RU000A0JVTM6"/>
    <x v="18"/>
    <d v="2018-01-01T00:00:00"/>
    <s v="43101МИА-1-пул3"/>
    <n v="3629605964.9899902"/>
    <n v="134414488.16"/>
    <n v="0.28506943531149498"/>
    <n v="7.0458525599057506E-2"/>
  </r>
  <r>
    <s v="RU000A0JVTM6"/>
    <x v="18"/>
    <d v="2018-02-01T00:00:00"/>
    <s v="43132МИА-1-пул3"/>
    <n v="3528741384.77"/>
    <n v="100864580.22"/>
    <n v="0.22511063063617201"/>
    <n v="5.2731307204638603E-2"/>
  </r>
  <r>
    <s v="RU000A0JVTM6"/>
    <x v="18"/>
    <d v="2018-03-01T00:00:00"/>
    <s v="43160МИА-1-пул3"/>
    <n v="3411774986.1100001"/>
    <n v="116966398.66"/>
    <n v="0.29021828804743199"/>
    <n v="7.2078930382550394E-2"/>
  </r>
  <r>
    <s v="RU000A0JVTM6"/>
    <x v="18"/>
    <d v="2018-04-01T00:00:00"/>
    <s v="43191МИА-1-пул3"/>
    <n v="3266862846.7399998"/>
    <n v="144912139.37"/>
    <n v="0.324147891861992"/>
    <n v="8.35089607236916E-2"/>
  </r>
  <r>
    <s v="RU000A0JVTM6"/>
    <x v="18"/>
    <d v="2018-05-01T00:00:00"/>
    <s v="43221МИА-1-пул3"/>
    <n v="3123120317.9000001"/>
    <n v="143742528.84"/>
    <n v="0.38441427209666601"/>
    <n v="4.9350328906889701E-2"/>
  </r>
  <r>
    <s v="RU000A0JVTM6"/>
    <x v="18"/>
    <d v="2018-06-01T00:00:00"/>
    <s v="43252МИА-1-пул3"/>
    <n v="2983437411.6800098"/>
    <n v="139682906.22"/>
    <n v="0.368873762571724"/>
    <n v="5.7044504680671702E-2"/>
  </r>
  <r>
    <s v="RU000A0JVTM6"/>
    <x v="18"/>
    <d v="2018-07-01T00:00:00"/>
    <s v="43282МИА-1-пул3"/>
    <n v="2835666660.0599999"/>
    <n v="147770751.62"/>
    <n v="0.41796437100807798"/>
    <n v="5.8180955437052297E-2"/>
  </r>
  <r>
    <s v="RU000A0JVTM6"/>
    <x v="18"/>
    <d v="2018-08-01T00:00:00"/>
    <s v="43313МИА-1-пул3"/>
    <n v="2690838372.2600002"/>
    <n v="144828287.799999"/>
    <n v="0.41407206565905103"/>
    <n v="6.2533515351329297E-2"/>
  </r>
  <r>
    <s v="RU000A0JVTM6"/>
    <x v="18"/>
    <d v="2018-09-01T00:00:00"/>
    <s v="43344МИА-1-пул3"/>
    <n v="2588125807.1399999"/>
    <n v="102712565.12"/>
    <n v="0.30796353827074702"/>
    <n v="0.124787060760731"/>
  </r>
  <r>
    <s v="RU000A0JVTM6"/>
    <x v="18"/>
    <d v="2018-10-01T00:00:00"/>
    <s v="43374МИА-1-пул3"/>
    <n v="2466343690.1500001"/>
    <n v="121782116.98999999"/>
    <n v="0.36206129407474202"/>
    <n v="9.7401317263497905E-2"/>
  </r>
  <r>
    <s v="RU000A0JVTM6"/>
    <x v="18"/>
    <d v="2018-11-01T00:00:00"/>
    <s v="43405МИА-1-пул3"/>
    <n v="2381219170.6100001"/>
    <n v="85124519.539999798"/>
    <n v="0.290468253038348"/>
    <n v="3.3406715049649101E-2"/>
  </r>
  <r>
    <s v="RU000A0JVTM6"/>
    <x v="18"/>
    <d v="2018-12-01T00:00:00"/>
    <s v="43435МИА-1-пул3"/>
    <n v="2293763501.3600101"/>
    <n v="87455669.249999896"/>
    <n v="0.31576429292542502"/>
    <n v="6.4457752529145304E-2"/>
  </r>
  <r>
    <s v="RU000A0JVTM6"/>
    <x v="18"/>
    <d v="2019-01-01T00:00:00"/>
    <s v="43466МИА-1-пул3"/>
    <n v="2238450814.1999998"/>
    <n v="55312687.1599999"/>
    <n v="0.16856996364267601"/>
    <n v="4.5857515040557101E-2"/>
  </r>
  <r>
    <s v="RU000A0JVTM6"/>
    <x v="18"/>
    <d v="2019-02-01T00:00:00"/>
    <s v="43497МИА-1-пул3"/>
    <n v="2178982808.6999998"/>
    <n v="59468005.500000097"/>
    <n v="0.21880688191390901"/>
    <n v="6.6359937832863397E-2"/>
  </r>
  <r>
    <s v="RU000A0JVTM6"/>
    <x v="18"/>
    <d v="2019-03-01T00:00:00"/>
    <s v="43525МИА-1-пул3"/>
    <n v="2118454141.5799999"/>
    <n v="60528667.1199999"/>
    <n v="0.173410530788009"/>
    <n v="8.3018874018602404E-2"/>
  </r>
  <r>
    <s v="RU000A0JVTM6"/>
    <x v="18"/>
    <d v="2019-04-01T00:00:00"/>
    <s v="43556МИА-1-пул3"/>
    <n v="2047263020.98"/>
    <n v="71191120.599999994"/>
    <n v="0.28193433089249498"/>
    <n v="4.7565170448355502E-2"/>
  </r>
  <r>
    <s v="RU000A0JVTM6"/>
    <x v="18"/>
    <d v="2019-05-01T00:00:00"/>
    <s v="43586МИА-1-пул3"/>
    <n v="2003568486.9099901"/>
    <n v="49540925.970000103"/>
    <n v="0.18154050725430201"/>
    <n v="7.5527885140637005E-2"/>
  </r>
  <r>
    <s v="RU000A0JVTM6"/>
    <x v="18"/>
    <d v="2019-06-01T00:00:00"/>
    <s v="43617МИА-1-пул3"/>
    <n v="1957078367.5"/>
    <n v="51208983.990000002"/>
    <n v="0.17464320533903599"/>
    <n v="9.1932951719037703E-2"/>
  </r>
  <r>
    <s v="RU000A0JVTM6"/>
    <x v="18"/>
    <d v="2019-07-01T00:00:00"/>
    <s v="43647МИА-1-пул3"/>
    <n v="1909121113.3499999"/>
    <n v="51209935.539999999"/>
    <n v="0.17383702914686899"/>
    <n v="6.1836825329442999E-2"/>
  </r>
  <r>
    <s v="RU000A0JVTM6"/>
    <x v="18"/>
    <d v="2019-08-01T00:00:00"/>
    <s v="43678МИА-1-пул3"/>
    <n v="1869172472.3599999"/>
    <n v="40828052.850000001"/>
    <n v="0.168029108503716"/>
    <n v="2.2934433154062E-2"/>
  </r>
  <r>
    <s v="RU000A0JVTM6"/>
    <x v="18"/>
    <d v="2019-09-01T00:00:00"/>
    <s v="43709МИА-1-пул3"/>
    <n v="1810892145.1400001"/>
    <n v="58280327.219999999"/>
    <n v="0.25056667296198898"/>
    <n v="4.4821926787403703E-2"/>
  </r>
  <r>
    <s v="RU000A0JVTM6"/>
    <x v="18"/>
    <d v="2019-10-01T00:00:00"/>
    <s v="43739МИА-1-пул3"/>
    <n v="1757505052.22"/>
    <n v="53387092.920000002"/>
    <n v="0.22369717238231901"/>
    <n v="4.0679064483757098E-2"/>
  </r>
  <r>
    <s v="RU000A0JVU81"/>
    <x v="19"/>
    <d v="2015-10-01T00:00:00"/>
    <s v="42278ЗАО «ИА Надежный дом-1»"/>
    <n v="1519860222.3699999"/>
    <n v="14554232.74"/>
    <n v="7.7754840570763095E-2"/>
    <n v="0"/>
  </r>
  <r>
    <s v="RU000A0JVU81"/>
    <x v="19"/>
    <d v="2015-11-01T00:00:00"/>
    <s v="42309ЗАО «ИА Надежный дом-1»"/>
    <n v="1505445065.54"/>
    <n v="14415156.83"/>
    <n v="7.8989240901518903E-2"/>
    <n v="0"/>
  </r>
  <r>
    <s v="RU000A0JVU81"/>
    <x v="19"/>
    <d v="2015-12-01T00:00:00"/>
    <s v="42339ЗАО «ИА Надежный дом-1»"/>
    <n v="1484231246.6800001"/>
    <n v="21213818.859999999"/>
    <n v="0.128103779904267"/>
    <n v="5.0238636039390099E-2"/>
  </r>
  <r>
    <s v="RU000A0JVU81"/>
    <x v="19"/>
    <d v="2016-01-01T00:00:00"/>
    <s v="42370ЗАО «ИА Надежный дом-1»"/>
    <n v="1465075517.1099999"/>
    <n v="19155729.57"/>
    <n v="0.11467611653092399"/>
    <n v="1.2137007377208599E-2"/>
  </r>
  <r>
    <s v="RU000A0JVU81"/>
    <x v="19"/>
    <d v="2016-02-01T00:00:00"/>
    <s v="42401ЗАО «ИА Надежный дом-1»"/>
    <n v="1448434523.8199999"/>
    <n v="16640993.289999999"/>
    <n v="8.5487481112108604E-2"/>
    <n v="1.3492077222073099E-2"/>
  </r>
  <r>
    <s v="RU000A0JVU81"/>
    <x v="19"/>
    <d v="2016-03-01T00:00:00"/>
    <s v="42430ЗАО «ИА Надежный дом-1»"/>
    <n v="1420393258.97"/>
    <n v="28041264.850000001"/>
    <n v="0.18235198623899401"/>
    <n v="4.45439363011201E-2"/>
  </r>
  <r>
    <s v="RU000A0JVU81"/>
    <x v="19"/>
    <d v="2016-04-01T00:00:00"/>
    <s v="42461ЗАО «ИА Надежный дом-1»"/>
    <n v="1405843783.3699999"/>
    <n v="14549475.6"/>
    <n v="7.1083255754546798E-2"/>
    <n v="2.90451737205638E-2"/>
  </r>
  <r>
    <s v="RU000A0JVU81"/>
    <x v="19"/>
    <d v="2016-05-01T00:00:00"/>
    <s v="42491ЗАО «ИА Надежный дом-1»"/>
    <n v="1375322611.3599999"/>
    <n v="30521172.010000002"/>
    <n v="8.2320748628753701E-2"/>
    <n v="0.19811845387445101"/>
  </r>
  <r>
    <s v="RU000A0JVU81"/>
    <x v="19"/>
    <d v="2016-06-01T00:00:00"/>
    <s v="42522ЗАО «ИА Надежный дом-1»"/>
    <n v="1356974816.1900001"/>
    <n v="18347795.170000002"/>
    <n v="0.115152822501439"/>
    <n v="0"/>
  </r>
  <r>
    <s v="RU000A0JVU81"/>
    <x v="19"/>
    <d v="2016-07-01T00:00:00"/>
    <s v="42552ЗАО «ИА Надежный дом-1»"/>
    <n v="1341060876.25"/>
    <n v="15913939.939999999"/>
    <n v="6.3949773878655997E-2"/>
    <n v="4.1603931970099699E-2"/>
  </r>
  <r>
    <s v="RU000A0JVU81"/>
    <x v="19"/>
    <d v="2016-08-01T00:00:00"/>
    <s v="42583ЗАО «ИА Надежный дом-1»"/>
    <n v="1326903056.03"/>
    <n v="14157820.220000001"/>
    <n v="8.1830041634150599E-2"/>
    <n v="2.2304086978551199E-2"/>
  </r>
  <r>
    <s v="RU000A0JVU81"/>
    <x v="19"/>
    <d v="2016-09-01T00:00:00"/>
    <s v="42614ЗАО «ИА Надежный дом-1»"/>
    <n v="1309843901.73"/>
    <n v="17059154.300000001"/>
    <n v="0.108751050926802"/>
    <n v="1.4509725886702299E-2"/>
  </r>
  <r>
    <s v="RU000A0JVU81"/>
    <x v="19"/>
    <d v="2016-10-01T00:00:00"/>
    <s v="42644ЗАО «ИА Надежный дом-1»"/>
    <n v="1284955955.96"/>
    <n v="24887945.77"/>
    <n v="5.0491264289305497E-2"/>
    <n v="0.12795092663138"/>
  </r>
  <r>
    <s v="RU000A0JVU81"/>
    <x v="19"/>
    <d v="2016-11-01T00:00:00"/>
    <s v="42675ЗАО «ИА Надежный дом-1»"/>
    <n v="1260284805.6700001"/>
    <n v="24671150.289999999"/>
    <n v="0.13427851672738"/>
    <n v="4.6384476198342503E-2"/>
  </r>
  <r>
    <s v="RU000A0JVU81"/>
    <x v="19"/>
    <d v="2016-12-01T00:00:00"/>
    <s v="42705ЗАО «ИА Надежный дом-1»"/>
    <n v="1233170220.1400001"/>
    <n v="27114585.530000001"/>
    <n v="0.19487648517816999"/>
    <n v="2.51249317375042E-2"/>
  </r>
  <r>
    <s v="RU000A0JVU81"/>
    <x v="19"/>
    <d v="2017-01-01T00:00:00"/>
    <s v="42736ЗАО «ИА Надежный дом-1»"/>
    <n v="1214565031.6300001"/>
    <n v="18605188.510000002"/>
    <n v="0.115337435219605"/>
    <n v="0.11055930891202601"/>
  </r>
  <r>
    <s v="RU000A0JVU81"/>
    <x v="19"/>
    <d v="2017-02-01T00:00:00"/>
    <s v="42767ЗАО «ИА Надежный дом-1»"/>
    <n v="1195849131.1400001"/>
    <n v="18715900.489999998"/>
    <n v="0.13186901518234501"/>
    <n v="0"/>
  </r>
  <r>
    <s v="RU000A0JVU81"/>
    <x v="19"/>
    <d v="2017-03-01T00:00:00"/>
    <s v="42795ЗАО «ИА Надежный дом-1»"/>
    <n v="1171459803.8499999"/>
    <n v="24389327.289999999"/>
    <n v="0.10756637687997"/>
    <n v="0.11229366357255401"/>
  </r>
  <r>
    <s v="RU000A0JVU81"/>
    <x v="19"/>
    <d v="2017-04-01T00:00:00"/>
    <s v="42826ЗАО «ИА Надежный дом-1»"/>
    <n v="1149659987.52"/>
    <n v="21799816.329999998"/>
    <n v="0.16370426658123299"/>
    <n v="4.5342272025968598E-2"/>
  </r>
  <r>
    <s v="RU000A0JVU81"/>
    <x v="19"/>
    <d v="2017-05-01T00:00:00"/>
    <s v="42856ЗАО «ИА Надежный дом-1»"/>
    <n v="1129151835.5799999"/>
    <n v="20508151.940000001"/>
    <n v="0.15593209476297401"/>
    <n v="6.7196226416487606E-2"/>
  </r>
  <r>
    <s v="RU000A0JVU81"/>
    <x v="19"/>
    <d v="2017-06-01T00:00:00"/>
    <s v="42887ЗАО «ИА Надежный дом-1»"/>
    <n v="1113179496.1700001"/>
    <n v="15972339.41"/>
    <n v="0.115972065597219"/>
    <n v="1.5864082997860102E-2"/>
  </r>
  <r>
    <s v="RU000A0JVU81"/>
    <x v="19"/>
    <d v="2017-07-01T00:00:00"/>
    <s v="42917ЗАО «ИА Надежный дом-1»"/>
    <n v="1079092073.0899999"/>
    <n v="34087423.079999998"/>
    <n v="0.15443728088790301"/>
    <n v="0.14999156098174199"/>
  </r>
  <r>
    <s v="RU000A0JVU81"/>
    <x v="19"/>
    <d v="2017-08-01T00:00:00"/>
    <s v="42948ЗАО «ИА Надежный дом-1»"/>
    <n v="1063532419.1799999"/>
    <n v="15559653.91"/>
    <n v="0.118483274787374"/>
    <n v="2.00593316073799E-2"/>
  </r>
  <r>
    <s v="RU000A0JVU81"/>
    <x v="19"/>
    <d v="2017-09-01T00:00:00"/>
    <s v="42979ЗАО «ИА Надежный дом-1»"/>
    <n v="1043551707.27"/>
    <n v="19980711.91"/>
    <n v="0.164884199308589"/>
    <n v="3.4616279615005199E-2"/>
  </r>
  <r>
    <s v="RU000A0JVU81"/>
    <x v="19"/>
    <d v="2017-10-01T00:00:00"/>
    <s v="43009ЗАО «ИА Надежный дом-1»"/>
    <n v="1023731518.84"/>
    <n v="19820188.43"/>
    <n v="0.164737544505694"/>
    <n v="7.8770078464684007E-2"/>
  </r>
  <r>
    <s v="RU000A0JVU81"/>
    <x v="19"/>
    <d v="2017-11-01T00:00:00"/>
    <s v="43040ЗАО «ИА Надежный дом-1»"/>
    <n v="991258598.16999996"/>
    <n v="32472920.670000002"/>
    <n v="0.29163667341421201"/>
    <n v="0"/>
  </r>
  <r>
    <s v="RU000A0JVU81"/>
    <x v="19"/>
    <d v="2017-12-01T00:00:00"/>
    <s v="43070ЗАО «ИА Надежный дом-1»"/>
    <n v="970982675.88999999"/>
    <n v="20275922.280000001"/>
    <n v="0.18029375284980101"/>
    <n v="4.1634456082735402E-2"/>
  </r>
  <r>
    <s v="RU000A0JVU81"/>
    <x v="19"/>
    <d v="2018-01-01T00:00:00"/>
    <s v="43101ЗАО «ИА Надежный дом-1»"/>
    <n v="953954665.09000003"/>
    <n v="17028010.800000001"/>
    <n v="0.14957064306609699"/>
    <n v="4.3872085660263703E-2"/>
  </r>
  <r>
    <s v="RU000A0JVU81"/>
    <x v="19"/>
    <d v="2018-02-01T00:00:00"/>
    <s v="43132ЗАО «ИА Надежный дом-1»"/>
    <n v="937885259.26999998"/>
    <n v="16069405.82"/>
    <n v="0.14623661682429501"/>
    <n v="4.3263532635460102E-2"/>
  </r>
  <r>
    <s v="RU000A0JVU81"/>
    <x v="19"/>
    <d v="2018-03-01T00:00:00"/>
    <s v="43160ЗАО «ИА Надежный дом-1»"/>
    <n v="915243370.49000001"/>
    <n v="22641888.780000001"/>
    <n v="0.17151063408525"/>
    <n v="5.2190552570950802E-2"/>
  </r>
  <r>
    <s v="RU000A0JVU81"/>
    <x v="19"/>
    <d v="2018-04-01T00:00:00"/>
    <s v="43191ЗАО «ИА Надежный дом-1»"/>
    <n v="887806197.20000005"/>
    <n v="27437173.289999999"/>
    <n v="0.27229611762905098"/>
    <n v="7.9714780937504101E-2"/>
  </r>
  <r>
    <s v="RU000A0JVU81"/>
    <x v="19"/>
    <d v="2018-05-01T00:00:00"/>
    <s v="43221ЗАО «ИА Надежный дом-1»"/>
    <n v="865840613.64999998"/>
    <n v="21965583.550000001"/>
    <n v="0.22025583706846399"/>
    <n v="3.6234746796149402E-2"/>
  </r>
  <r>
    <s v="RU000A0JVU81"/>
    <x v="19"/>
    <d v="2018-06-01T00:00:00"/>
    <s v="43252ЗАО «ИА Надежный дом-1»"/>
    <n v="842533874.36000001"/>
    <n v="28284407.289999999"/>
    <n v="0.27274776709846799"/>
    <n v="0.165975866430876"/>
  </r>
  <r>
    <s v="RU000A0JVU81"/>
    <x v="19"/>
    <d v="2018-07-01T00:00:00"/>
    <s v="43282ЗАО «ИА Надежный дом-1»"/>
    <n v="815974599.04999995"/>
    <n v="28858057.539999999"/>
    <n v="0.29652144559312599"/>
    <n v="1.8888409958019398E-2"/>
  </r>
  <r>
    <s v="RU000A0JVU81"/>
    <x v="19"/>
    <d v="2018-08-01T00:00:00"/>
    <s v="43313ЗАО «ИА Надежный дом-1»"/>
    <n v="788120490.19999897"/>
    <n v="27854108.850000001"/>
    <n v="0.29710611175406998"/>
    <n v="0.13130264998927499"/>
  </r>
  <r>
    <s v="RU000A0JVU81"/>
    <x v="19"/>
    <d v="2018-09-01T00:00:00"/>
    <s v="43344ЗАО «ИА Надежный дом-1»"/>
    <n v="769722754.04999995"/>
    <n v="18397736.149999999"/>
    <n v="0.20546671990097701"/>
    <n v="0.105607306315137"/>
  </r>
  <r>
    <s v="RU000A0JVU81"/>
    <x v="19"/>
    <d v="2018-10-01T00:00:00"/>
    <s v="43374ЗАО «ИА Надежный дом-1»"/>
    <n v="752376626.88999999"/>
    <n v="17346127.16"/>
    <n v="0.180199059391387"/>
    <n v="5.1028545116914903E-2"/>
  </r>
  <r>
    <s v="RU000A0JVU81"/>
    <x v="19"/>
    <d v="2018-11-01T00:00:00"/>
    <s v="43405ЗАО «ИА Надежный дом-1»"/>
    <n v="740853223.39999998"/>
    <n v="11523403.49"/>
    <n v="0.120004127342648"/>
    <n v="5.9540334314328598E-2"/>
  </r>
  <r>
    <s v="RU000A0JVU81"/>
    <x v="19"/>
    <d v="2018-12-01T00:00:00"/>
    <s v="43435ЗАО «ИА Надежный дом-1»"/>
    <n v="716112114"/>
    <n v="24741109.399999999"/>
    <n v="0.29992435777405402"/>
    <n v="5.2140773313602798E-2"/>
  </r>
  <r>
    <s v="RU000A0JVU81"/>
    <x v="19"/>
    <d v="2019-01-01T00:00:00"/>
    <s v="43466ЗАО «ИА Надежный дом-1»"/>
    <n v="697981988.71000004"/>
    <n v="18130125.289999999"/>
    <n v="0.22007543590555301"/>
    <n v="0.140243479245659"/>
  </r>
  <r>
    <s v="RU000A0JVU81"/>
    <x v="19"/>
    <d v="2019-02-01T00:00:00"/>
    <s v="43497ЗАО «ИА Надежный дом-1»"/>
    <n v="685299231.88"/>
    <n v="12682756.83"/>
    <n v="0.12935453572705499"/>
    <n v="5.31458584136437E-2"/>
  </r>
  <r>
    <s v="RU000A0JVU81"/>
    <x v="19"/>
    <d v="2019-03-01T00:00:00"/>
    <s v="43525ЗАО «ИА Надежный дом-1»"/>
    <n v="667429273.58999896"/>
    <n v="17869958.289999999"/>
    <n v="0.22828368079455999"/>
    <n v="9.6695915060462503E-2"/>
  </r>
  <r>
    <s v="RU000A0JVU81"/>
    <x v="19"/>
    <d v="2019-04-01T00:00:00"/>
    <s v="43556ЗАО «ИА Надежный дом-1»"/>
    <n v="648998749.59000003"/>
    <n v="18763979.5"/>
    <n v="0.22741796336723399"/>
    <n v="0.16042042011441901"/>
  </r>
  <r>
    <s v="RU000A0JVU81"/>
    <x v="19"/>
    <d v="2019-05-01T00:00:00"/>
    <s v="43586ЗАО «ИА Надежный дом-1»"/>
    <n v="637283579.01999998"/>
    <n v="11715170.57"/>
    <n v="0.11804216993156801"/>
    <n v="0.15517287969618401"/>
  </r>
  <r>
    <s v="RU000A0JVU81"/>
    <x v="19"/>
    <d v="2019-06-01T00:00:00"/>
    <s v="43617ЗАО «ИА Надежный дом-1»"/>
    <n v="622589345.35000002"/>
    <n v="14694233.67"/>
    <n v="0.20027499191231399"/>
    <n v="0"/>
  </r>
  <r>
    <s v="RU000A0JVU81"/>
    <x v="19"/>
    <d v="2019-07-01T00:00:00"/>
    <s v="43647ЗАО «ИА Надежный дом-1»"/>
    <n v="609551323.55999994"/>
    <n v="13038021.789999999"/>
    <n v="0.17469955360740499"/>
    <n v="1.53627519951771E-3"/>
  </r>
  <r>
    <s v="RU000A0JVU81"/>
    <x v="19"/>
    <d v="2019-08-01T00:00:00"/>
    <s v="43678ЗАО «ИА Надежный дом-1»"/>
    <n v="599320746.830001"/>
    <n v="10230576.73"/>
    <n v="0.13286835556669899"/>
    <n v="1.1390574824599001E-2"/>
  </r>
  <r>
    <s v="RU000A0JVU81"/>
    <x v="19"/>
    <d v="2019-09-01T00:00:00"/>
    <s v="43709ЗАО «ИА Надежный дом-1»"/>
    <n v="587029209.05999994"/>
    <n v="12291537.77"/>
    <n v="0.15016618209159699"/>
    <n v="0.13153480176924701"/>
  </r>
  <r>
    <s v="RU000A0JVU81"/>
    <x v="19"/>
    <d v="2019-10-01T00:00:00"/>
    <s v="43739ЗАО «ИА Надежный дом-1»"/>
    <n v="563926129.46000004"/>
    <n v="23103079.600000001"/>
    <n v="0.150742387399315"/>
    <n v="0.245288991743734"/>
  </r>
  <r>
    <s v="RU000A0JW316"/>
    <x v="20"/>
    <d v="2016-01-01T00:00:00"/>
    <s v="42370АкБарс2"/>
    <n v="10673993987.549999"/>
    <n v="347548994.56000203"/>
    <n v="0.289353731846475"/>
    <n v="4.5663903542035499E-2"/>
  </r>
  <r>
    <s v="RU000A0JW316"/>
    <x v="20"/>
    <d v="2016-02-01T00:00:00"/>
    <s v="42401АкБарс2"/>
    <n v="10517054170.200001"/>
    <n v="156939817.34999999"/>
    <n v="0.103422246480639"/>
    <n v="4.0486239815864501E-2"/>
  </r>
  <r>
    <s v="RU000A0JW316"/>
    <x v="20"/>
    <d v="2016-03-01T00:00:00"/>
    <s v="42430АкБарс2"/>
    <n v="10351723209.75"/>
    <n v="177528500.61000001"/>
    <n v="0.121496846241988"/>
    <n v="3.1655512254547401E-2"/>
  </r>
  <r>
    <s v="RU000A0JW316"/>
    <x v="20"/>
    <d v="2016-04-01T00:00:00"/>
    <s v="42461АкБарс2"/>
    <n v="10161962563.940001"/>
    <n v="189760645.81"/>
    <n v="0.14073884475424001"/>
    <n v="6.7057979202178999E-2"/>
  </r>
  <r>
    <s v="RU000A0JW316"/>
    <x v="20"/>
    <d v="2016-05-01T00:00:00"/>
    <s v="42491АкБарс2"/>
    <n v="10014983838.049999"/>
    <n v="161414336.83000001"/>
    <n v="0.111010776726246"/>
    <n v="2.6981749204049499E-2"/>
  </r>
  <r>
    <s v="RU000A0JW316"/>
    <x v="20"/>
    <d v="2016-06-01T00:00:00"/>
    <s v="42522АкБарс2"/>
    <n v="9851858531.4099903"/>
    <n v="167879965.83000001"/>
    <n v="0.12004981724263999"/>
    <n v="1.65886829218839E-2"/>
  </r>
  <r>
    <s v="RU000A0JW316"/>
    <x v="20"/>
    <d v="2016-07-01T00:00:00"/>
    <s v="42552АкБарс2"/>
    <n v="9709256793.5899696"/>
    <n v="142601737.81999999"/>
    <n v="9.3319167164633995E-2"/>
    <n v="3.0944428326918998E-2"/>
  </r>
  <r>
    <s v="RU000A0JW316"/>
    <x v="20"/>
    <d v="2016-08-01T00:00:00"/>
    <s v="42583АкБарс2"/>
    <n v="9526786140.0900002"/>
    <n v="187143915.71000001"/>
    <n v="0.13770945276239499"/>
    <n v="3.8121490539291897E-2"/>
  </r>
  <r>
    <s v="RU000A0JW316"/>
    <x v="20"/>
    <d v="2016-09-01T00:00:00"/>
    <s v="42614АкБарс2"/>
    <n v="9405250120.5699806"/>
    <n v="121536019.52"/>
    <n v="7.3229062098707401E-2"/>
    <n v="1.14824710788897E-2"/>
  </r>
  <r>
    <s v="RU000A0JW316"/>
    <x v="20"/>
    <d v="2016-10-01T00:00:00"/>
    <s v="42644АкБарс2"/>
    <n v="9221423389.0500202"/>
    <n v="183826731.52000001"/>
    <n v="0.13906516432097599"/>
    <n v="3.10518662311642E-2"/>
  </r>
  <r>
    <s v="RU000A0JW316"/>
    <x v="20"/>
    <d v="2016-11-01T00:00:00"/>
    <s v="42675АкБарс2"/>
    <n v="9071771335.1200104"/>
    <n v="149652053.93000001"/>
    <n v="0.10663849388796701"/>
    <n v="1.9357038104992199E-2"/>
  </r>
  <r>
    <s v="RU000A0JW316"/>
    <x v="20"/>
    <d v="2016-12-01T00:00:00"/>
    <s v="42705АкБарс2"/>
    <n v="8922641864.3399906"/>
    <n v="149129470.78"/>
    <n v="0.105710587129091"/>
    <n v="2.5103517929473001E-2"/>
  </r>
  <r>
    <s v="RU000A0JW316"/>
    <x v="20"/>
    <d v="2017-01-01T00:00:00"/>
    <s v="42736АкБарс2"/>
    <n v="8761079654.9299908"/>
    <n v="161562209.41"/>
    <n v="0.123651014409269"/>
    <n v="2.07315628388191E-2"/>
  </r>
  <r>
    <s v="RU000A0JW316"/>
    <x v="20"/>
    <d v="2017-02-01T00:00:00"/>
    <s v="42767АкБарс2"/>
    <n v="8591747110.0099907"/>
    <n v="169332544.91999999"/>
    <n v="0.138799975862062"/>
    <n v="2.8768745403504301E-2"/>
  </r>
  <r>
    <s v="RU000A0JW316"/>
    <x v="20"/>
    <d v="2017-03-01T00:00:00"/>
    <s v="42795АкБарс2"/>
    <n v="8404731376.1300001"/>
    <n v="187015733.87999901"/>
    <n v="0.15839282694544199"/>
    <n v="1.7612608948374998E-2"/>
  </r>
  <r>
    <s v="RU000A0JW316"/>
    <x v="20"/>
    <d v="2017-04-01T00:00:00"/>
    <s v="42826АкБарс2"/>
    <n v="8260230641.0500097"/>
    <n v="144500735.08000001"/>
    <n v="0.110953047082476"/>
    <n v="6.3835331714564195E-2"/>
  </r>
  <r>
    <s v="RU000A0JW316"/>
    <x v="20"/>
    <d v="2017-05-01T00:00:00"/>
    <s v="42856АкБарс2"/>
    <n v="8090007901.4099798"/>
    <n v="170222739.639999"/>
    <n v="0.146253587154101"/>
    <n v="2.3245103415099201E-2"/>
  </r>
  <r>
    <s v="RU000A0JW316"/>
    <x v="20"/>
    <d v="2017-06-01T00:00:00"/>
    <s v="42887АкБарс2"/>
    <n v="7923937318.3500099"/>
    <n v="250065179.40000001"/>
    <n v="0.24307777777391201"/>
    <n v="3.06488237986779E-2"/>
  </r>
  <r>
    <s v="RU000A0JW316"/>
    <x v="20"/>
    <d v="2017-07-01T00:00:00"/>
    <s v="42917АкБарс2"/>
    <n v="7771121044.7300196"/>
    <n v="152816273.62"/>
    <n v="0.133288807534825"/>
    <n v="2.1080733068336601E-2"/>
  </r>
  <r>
    <s v="RU000A0JW316"/>
    <x v="20"/>
    <d v="2017-08-01T00:00:00"/>
    <s v="42948АкБарс2"/>
    <n v="7631990335.9900103"/>
    <n v="139519392.950001"/>
    <n v="0.118410981347598"/>
    <n v="3.8780959523368401E-2"/>
  </r>
  <r>
    <s v="RU000A0JW316"/>
    <x v="20"/>
    <d v="2017-09-01T00:00:00"/>
    <s v="42979АкБарс2"/>
    <n v="7437089140.8199997"/>
    <n v="246955221.30999899"/>
    <n v="0.206792140280086"/>
    <n v="8.4442515809355703E-2"/>
  </r>
  <r>
    <s v="RU000A0JW316"/>
    <x v="20"/>
    <d v="2017-10-01T00:00:00"/>
    <s v="43009АкБарс2"/>
    <n v="7228373950.5500002"/>
    <n v="242885900.12999901"/>
    <n v="0.26021976207994302"/>
    <n v="3.4877477036667298E-2"/>
  </r>
  <r>
    <s v="RU000A0JW316"/>
    <x v="20"/>
    <d v="2017-11-01T00:00:00"/>
    <s v="43040АкБарс2"/>
    <n v="7055504054.5100203"/>
    <n v="173873159.87999901"/>
    <n v="0.181402302552438"/>
    <n v="1.8897769183774199E-2"/>
  </r>
  <r>
    <s v="RU000A0JW316"/>
    <x v="20"/>
    <d v="2017-12-01T00:00:00"/>
    <s v="43070АкБарс2"/>
    <n v="6845175477.6300097"/>
    <n v="220468566.44999999"/>
    <n v="0.23265429978294999"/>
    <n v="4.0702055547879298E-2"/>
  </r>
  <r>
    <s v="RU000A0JW316"/>
    <x v="20"/>
    <d v="2018-01-01T00:00:00"/>
    <s v="43101АкБарс2"/>
    <n v="6686610148.1200104"/>
    <n v="158720586.84999999"/>
    <n v="0.17037550500165999"/>
    <n v="3.34979950861065E-2"/>
  </r>
  <r>
    <s v="RU000A0JW316"/>
    <x v="20"/>
    <d v="2018-02-01T00:00:00"/>
    <s v="43132АкБарс2"/>
    <n v="6498376683.8399801"/>
    <n v="188233464.28"/>
    <n v="0.21786029741441501"/>
    <n v="5.1686824733119099E-2"/>
  </r>
  <r>
    <s v="RU000A0JW316"/>
    <x v="20"/>
    <d v="2018-03-01T00:00:00"/>
    <s v="43160АкБарс2"/>
    <n v="6338001948.7200003"/>
    <n v="160374735.12000099"/>
    <n v="0.18004354632715999"/>
    <n v="2.7629666372888301E-2"/>
  </r>
  <r>
    <s v="RU000A0JW316"/>
    <x v="20"/>
    <d v="2018-04-01T00:00:00"/>
    <s v="43191АкБарс2"/>
    <n v="6158561388.0699997"/>
    <n v="179739247.49000001"/>
    <n v="0.21514525409505"/>
    <n v="4.1087186070821298E-2"/>
  </r>
  <r>
    <s v="RU000A0JW316"/>
    <x v="20"/>
    <d v="2018-05-01T00:00:00"/>
    <s v="43221АкБарс2"/>
    <n v="5979560029.7600002"/>
    <n v="179001358.31"/>
    <n v="0.19266636802407699"/>
    <n v="5.8032069775195302E-2"/>
  </r>
  <r>
    <s v="RU000A0JW316"/>
    <x v="20"/>
    <d v="2018-06-01T00:00:00"/>
    <s v="43252АкБарс2"/>
    <n v="5799578969.9399796"/>
    <n v="181130407.96000001"/>
    <n v="0.230784002153023"/>
    <n v="3.4443814171896299E-2"/>
  </r>
  <r>
    <s v="RU000A0JW316"/>
    <x v="20"/>
    <d v="2018-07-01T00:00:00"/>
    <s v="43282АкБарс2"/>
    <n v="5647060475.8699999"/>
    <n v="153372615.93000001"/>
    <n v="0.194280100720152"/>
    <n v="3.0423725652713299E-2"/>
  </r>
  <r>
    <s v="RU000A0JW316"/>
    <x v="20"/>
    <d v="2018-08-01T00:00:00"/>
    <s v="43313АкБарс2"/>
    <n v="5350731782.9499702"/>
    <n v="296328692.92000002"/>
    <n v="0.24945170099810701"/>
    <n v="0.27133734012319599"/>
  </r>
  <r>
    <s v="RU000A0JW316"/>
    <x v="20"/>
    <d v="2018-09-01T00:00:00"/>
    <s v="43344АкБарс2"/>
    <n v="5200173089.4199896"/>
    <n v="150558693.53"/>
    <n v="0.203706240927957"/>
    <n v="4.1618751459360302E-2"/>
  </r>
  <r>
    <s v="RU000A0JW316"/>
    <x v="20"/>
    <d v="2018-10-01T00:00:00"/>
    <s v="43374АкБарс2"/>
    <n v="4997678733.9699898"/>
    <n v="202494355.44999999"/>
    <n v="0.30362415338325799"/>
    <n v="1.8869865986616E-2"/>
  </r>
  <r>
    <s v="RU000A0JW316"/>
    <x v="20"/>
    <d v="2018-11-01T00:00:00"/>
    <s v="43405АкБарс2"/>
    <n v="4871014519.2799902"/>
    <n v="126664214.69"/>
    <n v="0.179266433949124"/>
    <n v="2.3774372575997099E-2"/>
  </r>
  <r>
    <s v="RU000A0JW316"/>
    <x v="20"/>
    <d v="2018-12-01T00:00:00"/>
    <s v="43435АкБарс2"/>
    <n v="4718466675.2600098"/>
    <n v="152751181.91"/>
    <n v="0.23708711043644801"/>
    <n v="3.0565685960501899E-2"/>
  </r>
  <r>
    <s v="RU000A0JW316"/>
    <x v="20"/>
    <d v="2019-01-01T00:00:00"/>
    <s v="43466АкБарс2"/>
    <n v="4598666404.0399904"/>
    <n v="119800271.22"/>
    <n v="0.17789952191109401"/>
    <n v="5.9121634949432797E-3"/>
  </r>
  <r>
    <s v="RU000A0JW316"/>
    <x v="20"/>
    <d v="2019-02-01T00:00:00"/>
    <s v="43497АкБарс2"/>
    <n v="4486280128.54"/>
    <n v="112746149.39"/>
    <n v="0.16314721433381199"/>
    <n v="2.5409932474647099E-2"/>
  </r>
  <r>
    <s v="RU000A0JW316"/>
    <x v="20"/>
    <d v="2019-03-01T00:00:00"/>
    <s v="43525АкБарс2"/>
    <n v="4386521710.8500004"/>
    <n v="99758417.689999998"/>
    <n v="0.124462421233485"/>
    <n v="4.1831905581218402E-2"/>
  </r>
  <r>
    <s v="RU000A0JW316"/>
    <x v="20"/>
    <d v="2019-04-01T00:00:00"/>
    <s v="43556АкБарс2"/>
    <n v="4299000460.6900101"/>
    <n v="87521250.160000101"/>
    <n v="0.101089464535751"/>
    <n v="4.7357914465215201E-2"/>
  </r>
  <r>
    <s v="RU000A0JW316"/>
    <x v="20"/>
    <d v="2019-05-01T00:00:00"/>
    <s v="43586АкБарс2"/>
    <n v="4202213270.5700102"/>
    <n v="101170335.84"/>
    <n v="0.14291435802194699"/>
    <n v="3.3246641124216797E-2"/>
  </r>
  <r>
    <s v="RU000A0JW316"/>
    <x v="20"/>
    <d v="2019-06-01T00:00:00"/>
    <s v="43617АкБарс2"/>
    <n v="4115823950.3000002"/>
    <n v="88570325.110000104"/>
    <n v="0.12577329836661399"/>
    <n v="1.0643975773175E-2"/>
  </r>
  <r>
    <s v="RU000A0JW316"/>
    <x v="20"/>
    <d v="2019-07-01T00:00:00"/>
    <s v="43647АкБарс2"/>
    <n v="4028288994.3800001"/>
    <n v="87534955.920000002"/>
    <n v="0.116989885400656"/>
    <n v="5.8603812686366302E-2"/>
  </r>
  <r>
    <s v="RU000A0JW316"/>
    <x v="20"/>
    <d v="2019-08-01T00:00:00"/>
    <s v="43678АкБарс2"/>
    <n v="3934104192.0099902"/>
    <n v="94184802.370000094"/>
    <n v="0.142061079992367"/>
    <n v="4.7213723881434903E-2"/>
  </r>
  <r>
    <s v="RU000A0JW316"/>
    <x v="20"/>
    <d v="2019-09-01T00:00:00"/>
    <s v="43709АкБарс2"/>
    <n v="3843079874.7199998"/>
    <n v="91024317.290000007"/>
    <n v="0.14157259192479801"/>
    <n v="4.3555274257598801E-2"/>
  </r>
  <r>
    <s v="RU000A0JW316"/>
    <x v="20"/>
    <d v="2019-10-01T00:00:00"/>
    <s v="43739АкБарс2"/>
    <n v="3750193552.8099999"/>
    <n v="92886321.909999698"/>
    <n v="0.151402481815023"/>
    <n v="3.6666226441937698E-2"/>
  </r>
  <r>
    <s v="RU000A0JWKP6"/>
    <x v="21"/>
    <d v="2016-06-01T00:00:00"/>
    <s v="42522Вега-2"/>
    <n v="1886070771.3099999"/>
    <n v="27003974.780000001"/>
    <n v="0.126583713608514"/>
    <n v="0.22146142222526299"/>
  </r>
  <r>
    <s v="RU000A0JWKP6"/>
    <x v="21"/>
    <d v="2016-07-01T00:00:00"/>
    <s v="42552Вега-2"/>
    <n v="1838329830.03"/>
    <n v="47740941.280000001"/>
    <n v="0.22824952587890199"/>
    <n v="2.3857803532766099E-2"/>
  </r>
  <r>
    <s v="RU000A0JWKP6"/>
    <x v="21"/>
    <d v="2016-08-01T00:00:00"/>
    <s v="42583Вега-2"/>
    <n v="1802121206.6900001"/>
    <n v="36208623.340000004"/>
    <n v="0.118062546658824"/>
    <n v="8.21841030402157E-2"/>
  </r>
  <r>
    <s v="RU000A0JWKP6"/>
    <x v="21"/>
    <d v="2016-09-01T00:00:00"/>
    <s v="42614Вега-2"/>
    <n v="1743881221.52"/>
    <n v="58239985.170000002"/>
    <n v="0.19429603642915699"/>
    <n v="0.38339434442745302"/>
  </r>
  <r>
    <s v="RU000A0JWKP6"/>
    <x v="21"/>
    <d v="2016-10-01T00:00:00"/>
    <s v="42644Вега-2"/>
    <n v="1710034156.1600001"/>
    <n v="33847065.359999999"/>
    <n v="0.13903520144634701"/>
    <n v="5.3937019671978101E-2"/>
  </r>
  <r>
    <s v="RU000A0JWKP6"/>
    <x v="21"/>
    <d v="2016-11-01T00:00:00"/>
    <s v="42675Вега-2"/>
    <n v="1669170792.47"/>
    <n v="40863363.689999998"/>
    <n v="0.16401144246761601"/>
    <n v="7.9330588070241098E-2"/>
  </r>
  <r>
    <s v="RU000A0JWKP6"/>
    <x v="21"/>
    <d v="2016-12-01T00:00:00"/>
    <s v="42705Вега-2"/>
    <n v="1624423943.9400001"/>
    <n v="44746848.530000001"/>
    <n v="0.16480225185248801"/>
    <n v="0.52325339121806003"/>
  </r>
  <r>
    <s v="RU000A0JWKP6"/>
    <x v="21"/>
    <d v="2017-01-01T00:00:00"/>
    <s v="42736Вега-2"/>
    <n v="1586963144.8199999"/>
    <n v="53799470.230000101"/>
    <n v="0.234190828866607"/>
    <n v="0.17674684522751999"/>
  </r>
  <r>
    <s v="RU000A0JWKP6"/>
    <x v="21"/>
    <d v="2017-02-01T00:00:00"/>
    <s v="42767Вега-2"/>
    <n v="1549767501.6300001"/>
    <n v="37195643.189999901"/>
    <n v="0.17298064713584199"/>
    <n v="0.14827585214754799"/>
  </r>
  <r>
    <s v="RU000A0JWKP6"/>
    <x v="21"/>
    <d v="2017-03-01T00:00:00"/>
    <s v="42795Вега-2"/>
    <n v="1507348394.3199999"/>
    <n v="42419107.310000002"/>
    <n v="0.25245212785712501"/>
    <n v="9.1485388652639194E-2"/>
  </r>
  <r>
    <s v="RU000A0JWKP6"/>
    <x v="21"/>
    <d v="2017-04-01T00:00:00"/>
    <s v="42826Вега-2"/>
    <n v="1464783869.73"/>
    <n v="42564524.590000004"/>
    <n v="0.181235643843667"/>
    <n v="0.106888067891749"/>
  </r>
  <r>
    <s v="RU000A0JWKP6"/>
    <x v="21"/>
    <d v="2017-05-01T00:00:00"/>
    <s v="42856Вега-2"/>
    <n v="1412748306.5799999"/>
    <n v="52035563.149999999"/>
    <n v="0.196371300457159"/>
    <n v="0.207033538949568"/>
  </r>
  <r>
    <s v="RU000A0JWKP6"/>
    <x v="21"/>
    <d v="2017-06-01T00:00:00"/>
    <s v="42887Вега-2"/>
    <n v="1360263146.1600001"/>
    <n v="52485160.420000002"/>
    <n v="0.245495006297868"/>
    <n v="0.13532845244031599"/>
  </r>
  <r>
    <s v="RU000A0JWKP6"/>
    <x v="21"/>
    <d v="2017-07-01T00:00:00"/>
    <s v="42917Вега-2"/>
    <n v="1322838115.5"/>
    <n v="37425030.659999996"/>
    <n v="0.25165395985958999"/>
    <n v="0.14270344988252601"/>
  </r>
  <r>
    <s v="RU000A0JWKP6"/>
    <x v="21"/>
    <d v="2017-08-01T00:00:00"/>
    <s v="42948Вега-2"/>
    <n v="1275313769.8"/>
    <n v="47524345.700000003"/>
    <n v="0.233060525183025"/>
    <n v="0.312807625314863"/>
  </r>
  <r>
    <s v="RU000A0JWKP6"/>
    <x v="21"/>
    <d v="2017-09-01T00:00:00"/>
    <s v="42979Вега-2"/>
    <n v="1227117001.47"/>
    <n v="48196768.329999998"/>
    <n v="0.18119157489908599"/>
    <n v="0.220121548629302"/>
  </r>
  <r>
    <s v="RU000A0JWKP6"/>
    <x v="21"/>
    <d v="2017-10-01T00:00:00"/>
    <s v="43009Вега-2"/>
    <n v="1207209134.6199999"/>
    <n v="19907866.850000001"/>
    <n v="0.110214625771314"/>
    <n v="5.7600817044800599E-2"/>
  </r>
  <r>
    <s v="RU000A0JWKP6"/>
    <x v="21"/>
    <d v="2017-11-01T00:00:00"/>
    <s v="43040Вега-2"/>
    <n v="1170422483.2"/>
    <n v="36786651.420000002"/>
    <n v="0.24985683607281101"/>
    <n v="0.1450244467706"/>
  </r>
  <r>
    <s v="RU000A0JWKP6"/>
    <x v="21"/>
    <d v="2017-12-01T00:00:00"/>
    <s v="43070Вега-2"/>
    <n v="1128091071.01"/>
    <n v="42331412.189999998"/>
    <n v="0.251113508387863"/>
    <n v="0.23300483628592"/>
  </r>
  <r>
    <s v="RU000A0JWKP6"/>
    <x v="21"/>
    <d v="2018-01-01T00:00:00"/>
    <s v="43101Вега-2"/>
    <n v="1103510112.8399999"/>
    <n v="24580958.170000002"/>
    <n v="0.15348870399932499"/>
    <n v="0.16682740517990799"/>
  </r>
  <r>
    <s v="RU000A0JWKP6"/>
    <x v="21"/>
    <d v="2018-02-01T00:00:00"/>
    <s v="43132Вега-2"/>
    <n v="1063938916.28"/>
    <n v="39571196.560000002"/>
    <n v="0.297798626596604"/>
    <n v="6.5661406347654605E-2"/>
  </r>
  <r>
    <s v="RU000A0JWKP6"/>
    <x v="21"/>
    <d v="2018-03-01T00:00:00"/>
    <s v="43160Вега-2"/>
    <n v="1035099643.9400001"/>
    <n v="28839272.34"/>
    <n v="0.21957561308794299"/>
    <n v="0.19357116118937401"/>
  </r>
  <r>
    <s v="RU000A0JWKP6"/>
    <x v="21"/>
    <d v="2018-04-01T00:00:00"/>
    <s v="43191Вега-2"/>
    <n v="1003800536.5599999"/>
    <n v="31299107.379999999"/>
    <n v="0.16125599753769601"/>
    <n v="0.17621206496266101"/>
  </r>
  <r>
    <s v="RU000A0JWKP6"/>
    <x v="21"/>
    <d v="2018-05-01T00:00:00"/>
    <s v="43221Вега-2"/>
    <n v="964745553.36000001"/>
    <n v="39054983.200000003"/>
    <n v="0.31042109462676598"/>
    <n v="0.121635693084149"/>
  </r>
  <r>
    <s v="RU000A0JWKP6"/>
    <x v="21"/>
    <d v="2018-06-01T00:00:00"/>
    <s v="43252Вега-2"/>
    <n v="929007432.72999895"/>
    <n v="35738120.630000003"/>
    <n v="0.341265585244801"/>
    <n v="0.10370656216954199"/>
  </r>
  <r>
    <s v="RU000A0JWKP6"/>
    <x v="21"/>
    <d v="2018-07-01T00:00:00"/>
    <s v="43282Вега-2"/>
    <n v="890734590.09000003"/>
    <n v="38272842.640000001"/>
    <n v="0.35281247174133901"/>
    <n v="0.112471375951503"/>
  </r>
  <r>
    <s v="RU000A0JWKP6"/>
    <x v="21"/>
    <d v="2018-08-01T00:00:00"/>
    <s v="43313Вега-2"/>
    <n v="864684751.46000004"/>
    <n v="26049838.629999999"/>
    <n v="0.20791350934601299"/>
    <n v="0.10146248778830801"/>
  </r>
  <r>
    <s v="RU000A0JWKP6"/>
    <x v="21"/>
    <d v="2018-09-01T00:00:00"/>
    <s v="43344Вега-2"/>
    <n v="826627772.46000099"/>
    <n v="38056979"/>
    <n v="0.36047418027044398"/>
    <n v="9.7394751341045097E-2"/>
  </r>
  <r>
    <s v="RU000A0JWKP6"/>
    <x v="21"/>
    <d v="2018-10-01T00:00:00"/>
    <s v="43374Вега-2"/>
    <n v="791144870.33000004"/>
    <n v="35482902.130000003"/>
    <n v="0.38273009769686001"/>
    <n v="0.15632376356043501"/>
  </r>
  <r>
    <s v="RU000A0JWKP6"/>
    <x v="21"/>
    <d v="2018-11-01T00:00:00"/>
    <s v="43405Вега-2"/>
    <n v="759447989.23000097"/>
    <n v="31696881.100000001"/>
    <n v="0.25226406721953298"/>
    <n v="0.19148432734857901"/>
  </r>
  <r>
    <s v="RU000A0JWKP6"/>
    <x v="21"/>
    <d v="2018-12-01T00:00:00"/>
    <s v="43435Вега-2"/>
    <n v="744180143.94000101"/>
    <n v="15267845.289999999"/>
    <n v="0.14693360893615801"/>
    <n v="0.13617169651942301"/>
  </r>
  <r>
    <s v="RU000A0JWKP6"/>
    <x v="21"/>
    <d v="2019-01-01T00:00:00"/>
    <s v="43466Вега-2"/>
    <n v="729265025.28999901"/>
    <n v="14915118.65"/>
    <n v="0.17255724079472101"/>
    <n v="4.5964752079858402E-2"/>
  </r>
  <r>
    <s v="RU000A0JWKP6"/>
    <x v="21"/>
    <d v="2019-02-01T00:00:00"/>
    <s v="43497Вега-2"/>
    <n v="704730033.11000001"/>
    <n v="24534992.18"/>
    <n v="0.220160313336071"/>
    <n v="0.110024646010631"/>
  </r>
  <r>
    <s v="RU000A0JWKP6"/>
    <x v="21"/>
    <d v="2019-03-01T00:00:00"/>
    <s v="43525Вега-2"/>
    <n v="686188830.62"/>
    <n v="18541202.489999998"/>
    <n v="0.204680752110519"/>
    <n v="6.2981678095397897E-2"/>
  </r>
  <r>
    <s v="RU000A0JWKP6"/>
    <x v="21"/>
    <d v="2019-04-01T00:00:00"/>
    <s v="43556Вега-2"/>
    <n v="665911150.40999997"/>
    <n v="20277680.210000001"/>
    <n v="0.245550282581739"/>
    <n v="2.4490288255148901E-2"/>
  </r>
  <r>
    <s v="RU000A0JWKP6"/>
    <x v="21"/>
    <d v="2019-05-01T00:00:00"/>
    <s v="43586Вега-2"/>
    <n v="648171684.99000001"/>
    <n v="17739465.420000002"/>
    <n v="0.233035250792474"/>
    <n v="7.1832339571512901E-2"/>
  </r>
  <r>
    <s v="RU000A0JWKP6"/>
    <x v="21"/>
    <d v="2019-06-01T00:00:00"/>
    <s v="43617Вега-2"/>
    <n v="637234297.53999996"/>
    <n v="10937387.449999999"/>
    <n v="7.0861718379979996E-2"/>
    <n v="6.9568523513610495E-2"/>
  </r>
  <r>
    <s v="RU000A0JWKP6"/>
    <x v="21"/>
    <d v="2019-07-01T00:00:00"/>
    <s v="43647Вега-2"/>
    <n v="627795493.92999995"/>
    <n v="9438803.6099999994"/>
    <n v="0.115353457670547"/>
    <n v="3.8771050323106002E-2"/>
  </r>
  <r>
    <s v="RU000A0JWKP6"/>
    <x v="21"/>
    <d v="2019-08-01T00:00:00"/>
    <s v="43678Вега-2"/>
    <n v="607402158.49000001"/>
    <n v="20393335.440000001"/>
    <n v="0.22360113178174101"/>
    <n v="0.13292491634960699"/>
  </r>
  <r>
    <s v="RU000A0JWKP6"/>
    <x v="21"/>
    <d v="2019-09-01T00:00:00"/>
    <s v="43709Вега-2"/>
    <n v="592207925.62"/>
    <n v="15194232.869999999"/>
    <n v="0.17018561015162101"/>
    <n v="0.121839135197559"/>
  </r>
  <r>
    <s v="RU000A0JWKP6"/>
    <x v="21"/>
    <d v="2019-10-01T00:00:00"/>
    <s v="43739Вега-2"/>
    <n v="579590148.14999998"/>
    <n v="12617777.470000001"/>
    <n v="0.154422914821637"/>
    <n v="7.58468043294106E-2"/>
  </r>
  <r>
    <s v="RU000A0JWKQ4"/>
    <x v="22"/>
    <d v="2016-06-01T00:00:00"/>
    <s v="42522Вега-1"/>
    <n v="1559544793.1400001"/>
    <n v="24159441.190000001"/>
    <n v="0.15303452411572099"/>
    <n v="0"/>
  </r>
  <r>
    <s v="RU000A0JWKQ4"/>
    <x v="22"/>
    <d v="2016-07-01T00:00:00"/>
    <s v="42552Вега-1"/>
    <n v="1504359684.5599999"/>
    <n v="55185108.579999998"/>
    <n v="0.166332924275682"/>
    <n v="0.20457847423514999"/>
  </r>
  <r>
    <s v="RU000A0JWKQ4"/>
    <x v="22"/>
    <d v="2016-08-01T00:00:00"/>
    <s v="42583Вега-1"/>
    <n v="1462291207.55"/>
    <n v="42068477.009999998"/>
    <n v="0.19635709349167901"/>
    <n v="0.19414485587722899"/>
  </r>
  <r>
    <s v="RU000A0JWKQ4"/>
    <x v="22"/>
    <d v="2016-09-01T00:00:00"/>
    <s v="42614Вега-1"/>
    <n v="1401977227.1900001"/>
    <n v="60313980.359999999"/>
    <n v="0.20670913533173901"/>
    <n v="0.43861619161031701"/>
  </r>
  <r>
    <s v="RU000A0JWKQ4"/>
    <x v="22"/>
    <d v="2016-10-01T00:00:00"/>
    <s v="42644Вега-1"/>
    <n v="1369839960.98"/>
    <n v="32137266.210000001"/>
    <n v="0.194085681393772"/>
    <n v="3.0924398077003101E-2"/>
  </r>
  <r>
    <s v="RU000A0JWKQ4"/>
    <x v="22"/>
    <d v="2016-11-01T00:00:00"/>
    <s v="42675Вега-1"/>
    <n v="1328237590.3"/>
    <n v="41602370.68"/>
    <n v="0.14139561895213101"/>
    <n v="0.17206997157814799"/>
  </r>
  <r>
    <s v="RU000A0JWKQ4"/>
    <x v="22"/>
    <d v="2016-12-01T00:00:00"/>
    <s v="42705Вега-1"/>
    <n v="1290857199.75"/>
    <n v="37960171.380000003"/>
    <n v="0.17356055420987601"/>
    <n v="0.16685430608001101"/>
  </r>
  <r>
    <s v="RU000A0JWKQ4"/>
    <x v="22"/>
    <d v="2017-01-01T00:00:00"/>
    <s v="42736Вега-1"/>
    <n v="1271570744.03"/>
    <n v="32357823.440000001"/>
    <n v="9.8356793148167004E-2"/>
    <n v="0.15225735661670001"/>
  </r>
  <r>
    <s v="RU000A0JWKQ4"/>
    <x v="22"/>
    <d v="2017-02-01T00:00:00"/>
    <s v="42767Вега-1"/>
    <n v="1253529077.6600001"/>
    <n v="18041666.370000001"/>
    <n v="0.100481363611168"/>
    <n v="0.109507432330158"/>
  </r>
  <r>
    <s v="RU000A0JWKQ4"/>
    <x v="22"/>
    <d v="2017-03-01T00:00:00"/>
    <s v="42795Вега-1"/>
    <n v="1217300168.97"/>
    <n v="36228908.689999998"/>
    <n v="0.24719568952152701"/>
    <n v="0.120638307466623"/>
  </r>
  <r>
    <s v="RU000A0JWKQ4"/>
    <x v="22"/>
    <d v="2017-04-01T00:00:00"/>
    <s v="42826Вега-1"/>
    <n v="1185538976.4200001"/>
    <n v="31761192.550000001"/>
    <n v="0.15476454093918701"/>
    <n v="0.10864248848739"/>
  </r>
  <r>
    <s v="RU000A0JWKQ4"/>
    <x v="22"/>
    <d v="2017-05-01T00:00:00"/>
    <s v="42856Вега-1"/>
    <n v="1159051883.26"/>
    <n v="26487093.16"/>
    <n v="0.14548332451246301"/>
    <n v="9.6939105572555903E-2"/>
  </r>
  <r>
    <s v="RU000A0JWKQ4"/>
    <x v="22"/>
    <d v="2017-06-01T00:00:00"/>
    <s v="42887Вега-1"/>
    <n v="1129837426.8800001"/>
    <n v="29214456.379999999"/>
    <n v="0.17916814460508601"/>
    <n v="7.0131077424959207E-2"/>
  </r>
  <r>
    <s v="RU000A0JWKQ4"/>
    <x v="22"/>
    <d v="2017-07-01T00:00:00"/>
    <s v="42917Вега-1"/>
    <n v="1104546402.27"/>
    <n v="25291024.609999999"/>
    <n v="9.2644939145988495E-2"/>
    <n v="0.18120724661478599"/>
  </r>
  <r>
    <s v="RU000A0JWKQ4"/>
    <x v="22"/>
    <d v="2017-08-01T00:00:00"/>
    <s v="42948Вега-1"/>
    <n v="1071080181.88"/>
    <n v="33466220.390000001"/>
    <n v="0.23221761437032501"/>
    <n v="0.17625072861854499"/>
  </r>
  <r>
    <s v="RU000A0JWKQ4"/>
    <x v="22"/>
    <d v="2017-09-01T00:00:00"/>
    <s v="42979Вега-1"/>
    <n v="1042837531.6799999"/>
    <n v="28242650.199999999"/>
    <n v="0.143845602652176"/>
    <n v="0.17685475821921401"/>
  </r>
  <r>
    <s v="RU000A0JWKQ4"/>
    <x v="22"/>
    <d v="2017-10-01T00:00:00"/>
    <s v="43009Вега-1"/>
    <n v="1020643324.5700001"/>
    <n v="22194207.109999999"/>
    <n v="0.162623464423238"/>
    <n v="0.18265975497890899"/>
  </r>
  <r>
    <s v="RU000A0JWKQ4"/>
    <x v="22"/>
    <d v="2017-11-01T00:00:00"/>
    <s v="43040Вега-1"/>
    <n v="981518356.00999999"/>
    <n v="39124968.560000002"/>
    <n v="0.28005720615826402"/>
    <n v="0.16408206403891201"/>
  </r>
  <r>
    <s v="RU000A0JWKQ4"/>
    <x v="22"/>
    <d v="2017-12-01T00:00:00"/>
    <s v="43070Вега-1"/>
    <n v="937288185.59000003"/>
    <n v="44230170.420000002"/>
    <n v="0.28771805336856499"/>
    <n v="0.27299582931129002"/>
  </r>
  <r>
    <s v="RU000A0JWKQ4"/>
    <x v="22"/>
    <d v="2018-01-01T00:00:00"/>
    <s v="43101Вега-1"/>
    <n v="918217314.50000095"/>
    <n v="19070871.09"/>
    <n v="0.158673721008704"/>
    <n v="0.20557826256223199"/>
  </r>
  <r>
    <s v="RU000A0JWKQ4"/>
    <x v="22"/>
    <d v="2018-02-01T00:00:00"/>
    <s v="43132Вега-1"/>
    <n v="897424970.03000104"/>
    <n v="20792344.469999999"/>
    <n v="0.16689709508182901"/>
    <n v="6.3503899375009901E-2"/>
  </r>
  <r>
    <s v="RU000A0JWKQ4"/>
    <x v="22"/>
    <d v="2018-03-01T00:00:00"/>
    <s v="43160Вега-1"/>
    <n v="866497861.34000003"/>
    <n v="30927108.690000001"/>
    <n v="0.25406218288453403"/>
    <n v="9.5245029641726695E-2"/>
  </r>
  <r>
    <s v="RU000A0JWKQ4"/>
    <x v="22"/>
    <d v="2018-04-01T00:00:00"/>
    <s v="43191Вега-1"/>
    <n v="835136924.13"/>
    <n v="31360937.210000001"/>
    <n v="0.190850737079752"/>
    <n v="0.22673382414401699"/>
  </r>
  <r>
    <s v="RU000A0JWKQ4"/>
    <x v="22"/>
    <d v="2018-05-01T00:00:00"/>
    <s v="43221Вега-1"/>
    <n v="812425234.14000106"/>
    <n v="22711689.989999998"/>
    <n v="0.20298208070059501"/>
    <n v="0.11338726726404599"/>
  </r>
  <r>
    <s v="RU000A0JWKQ4"/>
    <x v="22"/>
    <d v="2018-06-01T00:00:00"/>
    <s v="43252Вега-1"/>
    <n v="788520447.51999998"/>
    <n v="23904786.620000001"/>
    <n v="0.22738987996952301"/>
    <n v="0.27355526023458798"/>
  </r>
  <r>
    <s v="RU000A0JWKQ4"/>
    <x v="22"/>
    <d v="2018-07-01T00:00:00"/>
    <s v="43282Вега-1"/>
    <n v="761842416.11000001"/>
    <n v="26678031.41"/>
    <n v="0.170369019776971"/>
    <n v="0.17914384087427601"/>
  </r>
  <r>
    <s v="RU000A0JWKQ4"/>
    <x v="22"/>
    <d v="2018-08-01T00:00:00"/>
    <s v="43313Вега-1"/>
    <n v="737911931.99000001"/>
    <n v="23930484.120000001"/>
    <n v="0.22208444415064901"/>
    <n v="9.7995695619295803E-2"/>
  </r>
  <r>
    <s v="RU000A0JWKQ4"/>
    <x v="22"/>
    <d v="2018-09-01T00:00:00"/>
    <s v="43344Вега-1"/>
    <n v="721713366.12"/>
    <n v="16198565.869999999"/>
    <n v="0.19000257852678801"/>
    <n v="8.6224951857788307E-2"/>
  </r>
  <r>
    <s v="RU000A0JWKQ4"/>
    <x v="22"/>
    <d v="2018-10-01T00:00:00"/>
    <s v="43374Вега-1"/>
    <n v="687770291.84000003"/>
    <n v="33943074.280000001"/>
    <n v="0.33145017287233403"/>
    <n v="0.17062341615881599"/>
  </r>
  <r>
    <s v="RU000A0JWKQ4"/>
    <x v="22"/>
    <d v="2018-11-01T00:00:00"/>
    <s v="43405Вега-1"/>
    <n v="672403940.47000003"/>
    <n v="15366351.369999999"/>
    <n v="0.17045649062426299"/>
    <n v="0.12305363098067799"/>
  </r>
  <r>
    <s v="RU000A0JWKQ4"/>
    <x v="22"/>
    <d v="2018-12-01T00:00:00"/>
    <s v="43435Вега-1"/>
    <n v="651714257.12"/>
    <n v="20689683.350000001"/>
    <n v="0.199626017659602"/>
    <n v="0.18152611363451401"/>
  </r>
  <r>
    <s v="RU000A0JWKQ4"/>
    <x v="22"/>
    <d v="2019-01-01T00:00:00"/>
    <s v="43466Вега-1"/>
    <n v="632472909.60000002"/>
    <n v="19241347.52"/>
    <n v="0.247090342166191"/>
    <n v="0.15227390832877"/>
  </r>
  <r>
    <s v="RU000A0JWKQ4"/>
    <x v="22"/>
    <d v="2019-02-01T00:00:00"/>
    <s v="43497Вега-1"/>
    <n v="615525293.90999901"/>
    <n v="16947615.690000001"/>
    <n v="0.137522504855667"/>
    <n v="0.25425090178005899"/>
  </r>
  <r>
    <s v="RU000A0JWKQ4"/>
    <x v="22"/>
    <d v="2019-03-01T00:00:00"/>
    <s v="43525Вега-1"/>
    <n v="590357800.5"/>
    <n v="25167493.41"/>
    <n v="0.25355716114975202"/>
    <n v="0.23966441985405701"/>
  </r>
  <r>
    <s v="RU000A0JWKQ4"/>
    <x v="22"/>
    <d v="2019-04-01T00:00:00"/>
    <s v="43556Вега-1"/>
    <n v="560308391.25999999"/>
    <n v="30049409.239999998"/>
    <n v="0.38778404253689802"/>
    <n v="0.19407240136836601"/>
  </r>
  <r>
    <s v="RU000A0JWKQ4"/>
    <x v="22"/>
    <d v="2019-05-01T00:00:00"/>
    <s v="43586Вега-1"/>
    <n v="543793542.19000006"/>
    <n v="16514849.07"/>
    <n v="9.3105901766144097E-2"/>
    <n v="0.190765239236701"/>
  </r>
  <r>
    <s v="RU000A0JWKQ4"/>
    <x v="22"/>
    <d v="2019-06-01T00:00:00"/>
    <s v="43617Вега-1"/>
    <n v="530732238.41000003"/>
    <n v="13061303.779999999"/>
    <n v="0.21311398741339799"/>
    <n v="0"/>
  </r>
  <r>
    <s v="RU000A0JWKQ4"/>
    <x v="22"/>
    <d v="2019-07-01T00:00:00"/>
    <s v="43647Вега-1"/>
    <n v="513981617.23000002"/>
    <n v="16750621.18"/>
    <n v="0.225699143078093"/>
    <n v="7.6513274596272898E-2"/>
  </r>
  <r>
    <s v="RU000A0JWKQ4"/>
    <x v="22"/>
    <d v="2019-08-01T00:00:00"/>
    <s v="43678Вега-1"/>
    <n v="502925603.57999998"/>
    <n v="11056013.65"/>
    <n v="0.18518739096765999"/>
    <n v="0"/>
  </r>
  <r>
    <s v="RU000A0JWKQ4"/>
    <x v="22"/>
    <d v="2019-09-01T00:00:00"/>
    <s v="43709Вега-1"/>
    <n v="493241010.06"/>
    <n v="9684593.5199999996"/>
    <n v="0.16437600840545299"/>
    <n v="0.17875743708907299"/>
  </r>
  <r>
    <s v="RU000A0JWKQ4"/>
    <x v="22"/>
    <d v="2019-10-01T00:00:00"/>
    <s v="43739Вега-1"/>
    <n v="472009246.93000001"/>
    <n v="21231763.129999999"/>
    <n v="0.276113717302713"/>
    <n v="0.16319250054375301"/>
  </r>
  <r>
    <s v="RU000A0JWU80"/>
    <x v="23"/>
    <d v="2016-08-01T00:00:00"/>
    <s v="42583Absolut4"/>
    <n v="5896903839.3299799"/>
    <n v="253090572.52000001"/>
    <n v="0.37322452902577602"/>
    <n v="0"/>
  </r>
  <r>
    <s v="RU000A0JWU80"/>
    <x v="23"/>
    <d v="2016-09-01T00:00:00"/>
    <s v="42614Absolut4"/>
    <n v="5628788507.5500002"/>
    <n v="289131575.93000001"/>
    <n v="0.44627451293769599"/>
    <n v="0"/>
  </r>
  <r>
    <s v="RU000A0JWU80"/>
    <x v="23"/>
    <d v="2016-10-01T00:00:00"/>
    <s v="42644Absolut4"/>
    <n v="5568854789.3400202"/>
    <n v="59933718.209999897"/>
    <n v="8.6171186665614602E-2"/>
    <n v="0"/>
  </r>
  <r>
    <s v="RU000A0JWU80"/>
    <x v="23"/>
    <d v="2016-11-01T00:00:00"/>
    <s v="42675Absolut4"/>
    <n v="5464419651.5599899"/>
    <n v="104435137.78"/>
    <n v="0.15789684015896199"/>
    <n v="0"/>
  </r>
  <r>
    <s v="RU000A0JWU80"/>
    <x v="23"/>
    <d v="2016-12-01T00:00:00"/>
    <s v="42705Absolut4"/>
    <n v="5342697375.2399902"/>
    <n v="125441323.34999999"/>
    <n v="0.204044620559759"/>
    <n v="0"/>
  </r>
  <r>
    <s v="RU000A0JWU80"/>
    <x v="23"/>
    <d v="2017-01-01T00:00:00"/>
    <s v="42736Absolut4"/>
    <n v="5226323766.5400105"/>
    <n v="116373608.7"/>
    <n v="0.18575190684191301"/>
    <n v="2.61407996737517E-3"/>
  </r>
  <r>
    <s v="RU000A0JWU80"/>
    <x v="23"/>
    <d v="2017-02-01T00:00:00"/>
    <s v="42767Absolut4"/>
    <n v="5133880620.8799896"/>
    <n v="92443145.659999996"/>
    <n v="0.15025690749596299"/>
    <n v="0"/>
  </r>
  <r>
    <s v="RU000A0JWU80"/>
    <x v="23"/>
    <d v="2017-03-01T00:00:00"/>
    <s v="42795Absolut4"/>
    <n v="5033586869.0299997"/>
    <n v="100293751.84999999"/>
    <n v="0.16242182079324199"/>
    <n v="0"/>
  </r>
  <r>
    <s v="RU000A0JWU80"/>
    <x v="23"/>
    <d v="2017-04-01T00:00:00"/>
    <s v="42826Absolut4"/>
    <n v="4942197231.1199999"/>
    <n v="91389637.910000205"/>
    <n v="0.14787997267598199"/>
    <n v="0"/>
  </r>
  <r>
    <s v="RU000A0JWU80"/>
    <x v="23"/>
    <d v="2017-05-01T00:00:00"/>
    <s v="42856Absolut4"/>
    <n v="4836991793.0500002"/>
    <n v="144734677.66"/>
    <n v="0.257479156970922"/>
    <n v="2.4274335680633001E-3"/>
  </r>
  <r>
    <s v="RU000A0JWU80"/>
    <x v="23"/>
    <d v="2017-06-01T00:00:00"/>
    <s v="42887Absolut4"/>
    <n v="4722305312.4200001"/>
    <n v="116626329.54000001"/>
    <n v="0.208114986920647"/>
    <n v="5.4739593332840996E-3"/>
  </r>
  <r>
    <s v="RU000A0JWU80"/>
    <x v="23"/>
    <d v="2017-07-01T00:00:00"/>
    <s v="42917Absolut4"/>
    <n v="4596726504.6700001"/>
    <n v="128546638.76000001"/>
    <n v="0.23887408223360701"/>
    <n v="1.5148153607978301E-2"/>
  </r>
  <r>
    <s v="RU000A0JWU80"/>
    <x v="23"/>
    <d v="2017-08-01T00:00:00"/>
    <s v="42948Absolut4"/>
    <n v="4494601220.8199997"/>
    <n v="103757527.02"/>
    <n v="0.19081786426227501"/>
    <n v="8.0318395655116798E-3"/>
  </r>
  <r>
    <s v="RU000A0JWU80"/>
    <x v="23"/>
    <d v="2017-09-01T00:00:00"/>
    <s v="42979Absolut4"/>
    <n v="4371666757.18999"/>
    <n v="126921508.76000001"/>
    <n v="0.24721655224135"/>
    <n v="2.6734359673430399E-3"/>
  </r>
  <r>
    <s v="RU000A0JWU80"/>
    <x v="23"/>
    <d v="2017-10-01T00:00:00"/>
    <s v="43009Absolut4"/>
    <n v="4207786594.3699999"/>
    <n v="163880162.81999999"/>
    <n v="0.33189422462867302"/>
    <n v="2.3340546121456401E-3"/>
  </r>
  <r>
    <s v="RU000A0JWU80"/>
    <x v="23"/>
    <d v="2017-11-01T00:00:00"/>
    <s v="43040Absolut4"/>
    <n v="4048943968"/>
    <n v="161008454.47"/>
    <n v="0.34084891477746598"/>
    <n v="6.4087002452087897E-3"/>
  </r>
  <r>
    <s v="RU000A0JWU80"/>
    <x v="23"/>
    <d v="2017-12-01T00:00:00"/>
    <s v="43070Absolut4"/>
    <n v="3914917883.29"/>
    <n v="134026084.70999999"/>
    <n v="0.29798104098471001"/>
    <n v="6.4553682502381804E-3"/>
  </r>
  <r>
    <s v="RU000A0JWU80"/>
    <x v="23"/>
    <d v="2018-01-01T00:00:00"/>
    <s v="43101Absolut4"/>
    <n v="3754470534.0599899"/>
    <n v="160447349.22999999"/>
    <n v="0.32597499400977598"/>
    <n v="5.7099892486686503E-2"/>
  </r>
  <r>
    <s v="RU000A0JWU80"/>
    <x v="23"/>
    <d v="2018-02-01T00:00:00"/>
    <s v="43132Absolut4"/>
    <n v="3633373227.79"/>
    <n v="121097306.27"/>
    <n v="0.28233013823124897"/>
    <n v="2.39455413693513E-2"/>
  </r>
  <r>
    <s v="RU000A0JWU80"/>
    <x v="23"/>
    <d v="2018-03-01T00:00:00"/>
    <s v="43160Absolut4"/>
    <n v="3512635664.75001"/>
    <n v="121857953.75"/>
    <n v="0.27867160546601799"/>
    <n v="2.71011829868525E-2"/>
  </r>
  <r>
    <s v="RU000A0JWU80"/>
    <x v="23"/>
    <d v="2018-04-01T00:00:00"/>
    <s v="43191Absolut4"/>
    <n v="3386870811.21"/>
    <n v="125764853.54000001"/>
    <n v="0.30766712909545302"/>
    <n v="2.0780045777998201E-2"/>
  </r>
  <r>
    <s v="RU000A0JWU80"/>
    <x v="23"/>
    <d v="2018-05-01T00:00:00"/>
    <s v="43221Absolut4"/>
    <n v="3249177886.3800101"/>
    <n v="137692924.83000001"/>
    <n v="0.35478816118821399"/>
    <n v="0"/>
  </r>
  <r>
    <s v="RU000A0JWU80"/>
    <x v="23"/>
    <d v="2018-06-01T00:00:00"/>
    <s v="43252Absolut4"/>
    <n v="3120653975.54"/>
    <n v="128523910.84"/>
    <n v="0.34519249867667601"/>
    <n v="0"/>
  </r>
  <r>
    <s v="RU000A0JWU80"/>
    <x v="23"/>
    <d v="2018-07-01T00:00:00"/>
    <s v="43282Absolut4"/>
    <n v="3011988949.7600002"/>
    <n v="108665025.78"/>
    <n v="0.31507602016309"/>
    <n v="3.0302941176174598E-3"/>
  </r>
  <r>
    <s v="RU000A0JWU80"/>
    <x v="23"/>
    <d v="2018-08-01T00:00:00"/>
    <s v="43313Absolut4"/>
    <n v="2881245259.9200101"/>
    <n v="130743689.84"/>
    <n v="0.37712216183132602"/>
    <n v="0"/>
  </r>
  <r>
    <s v="RU000A0JWU80"/>
    <x v="23"/>
    <d v="2018-09-01T00:00:00"/>
    <s v="43344Absolut4"/>
    <n v="2765827621.4200001"/>
    <n v="117154003.19"/>
    <n v="0.35335484109973597"/>
    <n v="9.2762880939530907E-3"/>
  </r>
  <r>
    <s v="RU000A0JWU80"/>
    <x v="23"/>
    <d v="2018-10-01T00:00:00"/>
    <s v="43374Absolut4"/>
    <n v="2672145040.3099999"/>
    <n v="93682581.110000104"/>
    <n v="0.29436159500072001"/>
    <n v="5.2840721626664601E-3"/>
  </r>
  <r>
    <s v="RU000A0JWU80"/>
    <x v="23"/>
    <d v="2018-11-01T00:00:00"/>
    <s v="43405Absolut4"/>
    <n v="2585208072.7800002"/>
    <n v="86936967.530000001"/>
    <n v="0.28041673197057498"/>
    <n v="7.4120127913088803E-3"/>
  </r>
  <r>
    <s v="RU000A0JWU80"/>
    <x v="23"/>
    <d v="2018-12-01T00:00:00"/>
    <s v="43435Absolut4"/>
    <n v="2476311769.1500001"/>
    <n v="108896303.63"/>
    <n v="0.32489292578663198"/>
    <n v="5.4417332124808503E-2"/>
  </r>
  <r>
    <s v="RU000A0JWU80"/>
    <x v="23"/>
    <d v="2019-01-01T00:00:00"/>
    <s v="43466Absolut4"/>
    <n v="2419032030.8000102"/>
    <n v="57279738.350000098"/>
    <n v="0.18426598571119901"/>
    <n v="3.9304756787886799E-3"/>
  </r>
  <r>
    <s v="RU000A0JWU80"/>
    <x v="23"/>
    <d v="2019-02-01T00:00:00"/>
    <s v="43497Absolut4"/>
    <n v="2316496929.9099998"/>
    <n v="102535100.89"/>
    <n v="0.337240143336698"/>
    <n v="7.6287477182050006E-2"/>
  </r>
  <r>
    <s v="RU000A0JWU80"/>
    <x v="23"/>
    <d v="2019-03-01T00:00:00"/>
    <s v="43525Absolut4"/>
    <n v="2267654110.3899999"/>
    <n v="51149953.629999898"/>
    <n v="0.169129122768228"/>
    <n v="1.46215614481348E-2"/>
  </r>
  <r>
    <s v="RU000A0JWU80"/>
    <x v="23"/>
    <d v="2019-04-01T00:00:00"/>
    <s v="43556Absolut4"/>
    <n v="2218612815.5900002"/>
    <n v="49041294.799999997"/>
    <n v="0.166701451954782"/>
    <n v="0"/>
  </r>
  <r>
    <s v="RU000A0JWU80"/>
    <x v="23"/>
    <d v="2019-05-01T00:00:00"/>
    <s v="43586Absolut4"/>
    <n v="2167958124.8899999"/>
    <n v="50654690.700000003"/>
    <n v="0.15970592828004701"/>
    <n v="3.6965956457432399E-2"/>
  </r>
  <r>
    <s v="RU000A0JWU80"/>
    <x v="23"/>
    <d v="2019-06-01T00:00:00"/>
    <s v="43617Absolut4"/>
    <n v="2126358559.1800001"/>
    <n v="41599565.710000001"/>
    <n v="0.14419736692982499"/>
    <n v="4.7259494838400896E-3"/>
  </r>
  <r>
    <s v="RU000A0JWU80"/>
    <x v="23"/>
    <d v="2019-07-01T00:00:00"/>
    <s v="43647Absolut4"/>
    <n v="2069542817.6900001"/>
    <n v="56815741.490000002"/>
    <n v="0.21807968051657201"/>
    <n v="1.0241207733953E-2"/>
  </r>
  <r>
    <s v="RU000A0JWU80"/>
    <x v="23"/>
    <d v="2019-08-01T00:00:00"/>
    <s v="43678Absolut4"/>
    <n v="2032463919.5999999"/>
    <n v="37373625.979999997"/>
    <n v="0.13138891333189801"/>
    <n v="4.9734952629656402E-3"/>
  </r>
  <r>
    <s v="RU000A0JWU80"/>
    <x v="23"/>
    <d v="2019-09-01T00:00:00"/>
    <s v="43709Absolut4"/>
    <n v="1984267779.8199999"/>
    <n v="48196139.780000001"/>
    <n v="0.196171741794301"/>
    <n v="1.6796668292341499E-2"/>
  </r>
  <r>
    <s v="RU000A0JWU80"/>
    <x v="23"/>
    <d v="2019-10-01T00:00:00"/>
    <s v="43739Absolut4"/>
    <n v="1920330523.6400001"/>
    <n v="63937256.180000097"/>
    <n v="0.27385305256471698"/>
    <n v="7.6015633863321099E-3"/>
  </r>
  <r>
    <s v="RU000A0JX0L8"/>
    <x v="24"/>
    <d v="2016-11-01T00:00:00"/>
    <s v="42675МКБ 2"/>
    <n v="4015799611.96"/>
    <n v="84741079.449999899"/>
    <n v="0.19058879743633"/>
    <n v="0"/>
  </r>
  <r>
    <s v="RU000A0JX0L8"/>
    <x v="24"/>
    <d v="2016-12-01T00:00:00"/>
    <s v="42705МКБ 2"/>
    <n v="3943218803.1700001"/>
    <n v="72580808.790000096"/>
    <n v="0.15143324330794"/>
    <n v="1.2285308597438999E-2"/>
  </r>
  <r>
    <s v="RU000A0JX0L8"/>
    <x v="24"/>
    <d v="2017-01-01T00:00:00"/>
    <s v="42736МКБ 2"/>
    <n v="3844939154.4899998"/>
    <n v="126742377.12"/>
    <n v="0.29985491444365903"/>
    <n v="3.04353582386362E-2"/>
  </r>
  <r>
    <s v="RU000A0JX0L8"/>
    <x v="24"/>
    <d v="2017-02-01T00:00:00"/>
    <s v="42767МКБ 2"/>
    <n v="3798701124.0100002"/>
    <n v="46238030.480000101"/>
    <n v="0.11404913495760099"/>
    <n v="1.34207863908895E-2"/>
  </r>
  <r>
    <s v="RU000A0JX0L8"/>
    <x v="24"/>
    <d v="2017-03-01T00:00:00"/>
    <s v="42795МКБ 2"/>
    <n v="3725568570.06001"/>
    <n v="73132553.949999899"/>
    <n v="0.17408997001458101"/>
    <n v="8.43112104914512E-3"/>
  </r>
  <r>
    <s v="RU000A0JX0L8"/>
    <x v="24"/>
    <d v="2017-04-01T00:00:00"/>
    <s v="42826МКБ 2"/>
    <n v="3641694724.3000002"/>
    <n v="83873845.759999901"/>
    <n v="0.208276130619339"/>
    <n v="1.6074551328516901E-2"/>
  </r>
  <r>
    <s v="RU000A0JX0L8"/>
    <x v="24"/>
    <d v="2017-05-01T00:00:00"/>
    <s v="42856МКБ 2"/>
    <n v="3577545572.6799998"/>
    <n v="64149151.619999997"/>
    <n v="0.14201606755388699"/>
    <n v="2.39177510354792E-2"/>
  </r>
  <r>
    <s v="RU000A0JX0L8"/>
    <x v="24"/>
    <d v="2017-06-01T00:00:00"/>
    <s v="42887МКБ 2"/>
    <n v="3502922892.5700002"/>
    <n v="74622680.109999895"/>
    <n v="0.17859842919222399"/>
    <n v="2.5985839398741901E-2"/>
  </r>
  <r>
    <s v="RU000A0JX0L8"/>
    <x v="24"/>
    <d v="2017-07-01T00:00:00"/>
    <s v="42917МКБ 2"/>
    <n v="3430379105.4400001"/>
    <n v="72543787.129999995"/>
    <n v="0.18679944948410901"/>
    <n v="7.4037852608448904E-2"/>
  </r>
  <r>
    <s v="RU000A0JX0L8"/>
    <x v="24"/>
    <d v="2017-08-01T00:00:00"/>
    <s v="42948МКБ 2"/>
    <n v="3349074693.3400002"/>
    <n v="81304412.100000098"/>
    <n v="0.21871962096393699"/>
    <n v="6.5623170959735501E-3"/>
  </r>
  <r>
    <s v="RU000A0JX0L8"/>
    <x v="24"/>
    <d v="2017-09-01T00:00:00"/>
    <s v="42979МКБ 2"/>
    <n v="3258253484.1500001"/>
    <n v="90821209.190000206"/>
    <n v="0.25195409310453298"/>
    <n v="0"/>
  </r>
  <r>
    <s v="RU000A0JX0L8"/>
    <x v="24"/>
    <d v="2017-10-01T00:00:00"/>
    <s v="43009МКБ 2"/>
    <n v="3138990653.6999998"/>
    <n v="119262830.45"/>
    <n v="0.30225402596678402"/>
    <n v="7.2765991559133297E-2"/>
  </r>
  <r>
    <s v="RU000A0JX0L8"/>
    <x v="24"/>
    <d v="2017-11-01T00:00:00"/>
    <s v="43040МКБ 2"/>
    <n v="3017609899.1999998"/>
    <n v="121380754.5"/>
    <n v="0.35666109283265801"/>
    <n v="3.5196913271751701E-2"/>
  </r>
  <r>
    <s v="RU000A0JX0L8"/>
    <x v="24"/>
    <d v="2017-12-01T00:00:00"/>
    <s v="43070МКБ 2"/>
    <n v="2855134491.5300002"/>
    <n v="162475407.66999999"/>
    <n v="0.476088004184824"/>
    <n v="5.7700933158758697E-2"/>
  </r>
  <r>
    <s v="RU000A0JX0L8"/>
    <x v="24"/>
    <d v="2018-01-01T00:00:00"/>
    <s v="43101МКБ 2"/>
    <n v="2717343554"/>
    <n v="137790937.53"/>
    <n v="0.37405422976494102"/>
    <n v="9.3637883683506201E-2"/>
  </r>
  <r>
    <s v="RU000A0JX0L8"/>
    <x v="24"/>
    <d v="2018-02-01T00:00:00"/>
    <s v="43132МКБ 2"/>
    <n v="2632546759.2199898"/>
    <n v="84796794.780000001"/>
    <n v="0.288142817337663"/>
    <n v="1.16581113111655E-2"/>
  </r>
  <r>
    <s v="RU000A0JX0L8"/>
    <x v="24"/>
    <d v="2018-03-01T00:00:00"/>
    <s v="43160МКБ 2"/>
    <n v="2521025333.4099998"/>
    <n v="111521425.81"/>
    <n v="0.38446554911256903"/>
    <n v="3.6262388229722699E-2"/>
  </r>
  <r>
    <s v="RU000A0JX0L8"/>
    <x v="24"/>
    <d v="2018-04-01T00:00:00"/>
    <s v="43191МКБ 2"/>
    <n v="2394251414.6100001"/>
    <n v="126773918.8"/>
    <n v="0.44112303010188503"/>
    <n v="1.4276812851773801E-2"/>
  </r>
  <r>
    <s v="RU000A0JX0L8"/>
    <x v="24"/>
    <d v="2018-05-01T00:00:00"/>
    <s v="43221МКБ 2"/>
    <n v="2288691011.1399999"/>
    <n v="107982158.86"/>
    <n v="0.40391602075851402"/>
    <n v="0.10574070691100999"/>
  </r>
  <r>
    <s v="RU000A0JX0L8"/>
    <x v="24"/>
    <d v="2018-06-01T00:00:00"/>
    <s v="43252МКБ 2"/>
    <n v="2212609946.5599999"/>
    <n v="77039170.260000005"/>
    <n v="0.30662614214860101"/>
    <n v="0"/>
  </r>
  <r>
    <s v="RU000A0JX0L8"/>
    <x v="24"/>
    <d v="2018-07-01T00:00:00"/>
    <s v="43282МКБ 2"/>
    <n v="2107961081.3199999"/>
    <n v="104648865.23999999"/>
    <n v="0.37541189915468198"/>
    <n v="7.0326346564947698E-2"/>
  </r>
  <r>
    <s v="RU000A0JX0L8"/>
    <x v="24"/>
    <d v="2018-08-01T00:00:00"/>
    <s v="43313МКБ 2"/>
    <n v="2032539875.3699999"/>
    <n v="75421205.950000003"/>
    <n v="0.32488273604485102"/>
    <n v="3.1306257546652901E-2"/>
  </r>
  <r>
    <s v="RU000A0JX0L8"/>
    <x v="24"/>
    <d v="2018-09-01T00:00:00"/>
    <s v="43344МКБ 2"/>
    <n v="1943861230.1400001"/>
    <n v="88678645.230000004"/>
    <n v="0.37666488340494803"/>
    <n v="3.4750366841960798E-2"/>
  </r>
  <r>
    <s v="RU000A0JX0L8"/>
    <x v="24"/>
    <d v="2018-10-01T00:00:00"/>
    <s v="43374МКБ 2"/>
    <n v="1850976216.1800001"/>
    <n v="92885013.959999904"/>
    <n v="0.35850172463876401"/>
    <n v="0.116101733827218"/>
  </r>
  <r>
    <s v="RU000A0JX0L8"/>
    <x v="24"/>
    <d v="2018-11-01T00:00:00"/>
    <s v="43405МКБ 2"/>
    <n v="1801718652.0899999"/>
    <n v="49257564.090000004"/>
    <n v="0.23131139821890501"/>
    <n v="4.6726685715836602E-3"/>
  </r>
  <r>
    <s v="RU000A0JX0L8"/>
    <x v="24"/>
    <d v="2018-12-01T00:00:00"/>
    <s v="43435МКБ 2"/>
    <n v="1676601551.0899999"/>
    <n v="125117101"/>
    <n v="0.55727585947979996"/>
    <n v="0.19607455023403"/>
  </r>
  <r>
    <s v="RU000A0JX0L8"/>
    <x v="24"/>
    <d v="2019-01-01T00:00:00"/>
    <s v="43466МКБ 2"/>
    <n v="1613582532.3699999"/>
    <n v="63019018.719999999"/>
    <n v="0.33588863520151702"/>
    <n v="0"/>
  </r>
  <r>
    <s v="RU000A0JX0L8"/>
    <x v="24"/>
    <d v="2019-02-01T00:00:00"/>
    <s v="43497МКБ 2"/>
    <n v="1561393060.3599999"/>
    <n v="52189472.009999998"/>
    <n v="0.201006791510981"/>
    <n v="0.101521877330574"/>
  </r>
  <r>
    <s v="RU000A0JX0L8"/>
    <x v="24"/>
    <d v="2019-03-01T00:00:00"/>
    <s v="43525МКБ 2"/>
    <n v="1529729836.4100001"/>
    <n v="31663223.949999999"/>
    <n v="0.16448282285483401"/>
    <n v="2.65873929798465E-2"/>
  </r>
  <r>
    <s v="RU000A0JX0L8"/>
    <x v="24"/>
    <d v="2019-04-01T00:00:00"/>
    <s v="43556МКБ 2"/>
    <n v="1481950715.8699999"/>
    <n v="47779120.539999999"/>
    <n v="0.27535270120482502"/>
    <n v="2.7621144098118802E-2"/>
  </r>
  <r>
    <s v="RU000A0JX0L8"/>
    <x v="24"/>
    <d v="2019-05-01T00:00:00"/>
    <s v="43586МКБ 2"/>
    <n v="1447368606.3299999"/>
    <n v="34582109.539999999"/>
    <n v="0.194251875367114"/>
    <n v="3.6256289841080903E-2"/>
  </r>
  <r>
    <s v="RU000A0JX0L8"/>
    <x v="24"/>
    <d v="2019-06-01T00:00:00"/>
    <s v="43617МКБ 2"/>
    <n v="1413172302.76"/>
    <n v="34498190.640000001"/>
    <n v="0.19811751938001801"/>
    <n v="0"/>
  </r>
  <r>
    <s v="RU000A0JX0L8"/>
    <x v="24"/>
    <d v="2019-07-01T00:00:00"/>
    <s v="43647МКБ 2"/>
    <n v="1382054522.3399999"/>
    <n v="34372284.32"/>
    <n v="0.15202080011716401"/>
    <n v="7.7758007942360402E-2"/>
  </r>
  <r>
    <s v="RU000A0JX0L8"/>
    <x v="24"/>
    <d v="2019-08-01T00:00:00"/>
    <s v="43678МКБ 2"/>
    <n v="1346382748.1400001"/>
    <n v="35671774.200000003"/>
    <n v="0.21817216583233401"/>
    <n v="0"/>
  </r>
  <r>
    <s v="RU000A0JX0L8"/>
    <x v="24"/>
    <d v="2019-09-01T00:00:00"/>
    <s v="43709МКБ 2"/>
    <n v="1314968450.8399999"/>
    <n v="31414297.300000001"/>
    <n v="0.19450024612934899"/>
    <n v="0.100380897065228"/>
  </r>
  <r>
    <s v="RU000A0JX0L8"/>
    <x v="24"/>
    <d v="2019-10-01T00:00:00"/>
    <s v="43739МКБ 2"/>
    <n v="1272295907.71"/>
    <n v="42672543.130000003"/>
    <n v="0.28327326467638397"/>
    <n v="7.0736917215518405E-2"/>
  </r>
  <r>
    <s v="RU000A0JXQU1"/>
    <x v="25"/>
    <d v="2017-04-01T00:00:00"/>
    <s v="42826Возрождение-5"/>
    <n v="4581609998.3800001"/>
    <n v="252142774.59999999"/>
    <n v="0.45789215086824497"/>
    <n v="0"/>
  </r>
  <r>
    <s v="RU000A0JXQU1"/>
    <x v="25"/>
    <d v="2017-05-01T00:00:00"/>
    <s v="42856Возрождение-5"/>
    <n v="4471002678.3999996"/>
    <n v="137239160.31"/>
    <n v="0.26313439578113801"/>
    <n v="0"/>
  </r>
  <r>
    <s v="RU000A0JXQU1"/>
    <x v="25"/>
    <d v="2017-06-01T00:00:00"/>
    <s v="42887Возрождение-5"/>
    <n v="4331742984.0400105"/>
    <n v="141195358.25"/>
    <n v="0.27733722290462298"/>
    <n v="5.2380879360402997E-3"/>
  </r>
  <r>
    <s v="RU000A0JXQU1"/>
    <x v="25"/>
    <d v="2017-07-01T00:00:00"/>
    <s v="42917Возрождение-5"/>
    <n v="4217348245.1500001"/>
    <n v="114394738.89"/>
    <n v="0.22932558744958501"/>
    <n v="0"/>
  </r>
  <r>
    <s v="RU000A0JXQU1"/>
    <x v="25"/>
    <d v="2017-08-01T00:00:00"/>
    <s v="42948Возрождение-5"/>
    <n v="4112685599.5300002"/>
    <n v="104662645.62"/>
    <n v="0.207550347008227"/>
    <n v="7.7479092653190999E-3"/>
  </r>
  <r>
    <s v="RU000A0JXQU1"/>
    <x v="25"/>
    <d v="2017-09-01T00:00:00"/>
    <s v="42979Возрождение-5"/>
    <n v="3993659701.3400002"/>
    <n v="177325663.68000001"/>
    <n v="0.37659233058554098"/>
    <n v="0"/>
  </r>
  <r>
    <s v="RU000A0JXQU1"/>
    <x v="25"/>
    <d v="2017-10-01T00:00:00"/>
    <s v="43009Возрождение-5"/>
    <n v="3864114605.8895998"/>
    <n v="129545095.45039999"/>
    <n v="0.277845033404512"/>
    <n v="7.0068880103618704E-3"/>
  </r>
  <r>
    <s v="RU000A0JXQU1"/>
    <x v="25"/>
    <d v="2017-11-01T00:00:00"/>
    <s v="43040Возрождение-5"/>
    <n v="3744713890.5599999"/>
    <n v="119400715.32960001"/>
    <n v="0.26976377226766102"/>
    <n v="0"/>
  </r>
  <r>
    <s v="RU000A0JXQU1"/>
    <x v="25"/>
    <d v="2017-12-01T00:00:00"/>
    <s v="43070Возрождение-5"/>
    <n v="3597873306.0300002"/>
    <n v="146840584.53"/>
    <n v="0.34293353206687999"/>
    <n v="0"/>
  </r>
  <r>
    <s v="RU000A0JXQU1"/>
    <x v="25"/>
    <d v="2018-01-01T00:00:00"/>
    <s v="43101Возрождение-5"/>
    <n v="3387501879.3699999"/>
    <n v="210371426.66"/>
    <n v="0.49623367160292198"/>
    <n v="0"/>
  </r>
  <r>
    <s v="RU000A0JXQU1"/>
    <x v="25"/>
    <d v="2018-02-01T00:00:00"/>
    <s v="43132Возрождение-5"/>
    <n v="3173286352.7199998"/>
    <n v="214215526.65000001"/>
    <n v="0.53007257754203996"/>
    <n v="3.28752753420647E-3"/>
  </r>
  <r>
    <s v="RU000A0JXQU1"/>
    <x v="25"/>
    <d v="2018-03-01T00:00:00"/>
    <s v="43160Возрождение-5"/>
    <n v="3033691091.7399998"/>
    <n v="139595260.97999999"/>
    <n v="0.37394859418329401"/>
    <n v="1.0963995417936599E-2"/>
  </r>
  <r>
    <s v="RU000A0JXQU1"/>
    <x v="25"/>
    <d v="2018-04-01T00:00:00"/>
    <s v="43191Возрождение-5"/>
    <n v="2892203105.4099998"/>
    <n v="141487986.33000001"/>
    <n v="0.402560784659177"/>
    <n v="0"/>
  </r>
  <r>
    <s v="RU000A0JXQU1"/>
    <x v="25"/>
    <d v="2018-05-01T00:00:00"/>
    <s v="43221Возрождение-5"/>
    <n v="2770940811.7399998"/>
    <n v="121262293.67"/>
    <n v="0.36106081496697001"/>
    <n v="0"/>
  </r>
  <r>
    <s v="RU000A0JXQU1"/>
    <x v="25"/>
    <d v="2018-06-01T00:00:00"/>
    <s v="43252Возрождение-5"/>
    <n v="2623057396.4099998"/>
    <n v="147883415.33000001"/>
    <n v="0.45411608183796098"/>
    <n v="0"/>
  </r>
  <r>
    <s v="RU000A0JXQU1"/>
    <x v="25"/>
    <d v="2018-07-01T00:00:00"/>
    <s v="43282Возрождение-5"/>
    <n v="2500497087.5500002"/>
    <n v="122560308.86"/>
    <n v="0.39880800316906301"/>
    <n v="0"/>
  </r>
  <r>
    <s v="RU000A0JXQU1"/>
    <x v="25"/>
    <d v="2018-08-01T00:00:00"/>
    <s v="43313Возрождение-5"/>
    <n v="2379062171.2800102"/>
    <n v="121434916.27"/>
    <n v="0.41468468964298699"/>
    <n v="9.5073968004301106E-3"/>
  </r>
  <r>
    <s v="RU000A0JXQU1"/>
    <x v="25"/>
    <d v="2018-09-01T00:00:00"/>
    <s v="43344Возрождение-5"/>
    <n v="2318272161.9100099"/>
    <n v="60790009.369999997"/>
    <n v="0.20421377785905701"/>
    <n v="0"/>
  </r>
  <r>
    <s v="RU000A0JXQU1"/>
    <x v="25"/>
    <d v="2018-10-01T00:00:00"/>
    <s v="43374Возрождение-5"/>
    <n v="2175700167.1399999"/>
    <n v="142571994.77000001"/>
    <n v="0.50826962037510104"/>
    <n v="0"/>
  </r>
  <r>
    <s v="RU000A0JXQU1"/>
    <x v="25"/>
    <d v="2018-11-01T00:00:00"/>
    <s v="43405Возрождение-5"/>
    <n v="2086109331.8199999"/>
    <n v="91338977.890000001"/>
    <n v="0.41186612531364503"/>
    <n v="0"/>
  </r>
  <r>
    <s v="RU000A0JXQU1"/>
    <x v="25"/>
    <d v="2018-12-01T00:00:00"/>
    <s v="43435Возрождение-5"/>
    <n v="1965613988.22"/>
    <n v="120495343.59999999"/>
    <n v="0.481229412276028"/>
    <n v="5.8805622780762103E-3"/>
  </r>
  <r>
    <s v="RU000A0JXQU1"/>
    <x v="25"/>
    <d v="2019-01-01T00:00:00"/>
    <s v="43466Возрождение-5"/>
    <n v="1847574600.5899999"/>
    <n v="118039387.63"/>
    <n v="0.49747246011656598"/>
    <n v="2.76157907412087E-2"/>
  </r>
  <r>
    <s v="RU000A0JXQU1"/>
    <x v="25"/>
    <d v="2019-02-01T00:00:00"/>
    <s v="43497Возрождение-5"/>
    <n v="1774621130.6300001"/>
    <n v="72953469.959999993"/>
    <n v="0.28558859585369001"/>
    <n v="6.5412245137551603E-2"/>
  </r>
  <r>
    <s v="RU000A0JXQU1"/>
    <x v="25"/>
    <d v="2019-03-01T00:00:00"/>
    <s v="43525Возрождение-5"/>
    <n v="1724306239.53"/>
    <n v="50314891.099999897"/>
    <n v="0.224118967878492"/>
    <n v="2.51550483392033E-2"/>
  </r>
  <r>
    <s v="RU000A0JXQU1"/>
    <x v="25"/>
    <d v="2019-04-01T00:00:00"/>
    <s v="43556Возрождение-5"/>
    <n v="1650679958.3299999"/>
    <n v="73626281.200000003"/>
    <n v="0.35775218583460899"/>
    <n v="8.2667907804097607E-2"/>
  </r>
  <r>
    <s v="RU000A0JXQU1"/>
    <x v="25"/>
    <d v="2019-05-01T00:00:00"/>
    <s v="43586Возрождение-5"/>
    <n v="1571797180.9100001"/>
    <n v="82603589.269999906"/>
    <n v="0.33196129977786998"/>
    <n v="0.12270585283298401"/>
  </r>
  <r>
    <s v="RU000A0JXQU1"/>
    <x v="25"/>
    <d v="2019-06-01T00:00:00"/>
    <s v="43617Возрождение-5"/>
    <n v="1521440200.8399999"/>
    <n v="50356980.070000097"/>
    <n v="0.25949640517277101"/>
    <n v="4.8107565462363099E-3"/>
  </r>
  <r>
    <s v="RU000A0JXQU1"/>
    <x v="25"/>
    <d v="2019-07-01T00:00:00"/>
    <s v="43647Возрождение-5"/>
    <n v="1471727509.8399999"/>
    <n v="49712691"/>
    <n v="0.26166481364527999"/>
    <n v="0"/>
  </r>
  <r>
    <s v="RU000A0JXQU1"/>
    <x v="25"/>
    <d v="2019-08-01T00:00:00"/>
    <s v="43678Возрождение-5"/>
    <n v="1428481368.52"/>
    <n v="44838748.860000104"/>
    <n v="0.242696462617636"/>
    <n v="0"/>
  </r>
  <r>
    <s v="RU000A0JXQU1"/>
    <x v="25"/>
    <d v="2019-09-01T00:00:00"/>
    <s v="43709Возрождение-5"/>
    <n v="1375427051.6800001"/>
    <n v="53054316.840000004"/>
    <n v="0.26592428821442399"/>
    <n v="5.1577459643017701E-2"/>
  </r>
  <r>
    <s v="RU000A0JXQU1"/>
    <x v="25"/>
    <d v="2019-10-01T00:00:00"/>
    <s v="43739Возрождение-5"/>
    <n v="1287114509.8699999"/>
    <n v="88312541.810000002"/>
    <n v="0.520997331490888"/>
    <n v="0"/>
  </r>
  <r>
    <s v="RU000A0ZZ6K5"/>
    <x v="26"/>
    <d v="2018-04-01T00:00:00"/>
    <s v="43191Металлинвест-2"/>
    <n v="2677063108.3600001"/>
    <n v="125560836.37"/>
    <n v="0.40811282295482099"/>
    <n v="4.44601812888238E-2"/>
  </r>
  <r>
    <s v="RU000A0ZZ6K5"/>
    <x v="26"/>
    <d v="2018-05-01T00:00:00"/>
    <s v="43221Металлинвест-2"/>
    <n v="2573623072.8899999"/>
    <n v="103440035.47"/>
    <n v="0.321042283004282"/>
    <n v="5.1663043357225803E-2"/>
  </r>
  <r>
    <s v="RU000A0ZZ6K5"/>
    <x v="26"/>
    <d v="2018-06-01T00:00:00"/>
    <s v="43252Металлинвест-2"/>
    <n v="2464716684.77"/>
    <n v="108906388.12"/>
    <n v="0.385848279117807"/>
    <n v="0"/>
  </r>
  <r>
    <s v="RU000A0ZZ6K5"/>
    <x v="26"/>
    <d v="2018-07-01T00:00:00"/>
    <s v="43282Металлинвест-2"/>
    <n v="2379486504.8600001"/>
    <n v="85230179.910000101"/>
    <n v="0.315517080383795"/>
    <n v="2.45464822131937E-2"/>
  </r>
  <r>
    <s v="RU000A0ZZ6K5"/>
    <x v="26"/>
    <d v="2018-08-01T00:00:00"/>
    <s v="43313Металлинвест-2"/>
    <n v="2269129529.27"/>
    <n v="110356975.59"/>
    <n v="0.40057464579345903"/>
    <n v="4.3094653819018197E-2"/>
  </r>
  <r>
    <s v="RU000A0ZZ6K5"/>
    <x v="26"/>
    <d v="2018-09-01T00:00:00"/>
    <s v="43344Металлинвест-2"/>
    <n v="2194569932.1500001"/>
    <n v="74559597.120000005"/>
    <n v="0.28684727829363399"/>
    <n v="1.8388088254597999E-2"/>
  </r>
  <r>
    <s v="RU000A0ZZ6K5"/>
    <x v="26"/>
    <d v="2018-10-01T00:00:00"/>
    <s v="43374Металлинвест-2"/>
    <n v="2094114912.5999999"/>
    <n v="100455019.55"/>
    <n v="0.40909882893854299"/>
    <n v="2.9226268346868801E-2"/>
  </r>
  <r>
    <s v="RU000A0ZZ6K5"/>
    <x v="26"/>
    <d v="2018-11-01T00:00:00"/>
    <s v="43405Металлинвест-2"/>
    <n v="2006640992.5"/>
    <n v="87473920.099999905"/>
    <n v="0.35599644251554702"/>
    <n v="3.9104985015352499E-2"/>
  </r>
  <r>
    <s v="RU000A0ZZ6K5"/>
    <x v="26"/>
    <d v="2018-12-01T00:00:00"/>
    <s v="43435Металлинвест-2"/>
    <n v="1920507112.5699999"/>
    <n v="86133879.930000007"/>
    <n v="0.37036899105155202"/>
    <n v="2.20268049678407E-2"/>
  </r>
  <r>
    <s v="RU000A0ZZ6K5"/>
    <x v="26"/>
    <d v="2019-01-01T00:00:00"/>
    <s v="43466Металлинвест-2"/>
    <n v="1875784734.3199999"/>
    <n v="44722378.25"/>
    <n v="0.20304930478866701"/>
    <n v="1.8474798341505099E-2"/>
  </r>
  <r>
    <s v="RU000A0ZZ6K5"/>
    <x v="26"/>
    <d v="2019-02-01T00:00:00"/>
    <s v="43497Металлинвест-2"/>
    <n v="1819456432.55"/>
    <n v="56328301.770000003"/>
    <n v="0.25199088084580201"/>
    <n v="4.28590130623073E-2"/>
  </r>
  <r>
    <s v="RU000A0ZZ6K5"/>
    <x v="26"/>
    <d v="2019-03-01T00:00:00"/>
    <s v="43525Металлинвест-2"/>
    <n v="1772207240.6500001"/>
    <n v="47249191.899999999"/>
    <n v="0.22637773858617499"/>
    <n v="0"/>
  </r>
  <r>
    <s v="RU000A0ZZ6K5"/>
    <x v="26"/>
    <d v="2019-04-01T00:00:00"/>
    <s v="43556Металлинвест-2"/>
    <n v="1718381524.51"/>
    <n v="53825716.140000001"/>
    <n v="0.27065585683551202"/>
    <n v="0"/>
  </r>
  <r>
    <s v="RU000A0ZZ6K5"/>
    <x v="26"/>
    <d v="2019-05-01T00:00:00"/>
    <s v="43586Металлинвест-2"/>
    <n v="1677626694.78"/>
    <n v="40754829.729999997"/>
    <n v="0.18506790881729501"/>
    <n v="2.0432517205824199E-2"/>
  </r>
  <r>
    <s v="RU000A0ZZ6K5"/>
    <x v="26"/>
    <d v="2019-06-01T00:00:00"/>
    <s v="43617Металлинвест-2"/>
    <n v="1642105792.5999999"/>
    <n v="35520902.180000097"/>
    <n v="0.17823356631368401"/>
    <n v="2.40021656124489E-2"/>
  </r>
  <r>
    <s v="RU000A0ZZ6K5"/>
    <x v="26"/>
    <d v="2019-07-01T00:00:00"/>
    <s v="43647Металлинвест-2"/>
    <n v="1604862016.9300001"/>
    <n v="37243775.670000002"/>
    <n v="0.19038483373079301"/>
    <n v="0"/>
  </r>
  <r>
    <s v="RU000A0ZZ6K5"/>
    <x v="26"/>
    <d v="2019-08-01T00:00:00"/>
    <s v="43678Металлинвест-2"/>
    <n v="1545110921.8399999"/>
    <n v="59751095.090000004"/>
    <n v="0.28590770586962799"/>
    <n v="8.0006073689879206E-2"/>
  </r>
  <r>
    <s v="RU000A0ZZ6K5"/>
    <x v="26"/>
    <d v="2019-09-01T00:00:00"/>
    <s v="43709Металлинвест-2"/>
    <n v="1509787875.98"/>
    <n v="35323045.859999999"/>
    <n v="0.19269403586436301"/>
    <n v="1.8441577334678098E-2"/>
  </r>
  <r>
    <s v="RU000A0ZZ6K5"/>
    <x v="26"/>
    <d v="2019-10-01T00:00:00"/>
    <s v="43739Металлинвест-2"/>
    <n v="1481479229.71"/>
    <n v="28308646.27"/>
    <n v="0.149590365001876"/>
    <n v="7.3738665350670599E-2"/>
  </r>
  <r>
    <s v="RU000A0ZZW77"/>
    <x v="27"/>
    <d v="2018-11-01T00:00:00"/>
    <s v="43405БСПБ 2"/>
    <n v="7647920296.2800198"/>
    <n v="187530898.44999999"/>
    <n v="0.19369671845233499"/>
    <n v="9.3976586629346395E-2"/>
  </r>
  <r>
    <s v="RU000A0ZZW77"/>
    <x v="27"/>
    <d v="2018-12-01T00:00:00"/>
    <s v="43435БСПБ 2"/>
    <n v="7357054641.4899797"/>
    <n v="290865654.79000002"/>
    <n v="0.32131311312514399"/>
    <n v="1.24407937932114E-2"/>
  </r>
  <r>
    <s v="RU000A0ZZW77"/>
    <x v="27"/>
    <d v="2019-01-01T00:00:00"/>
    <s v="43466БСПБ 2"/>
    <n v="7125226166.6899796"/>
    <n v="231828474.80000001"/>
    <n v="0.26474284848926199"/>
    <n v="9.5655225207724704E-4"/>
  </r>
  <r>
    <s v="RU000A0ZZW77"/>
    <x v="27"/>
    <d v="2019-02-01T00:00:00"/>
    <s v="43497БСПБ 2"/>
    <n v="6912789549.7600002"/>
    <n v="212436616.93000001"/>
    <n v="0.24568345692902099"/>
    <n v="1.0309643931231099E-2"/>
  </r>
  <r>
    <s v="RU000A0ZZW77"/>
    <x v="27"/>
    <d v="2019-03-01T00:00:00"/>
    <s v="43525БСПБ 2"/>
    <n v="6744205965.6300201"/>
    <n v="168583584.13"/>
    <n v="0.19133688480195099"/>
    <n v="2.19163302796921E-3"/>
  </r>
  <r>
    <s v="RU000A0ZZW77"/>
    <x v="27"/>
    <d v="2019-04-01T00:00:00"/>
    <s v="43556БСПБ 2"/>
    <n v="6528703914.81003"/>
    <n v="215502050.81999999"/>
    <n v="0.25756293315884699"/>
    <n v="1.38209766626981E-2"/>
  </r>
  <r>
    <s v="RU000A0ZZW77"/>
    <x v="27"/>
    <d v="2019-05-01T00:00:00"/>
    <s v="43586БСПБ 2"/>
    <n v="6354397160.6899796"/>
    <n v="174306754.11999899"/>
    <n v="0.215229414383169"/>
    <n v="7.0449537514656298E-3"/>
  </r>
  <r>
    <s v="RU000A0ZZW77"/>
    <x v="27"/>
    <d v="2019-06-01T00:00:00"/>
    <s v="43617БСПБ 2"/>
    <n v="6196628926.9700298"/>
    <n v="157768233.72"/>
    <n v="0.185565192566886"/>
    <n v="1.2015172365903199E-2"/>
  </r>
  <r>
    <s v="RU000A0ZZW77"/>
    <x v="27"/>
    <d v="2019-07-01T00:00:00"/>
    <s v="43647БСПБ 2"/>
    <n v="6036905959.1300097"/>
    <n v="159722967.84"/>
    <n v="0.19315731770161601"/>
    <n v="2.7011025348109299E-2"/>
  </r>
  <r>
    <s v="RU000A0ZZW77"/>
    <x v="27"/>
    <d v="2019-08-01T00:00:00"/>
    <s v="43678БСПБ 2"/>
    <n v="5866452593.97999"/>
    <n v="170453365.15000001"/>
    <n v="0.22359017147846499"/>
    <n v="4.3388801736252598E-2"/>
  </r>
  <r>
    <s v="RU000A0ZZW77"/>
    <x v="27"/>
    <d v="2019-09-01T00:00:00"/>
    <s v="43709БСПБ 2"/>
    <n v="5697215191.5699997"/>
    <n v="169237402.41"/>
    <n v="0.22607418204673199"/>
    <n v="8.2611907049676692E-3"/>
  </r>
  <r>
    <s v="RU000A0ZZW77"/>
    <x v="27"/>
    <d v="2019-10-01T00:00:00"/>
    <s v="43739БСПБ 2"/>
    <n v="5549934519.1999903"/>
    <n v="147280672.37"/>
    <n v="0.201520160259054"/>
    <n v="5.5308064141338402E-3"/>
  </r>
  <r>
    <m/>
    <x v="2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33" firstHeaderRow="0" firstDataRow="1" firstDataCol="1"/>
  <pivotFields count="8">
    <pivotField showAll="0"/>
    <pivotField axis="axisRow" showAll="0">
      <items count="30">
        <item x="23"/>
        <item x="20"/>
        <item x="27"/>
        <item x="22"/>
        <item x="21"/>
        <item x="5"/>
        <item x="14"/>
        <item x="25"/>
        <item x="4"/>
        <item x="11"/>
        <item x="19"/>
        <item x="12"/>
        <item x="26"/>
        <item x="2"/>
        <item x="13"/>
        <item x="18"/>
        <item x="1"/>
        <item x="24"/>
        <item x="8"/>
        <item x="3"/>
        <item x="16"/>
        <item x="15"/>
        <item x="7"/>
        <item x="6"/>
        <item x="10"/>
        <item x="0"/>
        <item x="9"/>
        <item x="17"/>
        <item x="28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CPR" fld="6" subtotal="average" baseField="0" baseItem="0"/>
    <dataField name="Среднее по полю CDR" fld="7" subtotal="average" baseField="0" baseItem="0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11ma.ahml.ru/ru/" TargetMode="External"/><Relationship Id="rId21" Type="http://schemas.openxmlformats.org/officeDocument/2006/relationships/hyperlink" Target="http://www.iametallinvest2.ru/" TargetMode="External"/><Relationship Id="rId42" Type="http://schemas.openxmlformats.org/officeDocument/2006/relationships/hyperlink" Target="http://ma-sunrise-1.ru/" TargetMode="External"/><Relationship Id="rId47" Type="http://schemas.openxmlformats.org/officeDocument/2006/relationships/hyperlink" Target="http://www.e-disclosure.ru/portal/files.aspx?id=34046&amp;type=10" TargetMode="External"/><Relationship Id="rId63" Type="http://schemas.openxmlformats.org/officeDocument/2006/relationships/hyperlink" Target="https://bgfbank.ru/upload/iblock/470/4708cd7887f59d1ea48ca95710a115b1.pdf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http://mia-1.ahml.ru/ru/" TargetMode="External"/><Relationship Id="rId2" Type="http://schemas.openxmlformats.org/officeDocument/2006/relationships/hyperlink" Target="http://www.akbars2-ma.ru/" TargetMode="External"/><Relationship Id="rId16" Type="http://schemas.openxmlformats.org/officeDocument/2006/relationships/hyperlink" Target="https://bgfbank.ru/investoram/" TargetMode="External"/><Relationship Id="rId29" Type="http://schemas.openxmlformats.org/officeDocument/2006/relationships/hyperlink" Target="http://7ma.ahml.ru/ru/" TargetMode="External"/><Relationship Id="rId11" Type="http://schemas.openxmlformats.org/officeDocument/2006/relationships/hyperlink" Target="http://ma-mkb2.ru/" TargetMode="External"/><Relationship Id="rId24" Type="http://schemas.openxmlformats.org/officeDocument/2006/relationships/hyperlink" Target="http://12ma.ahml.ru/ru/" TargetMode="External"/><Relationship Id="rId32" Type="http://schemas.openxmlformats.org/officeDocument/2006/relationships/hyperlink" Target="http://5ma.ahml.ru/ru/" TargetMode="External"/><Relationship Id="rId37" Type="http://schemas.openxmlformats.org/officeDocument/2006/relationships/hyperlink" Target="http://www.ma-absolut4.ru/upload/iblock/931/%D0%9E%D1%82%D1%87%D0%B5%D1%82%20%D0%A0%D0%90_%D0%98%D0%90%20%D0%90%D0%B1%D1%81%D0%BE%D0%BB%D1%8E%D1%824_%D0%B4%D0%B0%D1%82%D0%B0%20%D0%B2%D1%8B%D0%BF%D0%BB%D0%B0%D1%82%D1%8B%2011.09.2019.pdf" TargetMode="External"/><Relationship Id="rId40" Type="http://schemas.openxmlformats.org/officeDocument/2006/relationships/hyperlink" Target="http://mia-1.ahml.ru/common/img/uploaded/MIA_1_INTEKH_Otchet_dlya_investorov_18.11.2019.pdf" TargetMode="External"/><Relationship Id="rId45" Type="http://schemas.openxmlformats.org/officeDocument/2006/relationships/hyperlink" Target="http://www.iainteh.ru/" TargetMode="External"/><Relationship Id="rId53" Type="http://schemas.openxmlformats.org/officeDocument/2006/relationships/hyperlink" Target="http://13ma.ahml.ru/common/img/uploaded/IA_AIZHK_2014-3_Otchet_dlya_investorov_16.12.2019.pdf" TargetMode="External"/><Relationship Id="rId58" Type="http://schemas.openxmlformats.org/officeDocument/2006/relationships/hyperlink" Target="http://6ma.ahml.ru/common/img/uploaded/IA_AIZHK_2011-1_3_Otchet_dlya_investorov_23.12.2019.pdf" TargetMode="External"/><Relationship Id="rId66" Type="http://schemas.openxmlformats.org/officeDocument/2006/relationships/hyperlink" Target="http://ma-sunrise-2.ru/upload/iblock/2ba/%D0%98%D0%90%20%D0%A1%D0%B0%D0%BD%D1%80%D0%B0%D0%B9%D0%B7-2_%D0%9E%D1%82%D1%87%D0%B5%D1%82%20%D0%B4%D0%BB%D1%8F%20%D0%B8%D0%BD%D0%B2%D0%B5%D1%81%D1%82%D0%BE%D1%80%D0%BE%D0%B2_28.01.2020.pdf" TargetMode="External"/><Relationship Id="rId5" Type="http://schemas.openxmlformats.org/officeDocument/2006/relationships/hyperlink" Target="http://mia-1.ahml.ru/ru/" TargetMode="External"/><Relationship Id="rId61" Type="http://schemas.openxmlformats.org/officeDocument/2006/relationships/hyperlink" Target="https://bgfbank.ru/upload/iblock/f20/f201fcbdb285a21c00e7f68cce423c10.pdf" TargetMode="External"/><Relationship Id="rId19" Type="http://schemas.openxmlformats.org/officeDocument/2006/relationships/hyperlink" Target="http://iav3.ru/" TargetMode="External"/><Relationship Id="rId14" Type="http://schemas.openxmlformats.org/officeDocument/2006/relationships/hyperlink" Target="https://bgfbank.ru/investoram/" TargetMode="External"/><Relationship Id="rId22" Type="http://schemas.openxmlformats.org/officeDocument/2006/relationships/hyperlink" Target="http://nd-1.ru/" TargetMode="External"/><Relationship Id="rId27" Type="http://schemas.openxmlformats.org/officeDocument/2006/relationships/hyperlink" Target="http://9ma.ahml.ru/ru/" TargetMode="External"/><Relationship Id="rId30" Type="http://schemas.openxmlformats.org/officeDocument/2006/relationships/hyperlink" Target="http://9ma.ahml.ru/ru/" TargetMode="External"/><Relationship Id="rId35" Type="http://schemas.openxmlformats.org/officeDocument/2006/relationships/hyperlink" Target="http://6ma.ahml.ru/ru/" TargetMode="External"/><Relationship Id="rId43" Type="http://schemas.openxmlformats.org/officeDocument/2006/relationships/hyperlink" Target="http://ma-sunrise-2.ru/" TargetMode="External"/><Relationship Id="rId48" Type="http://schemas.openxmlformats.org/officeDocument/2006/relationships/hyperlink" Target="http://ma-bspb2.ru/upload/iblock/eae/%D0%9E%D1%82%D1%87%D0%B5%D1%82%20%D0%A0%D0%90_%D0%98%D0%90%20%D0%91%D0%A1%D0%9F%D0%912_%D0%B4%D0%B0%D1%82%D0%B0%20%D0%B2%D1%8B%D0%BF%D0%BB%D0%B0%D1%82%D1%8B%2010.12.2019.xlsx" TargetMode="External"/><Relationship Id="rId56" Type="http://schemas.openxmlformats.org/officeDocument/2006/relationships/hyperlink" Target="http://tfb-1.ru/component/phocadownload/category/10-otch-inv?download=374:otchet-26-12-2019\" TargetMode="External"/><Relationship Id="rId64" Type="http://schemas.openxmlformats.org/officeDocument/2006/relationships/hyperlink" Target="http://iav3.ru/node/598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://www.ma-dvic1.ru/" TargetMode="External"/><Relationship Id="rId51" Type="http://schemas.openxmlformats.org/officeDocument/2006/relationships/hyperlink" Target="http://5ma.ahml.ru/common/img/uploaded/AIZHK_2011-2_Otchet_dlya_investorov_16_12_2019.pdf" TargetMode="External"/><Relationship Id="rId3" Type="http://schemas.openxmlformats.org/officeDocument/2006/relationships/hyperlink" Target="http://ma-bspb2.ru/" TargetMode="External"/><Relationship Id="rId12" Type="http://schemas.openxmlformats.org/officeDocument/2006/relationships/hyperlink" Target="http://iav4.ru/" TargetMode="External"/><Relationship Id="rId17" Type="http://schemas.openxmlformats.org/officeDocument/2006/relationships/hyperlink" Target="http://iapspb.ru/" TargetMode="External"/><Relationship Id="rId25" Type="http://schemas.openxmlformats.org/officeDocument/2006/relationships/hyperlink" Target="http://11ma.ahml.ru/ru/" TargetMode="External"/><Relationship Id="rId33" Type="http://schemas.openxmlformats.org/officeDocument/2006/relationships/hyperlink" Target="http://13ma.ahml.ru/ru/" TargetMode="External"/><Relationship Id="rId38" Type="http://schemas.openxmlformats.org/officeDocument/2006/relationships/hyperlink" Target="http://esma2012.ahml.ru/common/img/uploaded/VS_IA_2012_Otchet_dlya_investorov_11.11.2019.pdf" TargetMode="External"/><Relationship Id="rId46" Type="http://schemas.openxmlformats.org/officeDocument/2006/relationships/hyperlink" Target="http://www.iainteh.ru/component/phocadownload/category/10-otch-inv?download=365:otchet-05-11-2019" TargetMode="External"/><Relationship Id="rId59" Type="http://schemas.openxmlformats.org/officeDocument/2006/relationships/hyperlink" Target="https://bgfbank.ru/upload/iblock/b5a/b5afc56afa3c4b4401dc34ada8d9b70b.pdf" TargetMode="External"/><Relationship Id="rId67" Type="http://schemas.openxmlformats.org/officeDocument/2006/relationships/hyperlink" Target="https://7ma.ahml.ru/common/img/uploaded/IA_AIZHK_2012-1_Otchet_dlya_investorov_22.01.2020.pdf" TargetMode="External"/><Relationship Id="rId20" Type="http://schemas.openxmlformats.org/officeDocument/2006/relationships/hyperlink" Target="http://tfb-1.ru/" TargetMode="External"/><Relationship Id="rId41" Type="http://schemas.openxmlformats.org/officeDocument/2006/relationships/hyperlink" Target="http://www.ma-dvic1.ru/component/phocadownload/category/12-otchety-investoram?download=433:otchet-07-11-2019" TargetMode="External"/><Relationship Id="rId54" Type="http://schemas.openxmlformats.org/officeDocument/2006/relationships/hyperlink" Target="http://mia-1.ahml.ru/common/img/uploaded/MIA_1_ATB_BZHF_ZSKB_Otchet_dlya_investorov_24.12.2019.pdf" TargetMode="External"/><Relationship Id="rId62" Type="http://schemas.openxmlformats.org/officeDocument/2006/relationships/hyperlink" Target="https://bgfbank.ru/upload/iblock/24c/24c7185f9fc6604cacf659ae47f322e7.pdf" TargetMode="External"/><Relationship Id="rId1" Type="http://schemas.openxmlformats.org/officeDocument/2006/relationships/hyperlink" Target="http://www.ma-absolut4.ru/" TargetMode="External"/><Relationship Id="rId6" Type="http://schemas.openxmlformats.org/officeDocument/2006/relationships/hyperlink" Target="http://mia2.ru/" TargetMode="External"/><Relationship Id="rId15" Type="http://schemas.openxmlformats.org/officeDocument/2006/relationships/hyperlink" Target="https://bgfbank.ru/investoram/" TargetMode="External"/><Relationship Id="rId23" Type="http://schemas.openxmlformats.org/officeDocument/2006/relationships/hyperlink" Target="http://12ma.ahml.ru/ru/" TargetMode="External"/><Relationship Id="rId28" Type="http://schemas.openxmlformats.org/officeDocument/2006/relationships/hyperlink" Target="http://7ma.ahml.ru/ru/" TargetMode="External"/><Relationship Id="rId36" Type="http://schemas.openxmlformats.org/officeDocument/2006/relationships/hyperlink" Target="http://6ma.ahml.ru/ru/" TargetMode="External"/><Relationship Id="rId49" Type="http://schemas.openxmlformats.org/officeDocument/2006/relationships/hyperlink" Target="https://7ma.ahml.ru/common/img/uploaded/IA_AIZHK_2012-1_Otchet_dlya_investorov_22.01.2020.pdf" TargetMode="External"/><Relationship Id="rId57" Type="http://schemas.openxmlformats.org/officeDocument/2006/relationships/hyperlink" Target="http://www.iametallinvest2.ru/upload/iblock/973/%D0%9E%D1%82%D1%87%D0%B5%D1%82%20%D0%A0%D0%90_%D0%98%D0%90%20%D0%9C%D0%B5%D1%82%D0%B0%D0%BB%D0%BB%D0%B8%D0%BD%D0%B2%D0%B5%D1%81%D1%822_28.12.19_%D1%84%D0%B8%D0%BD%D0%B0%D0%BB.xlsx" TargetMode="External"/><Relationship Id="rId10" Type="http://schemas.openxmlformats.org/officeDocument/2006/relationships/hyperlink" Target="http://esma2012.ahml.ru/ru/" TargetMode="External"/><Relationship Id="rId31" Type="http://schemas.openxmlformats.org/officeDocument/2006/relationships/hyperlink" Target="http://5ma.ahml.ru/ru/" TargetMode="External"/><Relationship Id="rId44" Type="http://schemas.openxmlformats.org/officeDocument/2006/relationships/hyperlink" Target="https://www.mtsbank.ru/about/mortgage_agent/" TargetMode="External"/><Relationship Id="rId52" Type="http://schemas.openxmlformats.org/officeDocument/2006/relationships/hyperlink" Target="http://5ma.ahml.ru/common/img/uploaded/AIZHK_2011-2_Otchet_dlya_investorov_16_12_2019.pdf" TargetMode="External"/><Relationship Id="rId60" Type="http://schemas.openxmlformats.org/officeDocument/2006/relationships/hyperlink" Target="http://www.akbars2-ma.ru/for-inv/341-ezhekvartalnyj-otchet-raschetnogo-agenta-6/file" TargetMode="External"/><Relationship Id="rId65" Type="http://schemas.openxmlformats.org/officeDocument/2006/relationships/hyperlink" Target="http://ma-sunrise-1.ru/upload/iblock/7f5/%D0%98%D0%90%20%D0%A1%D0%B0%D0%BD%D1%80%D0%B0%D0%B9%D0%B7-1_%D0%9E%D1%82%D1%87%D0%B5%D1%82%20%D0%B4%D0%BB%D1%8F%20%D0%B8%D0%BD%D0%B2%D0%B5%D1%81%D1%82%D0%BE%D1%80%D0%BE%D0%B2_28.01.2020.pdf" TargetMode="External"/><Relationship Id="rId4" Type="http://schemas.openxmlformats.org/officeDocument/2006/relationships/hyperlink" Target="http://mia-1.ahml.ru/ru/" TargetMode="External"/><Relationship Id="rId9" Type="http://schemas.openxmlformats.org/officeDocument/2006/relationships/hyperlink" Target="http://iav5.ru/" TargetMode="External"/><Relationship Id="rId13" Type="http://schemas.openxmlformats.org/officeDocument/2006/relationships/hyperlink" Target="https://bgfbank.ru/investoram/" TargetMode="External"/><Relationship Id="rId18" Type="http://schemas.openxmlformats.org/officeDocument/2006/relationships/hyperlink" Target="http://www.ipagentsoyuz1.ru/" TargetMode="External"/><Relationship Id="rId39" Type="http://schemas.openxmlformats.org/officeDocument/2006/relationships/hyperlink" Target="http://ma-mkb2.ru/upload/iblock/333/%D0%9E%D1%82%D1%87%D0%B5%D1%82%20%D0%A0%D0%90_%D0%98%D0%90%20%D0%9C%D0%9A%D0%912_07.12.19_final.pdf" TargetMode="External"/><Relationship Id="rId34" Type="http://schemas.openxmlformats.org/officeDocument/2006/relationships/hyperlink" Target="http://6ma.ahml.ru/ru/" TargetMode="External"/><Relationship Id="rId50" Type="http://schemas.openxmlformats.org/officeDocument/2006/relationships/hyperlink" Target="http://nd-1.ru/component/phocadownload/category/10-otchet-investoram?download=374:otchet-16-12-2019" TargetMode="External"/><Relationship Id="rId55" Type="http://schemas.openxmlformats.org/officeDocument/2006/relationships/hyperlink" Target="http://www.ipagentsoyuz1.ru/component/phocadownload/category/10-otchet-investoram?download=459:otchot-inv-18-12-2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R47"/>
  <sheetViews>
    <sheetView topLeftCell="K1" zoomScale="70" zoomScaleNormal="70" workbookViewId="0">
      <selection activeCell="K23" sqref="K23"/>
    </sheetView>
  </sheetViews>
  <sheetFormatPr defaultRowHeight="15" x14ac:dyDescent="0.25"/>
  <cols>
    <col min="1" max="1" width="7.28515625" style="39" customWidth="1"/>
    <col min="2" max="4" width="9.140625" style="39"/>
    <col min="5" max="5" width="8.85546875" style="39" customWidth="1"/>
    <col min="6" max="6" width="17.7109375" style="39" customWidth="1"/>
    <col min="7" max="7" width="14.7109375" style="39" customWidth="1"/>
    <col min="8" max="8" width="14.85546875" style="39" customWidth="1"/>
    <col min="9" max="9" width="6.5703125" style="39" customWidth="1"/>
    <col min="10" max="11" width="10" style="39" customWidth="1"/>
    <col min="12" max="12" width="15" style="468" customWidth="1"/>
    <col min="13" max="15" width="9.5703125" style="39" customWidth="1"/>
    <col min="16" max="16" width="8.5703125" style="39" customWidth="1"/>
    <col min="17" max="17" width="11.28515625" style="39" hidden="1" customWidth="1"/>
    <col min="18" max="18" width="9.140625" style="39" customWidth="1"/>
    <col min="19" max="21" width="8.28515625" style="39" hidden="1" customWidth="1"/>
    <col min="22" max="23" width="8.7109375" style="39" hidden="1" customWidth="1"/>
    <col min="24" max="26" width="9.5703125" style="39" customWidth="1"/>
    <col min="27" max="27" width="11.42578125" style="39" customWidth="1"/>
    <col min="28" max="28" width="11.85546875" style="39" customWidth="1"/>
    <col min="29" max="29" width="11.42578125" style="39" customWidth="1"/>
    <col min="30" max="30" width="1.7109375" style="39" customWidth="1"/>
    <col min="31" max="31" width="15.140625" style="39" customWidth="1"/>
    <col min="32" max="32" width="14.28515625" style="39" customWidth="1"/>
    <col min="33" max="33" width="9.28515625" style="39" customWidth="1"/>
    <col min="34" max="34" width="4.7109375" style="39" customWidth="1"/>
    <col min="35" max="36" width="12.140625" style="39" customWidth="1"/>
    <col min="37" max="37" width="11.42578125" style="39" customWidth="1"/>
    <col min="38" max="38" width="15.28515625" style="39" customWidth="1"/>
    <col min="39" max="39" width="9.140625" style="39"/>
    <col min="40" max="40" width="10.28515625" style="39" customWidth="1"/>
    <col min="41" max="41" width="11.140625" style="39" bestFit="1" customWidth="1"/>
    <col min="42" max="42" width="1.7109375" style="39" customWidth="1"/>
    <col min="43" max="16384" width="9.140625" style="39"/>
  </cols>
  <sheetData>
    <row r="1" spans="1:44" ht="32.25" thickBot="1" x14ac:dyDescent="0.35">
      <c r="B1" s="679" t="s">
        <v>468</v>
      </c>
      <c r="C1" s="679"/>
      <c r="D1" s="679"/>
      <c r="E1" s="680"/>
      <c r="F1" s="676" t="s">
        <v>485</v>
      </c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8"/>
      <c r="X1" s="681" t="s">
        <v>478</v>
      </c>
      <c r="Y1" s="682"/>
      <c r="Z1" s="682"/>
      <c r="AA1" s="682"/>
      <c r="AB1" s="682"/>
      <c r="AC1" s="683"/>
      <c r="AE1" s="676" t="s">
        <v>484</v>
      </c>
      <c r="AF1" s="677"/>
      <c r="AG1" s="677"/>
      <c r="AH1" s="677"/>
      <c r="AI1" s="677"/>
      <c r="AJ1" s="677"/>
      <c r="AK1" s="677"/>
      <c r="AL1" s="677"/>
      <c r="AM1" s="677"/>
      <c r="AN1" s="677"/>
      <c r="AO1" s="678"/>
      <c r="AQ1" s="674" t="s">
        <v>320</v>
      </c>
      <c r="AR1" s="675"/>
    </row>
    <row r="2" spans="1:44" ht="52.5" customHeight="1" thickBot="1" x14ac:dyDescent="0.3">
      <c r="B2" s="657" t="s">
        <v>445</v>
      </c>
      <c r="C2" s="658" t="s">
        <v>446</v>
      </c>
      <c r="D2" s="659" t="s">
        <v>447</v>
      </c>
      <c r="E2" s="660" t="s">
        <v>448</v>
      </c>
      <c r="F2" s="634" t="s">
        <v>57</v>
      </c>
      <c r="G2" s="637" t="s">
        <v>58</v>
      </c>
      <c r="H2" s="656" t="s">
        <v>467</v>
      </c>
      <c r="I2" s="633" t="s">
        <v>134</v>
      </c>
      <c r="J2" s="632" t="s">
        <v>463</v>
      </c>
      <c r="K2" s="632" t="s">
        <v>462</v>
      </c>
      <c r="L2" s="635" t="s">
        <v>461</v>
      </c>
      <c r="M2" s="640" t="s">
        <v>436</v>
      </c>
      <c r="N2" s="632" t="s">
        <v>458</v>
      </c>
      <c r="O2" s="632" t="s">
        <v>459</v>
      </c>
      <c r="P2" s="640" t="s">
        <v>460</v>
      </c>
      <c r="Q2" s="632" t="s">
        <v>457</v>
      </c>
      <c r="R2" s="632" t="s">
        <v>9</v>
      </c>
      <c r="S2" s="654" t="s">
        <v>456</v>
      </c>
      <c r="T2" s="630" t="s">
        <v>455</v>
      </c>
      <c r="U2" s="655" t="s">
        <v>451</v>
      </c>
      <c r="V2" s="632" t="s">
        <v>452</v>
      </c>
      <c r="W2" s="631" t="s">
        <v>454</v>
      </c>
      <c r="X2" s="668" t="s">
        <v>463</v>
      </c>
      <c r="Y2" s="669" t="s">
        <v>479</v>
      </c>
      <c r="Z2" s="669" t="s">
        <v>480</v>
      </c>
      <c r="AA2" s="669" t="s">
        <v>481</v>
      </c>
      <c r="AB2" s="669" t="s">
        <v>483</v>
      </c>
      <c r="AC2" s="670" t="s">
        <v>482</v>
      </c>
      <c r="AE2" s="559" t="s">
        <v>145</v>
      </c>
      <c r="AF2" s="590" t="s">
        <v>205</v>
      </c>
      <c r="AG2" s="591" t="s">
        <v>143</v>
      </c>
      <c r="AH2" s="570" t="s">
        <v>196</v>
      </c>
      <c r="AI2" s="40" t="s">
        <v>255</v>
      </c>
      <c r="AJ2" s="40" t="s">
        <v>142</v>
      </c>
      <c r="AK2" s="560" t="s">
        <v>466</v>
      </c>
      <c r="AL2" s="592" t="s">
        <v>139</v>
      </c>
      <c r="AM2" s="92" t="s">
        <v>222</v>
      </c>
      <c r="AN2" s="51" t="s">
        <v>149</v>
      </c>
      <c r="AO2" s="549" t="s">
        <v>141</v>
      </c>
      <c r="AQ2" s="312" t="s">
        <v>319</v>
      </c>
      <c r="AR2" s="313" t="s">
        <v>306</v>
      </c>
    </row>
    <row r="3" spans="1:44" x14ac:dyDescent="0.25">
      <c r="A3" s="671" t="s">
        <v>133</v>
      </c>
      <c r="B3" s="610">
        <f t="shared" ref="B3:B28" si="0">AG3-M3/100</f>
        <v>2.1138999999999991E-2</v>
      </c>
      <c r="C3" s="610">
        <f>B3*P3</f>
        <v>2.6476597499999987E-2</v>
      </c>
      <c r="D3" s="611">
        <f t="shared" ref="D3:D28" si="1">(100%+C3)*100</f>
        <v>102.64765975</v>
      </c>
      <c r="E3" s="611">
        <f t="shared" ref="E3:E28" si="2">J3-D3</f>
        <v>1.3530402499999923</v>
      </c>
      <c r="F3" s="188" t="s">
        <v>65</v>
      </c>
      <c r="G3" s="137" t="s">
        <v>66</v>
      </c>
      <c r="H3" s="554">
        <v>1426508918.01</v>
      </c>
      <c r="I3" s="197">
        <f>'Общая картина'!P3</f>
        <v>140</v>
      </c>
      <c r="J3" s="199">
        <f>'Общая картина'!Q3</f>
        <v>104.00069999999999</v>
      </c>
      <c r="K3" s="199">
        <f>'Общая картина'!R3</f>
        <v>103.4627</v>
      </c>
      <c r="L3" s="649">
        <f>H3*K3/100</f>
        <v>1475904642.3139322</v>
      </c>
      <c r="M3" s="641">
        <f>'Общая картина'!S3</f>
        <v>7.2361000000000004</v>
      </c>
      <c r="N3" s="199">
        <f>'Общая картина'!T3</f>
        <v>1.5130999999999999</v>
      </c>
      <c r="O3" s="617">
        <f>'Общая картина'!U3</f>
        <v>1.4134</v>
      </c>
      <c r="P3" s="641">
        <f>'Общая картина'!V3</f>
        <v>1.2524999999999999</v>
      </c>
      <c r="Q3" s="199">
        <f>'Общая картина'!W3</f>
        <v>-12.254899999999999</v>
      </c>
      <c r="R3" s="617">
        <f>'Общая картина'!X3</f>
        <v>20.9133</v>
      </c>
      <c r="S3" s="641">
        <f>'Общая картина'!Y3</f>
        <v>209.51560000000001</v>
      </c>
      <c r="T3" s="199">
        <f>'Общая картина'!Z3</f>
        <v>1.9827999999999999</v>
      </c>
      <c r="U3" s="644">
        <f>'Общая картина'!AA3</f>
        <v>7.8113999999999999</v>
      </c>
      <c r="V3" s="199" t="str">
        <f>'Общая картина'!AB3</f>
        <v>-</v>
      </c>
      <c r="W3" s="140" t="str">
        <f>'Общая картина'!AC3</f>
        <v>-</v>
      </c>
      <c r="X3" s="663">
        <v>104.59709304697431</v>
      </c>
      <c r="Y3" s="662">
        <v>6.8714955442473995</v>
      </c>
      <c r="Z3" s="662">
        <v>1.5381655473535647</v>
      </c>
      <c r="AA3" s="662">
        <f>J3-X3</f>
        <v>-0.59639304697431328</v>
      </c>
      <c r="AB3" s="662">
        <f>M3-Y3</f>
        <v>0.36460445575260092</v>
      </c>
      <c r="AC3" s="664">
        <f>N3-Z3</f>
        <v>-2.506554735356481E-2</v>
      </c>
      <c r="AE3" s="155">
        <v>7547025000</v>
      </c>
      <c r="AF3" s="156">
        <v>4777040414.25</v>
      </c>
      <c r="AG3" s="157">
        <v>9.35E-2</v>
      </c>
      <c r="AH3" s="158">
        <v>3</v>
      </c>
      <c r="AI3" s="159">
        <v>43809</v>
      </c>
      <c r="AJ3" s="254">
        <v>43900</v>
      </c>
      <c r="AK3" s="157">
        <v>0.63297000000000003</v>
      </c>
      <c r="AL3" s="161" t="s">
        <v>321</v>
      </c>
      <c r="AM3" s="255">
        <v>0.63297000000000003</v>
      </c>
      <c r="AN3" s="265" t="s">
        <v>148</v>
      </c>
      <c r="AO3" s="550" t="s">
        <v>148</v>
      </c>
      <c r="AQ3" s="320">
        <v>0.22662269944937349</v>
      </c>
      <c r="AR3" s="321">
        <v>1.9745678051447141E-2</v>
      </c>
    </row>
    <row r="4" spans="1:44" x14ac:dyDescent="0.25">
      <c r="A4" s="672"/>
      <c r="B4" s="599">
        <f t="shared" si="0"/>
        <v>3.6361000000000004E-2</v>
      </c>
      <c r="C4" s="599">
        <f t="shared" ref="C4:C28" si="3">B4*P4</f>
        <v>6.9740398000000007E-3</v>
      </c>
      <c r="D4" s="606">
        <f t="shared" si="1"/>
        <v>100.69740398</v>
      </c>
      <c r="E4" s="606">
        <f t="shared" si="2"/>
        <v>0.56389602000000139</v>
      </c>
      <c r="F4" s="189" t="s">
        <v>79</v>
      </c>
      <c r="G4" s="141" t="s">
        <v>80</v>
      </c>
      <c r="H4" s="555">
        <v>821960838.55999994</v>
      </c>
      <c r="I4" s="198">
        <f>'Общая картина'!P4</f>
        <v>140</v>
      </c>
      <c r="J4" s="200">
        <f>'Общая картина'!Q4</f>
        <v>101.26130000000001</v>
      </c>
      <c r="K4" s="200">
        <f>'Общая картина'!R4</f>
        <v>100.7216</v>
      </c>
      <c r="L4" s="649">
        <f t="shared" ref="L4:L28" si="4">H4*K4/100</f>
        <v>827892107.97104883</v>
      </c>
      <c r="M4" s="642">
        <f>'Общая картина'!S4</f>
        <v>6.2138999999999998</v>
      </c>
      <c r="N4" s="200">
        <f>'Общая картина'!T4</f>
        <v>0.19450000000000001</v>
      </c>
      <c r="O4" s="618">
        <f>'Общая картина'!U4</f>
        <v>0.1832</v>
      </c>
      <c r="P4" s="642">
        <f>'Общая картина'!V4</f>
        <v>0.1918</v>
      </c>
      <c r="Q4" s="200">
        <f>'Общая картина'!W4</f>
        <v>3.5799999999999998E-2</v>
      </c>
      <c r="R4" s="618">
        <f>'Общая картина'!X4</f>
        <v>24.3474</v>
      </c>
      <c r="S4" s="642">
        <f>'Общая картина'!Y4</f>
        <v>345.3272</v>
      </c>
      <c r="T4" s="200">
        <f>'Общая картина'!Z4</f>
        <v>0.42159999999999997</v>
      </c>
      <c r="U4" s="645">
        <f>'Общая картина'!AA4</f>
        <v>8.3523999999999994</v>
      </c>
      <c r="V4" s="200" t="str">
        <f>'Общая картина'!AB4</f>
        <v>-</v>
      </c>
      <c r="W4" s="144" t="str">
        <f>'Общая картина'!AC4</f>
        <v>-</v>
      </c>
      <c r="X4" s="663">
        <v>101.2928560289148</v>
      </c>
      <c r="Y4" s="662">
        <v>6</v>
      </c>
      <c r="Z4" s="662">
        <v>0.19452054794520554</v>
      </c>
      <c r="AA4" s="662">
        <f t="shared" ref="AA4:AA28" si="5">J4-X4</f>
        <v>-3.1556028914792478E-2</v>
      </c>
      <c r="AB4" s="662">
        <f t="shared" ref="AB4:AB28" si="6">M4-Y4</f>
        <v>0.21389999999999976</v>
      </c>
      <c r="AC4" s="664">
        <f t="shared" ref="AC4:AC28" si="7">N4-Z4</f>
        <v>-2.0547945205534601E-5</v>
      </c>
      <c r="AE4" s="166">
        <v>4964449000</v>
      </c>
      <c r="AF4" s="167">
        <v>682711026.48000002</v>
      </c>
      <c r="AG4" s="168">
        <v>9.8500000000000004E-2</v>
      </c>
      <c r="AH4" s="169">
        <v>3</v>
      </c>
      <c r="AI4" s="170">
        <v>43810</v>
      </c>
      <c r="AJ4" s="270">
        <v>43901</v>
      </c>
      <c r="AK4" s="168">
        <v>0.13752</v>
      </c>
      <c r="AL4" s="172" t="s">
        <v>150</v>
      </c>
      <c r="AM4" s="173">
        <v>0.13752</v>
      </c>
      <c r="AN4" s="265" t="s">
        <v>147</v>
      </c>
      <c r="AO4" s="551" t="s">
        <v>148</v>
      </c>
      <c r="AQ4" s="322">
        <v>0.25250593102262286</v>
      </c>
      <c r="AR4" s="323">
        <v>1.1180975434723829E-2</v>
      </c>
    </row>
    <row r="5" spans="1:44" x14ac:dyDescent="0.25">
      <c r="A5" s="672"/>
      <c r="B5" s="599">
        <f t="shared" si="0"/>
        <v>3.8018999999999997E-2</v>
      </c>
      <c r="C5" s="599">
        <f t="shared" si="3"/>
        <v>4.20452121E-2</v>
      </c>
      <c r="D5" s="606">
        <f t="shared" si="1"/>
        <v>104.20452121</v>
      </c>
      <c r="E5" s="606">
        <f t="shared" si="2"/>
        <v>2.7159787900000083</v>
      </c>
      <c r="F5" s="189" t="s">
        <v>91</v>
      </c>
      <c r="G5" s="141" t="s">
        <v>92</v>
      </c>
      <c r="H5" s="555">
        <v>708896831.43000007</v>
      </c>
      <c r="I5" s="198">
        <f>'Общая картина'!P5</f>
        <v>140</v>
      </c>
      <c r="J5" s="200">
        <f>'Общая картина'!Q5</f>
        <v>106.9205</v>
      </c>
      <c r="K5" s="200">
        <f>'Общая картина'!R5</f>
        <v>105.5945</v>
      </c>
      <c r="L5" s="649">
        <f t="shared" si="4"/>
        <v>748556064.66435134</v>
      </c>
      <c r="M5" s="642">
        <f>'Общая картина'!S5</f>
        <v>7.1981000000000002</v>
      </c>
      <c r="N5" s="200">
        <f>'Общая картина'!T5</f>
        <v>1.4036999999999999</v>
      </c>
      <c r="O5" s="618">
        <f>'Общая картина'!U5</f>
        <v>1.3097000000000001</v>
      </c>
      <c r="P5" s="642">
        <f>'Общая картина'!V5</f>
        <v>1.1059000000000001</v>
      </c>
      <c r="Q5" s="200">
        <f>'Общая картина'!W5</f>
        <v>0.93269999999999997</v>
      </c>
      <c r="R5" s="618">
        <f>'Общая картина'!X5</f>
        <v>26.681799999999999</v>
      </c>
      <c r="S5" s="642">
        <f>'Общая картина'!Y5</f>
        <v>287.52859999999998</v>
      </c>
      <c r="T5" s="200">
        <f>'Общая картина'!Z5</f>
        <v>2.2258</v>
      </c>
      <c r="U5" s="645">
        <f>'Общая картина'!AA5</f>
        <v>8.7385999999999999</v>
      </c>
      <c r="V5" s="200" t="str">
        <f>'Общая картина'!AB5</f>
        <v>-</v>
      </c>
      <c r="W5" s="144" t="str">
        <f>'Общая картина'!AC5</f>
        <v>-</v>
      </c>
      <c r="X5" s="663">
        <v>109.55722558545091</v>
      </c>
      <c r="Y5" s="662">
        <v>7.0725440322004633</v>
      </c>
      <c r="Z5" s="662">
        <v>2.0011984375587333</v>
      </c>
      <c r="AA5" s="662">
        <f t="shared" si="5"/>
        <v>-2.636725585450904</v>
      </c>
      <c r="AB5" s="662">
        <f t="shared" si="6"/>
        <v>0.12555596779953682</v>
      </c>
      <c r="AC5" s="664">
        <f t="shared" si="7"/>
        <v>-0.59749843755873333</v>
      </c>
      <c r="AE5" s="257">
        <v>2126971000</v>
      </c>
      <c r="AF5" s="264">
        <v>638452885.07000005</v>
      </c>
      <c r="AG5" s="259">
        <v>0.11</v>
      </c>
      <c r="AH5" s="260">
        <v>3</v>
      </c>
      <c r="AI5" s="261">
        <v>43786</v>
      </c>
      <c r="AJ5" s="262">
        <v>43878</v>
      </c>
      <c r="AK5" s="259">
        <v>0.30017000000000005</v>
      </c>
      <c r="AL5" s="265" t="s">
        <v>155</v>
      </c>
      <c r="AM5" s="162" t="s">
        <v>137</v>
      </c>
      <c r="AN5" s="265" t="s">
        <v>137</v>
      </c>
      <c r="AO5" s="552" t="s">
        <v>148</v>
      </c>
      <c r="AQ5" s="324">
        <v>0.20622578420339283</v>
      </c>
      <c r="AR5" s="325">
        <v>9.8654114383264407E-2</v>
      </c>
    </row>
    <row r="6" spans="1:44" x14ac:dyDescent="0.25">
      <c r="A6" s="672"/>
      <c r="B6" s="599">
        <f t="shared" si="0"/>
        <v>1.4396999999999993E-2</v>
      </c>
      <c r="C6" s="599">
        <f t="shared" si="3"/>
        <v>1.9735407599999991E-2</v>
      </c>
      <c r="D6" s="606">
        <f t="shared" si="1"/>
        <v>101.97354076000001</v>
      </c>
      <c r="E6" s="606">
        <f t="shared" si="2"/>
        <v>1.5005592400000012</v>
      </c>
      <c r="F6" s="189" t="s">
        <v>93</v>
      </c>
      <c r="G6" s="141" t="s">
        <v>94</v>
      </c>
      <c r="H6" s="555">
        <v>712469583</v>
      </c>
      <c r="I6" s="198">
        <f>'Общая картина'!P6</f>
        <v>140</v>
      </c>
      <c r="J6" s="200">
        <f>'Общая картина'!Q6</f>
        <v>103.47410000000001</v>
      </c>
      <c r="K6" s="200">
        <f>'Общая картина'!R6</f>
        <v>102.4914</v>
      </c>
      <c r="L6" s="649">
        <f t="shared" si="4"/>
        <v>730220050.19086194</v>
      </c>
      <c r="M6" s="642">
        <f>'Общая картина'!S6</f>
        <v>7.3102999999999998</v>
      </c>
      <c r="N6" s="200">
        <f>'Общая картина'!T6</f>
        <v>1.54</v>
      </c>
      <c r="O6" s="618">
        <f>'Общая картина'!U6</f>
        <v>1.4362999999999999</v>
      </c>
      <c r="P6" s="642">
        <f>'Общая картина'!V6</f>
        <v>1.3708</v>
      </c>
      <c r="Q6" s="200">
        <f>'Общая картина'!W6</f>
        <v>-18.1267</v>
      </c>
      <c r="R6" s="618">
        <f>'Общая картина'!X6</f>
        <v>18.996300000000002</v>
      </c>
      <c r="S6" s="642">
        <f>'Общая картина'!Y6</f>
        <v>201.97040000000001</v>
      </c>
      <c r="T6" s="200">
        <f>'Общая картина'!Z6</f>
        <v>2.1211000000000002</v>
      </c>
      <c r="U6" s="645">
        <f>'Общая картина'!AA6</f>
        <v>7.7862999999999998</v>
      </c>
      <c r="V6" s="200" t="str">
        <f>'Общая картина'!AB6</f>
        <v>-</v>
      </c>
      <c r="W6" s="144" t="str">
        <f>'Общая картина'!AC6</f>
        <v>-</v>
      </c>
      <c r="X6" s="663">
        <v>104.342099334255</v>
      </c>
      <c r="Y6" s="662">
        <v>6.9957029180702932</v>
      </c>
      <c r="Z6" s="662">
        <v>1.7532773974682534</v>
      </c>
      <c r="AA6" s="662">
        <f t="shared" si="5"/>
        <v>-0.86799933425498921</v>
      </c>
      <c r="AB6" s="662">
        <f t="shared" si="6"/>
        <v>0.31459708192970659</v>
      </c>
      <c r="AC6" s="664">
        <f t="shared" si="7"/>
        <v>-0.21327739746825336</v>
      </c>
      <c r="AE6" s="166">
        <v>2274456000</v>
      </c>
      <c r="AF6" s="167">
        <v>664232130.24000001</v>
      </c>
      <c r="AG6" s="168">
        <v>8.7499999999999994E-2</v>
      </c>
      <c r="AH6" s="169">
        <v>3</v>
      </c>
      <c r="AI6" s="170">
        <v>43789</v>
      </c>
      <c r="AJ6" s="270">
        <v>43881</v>
      </c>
      <c r="AK6" s="168">
        <v>0.29204000000000002</v>
      </c>
      <c r="AL6" s="172" t="s">
        <v>155</v>
      </c>
      <c r="AM6" s="173" t="s">
        <v>137</v>
      </c>
      <c r="AN6" s="265" t="s">
        <v>137</v>
      </c>
      <c r="AO6" s="551" t="s">
        <v>148</v>
      </c>
      <c r="AQ6" s="322">
        <v>0.12832061079831608</v>
      </c>
      <c r="AR6" s="323">
        <v>5.678459212631732E-2</v>
      </c>
    </row>
    <row r="7" spans="1:44" x14ac:dyDescent="0.25">
      <c r="A7" s="672"/>
      <c r="B7" s="599">
        <f t="shared" si="0"/>
        <v>3.0686000000000005E-2</v>
      </c>
      <c r="C7" s="599">
        <f t="shared" si="3"/>
        <v>1.9003839800000002E-2</v>
      </c>
      <c r="D7" s="606">
        <f t="shared" si="1"/>
        <v>101.90038398000002</v>
      </c>
      <c r="E7" s="606">
        <f t="shared" si="2"/>
        <v>3.0050160199999851</v>
      </c>
      <c r="F7" s="189" t="s">
        <v>63</v>
      </c>
      <c r="G7" s="141" t="s">
        <v>64</v>
      </c>
      <c r="H7" s="555">
        <v>670850232.53999996</v>
      </c>
      <c r="I7" s="198">
        <f>'Общая картина'!P7</f>
        <v>140</v>
      </c>
      <c r="J7" s="200">
        <f>'Общая картина'!Q7</f>
        <v>104.9054</v>
      </c>
      <c r="K7" s="200">
        <f>'Общая картина'!R7</f>
        <v>102.7958</v>
      </c>
      <c r="L7" s="649">
        <f t="shared" si="4"/>
        <v>689605863.3413533</v>
      </c>
      <c r="M7" s="642">
        <f>'Общая картина'!S7</f>
        <v>6.9314</v>
      </c>
      <c r="N7" s="200">
        <f>'Общая картина'!T7</f>
        <v>0.85780000000000001</v>
      </c>
      <c r="O7" s="618">
        <f>'Общая картина'!U7</f>
        <v>0.80359999999999998</v>
      </c>
      <c r="P7" s="642">
        <f>'Общая картина'!V7</f>
        <v>0.61929999999999996</v>
      </c>
      <c r="Q7" s="200">
        <f>'Общая картина'!W7</f>
        <v>-3.5771999999999999</v>
      </c>
      <c r="R7" s="618">
        <f>'Общая картина'!X7</f>
        <v>22.632000000000001</v>
      </c>
      <c r="S7" s="642">
        <f>'Общая картина'!Y7</f>
        <v>291.90699999999998</v>
      </c>
      <c r="T7" s="200">
        <f>'Общая картина'!Z7</f>
        <v>1.6457999999999999</v>
      </c>
      <c r="U7" s="645">
        <f>'Общая картина'!AA7</f>
        <v>8.5704999999999991</v>
      </c>
      <c r="V7" s="200" t="str">
        <f>'Общая картина'!AB7</f>
        <v>-</v>
      </c>
      <c r="W7" s="144" t="str">
        <f>'Общая картина'!AC7</f>
        <v>-</v>
      </c>
      <c r="X7" s="663">
        <v>105.11404215866294</v>
      </c>
      <c r="Y7" s="662">
        <v>6.5722282799698775</v>
      </c>
      <c r="Z7" s="662">
        <v>0.83213216356164776</v>
      </c>
      <c r="AA7" s="662">
        <f t="shared" si="5"/>
        <v>-0.20864215866293989</v>
      </c>
      <c r="AB7" s="662">
        <f t="shared" si="6"/>
        <v>0.35917172003012254</v>
      </c>
      <c r="AC7" s="664">
        <f t="shared" si="7"/>
        <v>2.5667836438352243E-2</v>
      </c>
      <c r="AE7" s="257">
        <v>10308852000</v>
      </c>
      <c r="AF7" s="264">
        <v>2734526081.52</v>
      </c>
      <c r="AG7" s="259">
        <v>0.1</v>
      </c>
      <c r="AH7" s="260">
        <v>3</v>
      </c>
      <c r="AI7" s="170">
        <v>43753</v>
      </c>
      <c r="AJ7" s="270">
        <v>43845</v>
      </c>
      <c r="AK7" s="259">
        <v>0.26526</v>
      </c>
      <c r="AL7" s="265" t="s">
        <v>153</v>
      </c>
      <c r="AM7" s="162">
        <v>0.26526</v>
      </c>
      <c r="AN7" s="265" t="s">
        <v>148</v>
      </c>
      <c r="AO7" s="552" t="s">
        <v>148</v>
      </c>
      <c r="AQ7" s="322">
        <v>0.16428790748754524</v>
      </c>
      <c r="AR7" s="323">
        <v>3.9598422469323394E-2</v>
      </c>
    </row>
    <row r="8" spans="1:44" x14ac:dyDescent="0.25">
      <c r="A8" s="672"/>
      <c r="B8" s="599">
        <f t="shared" si="0"/>
        <v>3.3984999999999987E-2</v>
      </c>
      <c r="C8" s="599">
        <f t="shared" si="3"/>
        <v>2.8554196999999986E-2</v>
      </c>
      <c r="D8" s="606">
        <f t="shared" si="1"/>
        <v>102.8554197</v>
      </c>
      <c r="E8" s="606">
        <f t="shared" si="2"/>
        <v>0.97488029999999526</v>
      </c>
      <c r="F8" s="189" t="s">
        <v>95</v>
      </c>
      <c r="G8" s="141" t="s">
        <v>96</v>
      </c>
      <c r="H8" s="555">
        <v>571126800</v>
      </c>
      <c r="I8" s="198">
        <f>'Общая картина'!P8</f>
        <v>140</v>
      </c>
      <c r="J8" s="200">
        <f>'Общая картина'!Q8</f>
        <v>103.83029999999999</v>
      </c>
      <c r="K8" s="200">
        <f>'Общая картина'!R8</f>
        <v>103.407</v>
      </c>
      <c r="L8" s="649">
        <f t="shared" si="4"/>
        <v>590585090.07599998</v>
      </c>
      <c r="M8" s="642">
        <f>'Общая картина'!S8</f>
        <v>6.9015000000000004</v>
      </c>
      <c r="N8" s="200">
        <f>'Общая картина'!T8</f>
        <v>0.96250000000000002</v>
      </c>
      <c r="O8" s="618">
        <f>'Общая картина'!U8</f>
        <v>0.90080000000000005</v>
      </c>
      <c r="P8" s="642">
        <f>'Общая картина'!V8</f>
        <v>0.84019999999999995</v>
      </c>
      <c r="Q8" s="200">
        <f>'Общая картина'!W8</f>
        <v>-1.2856000000000001</v>
      </c>
      <c r="R8" s="618">
        <f>'Общая картина'!X8</f>
        <v>27.781700000000001</v>
      </c>
      <c r="S8" s="642">
        <f>'Общая картина'!Y8</f>
        <v>315.98869999999999</v>
      </c>
      <c r="T8" s="200">
        <f>'Общая картина'!Z8</f>
        <v>2.1646000000000001</v>
      </c>
      <c r="U8" s="645">
        <f>'Общая картина'!AA8</f>
        <v>8.9884000000000004</v>
      </c>
      <c r="V8" s="200" t="str">
        <f>'Общая картина'!AB8</f>
        <v>-</v>
      </c>
      <c r="W8" s="144" t="str">
        <f>'Общая картина'!AC8</f>
        <v>-</v>
      </c>
      <c r="X8" s="663">
        <v>104.26207721918979</v>
      </c>
      <c r="Y8" s="662">
        <v>6.660000000000001</v>
      </c>
      <c r="Z8" s="662">
        <v>1.0114877254328185</v>
      </c>
      <c r="AA8" s="662">
        <f t="shared" si="5"/>
        <v>-0.43177721918979728</v>
      </c>
      <c r="AB8" s="662">
        <f t="shared" si="6"/>
        <v>0.24149999999999938</v>
      </c>
      <c r="AC8" s="664">
        <f t="shared" si="7"/>
        <v>-4.8987725432818485E-2</v>
      </c>
      <c r="AE8" s="257">
        <v>2805794000</v>
      </c>
      <c r="AF8" s="264">
        <v>508774626.01999998</v>
      </c>
      <c r="AG8" s="259">
        <v>0.10299999999999999</v>
      </c>
      <c r="AH8" s="260">
        <v>3</v>
      </c>
      <c r="AI8" s="262">
        <v>43815</v>
      </c>
      <c r="AJ8" s="262">
        <v>43906</v>
      </c>
      <c r="AK8" s="259">
        <v>0.18132999999999999</v>
      </c>
      <c r="AL8" s="265" t="s">
        <v>155</v>
      </c>
      <c r="AM8" s="162" t="s">
        <v>137</v>
      </c>
      <c r="AN8" s="265" t="s">
        <v>137</v>
      </c>
      <c r="AO8" s="552" t="s">
        <v>148</v>
      </c>
      <c r="AQ8" s="324">
        <v>0.21333993494075501</v>
      </c>
      <c r="AR8" s="325">
        <v>8.4213167619596754E-2</v>
      </c>
    </row>
    <row r="9" spans="1:44" x14ac:dyDescent="0.25">
      <c r="A9" s="672"/>
      <c r="B9" s="599">
        <f t="shared" si="0"/>
        <v>4.2148000000000005E-2</v>
      </c>
      <c r="C9" s="599">
        <f t="shared" si="3"/>
        <v>9.5001592000000003E-3</v>
      </c>
      <c r="D9" s="606">
        <f t="shared" si="1"/>
        <v>100.95001592</v>
      </c>
      <c r="E9" s="606">
        <f t="shared" si="2"/>
        <v>3.3355840800000038</v>
      </c>
      <c r="F9" s="189" t="s">
        <v>89</v>
      </c>
      <c r="G9" s="141" t="s">
        <v>90</v>
      </c>
      <c r="H9" s="555">
        <v>554248730</v>
      </c>
      <c r="I9" s="198">
        <f>'Общая картина'!P9</f>
        <v>140</v>
      </c>
      <c r="J9" s="200">
        <f>'Общая картина'!Q9</f>
        <v>104.2856</v>
      </c>
      <c r="K9" s="200">
        <f>'Общая картина'!R9</f>
        <v>101.3993</v>
      </c>
      <c r="L9" s="649">
        <f t="shared" si="4"/>
        <v>562004332.47888994</v>
      </c>
      <c r="M9" s="642">
        <f>'Общая картина'!S9</f>
        <v>6.5351999999999997</v>
      </c>
      <c r="N9" s="200">
        <f>'Общая картина'!T9</f>
        <v>0.31719999999999998</v>
      </c>
      <c r="O9" s="618">
        <f>'Общая картина'!U9</f>
        <v>0.29809999999999998</v>
      </c>
      <c r="P9" s="642">
        <f>'Общая картина'!V9</f>
        <v>0.22539999999999999</v>
      </c>
      <c r="Q9" s="200">
        <f>'Общая картина'!W9</f>
        <v>1.3855999999999999</v>
      </c>
      <c r="R9" s="618">
        <f>'Общая картина'!X9</f>
        <v>24.614100000000001</v>
      </c>
      <c r="S9" s="642">
        <f>'Общая картина'!Y9</f>
        <v>341.9502</v>
      </c>
      <c r="T9" s="200">
        <f>'Общая картина'!Z9</f>
        <v>2.3300999999999998</v>
      </c>
      <c r="U9" s="645">
        <f>'Общая картина'!AA9</f>
        <v>9.2766000000000002</v>
      </c>
      <c r="V9" s="200" t="str">
        <f>'Общая картина'!AB9</f>
        <v>-</v>
      </c>
      <c r="W9" s="144" t="str">
        <f>'Общая картина'!AC9</f>
        <v>-</v>
      </c>
      <c r="X9" s="663">
        <v>102.57948775300758</v>
      </c>
      <c r="Y9" s="662">
        <v>6.3181662553505253</v>
      </c>
      <c r="Z9" s="662">
        <v>0.52416869952196976</v>
      </c>
      <c r="AA9" s="662">
        <f t="shared" si="5"/>
        <v>1.7061122469924186</v>
      </c>
      <c r="AB9" s="662">
        <f t="shared" si="6"/>
        <v>0.21703374464947434</v>
      </c>
      <c r="AC9" s="664">
        <f t="shared" si="7"/>
        <v>-0.20696869952196978</v>
      </c>
      <c r="AE9" s="257">
        <v>5463983000</v>
      </c>
      <c r="AF9" s="264">
        <v>559675778.69000006</v>
      </c>
      <c r="AG9" s="259">
        <v>0.1075</v>
      </c>
      <c r="AH9" s="260">
        <v>3</v>
      </c>
      <c r="AI9" s="261">
        <v>43732</v>
      </c>
      <c r="AJ9" s="262">
        <v>43823</v>
      </c>
      <c r="AK9" s="259">
        <v>0.10243000000000001</v>
      </c>
      <c r="AL9" s="265" t="s">
        <v>155</v>
      </c>
      <c r="AM9" s="162" t="s">
        <v>137</v>
      </c>
      <c r="AN9" s="265" t="s">
        <v>137</v>
      </c>
      <c r="AO9" s="552" t="s">
        <v>148</v>
      </c>
      <c r="AQ9" s="322">
        <v>0.21558064334336433</v>
      </c>
      <c r="AR9" s="323">
        <v>5.8652630981837511E-2</v>
      </c>
    </row>
    <row r="10" spans="1:44" x14ac:dyDescent="0.25">
      <c r="A10" s="672"/>
      <c r="B10" s="599">
        <f t="shared" si="0"/>
        <v>1.9962999999999995E-2</v>
      </c>
      <c r="C10" s="599">
        <f t="shared" si="3"/>
        <v>1.2718427299999996E-2</v>
      </c>
      <c r="D10" s="606">
        <f t="shared" si="1"/>
        <v>101.27184273</v>
      </c>
      <c r="E10" s="606">
        <f t="shared" si="2"/>
        <v>1.8399572699999993</v>
      </c>
      <c r="F10" s="189" t="s">
        <v>71</v>
      </c>
      <c r="G10" s="141" t="s">
        <v>72</v>
      </c>
      <c r="H10" s="555">
        <v>506615138.5</v>
      </c>
      <c r="I10" s="198">
        <f>'Общая картина'!P10</f>
        <v>140</v>
      </c>
      <c r="J10" s="200">
        <f>'Общая картина'!Q10</f>
        <v>103.1118</v>
      </c>
      <c r="K10" s="200">
        <f>'Общая картина'!R10</f>
        <v>101.78019999999999</v>
      </c>
      <c r="L10" s="649">
        <f t="shared" si="4"/>
        <v>515633901.19557691</v>
      </c>
      <c r="M10" s="642">
        <f>'Общая картина'!S10</f>
        <v>7.0037000000000003</v>
      </c>
      <c r="N10" s="200">
        <f>'Общая картина'!T10</f>
        <v>0.82469999999999999</v>
      </c>
      <c r="O10" s="618">
        <f>'Общая картина'!U10</f>
        <v>0.77229999999999999</v>
      </c>
      <c r="P10" s="642">
        <f>'Общая картина'!V10</f>
        <v>0.6371</v>
      </c>
      <c r="Q10" s="200">
        <f>'Общая картина'!W10</f>
        <v>-12.5779</v>
      </c>
      <c r="R10" s="618">
        <f>'Общая картина'!X10</f>
        <v>20.227</v>
      </c>
      <c r="S10" s="642">
        <f>'Общая картина'!Y10</f>
        <v>263.4692</v>
      </c>
      <c r="T10" s="200">
        <f>'Общая картина'!Z10</f>
        <v>2.6213000000000002</v>
      </c>
      <c r="U10" s="645">
        <f>'Общая картина'!AA10</f>
        <v>8.577</v>
      </c>
      <c r="V10" s="200" t="str">
        <f>'Общая картина'!AB10</f>
        <v>-</v>
      </c>
      <c r="W10" s="144" t="str">
        <f>'Общая картина'!AC10</f>
        <v>-</v>
      </c>
      <c r="X10" s="663">
        <v>103.07171924411583</v>
      </c>
      <c r="Y10" s="662">
        <v>6.5235586148207334</v>
      </c>
      <c r="Z10" s="662">
        <v>0.66705235841606436</v>
      </c>
      <c r="AA10" s="662">
        <f t="shared" si="5"/>
        <v>4.0080755884176256E-2</v>
      </c>
      <c r="AB10" s="662">
        <f t="shared" si="6"/>
        <v>0.48014138517926686</v>
      </c>
      <c r="AC10" s="664">
        <f t="shared" si="7"/>
        <v>0.15764764158393563</v>
      </c>
      <c r="AE10" s="257">
        <v>2106072000</v>
      </c>
      <c r="AF10" s="264">
        <v>462704018.39999998</v>
      </c>
      <c r="AG10" s="259">
        <v>0.09</v>
      </c>
      <c r="AH10" s="260">
        <v>3</v>
      </c>
      <c r="AI10" s="261">
        <v>43776</v>
      </c>
      <c r="AJ10" s="262">
        <v>43868</v>
      </c>
      <c r="AK10" s="259">
        <v>0.21969999999999998</v>
      </c>
      <c r="AL10" s="265" t="s">
        <v>155</v>
      </c>
      <c r="AM10" s="162" t="s">
        <v>137</v>
      </c>
      <c r="AN10" s="265" t="s">
        <v>137</v>
      </c>
      <c r="AO10" s="552" t="s">
        <v>148</v>
      </c>
      <c r="AQ10" s="322">
        <v>9.4542796409770702E-2</v>
      </c>
      <c r="AR10" s="323">
        <v>9.6466262545524359E-2</v>
      </c>
    </row>
    <row r="11" spans="1:44" x14ac:dyDescent="0.25">
      <c r="A11" s="672"/>
      <c r="B11" s="599">
        <f t="shared" si="0"/>
        <v>3.2182000000000002E-2</v>
      </c>
      <c r="C11" s="599">
        <f t="shared" si="3"/>
        <v>-2.6067419999999998E-4</v>
      </c>
      <c r="D11" s="606">
        <f t="shared" si="1"/>
        <v>99.973932579999996</v>
      </c>
      <c r="E11" s="606">
        <f t="shared" si="2"/>
        <v>0.83486742000000902</v>
      </c>
      <c r="F11" s="189" t="s">
        <v>85</v>
      </c>
      <c r="G11" s="141" t="s">
        <v>86</v>
      </c>
      <c r="H11" s="555">
        <v>485156125.80000001</v>
      </c>
      <c r="I11" s="198">
        <f>'Общая картина'!P11</f>
        <v>140</v>
      </c>
      <c r="J11" s="200">
        <f>'Общая картина'!Q11</f>
        <v>100.80880000000001</v>
      </c>
      <c r="K11" s="200">
        <f>'Общая картина'!R11</f>
        <v>99.972499999999997</v>
      </c>
      <c r="L11" s="649">
        <f t="shared" si="4"/>
        <v>485022707.86540496</v>
      </c>
      <c r="M11" s="642">
        <f>'Общая картина'!S11</f>
        <v>6.0317999999999996</v>
      </c>
      <c r="N11" s="200">
        <f>'Общая картина'!T11</f>
        <v>-8.2000000000000007E-3</v>
      </c>
      <c r="O11" s="618">
        <f>'Общая картина'!U11</f>
        <v>-7.7999999999999996E-3</v>
      </c>
      <c r="P11" s="642">
        <f>'Общая картина'!V11</f>
        <v>-8.0999999999999996E-3</v>
      </c>
      <c r="Q11" s="200">
        <f>'Общая картина'!W11</f>
        <v>2.0000000000000001E-4</v>
      </c>
      <c r="R11" s="618">
        <f>'Общая картина'!X11</f>
        <v>29.457799999999999</v>
      </c>
      <c r="S11" s="642">
        <f>'Общая картина'!Y11</f>
        <v>-2.0179</v>
      </c>
      <c r="T11" s="200">
        <f>'Общая картина'!Z11</f>
        <v>0.1583</v>
      </c>
      <c r="U11" s="645">
        <f>'Общая картина'!AA11</f>
        <v>4.7100999999999997</v>
      </c>
      <c r="V11" s="200" t="str">
        <f>'Общая картина'!AB11</f>
        <v>-</v>
      </c>
      <c r="W11" s="144" t="str">
        <f>'Общая картина'!AC11</f>
        <v>-</v>
      </c>
      <c r="X11" s="663">
        <v>100.33729736470183</v>
      </c>
      <c r="Y11" s="662">
        <v>6</v>
      </c>
      <c r="Z11" s="662">
        <v>7.6712328767123292E-2</v>
      </c>
      <c r="AA11" s="662">
        <f t="shared" si="5"/>
        <v>0.47150263529817948</v>
      </c>
      <c r="AB11" s="662">
        <f t="shared" si="6"/>
        <v>3.1799999999999606E-2</v>
      </c>
      <c r="AC11" s="664">
        <f t="shared" si="7"/>
        <v>-8.4912328767123291E-2</v>
      </c>
      <c r="AE11" s="257">
        <v>4100000000</v>
      </c>
      <c r="AF11" s="264">
        <v>860631000</v>
      </c>
      <c r="AG11" s="259">
        <v>9.2499999999999999E-2</v>
      </c>
      <c r="AH11" s="260">
        <v>1</v>
      </c>
      <c r="AI11" s="261">
        <v>43797</v>
      </c>
      <c r="AJ11" s="262">
        <v>43827</v>
      </c>
      <c r="AK11" s="259">
        <v>0.20991000000000001</v>
      </c>
      <c r="AL11" s="265" t="s">
        <v>159</v>
      </c>
      <c r="AM11" s="162">
        <v>0.20991000000000001</v>
      </c>
      <c r="AN11" s="265" t="s">
        <v>147</v>
      </c>
      <c r="AO11" s="552" t="s">
        <v>148</v>
      </c>
      <c r="AQ11" s="322">
        <v>0.35442294633441562</v>
      </c>
      <c r="AR11" s="323">
        <v>1.385733639634419E-2</v>
      </c>
    </row>
    <row r="12" spans="1:44" x14ac:dyDescent="0.25">
      <c r="A12" s="672"/>
      <c r="B12" s="599">
        <f t="shared" si="0"/>
        <v>1.9852999999999996E-2</v>
      </c>
      <c r="C12" s="599">
        <f t="shared" si="3"/>
        <v>1.1431357399999996E-2</v>
      </c>
      <c r="D12" s="606">
        <f t="shared" si="1"/>
        <v>101.14313574000001</v>
      </c>
      <c r="E12" s="606">
        <f t="shared" si="2"/>
        <v>1.4502642599999973</v>
      </c>
      <c r="F12" s="189" t="s">
        <v>61</v>
      </c>
      <c r="G12" s="141" t="s">
        <v>62</v>
      </c>
      <c r="H12" s="555">
        <v>472734324.80000001</v>
      </c>
      <c r="I12" s="198">
        <f>'Общая картина'!P12</f>
        <v>140</v>
      </c>
      <c r="J12" s="200">
        <f>'Общая картина'!Q12</f>
        <v>102.5934</v>
      </c>
      <c r="K12" s="200">
        <f>'Общая картина'!R12</f>
        <v>101.3947</v>
      </c>
      <c r="L12" s="649">
        <f t="shared" si="4"/>
        <v>479327550.42798561</v>
      </c>
      <c r="M12" s="642">
        <f>'Общая картина'!S12</f>
        <v>6.7647000000000004</v>
      </c>
      <c r="N12" s="200">
        <f>'Общая картина'!T12</f>
        <v>0.65390000000000004</v>
      </c>
      <c r="O12" s="618">
        <f>'Общая картина'!U12</f>
        <v>0.61319999999999997</v>
      </c>
      <c r="P12" s="642">
        <f>'Общая картина'!V12</f>
        <v>0.57579999999999998</v>
      </c>
      <c r="Q12" s="200">
        <f>'Общая картина'!W12</f>
        <v>-7.2789000000000001</v>
      </c>
      <c r="R12" s="618">
        <f>'Общая картина'!X12</f>
        <v>23.0684</v>
      </c>
      <c r="S12" s="642">
        <f>'Общая картина'!Y12</f>
        <v>251.43289999999999</v>
      </c>
      <c r="T12" s="200">
        <f>'Общая картина'!Z12</f>
        <v>2.2311000000000001</v>
      </c>
      <c r="U12" s="645">
        <f>'Общая картина'!AA12</f>
        <v>8.3681000000000001</v>
      </c>
      <c r="V12" s="200" t="str">
        <f>'Общая картина'!AB12</f>
        <v>-</v>
      </c>
      <c r="W12" s="144" t="str">
        <f>'Общая картина'!AC12</f>
        <v>-</v>
      </c>
      <c r="X12" s="663">
        <v>102.71303434337831</v>
      </c>
      <c r="Y12" s="662">
        <v>6.4832066121503527</v>
      </c>
      <c r="Z12" s="662">
        <v>0.63154908723600112</v>
      </c>
      <c r="AA12" s="662">
        <f t="shared" si="5"/>
        <v>-0.11963434337830847</v>
      </c>
      <c r="AB12" s="662">
        <f t="shared" si="6"/>
        <v>0.28149338784964772</v>
      </c>
      <c r="AC12" s="664">
        <f t="shared" si="7"/>
        <v>2.235091276399892E-2</v>
      </c>
      <c r="AE12" s="257">
        <v>2614712000</v>
      </c>
      <c r="AF12" s="264">
        <v>406770745.83999997</v>
      </c>
      <c r="AG12" s="259">
        <v>8.7499999999999994E-2</v>
      </c>
      <c r="AH12" s="260">
        <v>3</v>
      </c>
      <c r="AI12" s="261">
        <v>43780</v>
      </c>
      <c r="AJ12" s="262">
        <v>43872</v>
      </c>
      <c r="AK12" s="259">
        <v>0.15556999999999999</v>
      </c>
      <c r="AL12" s="265" t="s">
        <v>155</v>
      </c>
      <c r="AM12" s="162" t="s">
        <v>137</v>
      </c>
      <c r="AN12" s="265" t="s">
        <v>137</v>
      </c>
      <c r="AO12" s="552" t="s">
        <v>148</v>
      </c>
      <c r="AQ12" s="322">
        <v>0.11019839324509842</v>
      </c>
      <c r="AR12" s="323">
        <v>4.6772219739277969E-2</v>
      </c>
    </row>
    <row r="13" spans="1:44" x14ac:dyDescent="0.25">
      <c r="A13" s="672"/>
      <c r="B13" s="599">
        <f t="shared" si="0"/>
        <v>3.943300000000001E-2</v>
      </c>
      <c r="C13" s="599">
        <f t="shared" si="3"/>
        <v>7.1373730000000015E-3</v>
      </c>
      <c r="D13" s="606">
        <f t="shared" si="1"/>
        <v>100.71373729999999</v>
      </c>
      <c r="E13" s="606">
        <f t="shared" si="2"/>
        <v>0.68976270000000284</v>
      </c>
      <c r="F13" s="189" t="s">
        <v>73</v>
      </c>
      <c r="G13" s="141" t="s">
        <v>74</v>
      </c>
      <c r="H13" s="555">
        <v>364214628.88999999</v>
      </c>
      <c r="I13" s="198">
        <f>'Общая картина'!P13</f>
        <v>140</v>
      </c>
      <c r="J13" s="200">
        <f>'Общая картина'!Q13</f>
        <v>101.40349999999999</v>
      </c>
      <c r="K13" s="200">
        <f>'Общая картина'!R13</f>
        <v>100.73609999999999</v>
      </c>
      <c r="L13" s="649">
        <f t="shared" si="4"/>
        <v>366895612.77325928</v>
      </c>
      <c r="M13" s="642">
        <f>'Общая картина'!S13</f>
        <v>6.2066999999999997</v>
      </c>
      <c r="N13" s="200">
        <f>'Общая картина'!T13</f>
        <v>0.18360000000000001</v>
      </c>
      <c r="O13" s="618">
        <f>'Общая картина'!U13</f>
        <v>0.1729</v>
      </c>
      <c r="P13" s="642">
        <f>'Общая картина'!V13</f>
        <v>0.18099999999999999</v>
      </c>
      <c r="Q13" s="200">
        <f>'Общая картина'!W13</f>
        <v>3.1800000000000002E-2</v>
      </c>
      <c r="R13" s="618">
        <f>'Общая картина'!X13</f>
        <v>23.883800000000001</v>
      </c>
      <c r="S13" s="642">
        <f>'Общая картина'!Y13</f>
        <v>368.89870000000002</v>
      </c>
      <c r="T13" s="200">
        <f>'Общая картина'!Z13</f>
        <v>0.41060000000000002</v>
      </c>
      <c r="U13" s="645">
        <f>'Общая картина'!AA13</f>
        <v>8.5817999999999994</v>
      </c>
      <c r="V13" s="200" t="str">
        <f>'Общая картина'!AB13</f>
        <v>-</v>
      </c>
      <c r="W13" s="144" t="str">
        <f>'Общая картина'!AC13</f>
        <v>-</v>
      </c>
      <c r="X13" s="663">
        <v>101.43062076900691</v>
      </c>
      <c r="Y13" s="662">
        <v>6</v>
      </c>
      <c r="Z13" s="662">
        <v>0.18356164383561646</v>
      </c>
      <c r="AA13" s="662">
        <f t="shared" si="5"/>
        <v>-2.7120769006913292E-2</v>
      </c>
      <c r="AB13" s="662">
        <f t="shared" si="6"/>
        <v>0.20669999999999966</v>
      </c>
      <c r="AC13" s="664">
        <f t="shared" si="7"/>
        <v>3.8356164383551716E-5</v>
      </c>
      <c r="AE13" s="257">
        <v>3328384000</v>
      </c>
      <c r="AF13" s="264">
        <v>595980439.03999996</v>
      </c>
      <c r="AG13" s="259">
        <v>0.10150000000000001</v>
      </c>
      <c r="AH13" s="260">
        <v>3</v>
      </c>
      <c r="AI13" s="261">
        <v>43806</v>
      </c>
      <c r="AJ13" s="262">
        <v>43897</v>
      </c>
      <c r="AK13" s="259">
        <v>0.17906</v>
      </c>
      <c r="AL13" s="265" t="s">
        <v>150</v>
      </c>
      <c r="AM13" s="162">
        <v>0.17906</v>
      </c>
      <c r="AN13" s="265" t="s">
        <v>147</v>
      </c>
      <c r="AO13" s="552" t="s">
        <v>148</v>
      </c>
      <c r="AQ13" s="322">
        <v>0.27474516906952912</v>
      </c>
      <c r="AR13" s="323">
        <v>4.2569029910533678E-2</v>
      </c>
    </row>
    <row r="14" spans="1:44" x14ac:dyDescent="0.25">
      <c r="A14" s="672"/>
      <c r="B14" s="599">
        <f t="shared" si="0"/>
        <v>4.4183E-2</v>
      </c>
      <c r="C14" s="599">
        <f t="shared" si="3"/>
        <v>1.20266126E-2</v>
      </c>
      <c r="D14" s="606">
        <f t="shared" si="1"/>
        <v>101.20266126</v>
      </c>
      <c r="E14" s="606">
        <f t="shared" si="2"/>
        <v>2.0505387400000075</v>
      </c>
      <c r="F14" s="189" t="s">
        <v>83</v>
      </c>
      <c r="G14" s="141" t="s">
        <v>84</v>
      </c>
      <c r="H14" s="555">
        <v>373923610.98000002</v>
      </c>
      <c r="I14" s="198">
        <f>'Общая картина'!P14</f>
        <v>140</v>
      </c>
      <c r="J14" s="200">
        <f>'Общая картина'!Q14</f>
        <v>103.25320000000001</v>
      </c>
      <c r="K14" s="200">
        <f>'Общая картина'!R14</f>
        <v>102.2285</v>
      </c>
      <c r="L14" s="649">
        <f t="shared" si="4"/>
        <v>382256498.6506893</v>
      </c>
      <c r="M14" s="642">
        <f>'Общая картина'!S14</f>
        <v>6.5816999999999997</v>
      </c>
      <c r="N14" s="200">
        <f>'Общая картина'!T14</f>
        <v>0.4788</v>
      </c>
      <c r="O14" s="618">
        <f>'Общая картина'!U14</f>
        <v>0.44990000000000002</v>
      </c>
      <c r="P14" s="642">
        <f>'Общая картина'!V14</f>
        <v>0.2722</v>
      </c>
      <c r="Q14" s="200">
        <f>'Общая картина'!W14</f>
        <v>2.8784999999999998</v>
      </c>
      <c r="R14" s="618">
        <f>'Общая картина'!X14</f>
        <v>22.540099999999999</v>
      </c>
      <c r="S14" s="642">
        <f>'Общая картина'!Y14</f>
        <v>384.78609999999998</v>
      </c>
      <c r="T14" s="200">
        <f>'Общая картина'!Z14</f>
        <v>1.6113</v>
      </c>
      <c r="U14" s="645">
        <f>'Общая картина'!AA14</f>
        <v>9.4480000000000004</v>
      </c>
      <c r="V14" s="200" t="str">
        <f>'Общая картина'!AB14</f>
        <v>-</v>
      </c>
      <c r="W14" s="144" t="str">
        <f>'Общая картина'!AC14</f>
        <v>-</v>
      </c>
      <c r="X14" s="663">
        <v>101.48524039403924</v>
      </c>
      <c r="Y14" s="662">
        <v>6.2818060709468435</v>
      </c>
      <c r="Z14" s="662">
        <v>0.47997126975174553</v>
      </c>
      <c r="AA14" s="662">
        <f t="shared" si="5"/>
        <v>1.767959605960769</v>
      </c>
      <c r="AB14" s="662">
        <f t="shared" si="6"/>
        <v>0.29989392905315615</v>
      </c>
      <c r="AC14" s="664">
        <f t="shared" si="7"/>
        <v>-1.1712697517455295E-3</v>
      </c>
      <c r="AE14" s="257">
        <v>3000000000</v>
      </c>
      <c r="AF14" s="264">
        <v>326850000</v>
      </c>
      <c r="AG14" s="259">
        <v>0.11</v>
      </c>
      <c r="AH14" s="260">
        <v>1</v>
      </c>
      <c r="AI14" s="261">
        <v>43796</v>
      </c>
      <c r="AJ14" s="262">
        <v>43826</v>
      </c>
      <c r="AK14" s="259">
        <v>0.10895000000000001</v>
      </c>
      <c r="AL14" s="265" t="s">
        <v>163</v>
      </c>
      <c r="AM14" s="162">
        <v>0.10895000000000001</v>
      </c>
      <c r="AN14" s="265" t="s">
        <v>148</v>
      </c>
      <c r="AO14" s="552" t="s">
        <v>148</v>
      </c>
      <c r="AQ14" s="322">
        <v>0.22099503409620724</v>
      </c>
      <c r="AR14" s="323">
        <v>1.0611426027921695E-2</v>
      </c>
    </row>
    <row r="15" spans="1:44" x14ac:dyDescent="0.25">
      <c r="A15" s="672"/>
      <c r="B15" s="599">
        <f t="shared" si="0"/>
        <v>2.9682E-2</v>
      </c>
      <c r="C15" s="599">
        <f t="shared" si="3"/>
        <v>-4.8084839999999995E-4</v>
      </c>
      <c r="D15" s="606">
        <f t="shared" si="1"/>
        <v>99.951915159999999</v>
      </c>
      <c r="E15" s="606">
        <f t="shared" si="2"/>
        <v>0.88488483999999801</v>
      </c>
      <c r="F15" s="189" t="s">
        <v>99</v>
      </c>
      <c r="G15" s="141" t="s">
        <v>100</v>
      </c>
      <c r="H15" s="555">
        <v>324571269.94</v>
      </c>
      <c r="I15" s="198">
        <f>'Общая картина'!P15</f>
        <v>140</v>
      </c>
      <c r="J15" s="200">
        <f>'Общая картина'!Q15</f>
        <v>100.8368</v>
      </c>
      <c r="K15" s="200">
        <f>'Общая картина'!R15</f>
        <v>99.949100000000001</v>
      </c>
      <c r="L15" s="649">
        <f t="shared" si="4"/>
        <v>324406063.16360056</v>
      </c>
      <c r="M15" s="642">
        <f>'Общая картина'!S15</f>
        <v>6.0317999999999996</v>
      </c>
      <c r="N15" s="200">
        <f>'Общая картина'!T15</f>
        <v>-1.6400000000000001E-2</v>
      </c>
      <c r="O15" s="618">
        <f>'Общая картина'!U15</f>
        <v>-1.55E-2</v>
      </c>
      <c r="P15" s="642">
        <f>'Общая картина'!V15</f>
        <v>-1.6199999999999999E-2</v>
      </c>
      <c r="Q15" s="200">
        <f>'Общая картина'!W15</f>
        <v>5.0000000000000001E-4</v>
      </c>
      <c r="R15" s="618">
        <f>'Общая картина'!X15</f>
        <v>26.682400000000001</v>
      </c>
      <c r="S15" s="642">
        <f>'Общая картина'!Y15</f>
        <v>-22.4907</v>
      </c>
      <c r="T15" s="200">
        <f>'Общая картина'!Z15</f>
        <v>0.15040000000000001</v>
      </c>
      <c r="U15" s="645">
        <f>'Общая картина'!AA15</f>
        <v>4.5021000000000004</v>
      </c>
      <c r="V15" s="200" t="str">
        <f>'Общая картина'!AB15</f>
        <v>-</v>
      </c>
      <c r="W15" s="144" t="str">
        <f>'Общая картина'!AC15</f>
        <v>-</v>
      </c>
      <c r="X15" s="663">
        <v>99.604395581397824</v>
      </c>
      <c r="Y15" s="662">
        <v>6</v>
      </c>
      <c r="Z15" s="662">
        <v>6.8493150684931503E-2</v>
      </c>
      <c r="AA15" s="662">
        <f t="shared" si="5"/>
        <v>1.2324044186021723</v>
      </c>
      <c r="AB15" s="662">
        <f t="shared" si="6"/>
        <v>3.1799999999999606E-2</v>
      </c>
      <c r="AC15" s="664">
        <f t="shared" si="7"/>
        <v>-8.4893150684931501E-2</v>
      </c>
      <c r="AE15" s="257">
        <v>1759974000</v>
      </c>
      <c r="AF15" s="264">
        <v>297857999.75999999</v>
      </c>
      <c r="AG15" s="259">
        <v>0.09</v>
      </c>
      <c r="AH15" s="260">
        <v>1</v>
      </c>
      <c r="AI15" s="261">
        <v>43794</v>
      </c>
      <c r="AJ15" s="262">
        <v>43824</v>
      </c>
      <c r="AK15" s="259">
        <v>0.16924</v>
      </c>
      <c r="AL15" s="265" t="s">
        <v>151</v>
      </c>
      <c r="AM15" s="162">
        <v>0.27723893551970158</v>
      </c>
      <c r="AN15" s="265" t="s">
        <v>147</v>
      </c>
      <c r="AO15" s="552" t="s">
        <v>148</v>
      </c>
      <c r="AQ15" s="322">
        <v>0.15263879847089856</v>
      </c>
      <c r="AR15" s="323">
        <v>0.1016353371905853</v>
      </c>
    </row>
    <row r="16" spans="1:44" x14ac:dyDescent="0.25">
      <c r="A16" s="672"/>
      <c r="B16" s="599">
        <f t="shared" si="0"/>
        <v>3.8944999999999994E-2</v>
      </c>
      <c r="C16" s="599">
        <f t="shared" si="3"/>
        <v>2.5960736999999994E-2</v>
      </c>
      <c r="D16" s="606">
        <f t="shared" si="1"/>
        <v>102.59607369999999</v>
      </c>
      <c r="E16" s="606">
        <f t="shared" si="2"/>
        <v>1.7014263000000085</v>
      </c>
      <c r="F16" s="189" t="s">
        <v>67</v>
      </c>
      <c r="G16" s="141" t="s">
        <v>68</v>
      </c>
      <c r="H16" s="555">
        <v>308927198.39999998</v>
      </c>
      <c r="I16" s="198">
        <f>'Общая картина'!P16</f>
        <v>140</v>
      </c>
      <c r="J16" s="200">
        <f>'Общая картина'!Q16</f>
        <v>104.2975</v>
      </c>
      <c r="K16" s="200">
        <f>'Общая картина'!R16</f>
        <v>103.2667</v>
      </c>
      <c r="L16" s="649">
        <f t="shared" si="4"/>
        <v>319018923.1901328</v>
      </c>
      <c r="M16" s="642">
        <f>'Общая картина'!S16</f>
        <v>6.8555000000000001</v>
      </c>
      <c r="N16" s="200">
        <f>'Общая картина'!T16</f>
        <v>0.78900000000000003</v>
      </c>
      <c r="O16" s="618">
        <f>'Общая картина'!U16</f>
        <v>0.7389</v>
      </c>
      <c r="P16" s="642">
        <f>'Общая картина'!V16</f>
        <v>0.66659999999999997</v>
      </c>
      <c r="Q16" s="200">
        <f>'Общая картина'!W16</f>
        <v>1.4466000000000001</v>
      </c>
      <c r="R16" s="618">
        <f>'Общая картина'!X16</f>
        <v>29.698599999999999</v>
      </c>
      <c r="S16" s="642">
        <f>'Общая картина'!Y16</f>
        <v>321.05930000000001</v>
      </c>
      <c r="T16" s="200">
        <f>'Общая картина'!Z16</f>
        <v>1.9843</v>
      </c>
      <c r="U16" s="645">
        <f>'Общая картина'!AA16</f>
        <v>9.0060000000000002</v>
      </c>
      <c r="V16" s="200" t="str">
        <f>'Общая картина'!AB16</f>
        <v>-</v>
      </c>
      <c r="W16" s="144" t="str">
        <f>'Общая картина'!AC16</f>
        <v>-</v>
      </c>
      <c r="X16" s="663">
        <v>103.83187174506344</v>
      </c>
      <c r="Y16" s="662">
        <v>6.6074025530531735</v>
      </c>
      <c r="Z16" s="662">
        <v>0.84832673998437869</v>
      </c>
      <c r="AA16" s="662">
        <f t="shared" si="5"/>
        <v>0.46562825493656135</v>
      </c>
      <c r="AB16" s="662">
        <f t="shared" si="6"/>
        <v>0.24809744694682667</v>
      </c>
      <c r="AC16" s="664">
        <f t="shared" si="7"/>
        <v>-5.9326739984378651E-2</v>
      </c>
      <c r="AE16" s="257">
        <v>1451182000</v>
      </c>
      <c r="AF16" s="264">
        <v>277857817.54000002</v>
      </c>
      <c r="AG16" s="259">
        <v>0.1075</v>
      </c>
      <c r="AH16" s="260">
        <v>1</v>
      </c>
      <c r="AI16" s="261">
        <v>43795</v>
      </c>
      <c r="AJ16" s="262">
        <v>43825</v>
      </c>
      <c r="AK16" s="259">
        <v>0.19147</v>
      </c>
      <c r="AL16" s="265" t="s">
        <v>155</v>
      </c>
      <c r="AM16" s="162" t="s">
        <v>137</v>
      </c>
      <c r="AN16" s="265" t="s">
        <v>137</v>
      </c>
      <c r="AO16" s="552" t="s">
        <v>148</v>
      </c>
      <c r="AQ16" s="322">
        <v>0.19571772898059192</v>
      </c>
      <c r="AR16" s="323">
        <v>0.15330282005565707</v>
      </c>
    </row>
    <row r="17" spans="1:44" x14ac:dyDescent="0.25">
      <c r="A17" s="672"/>
      <c r="B17" s="599">
        <f t="shared" si="0"/>
        <v>1.6182000000000002E-2</v>
      </c>
      <c r="C17" s="599">
        <f t="shared" si="3"/>
        <v>1.1049069600000001E-2</v>
      </c>
      <c r="D17" s="606">
        <f t="shared" si="1"/>
        <v>101.10490696000001</v>
      </c>
      <c r="E17" s="606">
        <f t="shared" si="2"/>
        <v>2.0642930399999955</v>
      </c>
      <c r="F17" s="189" t="s">
        <v>75</v>
      </c>
      <c r="G17" s="141" t="s">
        <v>76</v>
      </c>
      <c r="H17" s="555">
        <v>320076577.25</v>
      </c>
      <c r="I17" s="198">
        <f>'Общая картина'!P17</f>
        <v>140</v>
      </c>
      <c r="J17" s="200">
        <f>'Общая картина'!Q17</f>
        <v>103.1692</v>
      </c>
      <c r="K17" s="200">
        <f>'Общая картина'!R17</f>
        <v>101.37609999999999</v>
      </c>
      <c r="L17" s="649">
        <f t="shared" si="4"/>
        <v>324481151.02953726</v>
      </c>
      <c r="M17" s="642">
        <f>'Общая картина'!S17</f>
        <v>6.8818000000000001</v>
      </c>
      <c r="N17" s="200">
        <f>'Общая картина'!T17</f>
        <v>0.76949999999999996</v>
      </c>
      <c r="O17" s="618">
        <f>'Общая картина'!U17</f>
        <v>0.72099999999999997</v>
      </c>
      <c r="P17" s="642">
        <f>'Общая картина'!V17</f>
        <v>0.68279999999999996</v>
      </c>
      <c r="Q17" s="200">
        <f>'Общая картина'!W17</f>
        <v>-9.6417000000000002</v>
      </c>
      <c r="R17" s="618">
        <f>'Общая картина'!X17</f>
        <v>19.964400000000001</v>
      </c>
      <c r="S17" s="642">
        <f>'Общая картина'!Y17</f>
        <v>227.11150000000001</v>
      </c>
      <c r="T17" s="200">
        <f>'Общая картина'!Z17</f>
        <v>1.9078999999999999</v>
      </c>
      <c r="U17" s="645">
        <f>'Общая картина'!AA17</f>
        <v>8.0076000000000001</v>
      </c>
      <c r="V17" s="200" t="str">
        <f>'Общая картина'!AB17</f>
        <v>-</v>
      </c>
      <c r="W17" s="144" t="str">
        <f>'Общая картина'!AC17</f>
        <v>-</v>
      </c>
      <c r="X17" s="663">
        <v>103.42591784116107</v>
      </c>
      <c r="Y17" s="662">
        <v>6.5625260292738634</v>
      </c>
      <c r="Z17" s="662">
        <v>0.77974626154736915</v>
      </c>
      <c r="AA17" s="662">
        <f t="shared" si="5"/>
        <v>-0.25671784116106267</v>
      </c>
      <c r="AB17" s="662">
        <f t="shared" si="6"/>
        <v>0.31927397072613672</v>
      </c>
      <c r="AC17" s="664">
        <f t="shared" si="7"/>
        <v>-1.0246261547369184E-2</v>
      </c>
      <c r="AE17" s="257">
        <v>1878948000</v>
      </c>
      <c r="AF17" s="264">
        <v>320078791.80000001</v>
      </c>
      <c r="AG17" s="259">
        <v>8.5000000000000006E-2</v>
      </c>
      <c r="AH17" s="260">
        <v>3</v>
      </c>
      <c r="AI17" s="261">
        <v>43753</v>
      </c>
      <c r="AJ17" s="262">
        <v>43845</v>
      </c>
      <c r="AK17" s="259">
        <v>0.17035</v>
      </c>
      <c r="AL17" s="265" t="s">
        <v>163</v>
      </c>
      <c r="AM17" s="162">
        <v>0.17035</v>
      </c>
      <c r="AN17" s="265" t="s">
        <v>148</v>
      </c>
      <c r="AO17" s="552" t="s">
        <v>148</v>
      </c>
      <c r="AQ17" s="322">
        <v>0.11579287290902363</v>
      </c>
      <c r="AR17" s="323">
        <v>4.1771077518767297E-2</v>
      </c>
    </row>
    <row r="18" spans="1:44" x14ac:dyDescent="0.25">
      <c r="A18" s="672"/>
      <c r="B18" s="599">
        <f t="shared" si="0"/>
        <v>4.9682000000000004E-2</v>
      </c>
      <c r="C18" s="599">
        <f t="shared" si="3"/>
        <v>-1.3414140000000003E-4</v>
      </c>
      <c r="D18" s="606">
        <f t="shared" si="1"/>
        <v>99.986585860000005</v>
      </c>
      <c r="E18" s="606">
        <f t="shared" si="2"/>
        <v>2.7724141399999951</v>
      </c>
      <c r="F18" s="189" t="s">
        <v>103</v>
      </c>
      <c r="G18" s="141" t="s">
        <v>104</v>
      </c>
      <c r="H18" s="555">
        <v>394211130</v>
      </c>
      <c r="I18" s="198">
        <f>'Общая картина'!P18</f>
        <v>140</v>
      </c>
      <c r="J18" s="200">
        <f>'Общая картина'!Q18</f>
        <v>102.759</v>
      </c>
      <c r="K18" s="200">
        <f>'Общая картина'!R18</f>
        <v>99.986400000000003</v>
      </c>
      <c r="L18" s="649">
        <f t="shared" si="4"/>
        <v>394157517.28632003</v>
      </c>
      <c r="M18" s="642">
        <f>'Общая картина'!S18</f>
        <v>6.0317999999999996</v>
      </c>
      <c r="N18" s="200">
        <f>'Общая картина'!T18</f>
        <v>-2.7000000000000001E-3</v>
      </c>
      <c r="O18" s="618">
        <f>'Общая картина'!U18</f>
        <v>-2.5999999999999999E-3</v>
      </c>
      <c r="P18" s="642">
        <f>'Общая картина'!V18</f>
        <v>-2.7000000000000001E-3</v>
      </c>
      <c r="Q18" s="200">
        <f>'Общая картина'!W18</f>
        <v>0</v>
      </c>
      <c r="R18" s="618">
        <f>'Общая картина'!X18</f>
        <v>25.443899999999999</v>
      </c>
      <c r="S18" s="642">
        <f>'Общая картина'!Y18</f>
        <v>33.606400000000001</v>
      </c>
      <c r="T18" s="200">
        <f>'Общая картина'!Z18</f>
        <v>0.47070000000000001</v>
      </c>
      <c r="U18" s="645">
        <f>'Общая картина'!AA18</f>
        <v>5.2641</v>
      </c>
      <c r="V18" s="200" t="str">
        <f>'Общая картина'!AB18</f>
        <v>-</v>
      </c>
      <c r="W18" s="144" t="str">
        <f>'Общая картина'!AC18</f>
        <v>-</v>
      </c>
      <c r="X18" s="663">
        <v>101.29064092461708</v>
      </c>
      <c r="Y18" s="662">
        <v>6</v>
      </c>
      <c r="Z18" s="662">
        <v>0.24109589041095889</v>
      </c>
      <c r="AA18" s="662">
        <f t="shared" si="5"/>
        <v>1.4683590753829208</v>
      </c>
      <c r="AB18" s="662">
        <f t="shared" si="6"/>
        <v>3.1799999999999606E-2</v>
      </c>
      <c r="AC18" s="664">
        <f t="shared" si="7"/>
        <v>-0.24379589041095889</v>
      </c>
      <c r="AE18" s="257">
        <v>3091852000</v>
      </c>
      <c r="AF18" s="264">
        <v>394211130</v>
      </c>
      <c r="AG18" s="259">
        <v>0.11</v>
      </c>
      <c r="AH18" s="260">
        <v>3</v>
      </c>
      <c r="AI18" s="261">
        <v>43738</v>
      </c>
      <c r="AJ18" s="262">
        <v>43829</v>
      </c>
      <c r="AK18" s="259">
        <v>0.1275</v>
      </c>
      <c r="AL18" s="265" t="s">
        <v>168</v>
      </c>
      <c r="AM18" s="162">
        <v>0.10837499824740968</v>
      </c>
      <c r="AN18" s="265" t="s">
        <v>147</v>
      </c>
      <c r="AO18" s="552" t="s">
        <v>148</v>
      </c>
      <c r="AQ18" s="322">
        <v>0.15628136690334976</v>
      </c>
      <c r="AR18" s="323">
        <v>4.6193407172155261E-2</v>
      </c>
    </row>
    <row r="19" spans="1:44" x14ac:dyDescent="0.25">
      <c r="A19" s="672"/>
      <c r="B19" s="599">
        <f t="shared" si="0"/>
        <v>3.8703000000000001E-2</v>
      </c>
      <c r="C19" s="599">
        <f t="shared" si="3"/>
        <v>2.6832789900000001E-2</v>
      </c>
      <c r="D19" s="606">
        <f t="shared" si="1"/>
        <v>102.68327899000001</v>
      </c>
      <c r="E19" s="606">
        <f t="shared" si="2"/>
        <v>1.7327210099999917</v>
      </c>
      <c r="F19" s="189" t="s">
        <v>69</v>
      </c>
      <c r="G19" s="141" t="s">
        <v>70</v>
      </c>
      <c r="H19" s="555">
        <v>377430434.92000002</v>
      </c>
      <c r="I19" s="198">
        <f>'Общая картина'!P19</f>
        <v>140</v>
      </c>
      <c r="J19" s="200">
        <f>'Общая картина'!Q19</f>
        <v>104.416</v>
      </c>
      <c r="K19" s="200">
        <f>'Общая картина'!R19</f>
        <v>103.38509999999999</v>
      </c>
      <c r="L19" s="649">
        <f t="shared" si="4"/>
        <v>390206832.57247686</v>
      </c>
      <c r="M19" s="642">
        <f>'Общая картина'!S19</f>
        <v>6.8796999999999997</v>
      </c>
      <c r="N19" s="200">
        <f>'Общая картина'!T19</f>
        <v>0.82199999999999995</v>
      </c>
      <c r="O19" s="618">
        <f>'Общая картина'!U19</f>
        <v>0.76959999999999995</v>
      </c>
      <c r="P19" s="642">
        <f>'Общая картина'!V19</f>
        <v>0.69330000000000003</v>
      </c>
      <c r="Q19" s="200">
        <f>'Общая картина'!W19</f>
        <v>1.6254999999999999</v>
      </c>
      <c r="R19" s="618">
        <f>'Общая картина'!X19</f>
        <v>29.4407</v>
      </c>
      <c r="S19" s="642">
        <f>'Общая картина'!Y19</f>
        <v>316.56889999999999</v>
      </c>
      <c r="T19" s="200">
        <f>'Общая картина'!Z19</f>
        <v>2.0066999999999999</v>
      </c>
      <c r="U19" s="645">
        <f>'Общая картина'!AA19</f>
        <v>8.9673999999999996</v>
      </c>
      <c r="V19" s="200" t="str">
        <f>'Общая картина'!AB19</f>
        <v>-</v>
      </c>
      <c r="W19" s="144" t="str">
        <f>'Общая картина'!AC19</f>
        <v>-</v>
      </c>
      <c r="X19" s="663">
        <v>103.95277924082464</v>
      </c>
      <c r="Y19" s="662">
        <v>6.6288345447669181</v>
      </c>
      <c r="Z19" s="662">
        <v>0.8799708621750153</v>
      </c>
      <c r="AA19" s="662">
        <f t="shared" si="5"/>
        <v>0.46322075917535699</v>
      </c>
      <c r="AB19" s="662">
        <f t="shared" si="6"/>
        <v>0.25086545523308157</v>
      </c>
      <c r="AC19" s="664">
        <f t="shared" si="7"/>
        <v>-5.7970862175015347E-2</v>
      </c>
      <c r="AE19" s="257">
        <v>1761411000</v>
      </c>
      <c r="AF19" s="264">
        <v>349252573.07999998</v>
      </c>
      <c r="AG19" s="259">
        <v>0.1075</v>
      </c>
      <c r="AH19" s="260">
        <v>1</v>
      </c>
      <c r="AI19" s="261">
        <v>43795</v>
      </c>
      <c r="AJ19" s="262">
        <v>43825</v>
      </c>
      <c r="AK19" s="259">
        <v>0.19827999999999998</v>
      </c>
      <c r="AL19" s="265" t="s">
        <v>155</v>
      </c>
      <c r="AM19" s="162" t="s">
        <v>137</v>
      </c>
      <c r="AN19" s="265" t="s">
        <v>137</v>
      </c>
      <c r="AO19" s="552" t="s">
        <v>148</v>
      </c>
      <c r="AQ19" s="322">
        <v>0.21200486662678875</v>
      </c>
      <c r="AR19" s="323">
        <v>0.13955137489248176</v>
      </c>
    </row>
    <row r="20" spans="1:44" x14ac:dyDescent="0.25">
      <c r="A20" s="672"/>
      <c r="B20" s="599">
        <f t="shared" si="0"/>
        <v>2.9682E-2</v>
      </c>
      <c r="C20" s="599">
        <f t="shared" si="3"/>
        <v>-4.0070699999999998E-4</v>
      </c>
      <c r="D20" s="606">
        <f t="shared" si="1"/>
        <v>99.959929299999999</v>
      </c>
      <c r="E20" s="606">
        <f t="shared" si="2"/>
        <v>0.86067070000000001</v>
      </c>
      <c r="F20" s="189" t="s">
        <v>81</v>
      </c>
      <c r="G20" s="141" t="s">
        <v>82</v>
      </c>
      <c r="H20" s="555">
        <v>208043411.74999997</v>
      </c>
      <c r="I20" s="198">
        <f>'Общая картина'!P20</f>
        <v>140</v>
      </c>
      <c r="J20" s="200">
        <f>'Общая картина'!Q20</f>
        <v>100.8206</v>
      </c>
      <c r="K20" s="200">
        <f>'Общая картина'!R20</f>
        <v>99.957599999999999</v>
      </c>
      <c r="L20" s="649">
        <f t="shared" si="4"/>
        <v>207955201.34341797</v>
      </c>
      <c r="M20" s="642">
        <f>'Общая картина'!S20</f>
        <v>6.0317999999999996</v>
      </c>
      <c r="N20" s="200">
        <f>'Общая картина'!T20</f>
        <v>-1.37E-2</v>
      </c>
      <c r="O20" s="618">
        <f>'Общая картина'!U20</f>
        <v>-1.29E-2</v>
      </c>
      <c r="P20" s="642">
        <f>'Общая картина'!V20</f>
        <v>-1.35E-2</v>
      </c>
      <c r="Q20" s="200">
        <f>'Общая картина'!W20</f>
        <v>4.0000000000000002E-4</v>
      </c>
      <c r="R20" s="618">
        <f>'Общая картина'!X20</f>
        <v>27.4969</v>
      </c>
      <c r="S20" s="642">
        <f>'Общая картина'!Y20</f>
        <v>-20.479800000000001</v>
      </c>
      <c r="T20" s="200">
        <f>'Общая картина'!Z20</f>
        <v>0.15290000000000001</v>
      </c>
      <c r="U20" s="645">
        <f>'Общая картина'!AA20</f>
        <v>4.5244</v>
      </c>
      <c r="V20" s="200" t="str">
        <f>'Общая картина'!AB20</f>
        <v>-</v>
      </c>
      <c r="W20" s="144" t="str">
        <f>'Общая картина'!AC20</f>
        <v>-</v>
      </c>
      <c r="X20" s="663">
        <v>100.35519404127812</v>
      </c>
      <c r="Y20" s="662">
        <v>6</v>
      </c>
      <c r="Z20" s="662">
        <v>7.1232876712328766E-2</v>
      </c>
      <c r="AA20" s="662">
        <f t="shared" si="5"/>
        <v>0.46540595872187396</v>
      </c>
      <c r="AB20" s="662">
        <f t="shared" si="6"/>
        <v>3.1799999999999606E-2</v>
      </c>
      <c r="AC20" s="664">
        <f t="shared" si="7"/>
        <v>-8.493287671232877E-2</v>
      </c>
      <c r="AE20" s="257">
        <v>3000000000</v>
      </c>
      <c r="AF20" s="264">
        <v>180060000</v>
      </c>
      <c r="AG20" s="259">
        <v>0.09</v>
      </c>
      <c r="AH20" s="260">
        <v>1</v>
      </c>
      <c r="AI20" s="261">
        <v>43795</v>
      </c>
      <c r="AJ20" s="262">
        <v>43825</v>
      </c>
      <c r="AK20" s="259">
        <v>6.0019999999999997E-2</v>
      </c>
      <c r="AL20" s="265" t="s">
        <v>153</v>
      </c>
      <c r="AM20" s="162">
        <v>6.0019999999999997E-2</v>
      </c>
      <c r="AN20" s="265" t="s">
        <v>147</v>
      </c>
      <c r="AO20" s="552" t="s">
        <v>148</v>
      </c>
      <c r="AQ20" s="322">
        <v>0.19107950916926389</v>
      </c>
      <c r="AR20" s="323">
        <v>1.5048885619752506E-2</v>
      </c>
    </row>
    <row r="21" spans="1:44" x14ac:dyDescent="0.25">
      <c r="A21" s="672"/>
      <c r="B21" s="599">
        <f t="shared" si="0"/>
        <v>4.4359999999999997E-2</v>
      </c>
      <c r="C21" s="599">
        <f t="shared" si="3"/>
        <v>1.6892287999999998E-2</v>
      </c>
      <c r="D21" s="606">
        <f t="shared" si="1"/>
        <v>101.6892288</v>
      </c>
      <c r="E21" s="606">
        <f t="shared" si="2"/>
        <v>3.4926712000000038</v>
      </c>
      <c r="F21" s="189" t="s">
        <v>77</v>
      </c>
      <c r="G21" s="141" t="s">
        <v>78</v>
      </c>
      <c r="H21" s="555">
        <v>187615982.40000001</v>
      </c>
      <c r="I21" s="198">
        <f>'Общая картина'!P21</f>
        <v>140</v>
      </c>
      <c r="J21" s="200">
        <f>'Общая картина'!Q21</f>
        <v>105.1819</v>
      </c>
      <c r="K21" s="200">
        <f>'Общая картина'!R21</f>
        <v>102.28879999999999</v>
      </c>
      <c r="L21" s="649">
        <f t="shared" si="4"/>
        <v>191910137.00517121</v>
      </c>
      <c r="M21" s="642">
        <f>'Общая картина'!S21</f>
        <v>6.5640000000000001</v>
      </c>
      <c r="N21" s="200">
        <f>'Общая картина'!T21</f>
        <v>0.49149999999999999</v>
      </c>
      <c r="O21" s="618">
        <f>'Общая картина'!U21</f>
        <v>0.4617</v>
      </c>
      <c r="P21" s="642">
        <f>'Общая картина'!V21</f>
        <v>0.38080000000000003</v>
      </c>
      <c r="Q21" s="200">
        <f>'Общая картина'!W21</f>
        <v>2.2993999999999999</v>
      </c>
      <c r="R21" s="618">
        <f>'Общая картина'!X21</f>
        <v>23.965800000000002</v>
      </c>
      <c r="S21" s="642">
        <f>'Общая картина'!Y21</f>
        <v>178.59559999999999</v>
      </c>
      <c r="T21" s="200">
        <f>'Общая картина'!Z21</f>
        <v>1.2677</v>
      </c>
      <c r="U21" s="645">
        <f>'Общая картина'!AA21</f>
        <v>7.2125000000000004</v>
      </c>
      <c r="V21" s="200" t="str">
        <f>'Общая картина'!AB21</f>
        <v>-</v>
      </c>
      <c r="W21" s="144" t="str">
        <f>'Общая картина'!AC21</f>
        <v>-</v>
      </c>
      <c r="X21" s="663">
        <v>102.81222668052834</v>
      </c>
      <c r="Y21" s="662">
        <v>6.3185595152859024</v>
      </c>
      <c r="Z21" s="662">
        <v>0.5574095989680351</v>
      </c>
      <c r="AA21" s="662">
        <f t="shared" si="5"/>
        <v>2.3696733194716586</v>
      </c>
      <c r="AB21" s="662">
        <f t="shared" si="6"/>
        <v>0.24544048471409763</v>
      </c>
      <c r="AC21" s="664">
        <f t="shared" si="7"/>
        <v>-6.590959896803511E-2</v>
      </c>
      <c r="AE21" s="257">
        <v>2382831000</v>
      </c>
      <c r="AF21" s="264">
        <v>440347168.80000001</v>
      </c>
      <c r="AG21" s="259">
        <v>0.11</v>
      </c>
      <c r="AH21" s="260">
        <v>3</v>
      </c>
      <c r="AI21" s="261">
        <v>43734</v>
      </c>
      <c r="AJ21" s="262">
        <v>43825</v>
      </c>
      <c r="AK21" s="259">
        <v>0.18479999999999999</v>
      </c>
      <c r="AL21" s="265" t="s">
        <v>171</v>
      </c>
      <c r="AM21" s="162">
        <v>0.26876565063458868</v>
      </c>
      <c r="AN21" s="265" t="s">
        <v>148</v>
      </c>
      <c r="AO21" s="552" t="s">
        <v>148</v>
      </c>
      <c r="AQ21" s="324">
        <v>0.15439577814460484</v>
      </c>
      <c r="AR21" s="325">
        <v>7.1459021209681076E-2</v>
      </c>
    </row>
    <row r="22" spans="1:44" x14ac:dyDescent="0.25">
      <c r="A22" s="672"/>
      <c r="B22" s="599">
        <f t="shared" si="0"/>
        <v>2.5932999999999998E-2</v>
      </c>
      <c r="C22" s="599">
        <f t="shared" si="3"/>
        <v>9.3669996000000002E-3</v>
      </c>
      <c r="D22" s="606">
        <f t="shared" si="1"/>
        <v>100.93669996000001</v>
      </c>
      <c r="E22" s="606">
        <f t="shared" si="2"/>
        <v>1.3290000399999826</v>
      </c>
      <c r="F22" s="189" t="s">
        <v>101</v>
      </c>
      <c r="G22" s="141" t="s">
        <v>102</v>
      </c>
      <c r="H22" s="555">
        <v>191219570.04999998</v>
      </c>
      <c r="I22" s="198">
        <f>'Общая картина'!P22</f>
        <v>140</v>
      </c>
      <c r="J22" s="200">
        <f>'Общая картина'!Q22</f>
        <v>102.2657</v>
      </c>
      <c r="K22" s="200">
        <f>'Общая картина'!R22</f>
        <v>101.5561</v>
      </c>
      <c r="L22" s="649">
        <f t="shared" si="4"/>
        <v>194195137.77954805</v>
      </c>
      <c r="M22" s="642">
        <f>'Общая картина'!S22</f>
        <v>6.6566999999999998</v>
      </c>
      <c r="N22" s="200">
        <f>'Общая картина'!T22</f>
        <v>0.55500000000000005</v>
      </c>
      <c r="O22" s="618">
        <f>'Общая картина'!U22</f>
        <v>0.5212</v>
      </c>
      <c r="P22" s="642">
        <f>'Общая картина'!V22</f>
        <v>0.36120000000000002</v>
      </c>
      <c r="Q22" s="200">
        <f>'Общая картина'!W22</f>
        <v>-7.7337999999999996</v>
      </c>
      <c r="R22" s="618">
        <f>'Общая картина'!X22</f>
        <v>21.210999999999999</v>
      </c>
      <c r="S22" s="642">
        <f>'Общая картина'!Y22</f>
        <v>289.12470000000002</v>
      </c>
      <c r="T22" s="200">
        <f>'Общая картина'!Z22</f>
        <v>1.2755000000000001</v>
      </c>
      <c r="U22" s="645">
        <f>'Общая картина'!AA22</f>
        <v>8.3394999999999992</v>
      </c>
      <c r="V22" s="200" t="str">
        <f>'Общая картина'!AB22</f>
        <v>-</v>
      </c>
      <c r="W22" s="144" t="str">
        <f>'Общая картина'!AC22</f>
        <v>-</v>
      </c>
      <c r="X22" s="663">
        <v>100.73539634567908</v>
      </c>
      <c r="Y22" s="662">
        <v>6</v>
      </c>
      <c r="Z22" s="662">
        <v>8.21917808219178E-3</v>
      </c>
      <c r="AA22" s="662">
        <f t="shared" si="5"/>
        <v>1.5303036543209174</v>
      </c>
      <c r="AB22" s="662">
        <f t="shared" si="6"/>
        <v>0.65669999999999984</v>
      </c>
      <c r="AC22" s="664">
        <f t="shared" si="7"/>
        <v>0.5467808219178083</v>
      </c>
      <c r="AE22" s="257">
        <v>1345408000</v>
      </c>
      <c r="AF22" s="264">
        <v>178670182.40000001</v>
      </c>
      <c r="AG22" s="259">
        <v>9.2499999999999999E-2</v>
      </c>
      <c r="AH22" s="260">
        <v>1</v>
      </c>
      <c r="AI22" s="262">
        <v>43802</v>
      </c>
      <c r="AJ22" s="262">
        <v>43839</v>
      </c>
      <c r="AK22" s="259">
        <v>0.1328</v>
      </c>
      <c r="AL22" s="265" t="s">
        <v>172</v>
      </c>
      <c r="AM22" s="162">
        <v>0.2455360112153932</v>
      </c>
      <c r="AN22" s="265" t="s">
        <v>148</v>
      </c>
      <c r="AO22" s="552" t="s">
        <v>148</v>
      </c>
      <c r="AQ22" s="322">
        <v>0.17866804445139209</v>
      </c>
      <c r="AR22" s="323">
        <v>0.11905477001646586</v>
      </c>
    </row>
    <row r="23" spans="1:44" x14ac:dyDescent="0.25">
      <c r="A23" s="672"/>
      <c r="B23" s="599">
        <f t="shared" si="0"/>
        <v>7.7210000000000056E-3</v>
      </c>
      <c r="C23" s="599">
        <f t="shared" si="3"/>
        <v>8.0074491000000046E-3</v>
      </c>
      <c r="D23" s="606">
        <f t="shared" si="1"/>
        <v>100.80074490999999</v>
      </c>
      <c r="E23" s="606">
        <f t="shared" si="2"/>
        <v>2.2008550900000046</v>
      </c>
      <c r="F23" s="189" t="s">
        <v>87</v>
      </c>
      <c r="G23" s="141" t="s">
        <v>88</v>
      </c>
      <c r="H23" s="555">
        <v>170136955.01000002</v>
      </c>
      <c r="I23" s="198">
        <f>'Общая картина'!P23</f>
        <v>140</v>
      </c>
      <c r="J23" s="200">
        <f>'Общая картина'!Q23</f>
        <v>103.0016</v>
      </c>
      <c r="K23" s="200">
        <f>'Общая картина'!R23</f>
        <v>100.9928</v>
      </c>
      <c r="L23" s="649">
        <f t="shared" si="4"/>
        <v>171826074.6993393</v>
      </c>
      <c r="M23" s="642">
        <f>'Общая картина'!S23</f>
        <v>7.0278999999999998</v>
      </c>
      <c r="N23" s="200">
        <f>'Общая картина'!T23</f>
        <v>1.0397000000000001</v>
      </c>
      <c r="O23" s="618">
        <f>'Общая картина'!U23</f>
        <v>0.97330000000000005</v>
      </c>
      <c r="P23" s="642">
        <f>'Общая картина'!V23</f>
        <v>1.0370999999999999</v>
      </c>
      <c r="Q23" s="200">
        <f>'Общая картина'!W23</f>
        <v>-22.967099999999999</v>
      </c>
      <c r="R23" s="618">
        <f>'Общая картина'!X23</f>
        <v>22.851800000000001</v>
      </c>
      <c r="S23" s="642">
        <f>'Общая картина'!Y23</f>
        <v>59.675899999999999</v>
      </c>
      <c r="T23" s="200">
        <f>'Общая картина'!Z23</f>
        <v>1.6991000000000001</v>
      </c>
      <c r="U23" s="645">
        <f>'Общая картина'!AA23</f>
        <v>6.2000999999999999</v>
      </c>
      <c r="V23" s="200" t="str">
        <f>'Общая картина'!AB23</f>
        <v>-</v>
      </c>
      <c r="W23" s="144" t="str">
        <f>'Общая картина'!AC23</f>
        <v>-</v>
      </c>
      <c r="X23" s="663">
        <v>101.64464211172968</v>
      </c>
      <c r="Y23" s="662">
        <v>6.660000000000001</v>
      </c>
      <c r="Z23" s="662">
        <v>1.3024815637086677</v>
      </c>
      <c r="AA23" s="662">
        <f t="shared" si="5"/>
        <v>1.3569578882703155</v>
      </c>
      <c r="AB23" s="662">
        <f t="shared" si="6"/>
        <v>0.36789999999999878</v>
      </c>
      <c r="AC23" s="664">
        <f t="shared" si="7"/>
        <v>-0.26278156370866768</v>
      </c>
      <c r="AE23" s="257">
        <v>2354187000</v>
      </c>
      <c r="AF23" s="264">
        <v>1306173573.21</v>
      </c>
      <c r="AG23" s="259">
        <v>7.8E-2</v>
      </c>
      <c r="AH23" s="260">
        <v>3</v>
      </c>
      <c r="AI23" s="261">
        <v>43736</v>
      </c>
      <c r="AJ23" s="262">
        <v>43827</v>
      </c>
      <c r="AK23" s="259">
        <v>0.55483000000000005</v>
      </c>
      <c r="AL23" s="265" t="s">
        <v>159</v>
      </c>
      <c r="AM23" s="162">
        <v>0.55483000000000005</v>
      </c>
      <c r="AN23" s="265" t="s">
        <v>148</v>
      </c>
      <c r="AO23" s="552" t="s">
        <v>148</v>
      </c>
      <c r="AQ23" s="322">
        <v>0.28354520256353871</v>
      </c>
      <c r="AR23" s="323">
        <v>2.8971858834749203E-2</v>
      </c>
    </row>
    <row r="24" spans="1:44" x14ac:dyDescent="0.25">
      <c r="A24" s="672"/>
      <c r="B24" s="599">
        <f t="shared" si="0"/>
        <v>2.7249999999999996E-2</v>
      </c>
      <c r="C24" s="599">
        <f t="shared" si="3"/>
        <v>5.9704749999999985E-3</v>
      </c>
      <c r="D24" s="606">
        <f t="shared" si="1"/>
        <v>100.5970475</v>
      </c>
      <c r="E24" s="606">
        <f t="shared" si="2"/>
        <v>0.45145250000000203</v>
      </c>
      <c r="F24" s="189" t="s">
        <v>97</v>
      </c>
      <c r="G24" s="141" t="s">
        <v>98</v>
      </c>
      <c r="H24" s="555">
        <v>101344387.97999999</v>
      </c>
      <c r="I24" s="198">
        <f>'Общая картина'!P24</f>
        <v>140</v>
      </c>
      <c r="J24" s="200">
        <f>'Общая картина'!Q24</f>
        <v>101.0485</v>
      </c>
      <c r="K24" s="200">
        <f>'Общая картина'!R24</f>
        <v>100.6786</v>
      </c>
      <c r="L24" s="649">
        <f t="shared" si="4"/>
        <v>102032110.99683228</v>
      </c>
      <c r="M24" s="642">
        <f>'Общая картина'!S24</f>
        <v>6.2750000000000004</v>
      </c>
      <c r="N24" s="200">
        <f>'Общая картина'!T24</f>
        <v>0.2407</v>
      </c>
      <c r="O24" s="618">
        <f>'Общая картина'!U24</f>
        <v>0.22670000000000001</v>
      </c>
      <c r="P24" s="642">
        <f>'Общая картина'!V24</f>
        <v>0.21909999999999999</v>
      </c>
      <c r="Q24" s="200">
        <f>'Общая картина'!W24</f>
        <v>-0.49270000000000003</v>
      </c>
      <c r="R24" s="618">
        <f>'Общая картина'!X24</f>
        <v>23.854500000000002</v>
      </c>
      <c r="S24" s="642">
        <f>'Общая картина'!Y24</f>
        <v>316.39190000000002</v>
      </c>
      <c r="T24" s="200">
        <f>'Общая картина'!Z24</f>
        <v>2.2136999999999998</v>
      </c>
      <c r="U24" s="645">
        <f>'Общая картина'!AA24</f>
        <v>8.9736999999999991</v>
      </c>
      <c r="V24" s="200" t="str">
        <f>'Общая картина'!AB24</f>
        <v>-</v>
      </c>
      <c r="W24" s="144" t="str">
        <f>'Общая картина'!AC24</f>
        <v>-</v>
      </c>
      <c r="X24" s="663">
        <v>101.00467139416358</v>
      </c>
      <c r="Y24" s="662">
        <v>6</v>
      </c>
      <c r="Z24" s="662">
        <v>0.20547945205479448</v>
      </c>
      <c r="AA24" s="662">
        <f t="shared" si="5"/>
        <v>4.3828605836424117E-2</v>
      </c>
      <c r="AB24" s="662">
        <f t="shared" si="6"/>
        <v>0.27500000000000036</v>
      </c>
      <c r="AC24" s="664">
        <f t="shared" si="7"/>
        <v>3.5220547945205516E-2</v>
      </c>
      <c r="AE24" s="257">
        <v>1241056000</v>
      </c>
      <c r="AF24" s="264">
        <v>56120552.32</v>
      </c>
      <c r="AG24" s="259">
        <v>0.09</v>
      </c>
      <c r="AH24" s="260">
        <v>3</v>
      </c>
      <c r="AI24" s="262">
        <v>43815</v>
      </c>
      <c r="AJ24" s="262">
        <v>43906</v>
      </c>
      <c r="AK24" s="259">
        <v>4.5220000000000003E-2</v>
      </c>
      <c r="AL24" s="265" t="s">
        <v>155</v>
      </c>
      <c r="AM24" s="162" t="s">
        <v>137</v>
      </c>
      <c r="AN24" s="265" t="s">
        <v>137</v>
      </c>
      <c r="AO24" s="552" t="s">
        <v>148</v>
      </c>
      <c r="AQ24" s="322">
        <v>0.1591574709915487</v>
      </c>
      <c r="AR24" s="323">
        <v>6.401978376979138E-2</v>
      </c>
    </row>
    <row r="25" spans="1:44" x14ac:dyDescent="0.25">
      <c r="A25" s="672"/>
      <c r="B25" s="599">
        <f t="shared" si="0"/>
        <v>3.2182000000000002E-2</v>
      </c>
      <c r="C25" s="599">
        <f t="shared" si="3"/>
        <v>-2.6067419999999998E-4</v>
      </c>
      <c r="D25" s="606">
        <f t="shared" si="1"/>
        <v>99.973932579999996</v>
      </c>
      <c r="E25" s="606">
        <f t="shared" si="2"/>
        <v>0.83486742000000902</v>
      </c>
      <c r="F25" s="189" t="s">
        <v>243</v>
      </c>
      <c r="G25" s="141" t="s">
        <v>190</v>
      </c>
      <c r="H25" s="555">
        <v>61185461.700000003</v>
      </c>
      <c r="I25" s="198">
        <f>'Общая картина'!P25</f>
        <v>140</v>
      </c>
      <c r="J25" s="200">
        <f>'Общая картина'!Q25</f>
        <v>100.80880000000001</v>
      </c>
      <c r="K25" s="200">
        <f>'Общая картина'!R25</f>
        <v>99.972499999999997</v>
      </c>
      <c r="L25" s="649">
        <f t="shared" si="4"/>
        <v>61168635.698032506</v>
      </c>
      <c r="M25" s="642">
        <f>'Общая картина'!S25</f>
        <v>6.0317999999999996</v>
      </c>
      <c r="N25" s="200">
        <f>'Общая картина'!T25</f>
        <v>-8.2000000000000007E-3</v>
      </c>
      <c r="O25" s="618">
        <f>'Общая картина'!U25</f>
        <v>-7.7999999999999996E-3</v>
      </c>
      <c r="P25" s="642">
        <f>'Общая картина'!V25</f>
        <v>-8.0999999999999996E-3</v>
      </c>
      <c r="Q25" s="200">
        <f>'Общая картина'!W25</f>
        <v>2.0000000000000001E-4</v>
      </c>
      <c r="R25" s="618">
        <f>'Общая картина'!X25</f>
        <v>28.7043</v>
      </c>
      <c r="S25" s="642">
        <f>'Общая картина'!Y25</f>
        <v>0</v>
      </c>
      <c r="T25" s="200">
        <f>'Общая картина'!Z25</f>
        <v>0.1583</v>
      </c>
      <c r="U25" s="645">
        <f>'Общая картина'!AA25</f>
        <v>4.7103000000000002</v>
      </c>
      <c r="V25" s="200" t="str">
        <f>'Общая картина'!AB25</f>
        <v>-</v>
      </c>
      <c r="W25" s="144" t="str">
        <f>'Общая картина'!AC25</f>
        <v>-</v>
      </c>
      <c r="X25" s="663">
        <v>99.555395543319165</v>
      </c>
      <c r="Y25" s="662">
        <v>6</v>
      </c>
      <c r="Z25" s="662">
        <v>7.6712328767123292E-2</v>
      </c>
      <c r="AA25" s="662">
        <f t="shared" si="5"/>
        <v>1.2534044566808404</v>
      </c>
      <c r="AB25" s="662">
        <f t="shared" si="6"/>
        <v>3.1799999999999606E-2</v>
      </c>
      <c r="AC25" s="664">
        <f t="shared" si="7"/>
        <v>-8.4912328767123291E-2</v>
      </c>
      <c r="AE25" s="257">
        <v>1035391000</v>
      </c>
      <c r="AF25" s="264">
        <v>50734159</v>
      </c>
      <c r="AG25" s="259">
        <v>9.2499999999999999E-2</v>
      </c>
      <c r="AH25" s="260">
        <v>1</v>
      </c>
      <c r="AI25" s="261">
        <v>43797</v>
      </c>
      <c r="AJ25" s="262">
        <v>43827</v>
      </c>
      <c r="AK25" s="259">
        <v>4.9000000000000002E-2</v>
      </c>
      <c r="AL25" s="265" t="s">
        <v>249</v>
      </c>
      <c r="AM25" s="162">
        <v>0.1916499609640204</v>
      </c>
      <c r="AN25" s="265" t="s">
        <v>147</v>
      </c>
      <c r="AO25" s="552" t="s">
        <v>148</v>
      </c>
      <c r="AQ25" s="322">
        <v>0.16963793548531469</v>
      </c>
      <c r="AR25" s="323">
        <v>9.3243586916719579E-2</v>
      </c>
    </row>
    <row r="26" spans="1:44" x14ac:dyDescent="0.25">
      <c r="A26" s="672"/>
      <c r="B26" s="599">
        <f t="shared" si="0"/>
        <v>3.4682000000000004E-2</v>
      </c>
      <c r="C26" s="599">
        <f t="shared" si="3"/>
        <v>-2.8092420000000001E-4</v>
      </c>
      <c r="D26" s="606">
        <f t="shared" si="1"/>
        <v>99.971907579999993</v>
      </c>
      <c r="E26" s="606">
        <f t="shared" si="2"/>
        <v>0.8573924200000107</v>
      </c>
      <c r="F26" s="189" t="s">
        <v>244</v>
      </c>
      <c r="G26" s="141" t="s">
        <v>191</v>
      </c>
      <c r="H26" s="555">
        <v>61049089.479999997</v>
      </c>
      <c r="I26" s="198">
        <f>'Общая картина'!P26</f>
        <v>140</v>
      </c>
      <c r="J26" s="200">
        <f>'Общая картина'!Q26</f>
        <v>100.8293</v>
      </c>
      <c r="K26" s="200">
        <f>'Общая картина'!R26</f>
        <v>99.970399999999998</v>
      </c>
      <c r="L26" s="649">
        <f t="shared" si="4"/>
        <v>61031018.949513912</v>
      </c>
      <c r="M26" s="642">
        <f>'Общая картина'!S26</f>
        <v>6.0317999999999996</v>
      </c>
      <c r="N26" s="200">
        <f>'Общая картина'!T26</f>
        <v>-8.2000000000000007E-3</v>
      </c>
      <c r="O26" s="618">
        <f>'Общая картина'!U26</f>
        <v>-7.7999999999999996E-3</v>
      </c>
      <c r="P26" s="642">
        <f>'Общая картина'!V26</f>
        <v>-8.0999999999999996E-3</v>
      </c>
      <c r="Q26" s="200">
        <f>'Общая картина'!W26</f>
        <v>2.0000000000000001E-4</v>
      </c>
      <c r="R26" s="618">
        <f>'Общая картина'!X26</f>
        <v>28.862400000000001</v>
      </c>
      <c r="S26" s="642">
        <f>'Общая картина'!Y26</f>
        <v>11.6145</v>
      </c>
      <c r="T26" s="200">
        <f>'Общая картина'!Z26</f>
        <v>0.1583</v>
      </c>
      <c r="U26" s="645">
        <f>'Общая картина'!AA26</f>
        <v>4.8482000000000003</v>
      </c>
      <c r="V26" s="200" t="str">
        <f>'Общая картина'!AB26</f>
        <v>-</v>
      </c>
      <c r="W26" s="144" t="str">
        <f>'Общая картина'!AC26</f>
        <v>-</v>
      </c>
      <c r="X26" s="663">
        <v>100.3579380305688</v>
      </c>
      <c r="Y26" s="662">
        <v>6</v>
      </c>
      <c r="Z26" s="662">
        <v>7.6712328767123292E-2</v>
      </c>
      <c r="AA26" s="662">
        <f t="shared" si="5"/>
        <v>0.47136196943120012</v>
      </c>
      <c r="AB26" s="662">
        <f t="shared" si="6"/>
        <v>3.1799999999999606E-2</v>
      </c>
      <c r="AC26" s="664">
        <f t="shared" si="7"/>
        <v>-8.4912328767123291E-2</v>
      </c>
      <c r="AE26" s="257">
        <v>1002243000</v>
      </c>
      <c r="AF26" s="264">
        <v>55414015.469999999</v>
      </c>
      <c r="AG26" s="259">
        <v>9.5000000000000001E-2</v>
      </c>
      <c r="AH26" s="260">
        <v>1</v>
      </c>
      <c r="AI26" s="261">
        <v>43797</v>
      </c>
      <c r="AJ26" s="262">
        <v>43827</v>
      </c>
      <c r="AK26" s="259">
        <v>5.5289999999999999E-2</v>
      </c>
      <c r="AL26" s="265" t="s">
        <v>249</v>
      </c>
      <c r="AM26" s="162">
        <v>0.19699621957766414</v>
      </c>
      <c r="AN26" s="265" t="s">
        <v>147</v>
      </c>
      <c r="AO26" s="552" t="s">
        <v>148</v>
      </c>
      <c r="AQ26" s="322">
        <v>0.17052596087633781</v>
      </c>
      <c r="AR26" s="323">
        <v>8.1565816441304353E-2</v>
      </c>
    </row>
    <row r="27" spans="1:44" x14ac:dyDescent="0.25">
      <c r="A27" s="672"/>
      <c r="B27" s="599">
        <f t="shared" si="0"/>
        <v>4.3116000000000002E-2</v>
      </c>
      <c r="C27" s="599">
        <f t="shared" si="3"/>
        <v>6.6398640000000005E-3</v>
      </c>
      <c r="D27" s="606">
        <f t="shared" si="1"/>
        <v>100.6639864</v>
      </c>
      <c r="E27" s="606">
        <f t="shared" si="2"/>
        <v>1.024613599999995</v>
      </c>
      <c r="F27" s="189" t="s">
        <v>242</v>
      </c>
      <c r="G27" s="141" t="s">
        <v>193</v>
      </c>
      <c r="H27" s="555">
        <v>59632865.600000001</v>
      </c>
      <c r="I27" s="198">
        <f>'Общая картина'!P27</f>
        <v>140</v>
      </c>
      <c r="J27" s="200">
        <f>'Общая картина'!Q27</f>
        <v>101.68859999999999</v>
      </c>
      <c r="K27" s="200">
        <f>'Общая картина'!R27</f>
        <v>100.68170000000001</v>
      </c>
      <c r="L27" s="649">
        <f t="shared" si="4"/>
        <v>60039382.844795205</v>
      </c>
      <c r="M27" s="642">
        <f>'Общая картина'!S27</f>
        <v>6.1883999999999997</v>
      </c>
      <c r="N27" s="200">
        <f>'Общая картина'!T27</f>
        <v>0.15620000000000001</v>
      </c>
      <c r="O27" s="618">
        <f>'Общая картина'!U27</f>
        <v>0.14710000000000001</v>
      </c>
      <c r="P27" s="642">
        <f>'Общая картина'!V27</f>
        <v>0.154</v>
      </c>
      <c r="Q27" s="200">
        <f>'Общая картина'!W27</f>
        <v>2.2800000000000001E-2</v>
      </c>
      <c r="R27" s="618">
        <f>'Общая картина'!X27</f>
        <v>23.481100000000001</v>
      </c>
      <c r="S27" s="642">
        <f>'Общая картина'!Y27</f>
        <v>280.88010000000003</v>
      </c>
      <c r="T27" s="200">
        <f>'Общая картина'!Z27</f>
        <v>0.37819999999999998</v>
      </c>
      <c r="U27" s="645">
        <f>'Общая картина'!AA27</f>
        <v>8.9414999999999996</v>
      </c>
      <c r="V27" s="200" t="str">
        <f>'Общая картина'!AB27</f>
        <v>-</v>
      </c>
      <c r="W27" s="144" t="str">
        <f>'Общая картина'!AC27</f>
        <v>-</v>
      </c>
      <c r="X27" s="663">
        <v>101.7536238084857</v>
      </c>
      <c r="Y27" s="662">
        <v>6</v>
      </c>
      <c r="Z27" s="662">
        <v>0.15616438356164383</v>
      </c>
      <c r="AA27" s="662">
        <f t="shared" si="5"/>
        <v>-6.5023808485705104E-2</v>
      </c>
      <c r="AB27" s="662">
        <f t="shared" si="6"/>
        <v>0.18839999999999968</v>
      </c>
      <c r="AC27" s="664">
        <f t="shared" si="7"/>
        <v>3.5616438356173008E-5</v>
      </c>
      <c r="AE27" s="257">
        <v>3432641000</v>
      </c>
      <c r="AF27" s="264">
        <v>12769424.52</v>
      </c>
      <c r="AG27" s="259">
        <v>0.105</v>
      </c>
      <c r="AH27" s="260">
        <v>3</v>
      </c>
      <c r="AI27" s="261">
        <v>43795</v>
      </c>
      <c r="AJ27" s="262">
        <v>43887</v>
      </c>
      <c r="AK27" s="259">
        <v>3.7199999999999998E-3</v>
      </c>
      <c r="AL27" s="265" t="s">
        <v>151</v>
      </c>
      <c r="AM27" s="162">
        <v>0.20297613931381592</v>
      </c>
      <c r="AN27" s="265" t="s">
        <v>147</v>
      </c>
      <c r="AO27" s="552" t="s">
        <v>148</v>
      </c>
      <c r="AQ27" s="322">
        <v>0.1787577677986644</v>
      </c>
      <c r="AR27" s="323">
        <v>1.9390053261599708E-2</v>
      </c>
    </row>
    <row r="28" spans="1:44" ht="15.75" thickBot="1" x14ac:dyDescent="0.3">
      <c r="A28" s="673"/>
      <c r="B28" s="600">
        <f t="shared" si="0"/>
        <v>2.8208999999999998E-2</v>
      </c>
      <c r="C28" s="600">
        <f t="shared" si="3"/>
        <v>2.7503774999999998E-3</v>
      </c>
      <c r="D28" s="607">
        <f t="shared" si="1"/>
        <v>100.27503775</v>
      </c>
      <c r="E28" s="607">
        <f t="shared" si="2"/>
        <v>1.4388622499999997</v>
      </c>
      <c r="F28" s="190" t="s">
        <v>241</v>
      </c>
      <c r="G28" s="636" t="s">
        <v>192</v>
      </c>
      <c r="H28" s="556">
        <v>47899827.359999999</v>
      </c>
      <c r="I28" s="495">
        <f>'Общая картина'!P28</f>
        <v>140</v>
      </c>
      <c r="J28" s="496">
        <f>'Общая картина'!Q28</f>
        <v>101.7139</v>
      </c>
      <c r="K28" s="496">
        <f>'Общая картина'!R28</f>
        <v>100.30840000000001</v>
      </c>
      <c r="L28" s="650">
        <f t="shared" si="4"/>
        <v>48047550.427578241</v>
      </c>
      <c r="M28" s="643">
        <f>'Общая картина'!S28</f>
        <v>6.1791</v>
      </c>
      <c r="N28" s="496">
        <f>'Общая картина'!T28</f>
        <v>0.1067</v>
      </c>
      <c r="O28" s="620">
        <f>'Общая картина'!U28</f>
        <v>0.10050000000000001</v>
      </c>
      <c r="P28" s="643">
        <f>'Общая картина'!V28</f>
        <v>9.7500000000000003E-2</v>
      </c>
      <c r="Q28" s="496">
        <f>'Общая картина'!W28</f>
        <v>-0.19620000000000001</v>
      </c>
      <c r="R28" s="620">
        <f>'Общая картина'!X28</f>
        <v>25.3111</v>
      </c>
      <c r="S28" s="643">
        <f>'Общая картина'!Y28</f>
        <v>341.74979999999999</v>
      </c>
      <c r="T28" s="496">
        <f>'Общая картина'!Z28</f>
        <v>1.7986</v>
      </c>
      <c r="U28" s="646">
        <f>'Общая картина'!AA28</f>
        <v>9.1202000000000005</v>
      </c>
      <c r="V28" s="496" t="str">
        <f>'Общая картина'!AB28</f>
        <v>-</v>
      </c>
      <c r="W28" s="497" t="str">
        <f>'Общая картина'!AC28</f>
        <v>-</v>
      </c>
      <c r="X28" s="665">
        <v>101.68759254384936</v>
      </c>
      <c r="Y28" s="667">
        <v>6</v>
      </c>
      <c r="Z28" s="667">
        <v>9.5890410958904104E-2</v>
      </c>
      <c r="AA28" s="667">
        <f t="shared" si="5"/>
        <v>2.6307456150632902E-2</v>
      </c>
      <c r="AB28" s="667">
        <f t="shared" si="6"/>
        <v>0.17910000000000004</v>
      </c>
      <c r="AC28" s="666">
        <f t="shared" si="7"/>
        <v>1.0809589041095899E-2</v>
      </c>
      <c r="AE28" s="53">
        <v>864000000</v>
      </c>
      <c r="AF28" s="44">
        <v>29099520</v>
      </c>
      <c r="AG28" s="47">
        <v>0.09</v>
      </c>
      <c r="AH28" s="41">
        <v>3</v>
      </c>
      <c r="AI28" s="57">
        <v>43773</v>
      </c>
      <c r="AJ28" s="73">
        <v>43865</v>
      </c>
      <c r="AK28" s="47">
        <v>3.3680000000000002E-2</v>
      </c>
      <c r="AL28" s="50" t="s">
        <v>155</v>
      </c>
      <c r="AM28" s="93" t="s">
        <v>137</v>
      </c>
      <c r="AN28" s="50" t="s">
        <v>137</v>
      </c>
      <c r="AO28" s="553" t="s">
        <v>148</v>
      </c>
      <c r="AQ28" s="326">
        <v>0.16832747885962679</v>
      </c>
      <c r="AR28" s="327">
        <v>0.11873245317356031</v>
      </c>
    </row>
    <row r="29" spans="1:44" x14ac:dyDescent="0.25">
      <c r="D29" s="558"/>
      <c r="E29" s="558"/>
      <c r="F29" s="557"/>
      <c r="G29" s="557"/>
      <c r="H29" s="558">
        <f>SUM(H3:H28)</f>
        <v>10482049924.349998</v>
      </c>
      <c r="L29" s="558">
        <f>SUM(L3:L28)</f>
        <v>10704380158.93565</v>
      </c>
      <c r="AE29" s="558">
        <f>SUM(AE3:AE28)</f>
        <v>77241822000</v>
      </c>
      <c r="AF29" s="558">
        <f>SUM(AF3:AF28)</f>
        <v>17166996053.449999</v>
      </c>
    </row>
    <row r="30" spans="1:44" ht="15.75" hidden="1" customHeight="1" thickBot="1" x14ac:dyDescent="0.3">
      <c r="D30" s="468"/>
      <c r="E30" s="468"/>
    </row>
    <row r="31" spans="1:44" hidden="1" x14ac:dyDescent="0.25">
      <c r="A31" s="671" t="s">
        <v>444</v>
      </c>
      <c r="B31" s="601">
        <f>AG31-M31/100</f>
        <v>3.0532000000000004E-2</v>
      </c>
      <c r="C31" s="598">
        <f>B31*P31</f>
        <v>3.56644292E-2</v>
      </c>
      <c r="D31" s="612">
        <f>(100%+C31)*100</f>
        <v>103.56644291999999</v>
      </c>
      <c r="E31" s="613">
        <f>J31-D31</f>
        <v>1.9579570800000141</v>
      </c>
      <c r="F31" s="488" t="str">
        <f>'Общая картина'!K30&amp;", "&amp;'Общая картина'!L30</f>
        <v>АИЖК 2014-2, А3</v>
      </c>
      <c r="G31" s="486" t="s">
        <v>130</v>
      </c>
      <c r="H31" s="554">
        <v>6456529199.9700003</v>
      </c>
      <c r="I31" s="197">
        <f>'Общая картина'!P30</f>
        <v>140</v>
      </c>
      <c r="J31" s="199">
        <f>'Общая картина'!Q30</f>
        <v>105.5244</v>
      </c>
      <c r="K31" s="199">
        <f>'Общая картина'!R30</f>
        <v>105.3805</v>
      </c>
      <c r="L31" s="651">
        <f>H31*K31/100</f>
        <v>6803922753.5743856</v>
      </c>
      <c r="M31" s="641">
        <f>'Общая картина'!S30</f>
        <v>7.4467999999999996</v>
      </c>
      <c r="N31" s="199">
        <f>'Общая картина'!T30</f>
        <v>1.6691</v>
      </c>
      <c r="O31" s="617">
        <f>'Общая картина'!U30</f>
        <v>1.5564</v>
      </c>
      <c r="P31" s="641">
        <f>'Общая картина'!V30</f>
        <v>1.1680999999999999</v>
      </c>
      <c r="Q31" s="199">
        <f>'Общая картина'!W30</f>
        <v>-3.6427</v>
      </c>
      <c r="R31" s="140">
        <f>'Общая картина'!X30</f>
        <v>20.366800000000001</v>
      </c>
      <c r="S31" s="199">
        <f>'Общая картина'!Y30</f>
        <v>267.19060000000002</v>
      </c>
      <c r="T31" s="199">
        <f>'Общая картина'!Z30</f>
        <v>2.6027</v>
      </c>
      <c r="U31" s="644">
        <f>'Общая картина'!AA30</f>
        <v>8.6745000000000001</v>
      </c>
      <c r="V31" s="199">
        <f>'Общая картина'!AB30</f>
        <v>-9.9699999999999997E-2</v>
      </c>
      <c r="W31" s="140">
        <f>'Общая картина'!AC30</f>
        <v>-0.1066</v>
      </c>
      <c r="AE31" s="155">
        <v>6459000000</v>
      </c>
      <c r="AF31" s="156">
        <v>6011972610</v>
      </c>
      <c r="AG31" s="157">
        <v>0.105</v>
      </c>
      <c r="AH31" s="158">
        <v>3</v>
      </c>
      <c r="AI31" s="588">
        <v>43812</v>
      </c>
      <c r="AJ31" s="159">
        <v>43903</v>
      </c>
      <c r="AK31" s="157">
        <v>0.93079000000000001</v>
      </c>
      <c r="AL31" s="161" t="s">
        <v>155</v>
      </c>
      <c r="AM31" s="255" t="s">
        <v>137</v>
      </c>
      <c r="AN31" s="161" t="s">
        <v>137</v>
      </c>
      <c r="AO31" s="550" t="s">
        <v>148</v>
      </c>
      <c r="AQ31" s="638">
        <v>0.11857034044275631</v>
      </c>
      <c r="AR31" s="639">
        <v>1.9395680688742499E-2</v>
      </c>
    </row>
    <row r="32" spans="1:44" hidden="1" x14ac:dyDescent="0.25">
      <c r="A32" s="672"/>
      <c r="B32" s="602">
        <f>AG32-M32/100</f>
        <v>1.1421000000000001E-2</v>
      </c>
      <c r="C32" s="599">
        <f>B32*P32</f>
        <v>1.55268495E-2</v>
      </c>
      <c r="D32" s="606">
        <f>(100%+C32)*100</f>
        <v>101.55268495</v>
      </c>
      <c r="E32" s="608">
        <f>J32-D32</f>
        <v>0.57161505000000545</v>
      </c>
      <c r="F32" s="243" t="str">
        <f>'Общая картина'!K31&amp;", "&amp;'Общая картина'!L31</f>
        <v>АИЖК 2014-1, А3</v>
      </c>
      <c r="G32" s="149" t="s">
        <v>132</v>
      </c>
      <c r="H32" s="555">
        <v>4238768037.21</v>
      </c>
      <c r="I32" s="198">
        <f>'Общая картина'!P31</f>
        <v>140</v>
      </c>
      <c r="J32" s="200">
        <f>'Общая картина'!Q31</f>
        <v>102.12430000000001</v>
      </c>
      <c r="K32" s="200">
        <f>'Общая картина'!R31</f>
        <v>101.96129999999999</v>
      </c>
      <c r="L32" s="649">
        <f t="shared" ref="L32:L44" si="8">H32*K32/100</f>
        <v>4321902994.7237997</v>
      </c>
      <c r="M32" s="642">
        <f>'Общая картина'!S31</f>
        <v>7.3578999999999999</v>
      </c>
      <c r="N32" s="200">
        <f>'Общая картина'!T31</f>
        <v>1.4873000000000001</v>
      </c>
      <c r="O32" s="618">
        <f>'Общая картина'!U31</f>
        <v>1.3877999999999999</v>
      </c>
      <c r="P32" s="642">
        <f>'Общая картина'!V31</f>
        <v>1.3594999999999999</v>
      </c>
      <c r="Q32" s="200">
        <f>'Общая картина'!W31</f>
        <v>-16.085100000000001</v>
      </c>
      <c r="R32" s="144">
        <f>'Общая картина'!X31</f>
        <v>19.2912</v>
      </c>
      <c r="S32" s="200">
        <f>'Общая картина'!Y31</f>
        <v>196.1936</v>
      </c>
      <c r="T32" s="200">
        <f>'Общая картина'!Z31</f>
        <v>2.4824999999999999</v>
      </c>
      <c r="U32" s="645">
        <f>'Общая картина'!AA31</f>
        <v>7.9230999999999998</v>
      </c>
      <c r="V32" s="200">
        <f>'Общая картина'!AB31</f>
        <v>-3.3599999999999998E-2</v>
      </c>
      <c r="W32" s="144">
        <f>'Общая картина'!AC31</f>
        <v>-3.5900000000000001E-2</v>
      </c>
      <c r="AE32" s="166">
        <v>6323000000</v>
      </c>
      <c r="AF32" s="167">
        <v>3890668360</v>
      </c>
      <c r="AG32" s="168">
        <v>8.5000000000000006E-2</v>
      </c>
      <c r="AH32" s="169">
        <v>3</v>
      </c>
      <c r="AI32" s="170">
        <v>43810</v>
      </c>
      <c r="AJ32" s="170">
        <v>43901</v>
      </c>
      <c r="AK32" s="168">
        <v>0.61531999999999998</v>
      </c>
      <c r="AL32" s="172" t="s">
        <v>179</v>
      </c>
      <c r="AM32" s="173">
        <v>0.61531999999999998</v>
      </c>
      <c r="AN32" s="265" t="s">
        <v>148</v>
      </c>
      <c r="AO32" s="551" t="s">
        <v>148</v>
      </c>
      <c r="AQ32" s="314">
        <v>0.13235059517156045</v>
      </c>
      <c r="AR32" s="315">
        <v>1.0557308746307429E-2</v>
      </c>
    </row>
    <row r="33" spans="1:44" hidden="1" x14ac:dyDescent="0.25">
      <c r="A33" s="672"/>
      <c r="B33" s="602">
        <f>AG33-M33/100</f>
        <v>1.5880999999999992E-2</v>
      </c>
      <c r="C33" s="599">
        <f>B33*P33</f>
        <v>1.8926975799999992E-2</v>
      </c>
      <c r="D33" s="606">
        <f>(100%+C33)*100</f>
        <v>101.89269757999999</v>
      </c>
      <c r="E33" s="608">
        <f>J33-D33</f>
        <v>0.87020242000001247</v>
      </c>
      <c r="F33" s="243" t="str">
        <f>'Общая картина'!K32&amp;", "&amp;'Общая картина'!L32</f>
        <v>АИЖК 2013-1, А2</v>
      </c>
      <c r="G33" s="149" t="s">
        <v>128</v>
      </c>
      <c r="H33" s="555">
        <v>3135600300</v>
      </c>
      <c r="I33" s="198">
        <f>'Общая картина'!P32</f>
        <v>140</v>
      </c>
      <c r="J33" s="200">
        <f>'Общая картина'!Q32</f>
        <v>102.7629</v>
      </c>
      <c r="K33" s="200">
        <f>'Общая картина'!R32</f>
        <v>102.541</v>
      </c>
      <c r="L33" s="649">
        <f t="shared" si="8"/>
        <v>3215275903.6229997</v>
      </c>
      <c r="M33" s="642">
        <f>'Общая картина'!S32</f>
        <v>7.4119000000000002</v>
      </c>
      <c r="N33" s="200">
        <f>'Общая картина'!T32</f>
        <v>1.4414</v>
      </c>
      <c r="O33" s="618">
        <f>'Общая картина'!U32</f>
        <v>1.3454999999999999</v>
      </c>
      <c r="P33" s="642">
        <f>'Общая картина'!V32</f>
        <v>1.1918</v>
      </c>
      <c r="Q33" s="200">
        <f>'Общая картина'!W32</f>
        <v>-16.939800000000002</v>
      </c>
      <c r="R33" s="144">
        <f>'Общая картина'!X32</f>
        <v>17.648800000000001</v>
      </c>
      <c r="S33" s="200">
        <f>'Общая картина'!Y32</f>
        <v>227.16919999999999</v>
      </c>
      <c r="T33" s="200">
        <f>'Общая картина'!Z32</f>
        <v>2.6036999999999999</v>
      </c>
      <c r="U33" s="645">
        <f>'Общая картина'!AA32</f>
        <v>8.2540999999999993</v>
      </c>
      <c r="V33" s="200">
        <f>'Общая картина'!AB32</f>
        <v>-5.3999999999999999E-2</v>
      </c>
      <c r="W33" s="144">
        <f>'Общая картина'!AC32</f>
        <v>-5.8999999999999997E-2</v>
      </c>
      <c r="AE33" s="166">
        <v>4978000000</v>
      </c>
      <c r="AF33" s="167">
        <v>2910935280</v>
      </c>
      <c r="AG33" s="168">
        <v>0.09</v>
      </c>
      <c r="AH33" s="169">
        <v>3</v>
      </c>
      <c r="AI33" s="170">
        <v>43808</v>
      </c>
      <c r="AJ33" s="170">
        <v>43899</v>
      </c>
      <c r="AK33" s="259">
        <v>0.58475999999999995</v>
      </c>
      <c r="AL33" s="172" t="s">
        <v>181</v>
      </c>
      <c r="AM33" s="162">
        <v>0.58475999999999995</v>
      </c>
      <c r="AN33" s="265" t="s">
        <v>148</v>
      </c>
      <c r="AO33" s="552" t="s">
        <v>148</v>
      </c>
      <c r="AQ33" s="314">
        <v>0.12034407067002663</v>
      </c>
      <c r="AR33" s="315">
        <v>1.9493216779196403E-2</v>
      </c>
    </row>
    <row r="34" spans="1:44" hidden="1" x14ac:dyDescent="0.25">
      <c r="A34" s="672"/>
      <c r="B34" s="603" t="s">
        <v>137</v>
      </c>
      <c r="C34" s="228" t="s">
        <v>137</v>
      </c>
      <c r="D34" s="228" t="s">
        <v>137</v>
      </c>
      <c r="E34" s="604" t="s">
        <v>137</v>
      </c>
      <c r="F34" s="244" t="str">
        <f>'Общая картина'!K33&amp;", "&amp;'Общая картина'!L33</f>
        <v>АИЖК 2011-2, Б</v>
      </c>
      <c r="G34" s="151" t="s">
        <v>464</v>
      </c>
      <c r="H34" s="593">
        <v>1657195000</v>
      </c>
      <c r="I34" s="251">
        <f>'Общая картина'!P33</f>
        <v>140</v>
      </c>
      <c r="J34" s="228">
        <f>'Общая картина'!Q33</f>
        <v>112.87869999999999</v>
      </c>
      <c r="K34" s="228">
        <f>'Общая картина'!R33</f>
        <v>112.76819999999999</v>
      </c>
      <c r="L34" s="652">
        <f t="shared" si="8"/>
        <v>1868788971.99</v>
      </c>
      <c r="M34" s="648">
        <f>'Общая картина'!S33</f>
        <v>7.0004999999999997</v>
      </c>
      <c r="N34" s="228">
        <f>'Общая картина'!T33</f>
        <v>0.48830000000000001</v>
      </c>
      <c r="O34" s="619">
        <f>'Общая картина'!U33</f>
        <v>0.45639999999999997</v>
      </c>
      <c r="P34" s="648">
        <f>'Общая картина'!V33</f>
        <v>0.50219999999999998</v>
      </c>
      <c r="Q34" s="228">
        <f>'Общая картина'!W33</f>
        <v>-1.5709</v>
      </c>
      <c r="R34" s="154">
        <f>'Общая картина'!X33</f>
        <v>28.0215</v>
      </c>
      <c r="S34" s="629" t="s">
        <v>137</v>
      </c>
      <c r="T34" s="629" t="s">
        <v>137</v>
      </c>
      <c r="U34" s="647" t="s">
        <v>137</v>
      </c>
      <c r="V34" s="228">
        <f>'Общая картина'!AB33</f>
        <v>-8.3999999999999995E-3</v>
      </c>
      <c r="W34" s="154">
        <f>'Общая картина'!AC33</f>
        <v>-7.6E-3</v>
      </c>
      <c r="AE34" s="177">
        <v>1657195000</v>
      </c>
      <c r="AF34" s="178">
        <v>1657195000</v>
      </c>
      <c r="AG34" s="653" t="s">
        <v>137</v>
      </c>
      <c r="AH34" s="180">
        <v>3</v>
      </c>
      <c r="AI34" s="181">
        <v>43815</v>
      </c>
      <c r="AJ34" s="181">
        <v>43906</v>
      </c>
      <c r="AK34" s="179">
        <v>1</v>
      </c>
      <c r="AL34" s="183" t="s">
        <v>181</v>
      </c>
      <c r="AM34" s="184">
        <v>5.1319999999999998E-2</v>
      </c>
      <c r="AN34" s="594" t="s">
        <v>147</v>
      </c>
      <c r="AO34" s="595" t="s">
        <v>148</v>
      </c>
      <c r="AQ34" s="314">
        <v>0.13265518513677321</v>
      </c>
      <c r="AR34" s="315">
        <v>1.6553717815536845E-2</v>
      </c>
    </row>
    <row r="35" spans="1:44" hidden="1" x14ac:dyDescent="0.25">
      <c r="A35" s="672"/>
      <c r="B35" s="603" t="s">
        <v>137</v>
      </c>
      <c r="C35" s="228" t="s">
        <v>137</v>
      </c>
      <c r="D35" s="228" t="s">
        <v>137</v>
      </c>
      <c r="E35" s="604" t="s">
        <v>137</v>
      </c>
      <c r="F35" s="244" t="str">
        <f>'Общая картина'!K34&amp;", "&amp;'Общая картина'!L34</f>
        <v>АИЖК 2012-1, Б</v>
      </c>
      <c r="G35" s="151" t="s">
        <v>115</v>
      </c>
      <c r="H35" s="593">
        <v>1318781000</v>
      </c>
      <c r="I35" s="251">
        <f>'Общая картина'!P34</f>
        <v>140</v>
      </c>
      <c r="J35" s="228">
        <f>'Общая картина'!Q34</f>
        <v>115.77679999999999</v>
      </c>
      <c r="K35" s="228">
        <f>'Общая картина'!R34</f>
        <v>113.56229999999999</v>
      </c>
      <c r="L35" s="652">
        <f t="shared" si="8"/>
        <v>1497638035.563</v>
      </c>
      <c r="M35" s="648">
        <f>'Общая картина'!S34</f>
        <v>7.1071</v>
      </c>
      <c r="N35" s="228">
        <f>'Общая картина'!T34</f>
        <v>0.91569999999999996</v>
      </c>
      <c r="O35" s="619">
        <f>'Общая картина'!U34</f>
        <v>0.85589999999999999</v>
      </c>
      <c r="P35" s="648">
        <f>'Общая картина'!V34</f>
        <v>0.91759999999999997</v>
      </c>
      <c r="Q35" s="228">
        <f>'Общая картина'!W34</f>
        <v>-13.3575</v>
      </c>
      <c r="R35" s="154">
        <f>'Общая картина'!X34</f>
        <v>26.542100000000001</v>
      </c>
      <c r="S35" s="629" t="s">
        <v>137</v>
      </c>
      <c r="T35" s="629" t="s">
        <v>137</v>
      </c>
      <c r="U35" s="647" t="s">
        <v>137</v>
      </c>
      <c r="V35" s="228">
        <f>'Общая картина'!AB34</f>
        <v>-3.8300000000000001E-2</v>
      </c>
      <c r="W35" s="154">
        <f>'Общая картина'!AC34</f>
        <v>-0.14660000000000001</v>
      </c>
      <c r="AE35" s="177">
        <v>1318781000</v>
      </c>
      <c r="AF35" s="178">
        <v>1318781000</v>
      </c>
      <c r="AG35" s="653" t="s">
        <v>137</v>
      </c>
      <c r="AH35" s="180">
        <v>3</v>
      </c>
      <c r="AI35" s="181">
        <v>43760</v>
      </c>
      <c r="AJ35" s="181">
        <v>43852</v>
      </c>
      <c r="AK35" s="614">
        <v>1</v>
      </c>
      <c r="AL35" s="183" t="s">
        <v>181</v>
      </c>
      <c r="AM35" s="596">
        <v>0.13477</v>
      </c>
      <c r="AN35" s="594" t="s">
        <v>148</v>
      </c>
      <c r="AO35" s="597" t="s">
        <v>148</v>
      </c>
      <c r="AQ35" s="314">
        <v>0.13407339004170432</v>
      </c>
      <c r="AR35" s="315">
        <v>1.2239389500815647E-2</v>
      </c>
    </row>
    <row r="36" spans="1:44" hidden="1" x14ac:dyDescent="0.25">
      <c r="A36" s="672"/>
      <c r="B36" s="603" t="s">
        <v>137</v>
      </c>
      <c r="C36" s="228" t="s">
        <v>137</v>
      </c>
      <c r="D36" s="228" t="s">
        <v>137</v>
      </c>
      <c r="E36" s="604" t="s">
        <v>137</v>
      </c>
      <c r="F36" s="244" t="str">
        <f>'Общая картина'!K35&amp;", "&amp;'Общая картина'!L35</f>
        <v>АИЖК 2013-1, Б</v>
      </c>
      <c r="G36" s="151" t="s">
        <v>117</v>
      </c>
      <c r="H36" s="593">
        <v>967031000</v>
      </c>
      <c r="I36" s="251">
        <f>'Общая картина'!P35</f>
        <v>140</v>
      </c>
      <c r="J36" s="228">
        <f>'Общая картина'!Q35</f>
        <v>139.77670000000001</v>
      </c>
      <c r="K36" s="228">
        <f>'Общая картина'!R35</f>
        <v>139.19139999999999</v>
      </c>
      <c r="L36" s="652">
        <f t="shared" si="8"/>
        <v>1346023987.3339999</v>
      </c>
      <c r="M36" s="648">
        <f>'Общая картина'!S35</f>
        <v>7.6539999999999999</v>
      </c>
      <c r="N36" s="228">
        <f>'Общая картина'!T35</f>
        <v>3.1061000000000001</v>
      </c>
      <c r="O36" s="619">
        <f>'Общая картина'!U35</f>
        <v>2.8934000000000002</v>
      </c>
      <c r="P36" s="648">
        <f>'Общая картина'!V35</f>
        <v>2.4965000000000002</v>
      </c>
      <c r="Q36" s="228">
        <f>'Общая картина'!W35</f>
        <v>-34.867699999999999</v>
      </c>
      <c r="R36" s="154">
        <f>'Общая картина'!X35</f>
        <v>17.590399999999999</v>
      </c>
      <c r="S36" s="629" t="s">
        <v>137</v>
      </c>
      <c r="T36" s="629" t="s">
        <v>137</v>
      </c>
      <c r="U36" s="647" t="s">
        <v>137</v>
      </c>
      <c r="V36" s="228">
        <f>'Общая картина'!AB35</f>
        <v>-0.42209999999999998</v>
      </c>
      <c r="W36" s="154">
        <f>'Общая картина'!AC35</f>
        <v>-0.4768</v>
      </c>
      <c r="AE36" s="177">
        <v>967031000</v>
      </c>
      <c r="AF36" s="178">
        <v>967031000</v>
      </c>
      <c r="AG36" s="653" t="s">
        <v>137</v>
      </c>
      <c r="AH36" s="180">
        <v>3</v>
      </c>
      <c r="AI36" s="181">
        <v>43808</v>
      </c>
      <c r="AJ36" s="181">
        <v>43899</v>
      </c>
      <c r="AK36" s="614">
        <v>1</v>
      </c>
      <c r="AL36" s="183" t="s">
        <v>181</v>
      </c>
      <c r="AM36" s="596">
        <v>0.58475999999999995</v>
      </c>
      <c r="AN36" s="594" t="s">
        <v>148</v>
      </c>
      <c r="AO36" s="597" t="s">
        <v>148</v>
      </c>
      <c r="AQ36" s="314">
        <v>0.12034407067002663</v>
      </c>
      <c r="AR36" s="315">
        <v>1.9493216779196403E-2</v>
      </c>
    </row>
    <row r="37" spans="1:44" hidden="1" x14ac:dyDescent="0.25">
      <c r="A37" s="672"/>
      <c r="B37" s="602">
        <f>AG37-M37/100</f>
        <v>1.9825999999999996E-2</v>
      </c>
      <c r="C37" s="599">
        <f>B37*P37</f>
        <v>9.2250377999999987E-3</v>
      </c>
      <c r="D37" s="606">
        <f>(100%+C37)*100</f>
        <v>100.92250378</v>
      </c>
      <c r="E37" s="608">
        <f>J37-D37</f>
        <v>1.511896219999997</v>
      </c>
      <c r="F37" s="243" t="str">
        <f>'Общая картина'!K36&amp;", "&amp;'Общая картина'!L36</f>
        <v>АИЖК 2012-1, А2</v>
      </c>
      <c r="G37" s="149" t="s">
        <v>126</v>
      </c>
      <c r="H37" s="555">
        <v>953145000.00000012</v>
      </c>
      <c r="I37" s="198">
        <f>'Общая картина'!P36</f>
        <v>140</v>
      </c>
      <c r="J37" s="200">
        <f>'Общая картина'!Q36</f>
        <v>102.4344</v>
      </c>
      <c r="K37" s="200">
        <f>'Общая картина'!R36</f>
        <v>101.02760000000001</v>
      </c>
      <c r="L37" s="649">
        <f t="shared" si="8"/>
        <v>962939518.0200001</v>
      </c>
      <c r="M37" s="642">
        <f>'Общая картина'!S36</f>
        <v>7.0174000000000003</v>
      </c>
      <c r="N37" s="200">
        <f>'Общая картина'!T36</f>
        <v>0.48110000000000003</v>
      </c>
      <c r="O37" s="618">
        <f>'Общая картина'!U36</f>
        <v>0.4496</v>
      </c>
      <c r="P37" s="642">
        <f>'Общая картина'!V36</f>
        <v>0.46529999999999999</v>
      </c>
      <c r="Q37" s="200">
        <f>'Общая картина'!W36</f>
        <v>-0.68610000000000004</v>
      </c>
      <c r="R37" s="144">
        <f>'Общая картина'!X36</f>
        <v>26.391500000000001</v>
      </c>
      <c r="S37" s="200">
        <f>'Общая картина'!Y36</f>
        <v>241.43950000000001</v>
      </c>
      <c r="T37" s="200">
        <f>'Общая картина'!Z36</f>
        <v>0.84899999999999998</v>
      </c>
      <c r="U37" s="645">
        <f>'Общая картина'!AA36</f>
        <v>8.0073000000000008</v>
      </c>
      <c r="V37" s="200">
        <f>'Общая картина'!AB36</f>
        <v>-9.7000000000000003E-3</v>
      </c>
      <c r="W37" s="144">
        <f>'Общая картина'!AC36</f>
        <v>-1.7999999999999999E-2</v>
      </c>
      <c r="AE37" s="166">
        <v>5932000000</v>
      </c>
      <c r="AF37" s="167">
        <v>799455640</v>
      </c>
      <c r="AG37" s="168">
        <v>0.09</v>
      </c>
      <c r="AH37" s="169">
        <v>3</v>
      </c>
      <c r="AI37" s="170">
        <v>43760</v>
      </c>
      <c r="AJ37" s="170">
        <v>43852</v>
      </c>
      <c r="AK37" s="259">
        <v>0.13477</v>
      </c>
      <c r="AL37" s="172" t="s">
        <v>181</v>
      </c>
      <c r="AM37" s="162">
        <v>0.13477</v>
      </c>
      <c r="AN37" s="265" t="s">
        <v>148</v>
      </c>
      <c r="AO37" s="552" t="s">
        <v>148</v>
      </c>
      <c r="AQ37" s="314">
        <v>0.13407339004170432</v>
      </c>
      <c r="AR37" s="315">
        <v>1.2239389500815647E-2</v>
      </c>
    </row>
    <row r="38" spans="1:44" hidden="1" x14ac:dyDescent="0.25">
      <c r="A38" s="672"/>
      <c r="B38" s="603" t="s">
        <v>137</v>
      </c>
      <c r="C38" s="228" t="s">
        <v>137</v>
      </c>
      <c r="D38" s="228" t="s">
        <v>137</v>
      </c>
      <c r="E38" s="604" t="s">
        <v>137</v>
      </c>
      <c r="F38" s="244" t="str">
        <f>'Общая картина'!K37&amp;", "&amp;'Общая картина'!L37</f>
        <v>АИЖК 2014-2, Б</v>
      </c>
      <c r="G38" s="151" t="s">
        <v>120</v>
      </c>
      <c r="H38" s="593">
        <v>684780000</v>
      </c>
      <c r="I38" s="251">
        <f>'Общая картина'!P37</f>
        <v>140</v>
      </c>
      <c r="J38" s="228">
        <f>'Общая картина'!Q37</f>
        <v>153.328</v>
      </c>
      <c r="K38" s="228">
        <f>'Общая картина'!R37</f>
        <v>152.85339999999999</v>
      </c>
      <c r="L38" s="652">
        <f t="shared" si="8"/>
        <v>1046709512.52</v>
      </c>
      <c r="M38" s="648">
        <f>'Общая картина'!S37</f>
        <v>7.7821999999999996</v>
      </c>
      <c r="N38" s="228">
        <f>'Общая картина'!T37</f>
        <v>4.3715999999999999</v>
      </c>
      <c r="O38" s="619">
        <f>'Общая картина'!U37</f>
        <v>4.0621</v>
      </c>
      <c r="P38" s="648">
        <f>'Общая картина'!V37</f>
        <v>5.6097999999999999</v>
      </c>
      <c r="Q38" s="228">
        <f>'Общая картина'!W37</f>
        <v>-155.3125</v>
      </c>
      <c r="R38" s="154">
        <f>'Общая картина'!X37</f>
        <v>20.308800000000002</v>
      </c>
      <c r="S38" s="629" t="s">
        <v>137</v>
      </c>
      <c r="T38" s="629" t="s">
        <v>137</v>
      </c>
      <c r="U38" s="647" t="s">
        <v>137</v>
      </c>
      <c r="V38" s="228">
        <f>'Общая картина'!AB37</f>
        <v>-0.6804</v>
      </c>
      <c r="W38" s="154">
        <f>'Общая картина'!AC37</f>
        <v>-0.66449999999999998</v>
      </c>
      <c r="AE38" s="177">
        <v>684780000</v>
      </c>
      <c r="AF38" s="178">
        <v>684780000</v>
      </c>
      <c r="AG38" s="653" t="s">
        <v>137</v>
      </c>
      <c r="AH38" s="180">
        <v>3</v>
      </c>
      <c r="AI38" s="181">
        <v>43812</v>
      </c>
      <c r="AJ38" s="181">
        <v>43903</v>
      </c>
      <c r="AK38" s="614">
        <v>1</v>
      </c>
      <c r="AL38" s="183" t="s">
        <v>155</v>
      </c>
      <c r="AM38" s="596" t="s">
        <v>137</v>
      </c>
      <c r="AN38" s="594" t="s">
        <v>137</v>
      </c>
      <c r="AO38" s="597" t="s">
        <v>148</v>
      </c>
      <c r="AQ38" s="314">
        <v>0.11857034044275631</v>
      </c>
      <c r="AR38" s="315">
        <v>1.9395680688742499E-2</v>
      </c>
    </row>
    <row r="39" spans="1:44" hidden="1" x14ac:dyDescent="0.25">
      <c r="A39" s="672"/>
      <c r="B39" s="603" t="s">
        <v>137</v>
      </c>
      <c r="C39" s="228" t="s">
        <v>137</v>
      </c>
      <c r="D39" s="228" t="s">
        <v>137</v>
      </c>
      <c r="E39" s="604" t="s">
        <v>137</v>
      </c>
      <c r="F39" s="244" t="str">
        <f>'Общая картина'!K38&amp;", "&amp;'Общая картина'!L38</f>
        <v>АИЖК 2014-1, Б</v>
      </c>
      <c r="G39" s="151" t="s">
        <v>465</v>
      </c>
      <c r="H39" s="593">
        <v>669571000</v>
      </c>
      <c r="I39" s="251">
        <f>'Общая картина'!P38</f>
        <v>140</v>
      </c>
      <c r="J39" s="228">
        <f>'Общая картина'!Q38</f>
        <v>159.8536</v>
      </c>
      <c r="K39" s="228">
        <f>'Общая картина'!R38</f>
        <v>159.2953</v>
      </c>
      <c r="L39" s="652">
        <f t="shared" si="8"/>
        <v>1066595133.163</v>
      </c>
      <c r="M39" s="648">
        <f>'Общая картина'!S38</f>
        <v>7.6958000000000002</v>
      </c>
      <c r="N39" s="228">
        <f>'Общая картина'!T38</f>
        <v>3.6095999999999999</v>
      </c>
      <c r="O39" s="619">
        <f>'Общая картина'!U38</f>
        <v>3.3589000000000002</v>
      </c>
      <c r="P39" s="648">
        <f>'Общая картина'!V38</f>
        <v>3.9533999999999998</v>
      </c>
      <c r="Q39" s="228">
        <f>'Общая картина'!W38</f>
        <v>-73.529399999999995</v>
      </c>
      <c r="R39" s="154">
        <f>'Общая картина'!X38</f>
        <v>19.225899999999999</v>
      </c>
      <c r="S39" s="629" t="s">
        <v>137</v>
      </c>
      <c r="T39" s="629" t="s">
        <v>137</v>
      </c>
      <c r="U39" s="647" t="s">
        <v>137</v>
      </c>
      <c r="V39" s="228">
        <f>'Общая картина'!AB38</f>
        <v>-0.43519999999999998</v>
      </c>
      <c r="W39" s="154">
        <f>'Общая картина'!AC38</f>
        <v>-0.46239999999999998</v>
      </c>
      <c r="AE39" s="177">
        <v>669571000</v>
      </c>
      <c r="AF39" s="178">
        <v>669571000</v>
      </c>
      <c r="AG39" s="653" t="s">
        <v>137</v>
      </c>
      <c r="AH39" s="180">
        <v>3</v>
      </c>
      <c r="AI39" s="181">
        <v>43810</v>
      </c>
      <c r="AJ39" s="181">
        <v>43901</v>
      </c>
      <c r="AK39" s="614">
        <v>1</v>
      </c>
      <c r="AL39" s="183" t="s">
        <v>179</v>
      </c>
      <c r="AM39" s="596">
        <v>0.61531999999999998</v>
      </c>
      <c r="AN39" s="594" t="s">
        <v>148</v>
      </c>
      <c r="AO39" s="597" t="s">
        <v>148</v>
      </c>
      <c r="AQ39" s="314">
        <v>0.13235059517156045</v>
      </c>
      <c r="AR39" s="315">
        <v>1.0557308746307429E-2</v>
      </c>
    </row>
    <row r="40" spans="1:44" hidden="1" x14ac:dyDescent="0.25">
      <c r="A40" s="672"/>
      <c r="B40" s="603" t="s">
        <v>137</v>
      </c>
      <c r="C40" s="228" t="s">
        <v>137</v>
      </c>
      <c r="D40" s="228" t="s">
        <v>137</v>
      </c>
      <c r="E40" s="604" t="s">
        <v>137</v>
      </c>
      <c r="F40" s="244" t="str">
        <f>'Общая картина'!K39&amp;", "&amp;'Общая картина'!L39</f>
        <v>АИЖК 2011-1-13, Б</v>
      </c>
      <c r="G40" s="151" t="s">
        <v>112</v>
      </c>
      <c r="H40" s="593">
        <v>545958000</v>
      </c>
      <c r="I40" s="251">
        <f>'Общая картина'!P39</f>
        <v>140</v>
      </c>
      <c r="J40" s="228">
        <f>'Общая картина'!Q39</f>
        <v>107.879</v>
      </c>
      <c r="K40" s="228">
        <f>'Общая картина'!R39</f>
        <v>104.2677</v>
      </c>
      <c r="L40" s="652">
        <f t="shared" si="8"/>
        <v>569257849.5660001</v>
      </c>
      <c r="M40" s="648">
        <f>'Общая картина'!S39</f>
        <v>7.5392000000000001</v>
      </c>
      <c r="N40" s="228">
        <f>'Общая картина'!T39</f>
        <v>2.2366999999999999</v>
      </c>
      <c r="O40" s="619">
        <f>'Общая картина'!U39</f>
        <v>2.0870000000000002</v>
      </c>
      <c r="P40" s="648">
        <f>'Общая картина'!V39</f>
        <v>1.9751000000000001</v>
      </c>
      <c r="Q40" s="228">
        <f>'Общая картина'!W39</f>
        <v>-34.419699999999999</v>
      </c>
      <c r="R40" s="154">
        <f>'Общая картина'!X39</f>
        <v>18.944400000000002</v>
      </c>
      <c r="S40" s="629" t="s">
        <v>137</v>
      </c>
      <c r="T40" s="629" t="s">
        <v>137</v>
      </c>
      <c r="U40" s="647" t="s">
        <v>137</v>
      </c>
      <c r="V40" s="228">
        <f>'Общая картина'!AB39</f>
        <v>-0.18079999999999999</v>
      </c>
      <c r="W40" s="154">
        <f>'Общая картина'!AC39</f>
        <v>-0.1522</v>
      </c>
      <c r="AE40" s="177">
        <v>545958000</v>
      </c>
      <c r="AF40" s="178">
        <v>545958000</v>
      </c>
      <c r="AG40" s="653" t="s">
        <v>137</v>
      </c>
      <c r="AH40" s="180">
        <v>3</v>
      </c>
      <c r="AI40" s="181">
        <v>43731</v>
      </c>
      <c r="AJ40" s="181">
        <v>43822</v>
      </c>
      <c r="AK40" s="614">
        <v>1</v>
      </c>
      <c r="AL40" s="183" t="s">
        <v>155</v>
      </c>
      <c r="AM40" s="596" t="s">
        <v>137</v>
      </c>
      <c r="AN40" s="594" t="s">
        <v>137</v>
      </c>
      <c r="AO40" s="597" t="s">
        <v>148</v>
      </c>
      <c r="AQ40" s="314">
        <v>0.10733606352768157</v>
      </c>
      <c r="AR40" s="315">
        <v>7.3968649134765153E-3</v>
      </c>
    </row>
    <row r="41" spans="1:44" hidden="1" x14ac:dyDescent="0.25">
      <c r="A41" s="672"/>
      <c r="B41" s="603" t="s">
        <v>137</v>
      </c>
      <c r="C41" s="228" t="s">
        <v>137</v>
      </c>
      <c r="D41" s="228" t="s">
        <v>137</v>
      </c>
      <c r="E41" s="604" t="s">
        <v>137</v>
      </c>
      <c r="F41" s="244" t="str">
        <f>'Общая картина'!K40&amp;", "&amp;'Общая картина'!L40</f>
        <v>АИЖК 2011-1-12, Б</v>
      </c>
      <c r="G41" s="151" t="s">
        <v>110</v>
      </c>
      <c r="H41" s="593">
        <v>530178000</v>
      </c>
      <c r="I41" s="251">
        <f>'Общая картина'!P40</f>
        <v>140</v>
      </c>
      <c r="J41" s="228">
        <f>'Общая картина'!Q40</f>
        <v>104.2938</v>
      </c>
      <c r="K41" s="228">
        <f>'Общая картина'!R40</f>
        <v>103.43170000000001</v>
      </c>
      <c r="L41" s="652">
        <f t="shared" si="8"/>
        <v>548372118.42600012</v>
      </c>
      <c r="M41" s="648">
        <f>'Общая картина'!S40</f>
        <v>7.4119000000000002</v>
      </c>
      <c r="N41" s="228">
        <f>'Общая картина'!T40</f>
        <v>1.9298</v>
      </c>
      <c r="O41" s="619">
        <f>'Общая картина'!U40</f>
        <v>1.8013999999999999</v>
      </c>
      <c r="P41" s="648">
        <f>'Общая картина'!V40</f>
        <v>1.7932999999999999</v>
      </c>
      <c r="Q41" s="228">
        <f>'Общая картина'!W40</f>
        <v>-26.4086</v>
      </c>
      <c r="R41" s="154">
        <f>'Общая картина'!X40</f>
        <v>20.069400000000002</v>
      </c>
      <c r="S41" s="629" t="s">
        <v>137</v>
      </c>
      <c r="T41" s="629" t="s">
        <v>137</v>
      </c>
      <c r="U41" s="647" t="s">
        <v>137</v>
      </c>
      <c r="V41" s="228">
        <f>'Общая картина'!AB40</f>
        <v>-9.4E-2</v>
      </c>
      <c r="W41" s="154">
        <f>'Общая картина'!AC40</f>
        <v>-0.1241</v>
      </c>
      <c r="AE41" s="177">
        <v>530178000</v>
      </c>
      <c r="AF41" s="178">
        <v>530178000</v>
      </c>
      <c r="AG41" s="653" t="s">
        <v>137</v>
      </c>
      <c r="AH41" s="180">
        <v>3</v>
      </c>
      <c r="AI41" s="181">
        <v>43794</v>
      </c>
      <c r="AJ41" s="181">
        <v>43886</v>
      </c>
      <c r="AK41" s="614">
        <v>1</v>
      </c>
      <c r="AL41" s="183" t="s">
        <v>155</v>
      </c>
      <c r="AM41" s="596" t="s">
        <v>137</v>
      </c>
      <c r="AN41" s="594" t="s">
        <v>137</v>
      </c>
      <c r="AO41" s="597" t="s">
        <v>148</v>
      </c>
      <c r="AQ41" s="314">
        <v>0.10733606352768157</v>
      </c>
      <c r="AR41" s="315">
        <v>7.3968649134765153E-3</v>
      </c>
    </row>
    <row r="42" spans="1:44" hidden="1" x14ac:dyDescent="0.25">
      <c r="A42" s="672"/>
      <c r="B42" s="603" t="s">
        <v>137</v>
      </c>
      <c r="C42" s="228" t="s">
        <v>137</v>
      </c>
      <c r="D42" s="228" t="s">
        <v>137</v>
      </c>
      <c r="E42" s="604" t="s">
        <v>137</v>
      </c>
      <c r="F42" s="244" t="str">
        <f>'Общая картина'!K41&amp;", "&amp;'Общая картина'!L41</f>
        <v>АИЖК 2014-3, Б</v>
      </c>
      <c r="G42" s="151" t="s">
        <v>122</v>
      </c>
      <c r="H42" s="593">
        <v>505214000</v>
      </c>
      <c r="I42" s="251">
        <f>'Общая картина'!P41</f>
        <v>140</v>
      </c>
      <c r="J42" s="228">
        <f>'Общая картина'!Q41</f>
        <v>102.67440000000001</v>
      </c>
      <c r="K42" s="228">
        <f>'Общая картина'!R41</f>
        <v>102.58880000000001</v>
      </c>
      <c r="L42" s="652">
        <f t="shared" si="8"/>
        <v>518292980.03200006</v>
      </c>
      <c r="M42" s="648">
        <f>'Общая картина'!S41</f>
        <v>7.6193999999999997</v>
      </c>
      <c r="N42" s="228">
        <f>'Общая картина'!T41</f>
        <v>2.9457</v>
      </c>
      <c r="O42" s="619">
        <f>'Общая картина'!U41</f>
        <v>2.7444999999999999</v>
      </c>
      <c r="P42" s="648">
        <f>'Общая картина'!V41</f>
        <v>3.0790999999999999</v>
      </c>
      <c r="Q42" s="228">
        <f>'Общая картина'!W41</f>
        <v>-58.995199999999997</v>
      </c>
      <c r="R42" s="154">
        <f>'Общая картина'!X41</f>
        <v>21.078399999999998</v>
      </c>
      <c r="S42" s="629" t="s">
        <v>137</v>
      </c>
      <c r="T42" s="629" t="s">
        <v>137</v>
      </c>
      <c r="U42" s="647" t="s">
        <v>137</v>
      </c>
      <c r="V42" s="228">
        <f>'Общая картина'!AB41</f>
        <v>-0.20280000000000001</v>
      </c>
      <c r="W42" s="154">
        <f>'Общая картина'!AC41</f>
        <v>-0.21510000000000001</v>
      </c>
      <c r="AE42" s="177">
        <v>505214000</v>
      </c>
      <c r="AF42" s="178">
        <v>505214000</v>
      </c>
      <c r="AG42" s="653" t="s">
        <v>137</v>
      </c>
      <c r="AH42" s="180">
        <v>3</v>
      </c>
      <c r="AI42" s="181">
        <v>43815</v>
      </c>
      <c r="AJ42" s="181">
        <v>43906</v>
      </c>
      <c r="AK42" s="614">
        <v>1</v>
      </c>
      <c r="AL42" s="183" t="s">
        <v>155</v>
      </c>
      <c r="AM42" s="596" t="s">
        <v>137</v>
      </c>
      <c r="AN42" s="594" t="s">
        <v>137</v>
      </c>
      <c r="AO42" s="597" t="s">
        <v>148</v>
      </c>
      <c r="AQ42" s="314">
        <v>0.12186666320113376</v>
      </c>
      <c r="AR42" s="315">
        <v>6.7382769322592928E-3</v>
      </c>
    </row>
    <row r="43" spans="1:44" hidden="1" x14ac:dyDescent="0.25">
      <c r="A43" s="672"/>
      <c r="B43" s="603" t="s">
        <v>137</v>
      </c>
      <c r="C43" s="228" t="s">
        <v>137</v>
      </c>
      <c r="D43" s="228" t="s">
        <v>137</v>
      </c>
      <c r="E43" s="604" t="s">
        <v>137</v>
      </c>
      <c r="F43" s="244" t="str">
        <f>'Общая картина'!K42&amp;", "&amp;'Общая картина'!L42</f>
        <v>АИЖК 2011-1-11, Б</v>
      </c>
      <c r="G43" s="151" t="s">
        <v>108</v>
      </c>
      <c r="H43" s="593">
        <v>377569000</v>
      </c>
      <c r="I43" s="251">
        <f>'Общая картина'!P42</f>
        <v>140</v>
      </c>
      <c r="J43" s="228">
        <f>'Общая картина'!Q42</f>
        <v>102.31059999999999</v>
      </c>
      <c r="K43" s="228">
        <f>'Общая картина'!R42</f>
        <v>101.4752</v>
      </c>
      <c r="L43" s="652">
        <f t="shared" si="8"/>
        <v>383138897.88800001</v>
      </c>
      <c r="M43" s="648">
        <f>'Общая картина'!S42</f>
        <v>7.1462000000000003</v>
      </c>
      <c r="N43" s="228">
        <f>'Общая картина'!T42</f>
        <v>1.0187999999999999</v>
      </c>
      <c r="O43" s="619">
        <f>'Общая картина'!U42</f>
        <v>0.95220000000000005</v>
      </c>
      <c r="P43" s="648">
        <f>'Общая картина'!V42</f>
        <v>0.96779999999999999</v>
      </c>
      <c r="Q43" s="228">
        <f>'Общая картина'!W42</f>
        <v>-14.9046</v>
      </c>
      <c r="R43" s="154">
        <f>'Общая картина'!X42</f>
        <v>27.2925</v>
      </c>
      <c r="S43" s="629" t="s">
        <v>137</v>
      </c>
      <c r="T43" s="629" t="s">
        <v>137</v>
      </c>
      <c r="U43" s="647" t="s">
        <v>137</v>
      </c>
      <c r="V43" s="228">
        <f>'Общая картина'!AB42</f>
        <v>-4.24E-2</v>
      </c>
      <c r="W43" s="154">
        <f>'Общая картина'!AC42</f>
        <v>-0.1293</v>
      </c>
      <c r="AE43" s="177">
        <v>377569000</v>
      </c>
      <c r="AF43" s="178">
        <v>377569000</v>
      </c>
      <c r="AG43" s="653" t="s">
        <v>137</v>
      </c>
      <c r="AH43" s="180">
        <v>3</v>
      </c>
      <c r="AI43" s="181">
        <v>43786</v>
      </c>
      <c r="AJ43" s="181">
        <v>43878</v>
      </c>
      <c r="AK43" s="614">
        <v>1</v>
      </c>
      <c r="AL43" s="183" t="s">
        <v>155</v>
      </c>
      <c r="AM43" s="596" t="s">
        <v>137</v>
      </c>
      <c r="AN43" s="594" t="s">
        <v>137</v>
      </c>
      <c r="AO43" s="597" t="s">
        <v>148</v>
      </c>
      <c r="AQ43" s="314">
        <v>0.10733606352768157</v>
      </c>
      <c r="AR43" s="315">
        <v>7.3968649134765153E-3</v>
      </c>
    </row>
    <row r="44" spans="1:44" ht="15.75" hidden="1" thickBot="1" x14ac:dyDescent="0.3">
      <c r="A44" s="673"/>
      <c r="B44" s="605">
        <f>AG44-M44/100</f>
        <v>-1.0999999999997123E-5</v>
      </c>
      <c r="C44" s="600">
        <f>B44*P44</f>
        <v>-3.9610999999989642E-6</v>
      </c>
      <c r="D44" s="607">
        <f>(100%+C44)*100</f>
        <v>99.999603890000003</v>
      </c>
      <c r="E44" s="609">
        <f>J44-D44</f>
        <v>0.85449610999999948</v>
      </c>
      <c r="F44" s="245" t="str">
        <f>'Общая картина'!K43&amp;", "&amp;'Общая картина'!L43</f>
        <v>АИЖК 2011-2, А2</v>
      </c>
      <c r="G44" s="29" t="s">
        <v>124</v>
      </c>
      <c r="H44" s="556">
        <v>536962079.71000004</v>
      </c>
      <c r="I44" s="495">
        <f>'Общая картина'!P43</f>
        <v>140</v>
      </c>
      <c r="J44" s="496">
        <f>'Общая картина'!Q43</f>
        <v>100.8541</v>
      </c>
      <c r="K44" s="496">
        <f>'Общая картина'!R43</f>
        <v>100.78019999999999</v>
      </c>
      <c r="L44" s="650">
        <f t="shared" si="8"/>
        <v>541151457.85589743</v>
      </c>
      <c r="M44" s="643">
        <f>'Общая картина'!S43</f>
        <v>7.0011000000000001</v>
      </c>
      <c r="N44" s="496">
        <f>'Общая картина'!T43</f>
        <v>0.36730000000000002</v>
      </c>
      <c r="O44" s="620">
        <f>'Общая картина'!U43</f>
        <v>0.34329999999999999</v>
      </c>
      <c r="P44" s="643">
        <f>'Общая картина'!V43</f>
        <v>0.36009999999999998</v>
      </c>
      <c r="Q44" s="496">
        <f>'Общая картина'!W43</f>
        <v>0.1633</v>
      </c>
      <c r="R44" s="497">
        <f>'Общая картина'!X43</f>
        <v>27.6751</v>
      </c>
      <c r="S44" s="496">
        <f>'Общая картина'!Y43</f>
        <v>-25.0139</v>
      </c>
      <c r="T44" s="496">
        <f>'Общая картина'!Z43</f>
        <v>0.46820000000000001</v>
      </c>
      <c r="U44" s="646">
        <f>'Общая картина'!AA43</f>
        <v>5.3418000000000001</v>
      </c>
      <c r="V44" s="496">
        <f>'Общая картина'!AB43</f>
        <v>-6.9999999999999999E-4</v>
      </c>
      <c r="W44" s="497">
        <f>'Общая картина'!AC43</f>
        <v>-5.5999999999999999E-3</v>
      </c>
      <c r="AE44" s="53">
        <v>7457000000</v>
      </c>
      <c r="AF44" s="44">
        <v>382693240</v>
      </c>
      <c r="AG44" s="47">
        <v>7.0000000000000007E-2</v>
      </c>
      <c r="AH44" s="41">
        <v>3</v>
      </c>
      <c r="AI44" s="589">
        <v>43815</v>
      </c>
      <c r="AJ44" s="57">
        <v>44181</v>
      </c>
      <c r="AK44" s="47">
        <v>5.1319999999999998E-2</v>
      </c>
      <c r="AL44" s="50" t="s">
        <v>181</v>
      </c>
      <c r="AM44" s="93">
        <v>5.1319999999999998E-2</v>
      </c>
      <c r="AN44" s="50" t="s">
        <v>147</v>
      </c>
      <c r="AO44" s="553" t="s">
        <v>148</v>
      </c>
      <c r="AQ44" s="318">
        <v>0.13265518513677321</v>
      </c>
      <c r="AR44" s="319">
        <v>1.6553717815536845E-2</v>
      </c>
    </row>
    <row r="45" spans="1:44" hidden="1" x14ac:dyDescent="0.25">
      <c r="F45" s="557"/>
      <c r="G45" s="557"/>
      <c r="H45" s="558">
        <f>SUM(H31:H44)</f>
        <v>22577281616.889999</v>
      </c>
      <c r="L45" s="558">
        <f>SUM(L31:L44)</f>
        <v>24690010114.279083</v>
      </c>
      <c r="AE45" s="558">
        <f>SUM(AE31:AE44)</f>
        <v>38405277000</v>
      </c>
      <c r="AF45" s="558">
        <f>SUM(AF31:AF44)</f>
        <v>21252002130</v>
      </c>
    </row>
    <row r="46" spans="1:44" hidden="1" x14ac:dyDescent="0.25"/>
    <row r="47" spans="1:44" hidden="1" x14ac:dyDescent="0.25"/>
  </sheetData>
  <mergeCells count="7">
    <mergeCell ref="A31:A44"/>
    <mergeCell ref="A3:A28"/>
    <mergeCell ref="AQ1:AR1"/>
    <mergeCell ref="AE1:AO1"/>
    <mergeCell ref="F1:W1"/>
    <mergeCell ref="B1:E1"/>
    <mergeCell ref="X1:AC1"/>
  </mergeCells>
  <conditionalFormatting sqref="AK37 AK44 AK31:AK33 AK3:AK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33 E3:E28 E37 E44">
    <cfRule type="colorScale" priority="15">
      <colorScale>
        <cfvo type="min"/>
        <cfvo type="max"/>
        <color rgb="FFFCFCFF"/>
        <color rgb="FF63BE7B"/>
      </colorScale>
    </cfRule>
  </conditionalFormatting>
  <conditionalFormatting sqref="AQ31:AQ44 AQ3:AQ28">
    <cfRule type="colorScale" priority="8">
      <colorScale>
        <cfvo type="min"/>
        <cfvo type="max"/>
        <color rgb="FFFCFCFF"/>
        <color rgb="FF63BE7B"/>
      </colorScale>
    </cfRule>
  </conditionalFormatting>
  <conditionalFormatting sqref="AR31:AR44 AR3:AR28">
    <cfRule type="colorScale" priority="7">
      <colorScale>
        <cfvo type="min"/>
        <cfvo type="max"/>
        <color rgb="FFFCFCFF"/>
        <color rgb="FFF8696B"/>
      </colorScale>
    </cfRule>
  </conditionalFormatting>
  <conditionalFormatting sqref="S31:S33 S37 S3:S28">
    <cfRule type="colorScale" priority="6">
      <colorScale>
        <cfvo type="min"/>
        <cfvo type="max"/>
        <color rgb="FFFCFCFF"/>
        <color rgb="FFF8696B"/>
      </colorScale>
    </cfRule>
  </conditionalFormatting>
  <conditionalFormatting sqref="X3:X28">
    <cfRule type="colorScale" priority="226">
      <colorScale>
        <cfvo type="min"/>
        <cfvo type="max"/>
        <color rgb="FFFCFCFF"/>
        <color rgb="FF63BE7B"/>
      </colorScale>
    </cfRule>
  </conditionalFormatting>
  <conditionalFormatting sqref="J3:J28">
    <cfRule type="colorScale" priority="228">
      <colorScale>
        <cfvo type="min"/>
        <cfvo type="max"/>
        <color rgb="FFFCFCFF"/>
        <color rgb="FF63BE7B"/>
      </colorScale>
    </cfRule>
  </conditionalFormatting>
  <conditionalFormatting sqref="AA3:AA2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G155"/>
  <sheetViews>
    <sheetView showGridLines="0" zoomScale="55" zoomScaleNormal="55" workbookViewId="0">
      <selection activeCell="AY49" sqref="AY49"/>
    </sheetView>
  </sheetViews>
  <sheetFormatPr defaultRowHeight="15" x14ac:dyDescent="0.25"/>
  <cols>
    <col min="1" max="1" width="11.5703125" style="456" customWidth="1"/>
    <col min="2" max="2" width="15.5703125" style="465" customWidth="1"/>
    <col min="3" max="3" width="14.140625" style="465" customWidth="1"/>
    <col min="4" max="4" width="15.140625" style="457" customWidth="1"/>
    <col min="5" max="5" width="9.5703125" style="461" customWidth="1"/>
    <col min="6" max="6" width="9.5703125" style="457" customWidth="1"/>
    <col min="7" max="7" width="14.140625" style="447" customWidth="1"/>
    <col min="8" max="16384" width="9.140625" style="448"/>
  </cols>
  <sheetData>
    <row r="1" spans="1:6" ht="48.75" customHeight="1" x14ac:dyDescent="0.25">
      <c r="A1" s="450" t="s">
        <v>361</v>
      </c>
      <c r="B1" s="462" t="s">
        <v>374</v>
      </c>
      <c r="C1" s="462" t="s">
        <v>375</v>
      </c>
      <c r="D1" s="451" t="s">
        <v>378</v>
      </c>
      <c r="E1" s="458" t="s">
        <v>376</v>
      </c>
      <c r="F1" s="451" t="s">
        <v>377</v>
      </c>
    </row>
    <row r="2" spans="1:6" x14ac:dyDescent="0.25">
      <c r="A2" s="452">
        <v>39083</v>
      </c>
      <c r="B2" s="463">
        <v>2.2063279845101591E-2</v>
      </c>
      <c r="C2" s="463">
        <v>0</v>
      </c>
      <c r="D2" s="453"/>
      <c r="E2" s="459">
        <v>1</v>
      </c>
      <c r="F2" s="453">
        <v>0</v>
      </c>
    </row>
    <row r="3" spans="1:6" x14ac:dyDescent="0.25">
      <c r="A3" s="452">
        <v>39114</v>
      </c>
      <c r="B3" s="463">
        <v>3.4045853534719228E-2</v>
      </c>
      <c r="C3" s="463">
        <v>5.0497596472155459E-3</v>
      </c>
      <c r="D3" s="453"/>
      <c r="E3" s="459">
        <v>1.0225</v>
      </c>
      <c r="F3" s="453">
        <v>2.2499999999999964E-2</v>
      </c>
    </row>
    <row r="4" spans="1:6" x14ac:dyDescent="0.25">
      <c r="A4" s="452">
        <v>39142</v>
      </c>
      <c r="B4" s="463">
        <v>3.6257214922460368E-2</v>
      </c>
      <c r="C4" s="463">
        <v>1.4801515736491133E-3</v>
      </c>
      <c r="D4" s="453"/>
      <c r="E4" s="459">
        <v>1.0398824999999998</v>
      </c>
      <c r="F4" s="453">
        <v>1.6999999999999904E-2</v>
      </c>
    </row>
    <row r="5" spans="1:6" x14ac:dyDescent="0.25">
      <c r="A5" s="452">
        <v>39173</v>
      </c>
      <c r="B5" s="463">
        <v>5.2198874255526939E-2</v>
      </c>
      <c r="C5" s="463">
        <v>5.1196955134424904E-4</v>
      </c>
      <c r="D5" s="453"/>
      <c r="E5" s="459">
        <v>1.0531929959999997</v>
      </c>
      <c r="F5" s="453">
        <v>1.2799999999999923E-2</v>
      </c>
    </row>
    <row r="6" spans="1:6" x14ac:dyDescent="0.25">
      <c r="A6" s="452">
        <v>39203</v>
      </c>
      <c r="B6" s="463">
        <v>4.4827209915861421E-2</v>
      </c>
      <c r="C6" s="463">
        <v>8.6148046153400326E-4</v>
      </c>
      <c r="D6" s="453"/>
      <c r="E6" s="459">
        <v>1.0642515224579996</v>
      </c>
      <c r="F6" s="453">
        <v>1.0499999999999954E-2</v>
      </c>
    </row>
    <row r="7" spans="1:6" x14ac:dyDescent="0.25">
      <c r="A7" s="452">
        <v>39234</v>
      </c>
      <c r="B7" s="463">
        <v>7.6717294027602634E-2</v>
      </c>
      <c r="C7" s="463">
        <v>9.7621181740792373E-4</v>
      </c>
      <c r="D7" s="453"/>
      <c r="E7" s="459">
        <v>1.0750004628348253</v>
      </c>
      <c r="F7" s="453">
        <v>1.0099999999999998E-2</v>
      </c>
    </row>
    <row r="8" spans="1:6" x14ac:dyDescent="0.25">
      <c r="A8" s="452">
        <v>39264</v>
      </c>
      <c r="B8" s="463">
        <v>9.7819103756912273E-2</v>
      </c>
      <c r="C8" s="463">
        <v>8.3114239574277882E-4</v>
      </c>
      <c r="D8" s="453"/>
      <c r="E8" s="459">
        <v>1.0874704682037093</v>
      </c>
      <c r="F8" s="453">
        <v>1.1600000000000055E-2</v>
      </c>
    </row>
    <row r="9" spans="1:6" x14ac:dyDescent="0.25">
      <c r="A9" s="452">
        <v>39295</v>
      </c>
      <c r="B9" s="463">
        <v>8.885828947986707E-2</v>
      </c>
      <c r="C9" s="463">
        <v>7.042691507869181E-4</v>
      </c>
      <c r="D9" s="453"/>
      <c r="E9" s="459">
        <v>1.1013900901967166</v>
      </c>
      <c r="F9" s="453">
        <v>1.2799999999999923E-2</v>
      </c>
    </row>
    <row r="10" spans="1:6" x14ac:dyDescent="0.25">
      <c r="A10" s="452">
        <v>39326</v>
      </c>
      <c r="B10" s="463">
        <v>9.4163377179298013E-2</v>
      </c>
      <c r="C10" s="463">
        <v>1.3859476398403459E-4</v>
      </c>
      <c r="D10" s="453"/>
      <c r="E10" s="459">
        <v>1.1164791344324116</v>
      </c>
      <c r="F10" s="453">
        <v>1.3700000000000045E-2</v>
      </c>
    </row>
    <row r="11" spans="1:6" x14ac:dyDescent="0.25">
      <c r="A11" s="452">
        <v>39356</v>
      </c>
      <c r="B11" s="463">
        <v>9.908658939283721E-2</v>
      </c>
      <c r="C11" s="463">
        <v>3.197849607559422E-3</v>
      </c>
      <c r="D11" s="453"/>
      <c r="E11" s="459">
        <v>1.132444786054795</v>
      </c>
      <c r="F11" s="453">
        <v>1.4299999999999979E-2</v>
      </c>
    </row>
    <row r="12" spans="1:6" x14ac:dyDescent="0.25">
      <c r="A12" s="452">
        <v>39387</v>
      </c>
      <c r="B12" s="463">
        <v>9.5036324934430927E-2</v>
      </c>
      <c r="C12" s="463">
        <v>6.2017312559062843E-3</v>
      </c>
      <c r="D12" s="453"/>
      <c r="E12" s="459">
        <v>1.1503374136744609</v>
      </c>
      <c r="F12" s="453">
        <v>1.5800000000000036E-2</v>
      </c>
    </row>
    <row r="13" spans="1:6" x14ac:dyDescent="0.25">
      <c r="A13" s="452">
        <v>39417</v>
      </c>
      <c r="B13" s="463">
        <v>9.1064712884649346E-2</v>
      </c>
      <c r="C13" s="463">
        <v>7.1088958741610808E-3</v>
      </c>
      <c r="D13" s="453"/>
      <c r="E13" s="459">
        <v>1.1713885883447035</v>
      </c>
      <c r="F13" s="453">
        <v>1.8299999999999983E-2</v>
      </c>
    </row>
    <row r="14" spans="1:6" x14ac:dyDescent="0.25">
      <c r="A14" s="452">
        <v>39448</v>
      </c>
      <c r="B14" s="463">
        <v>9.9340750597553873E-2</v>
      </c>
      <c r="C14" s="463">
        <v>7.6959517289211243E-3</v>
      </c>
      <c r="D14" s="453"/>
      <c r="E14" s="459">
        <v>1.1966905818529492</v>
      </c>
      <c r="F14" s="453">
        <v>2.1600000000000064E-2</v>
      </c>
    </row>
    <row r="15" spans="1:6" x14ac:dyDescent="0.25">
      <c r="A15" s="452">
        <v>39479</v>
      </c>
      <c r="B15" s="463">
        <v>0.12153953686530072</v>
      </c>
      <c r="C15" s="463">
        <v>3.2153206517054889E-3</v>
      </c>
      <c r="D15" s="453"/>
      <c r="E15" s="459">
        <v>1.2236161199446405</v>
      </c>
      <c r="F15" s="453">
        <v>2.2499999999999964E-2</v>
      </c>
    </row>
    <row r="16" spans="1:6" x14ac:dyDescent="0.25">
      <c r="A16" s="452">
        <v>39508</v>
      </c>
      <c r="B16" s="463">
        <v>0.11843065342009595</v>
      </c>
      <c r="C16" s="463">
        <v>7.5497794320725786E-3</v>
      </c>
      <c r="D16" s="453"/>
      <c r="E16" s="459">
        <v>1.2494344200754723</v>
      </c>
      <c r="F16" s="453">
        <v>2.1099999999999897E-2</v>
      </c>
    </row>
    <row r="17" spans="1:6" x14ac:dyDescent="0.25">
      <c r="A17" s="452">
        <v>39539</v>
      </c>
      <c r="B17" s="463">
        <v>8.1367640745305447E-2</v>
      </c>
      <c r="C17" s="463">
        <v>6.9296691634452845E-3</v>
      </c>
      <c r="D17" s="453"/>
      <c r="E17" s="459">
        <v>1.2711745789847857</v>
      </c>
      <c r="F17" s="453">
        <v>1.7400000000000082E-2</v>
      </c>
    </row>
    <row r="18" spans="1:6" x14ac:dyDescent="0.25">
      <c r="A18" s="452">
        <v>39569</v>
      </c>
      <c r="B18" s="463">
        <v>8.4534840742045536E-2</v>
      </c>
      <c r="C18" s="463">
        <v>6.2441248966157437E-3</v>
      </c>
      <c r="D18" s="453"/>
      <c r="E18" s="459">
        <v>1.2907506675011515</v>
      </c>
      <c r="F18" s="453">
        <v>1.540000000000008E-2</v>
      </c>
    </row>
    <row r="19" spans="1:6" x14ac:dyDescent="0.25">
      <c r="A19" s="452">
        <v>39600</v>
      </c>
      <c r="B19" s="463">
        <v>6.2898732627998832E-2</v>
      </c>
      <c r="C19" s="463">
        <v>5.1419486948780513E-3</v>
      </c>
      <c r="D19" s="453"/>
      <c r="E19" s="459">
        <v>1.3103700776471692</v>
      </c>
      <c r="F19" s="453">
        <v>1.5200000000000102E-2</v>
      </c>
    </row>
    <row r="20" spans="1:6" x14ac:dyDescent="0.25">
      <c r="A20" s="452">
        <v>39630</v>
      </c>
      <c r="B20" s="463">
        <v>8.2999043270905792E-2</v>
      </c>
      <c r="C20" s="463">
        <v>5.5413265901083086E-3</v>
      </c>
      <c r="D20" s="453"/>
      <c r="E20" s="459">
        <v>1.3323842949516416</v>
      </c>
      <c r="F20" s="453">
        <v>1.6799999999999926E-2</v>
      </c>
    </row>
    <row r="21" spans="1:6" x14ac:dyDescent="0.25">
      <c r="A21" s="452">
        <v>39661</v>
      </c>
      <c r="B21" s="463">
        <v>8.0043783133972535E-2</v>
      </c>
      <c r="C21" s="463">
        <v>4.8048733061388793E-3</v>
      </c>
      <c r="D21" s="453"/>
      <c r="E21" s="459">
        <v>1.3522368209464208</v>
      </c>
      <c r="F21" s="453">
        <v>1.4899999999999913E-2</v>
      </c>
    </row>
    <row r="22" spans="1:6" x14ac:dyDescent="0.25">
      <c r="A22" s="452">
        <v>39692</v>
      </c>
      <c r="B22" s="463">
        <v>7.5181053993144564E-2</v>
      </c>
      <c r="C22" s="463">
        <v>3.8852419681894013E-3</v>
      </c>
      <c r="D22" s="453"/>
      <c r="E22" s="459">
        <v>1.3653535181096013</v>
      </c>
      <c r="F22" s="453">
        <v>9.7000000000000419E-3</v>
      </c>
    </row>
    <row r="23" spans="1:6" x14ac:dyDescent="0.25">
      <c r="A23" s="452">
        <v>39722</v>
      </c>
      <c r="B23" s="463">
        <v>7.8002668103219541E-2</v>
      </c>
      <c r="C23" s="463">
        <v>4.0642367201457752E-3</v>
      </c>
      <c r="D23" s="453"/>
      <c r="E23" s="459">
        <v>1.366855406979522</v>
      </c>
      <c r="F23" s="453">
        <v>1.1000000000001009E-3</v>
      </c>
    </row>
    <row r="24" spans="1:6" x14ac:dyDescent="0.25">
      <c r="A24" s="452">
        <v>39753</v>
      </c>
      <c r="B24" s="463">
        <v>8.9619508153738314E-2</v>
      </c>
      <c r="C24" s="463">
        <v>8.3126439468690361E-3</v>
      </c>
      <c r="D24" s="453"/>
      <c r="E24" s="459">
        <v>1.3605678721074161</v>
      </c>
      <c r="F24" s="453">
        <v>-4.6000000000000485E-3</v>
      </c>
    </row>
    <row r="25" spans="1:6" x14ac:dyDescent="0.25">
      <c r="A25" s="452">
        <v>39783</v>
      </c>
      <c r="B25" s="463">
        <v>0.14273336718705276</v>
      </c>
      <c r="C25" s="463">
        <v>1.0705173263926393E-2</v>
      </c>
      <c r="D25" s="453"/>
      <c r="E25" s="459">
        <v>1.3503636130666106</v>
      </c>
      <c r="F25" s="453">
        <v>-7.4999999999999512E-3</v>
      </c>
    </row>
    <row r="26" spans="1:6" x14ac:dyDescent="0.25">
      <c r="A26" s="452">
        <v>39814</v>
      </c>
      <c r="B26" s="463">
        <v>0.12908222031118377</v>
      </c>
      <c r="C26" s="463">
        <v>1.7099057834662479E-2</v>
      </c>
      <c r="D26" s="453"/>
      <c r="E26" s="459">
        <v>1.340235885968611</v>
      </c>
      <c r="F26" s="453">
        <v>-7.4999999999999512E-3</v>
      </c>
    </row>
    <row r="27" spans="1:6" x14ac:dyDescent="0.25">
      <c r="A27" s="452">
        <v>39845</v>
      </c>
      <c r="B27" s="463">
        <v>0.16420443036734478</v>
      </c>
      <c r="C27" s="463">
        <v>1.8663111901953355E-2</v>
      </c>
      <c r="D27" s="453"/>
      <c r="E27" s="459">
        <v>1.3283077865834902</v>
      </c>
      <c r="F27" s="453">
        <v>-8.900000000000019E-3</v>
      </c>
    </row>
    <row r="28" spans="1:6" x14ac:dyDescent="0.25">
      <c r="A28" s="452">
        <v>39873</v>
      </c>
      <c r="B28" s="463">
        <v>0.2330932940179653</v>
      </c>
      <c r="C28" s="463">
        <v>3.3141465571984163E-2</v>
      </c>
      <c r="D28" s="453"/>
      <c r="E28" s="459">
        <v>1.3127665854804633</v>
      </c>
      <c r="F28" s="453">
        <v>-1.1700000000000044E-2</v>
      </c>
    </row>
    <row r="29" spans="1:6" x14ac:dyDescent="0.25">
      <c r="A29" s="452">
        <v>39904</v>
      </c>
      <c r="B29" s="463">
        <v>0.23981467151579472</v>
      </c>
      <c r="C29" s="463">
        <v>4.2348201226984683E-2</v>
      </c>
      <c r="D29" s="453"/>
      <c r="E29" s="459">
        <v>1.292024873429872</v>
      </c>
      <c r="F29" s="453">
        <v>-1.5800000000000036E-2</v>
      </c>
    </row>
    <row r="30" spans="1:6" x14ac:dyDescent="0.25">
      <c r="A30" s="452">
        <v>39934</v>
      </c>
      <c r="B30" s="463">
        <v>0.20474515472168586</v>
      </c>
      <c r="C30" s="463">
        <v>2.6340889026036596E-2</v>
      </c>
      <c r="D30" s="453"/>
      <c r="E30" s="459">
        <v>1.2700604505815642</v>
      </c>
      <c r="F30" s="453">
        <v>-1.7000000000000015E-2</v>
      </c>
    </row>
    <row r="31" spans="1:6" x14ac:dyDescent="0.25">
      <c r="A31" s="452">
        <v>39965</v>
      </c>
      <c r="B31" s="463">
        <v>0.1590287369743425</v>
      </c>
      <c r="C31" s="463">
        <v>2.1134946428273738E-2</v>
      </c>
      <c r="D31" s="453"/>
      <c r="E31" s="459">
        <v>1.2503745135975501</v>
      </c>
      <c r="F31" s="453">
        <v>-1.5499999999999958E-2</v>
      </c>
    </row>
    <row r="32" spans="1:6" x14ac:dyDescent="0.25">
      <c r="A32" s="452">
        <v>39995</v>
      </c>
      <c r="B32" s="463">
        <v>0.1721961383262105</v>
      </c>
      <c r="C32" s="463">
        <v>2.1956436573775773E-2</v>
      </c>
      <c r="D32" s="453"/>
      <c r="E32" s="459">
        <v>1.2363703190452575</v>
      </c>
      <c r="F32" s="453">
        <v>-1.1199999999999988E-2</v>
      </c>
    </row>
    <row r="33" spans="1:6" x14ac:dyDescent="0.25">
      <c r="A33" s="452">
        <v>40026</v>
      </c>
      <c r="B33" s="463">
        <v>0.14375287047432006</v>
      </c>
      <c r="C33" s="463">
        <v>1.8023453850678939E-2</v>
      </c>
      <c r="D33" s="453"/>
      <c r="E33" s="459">
        <v>1.2262320824290864</v>
      </c>
      <c r="F33" s="453">
        <v>-8.1999999999999851E-3</v>
      </c>
    </row>
    <row r="34" spans="1:6" x14ac:dyDescent="0.25">
      <c r="A34" s="452">
        <v>40057</v>
      </c>
      <c r="B34" s="463">
        <v>0.10098256274952722</v>
      </c>
      <c r="C34" s="463">
        <v>1.4470923093396038E-2</v>
      </c>
      <c r="D34" s="453"/>
      <c r="E34" s="459">
        <v>1.2180163274768114</v>
      </c>
      <c r="F34" s="453">
        <v>-6.7000000000000393E-3</v>
      </c>
    </row>
    <row r="35" spans="1:6" x14ac:dyDescent="0.25">
      <c r="A35" s="452">
        <v>40087</v>
      </c>
      <c r="B35" s="463">
        <v>9.0287068963064931E-2</v>
      </c>
      <c r="C35" s="463">
        <v>1.0231400116656353E-2</v>
      </c>
      <c r="D35" s="453"/>
      <c r="E35" s="459">
        <v>1.2099774197154645</v>
      </c>
      <c r="F35" s="453">
        <v>-6.6000000000000503E-3</v>
      </c>
    </row>
    <row r="36" spans="1:6" x14ac:dyDescent="0.25">
      <c r="A36" s="452">
        <v>40118</v>
      </c>
      <c r="B36" s="463">
        <v>8.9890407309080489E-2</v>
      </c>
      <c r="C36" s="463">
        <v>1.0150514032454372E-2</v>
      </c>
      <c r="D36" s="453"/>
      <c r="E36" s="459">
        <v>1.2038065348749156</v>
      </c>
      <c r="F36" s="453">
        <v>-5.0999999999999934E-3</v>
      </c>
    </row>
    <row r="37" spans="1:6" x14ac:dyDescent="0.25">
      <c r="A37" s="452">
        <v>40148</v>
      </c>
      <c r="B37" s="463">
        <v>9.39391816086661E-2</v>
      </c>
      <c r="C37" s="463">
        <v>1.004236288397653E-2</v>
      </c>
      <c r="D37" s="453"/>
      <c r="E37" s="459">
        <v>1.2011581604981909</v>
      </c>
      <c r="F37" s="453">
        <v>-2.1999999999999797E-3</v>
      </c>
    </row>
    <row r="38" spans="1:6" x14ac:dyDescent="0.25">
      <c r="A38" s="452">
        <v>40179</v>
      </c>
      <c r="B38" s="463">
        <v>8.702030752624379E-2</v>
      </c>
      <c r="C38" s="463">
        <v>1.0337409769733519E-2</v>
      </c>
      <c r="D38" s="453"/>
      <c r="E38" s="459">
        <v>1.2035604768191872</v>
      </c>
      <c r="F38" s="453">
        <v>2.0000000000000018E-3</v>
      </c>
    </row>
    <row r="39" spans="1:6" x14ac:dyDescent="0.25">
      <c r="A39" s="452">
        <v>40210</v>
      </c>
      <c r="B39" s="463">
        <v>9.0403652716940286E-2</v>
      </c>
      <c r="C39" s="463">
        <v>8.3227004439178076E-3</v>
      </c>
      <c r="D39" s="453"/>
      <c r="E39" s="459">
        <v>1.2084950747741459</v>
      </c>
      <c r="F39" s="453">
        <v>4.0999999999999925E-3</v>
      </c>
    </row>
    <row r="40" spans="1:6" x14ac:dyDescent="0.25">
      <c r="A40" s="452">
        <v>40238</v>
      </c>
      <c r="B40" s="463">
        <v>9.5509277549266636E-2</v>
      </c>
      <c r="C40" s="463">
        <v>9.7362108849681217E-3</v>
      </c>
      <c r="D40" s="453"/>
      <c r="E40" s="459">
        <v>1.2135707540881973</v>
      </c>
      <c r="F40" s="453">
        <v>4.1999999999999815E-3</v>
      </c>
    </row>
    <row r="41" spans="1:6" x14ac:dyDescent="0.25">
      <c r="A41" s="452">
        <v>40269</v>
      </c>
      <c r="B41" s="463">
        <v>8.9082747551718855E-2</v>
      </c>
      <c r="C41" s="463">
        <v>8.5447547576983363E-3</v>
      </c>
      <c r="D41" s="453"/>
      <c r="E41" s="459">
        <v>1.2161192526717826</v>
      </c>
      <c r="F41" s="453">
        <v>2.0999999999999908E-3</v>
      </c>
    </row>
    <row r="42" spans="1:6" x14ac:dyDescent="0.25">
      <c r="A42" s="452">
        <v>40299</v>
      </c>
      <c r="B42" s="463">
        <v>7.4806194151056604E-2</v>
      </c>
      <c r="C42" s="463">
        <v>5.9304120769630986E-3</v>
      </c>
      <c r="D42" s="453"/>
      <c r="E42" s="459">
        <v>1.2170921480739199</v>
      </c>
      <c r="F42" s="453">
        <v>7.9999999999991189E-4</v>
      </c>
    </row>
    <row r="43" spans="1:6" x14ac:dyDescent="0.25">
      <c r="A43" s="452">
        <v>40330</v>
      </c>
      <c r="B43" s="463">
        <v>7.6489350929528688E-2</v>
      </c>
      <c r="C43" s="463">
        <v>8.493857332860677E-3</v>
      </c>
      <c r="D43" s="453"/>
      <c r="E43" s="459">
        <v>1.2177006941479567</v>
      </c>
      <c r="F43" s="453">
        <v>4.9999999999994493E-4</v>
      </c>
    </row>
    <row r="44" spans="1:6" x14ac:dyDescent="0.25">
      <c r="A44" s="452">
        <v>40360</v>
      </c>
      <c r="B44" s="463">
        <v>7.395314799090591E-2</v>
      </c>
      <c r="C44" s="463">
        <v>7.5913558335525266E-3</v>
      </c>
      <c r="D44" s="453"/>
      <c r="E44" s="459">
        <v>1.2187966247726898</v>
      </c>
      <c r="F44" s="453">
        <v>8.9999999999990088E-4</v>
      </c>
    </row>
    <row r="45" spans="1:6" x14ac:dyDescent="0.25">
      <c r="A45" s="452">
        <v>40391</v>
      </c>
      <c r="B45" s="463">
        <v>5.8788372560460433E-2</v>
      </c>
      <c r="C45" s="463">
        <v>7.1019473796891663E-3</v>
      </c>
      <c r="D45" s="453"/>
      <c r="E45" s="459">
        <v>1.2203810603848944</v>
      </c>
      <c r="F45" s="453">
        <v>1.3000000000000789E-3</v>
      </c>
    </row>
    <row r="46" spans="1:6" x14ac:dyDescent="0.25">
      <c r="A46" s="452">
        <v>40422</v>
      </c>
      <c r="B46" s="463">
        <v>5.7324595659984823E-2</v>
      </c>
      <c r="C46" s="463">
        <v>5.1619115287295791E-3</v>
      </c>
      <c r="D46" s="453"/>
      <c r="E46" s="459">
        <v>1.2226997843996257</v>
      </c>
      <c r="F46" s="453">
        <v>1.9000000000000128E-3</v>
      </c>
    </row>
    <row r="47" spans="1:6" x14ac:dyDescent="0.25">
      <c r="A47" s="452">
        <v>40452</v>
      </c>
      <c r="B47" s="463">
        <v>6.0674323702066046E-2</v>
      </c>
      <c r="C47" s="463">
        <v>3.6989314880518931E-3</v>
      </c>
      <c r="D47" s="453"/>
      <c r="E47" s="459">
        <v>1.2257565338606247</v>
      </c>
      <c r="F47" s="453">
        <v>2.4999999999999467E-3</v>
      </c>
    </row>
    <row r="48" spans="1:6" x14ac:dyDescent="0.25">
      <c r="A48" s="452">
        <v>40483</v>
      </c>
      <c r="B48" s="463">
        <v>4.7609387208397691E-2</v>
      </c>
      <c r="C48" s="463">
        <v>4.4747036646095584E-3</v>
      </c>
      <c r="D48" s="453"/>
      <c r="E48" s="459">
        <v>1.2295563791155928</v>
      </c>
      <c r="F48" s="453">
        <v>3.1000000000001027E-3</v>
      </c>
    </row>
    <row r="49" spans="1:6" x14ac:dyDescent="0.25">
      <c r="A49" s="452">
        <v>40513</v>
      </c>
      <c r="B49" s="463">
        <v>3.8004619075093338E-2</v>
      </c>
      <c r="C49" s="463">
        <v>4.0307037800118017E-3</v>
      </c>
      <c r="D49" s="453"/>
      <c r="E49" s="459">
        <v>1.233982782080409</v>
      </c>
      <c r="F49" s="453">
        <v>3.6000000000000476E-3</v>
      </c>
    </row>
    <row r="50" spans="1:6" x14ac:dyDescent="0.25">
      <c r="A50" s="452">
        <v>40544</v>
      </c>
      <c r="B50" s="463">
        <v>4.2583119775416733E-2</v>
      </c>
      <c r="C50" s="463">
        <v>3.1632053163138663E-3</v>
      </c>
      <c r="D50" s="453"/>
      <c r="E50" s="459">
        <v>1.2390421114869388</v>
      </c>
      <c r="F50" s="453">
        <v>4.0999999999999925E-3</v>
      </c>
    </row>
    <row r="51" spans="1:6" x14ac:dyDescent="0.25">
      <c r="A51" s="452">
        <v>40575</v>
      </c>
      <c r="B51" s="463">
        <v>4.9692631049500502E-2</v>
      </c>
      <c r="C51" s="463">
        <v>5.7207708561904935E-3</v>
      </c>
      <c r="D51" s="453"/>
      <c r="E51" s="459">
        <v>1.2444938967774812</v>
      </c>
      <c r="F51" s="453">
        <v>4.3999999999999595E-3</v>
      </c>
    </row>
    <row r="52" spans="1:6" x14ac:dyDescent="0.25">
      <c r="A52" s="452">
        <v>40603</v>
      </c>
      <c r="B52" s="463">
        <v>5.1329886617911935E-2</v>
      </c>
      <c r="C52" s="463">
        <v>5.0548269143924074E-3</v>
      </c>
      <c r="D52" s="453"/>
      <c r="E52" s="459">
        <v>1.2498452205336243</v>
      </c>
      <c r="F52" s="453">
        <v>4.2999999999999705E-3</v>
      </c>
    </row>
    <row r="53" spans="1:6" x14ac:dyDescent="0.25">
      <c r="A53" s="452">
        <v>40634</v>
      </c>
      <c r="B53" s="463">
        <v>4.7983256330068058E-2</v>
      </c>
      <c r="C53" s="463">
        <v>4.6544612218292203E-3</v>
      </c>
      <c r="D53" s="453"/>
      <c r="E53" s="459">
        <v>1.2549695859378123</v>
      </c>
      <c r="F53" s="453">
        <v>4.0999999999999925E-3</v>
      </c>
    </row>
    <row r="54" spans="1:6" x14ac:dyDescent="0.25">
      <c r="A54" s="452">
        <v>40664</v>
      </c>
      <c r="B54" s="463">
        <v>3.8993743448211271E-2</v>
      </c>
      <c r="C54" s="463">
        <v>6.0046229193518874E-3</v>
      </c>
      <c r="D54" s="453"/>
      <c r="E54" s="459">
        <v>1.2596129734057822</v>
      </c>
      <c r="F54" s="453">
        <v>3.7000000000000366E-3</v>
      </c>
    </row>
    <row r="55" spans="1:6" x14ac:dyDescent="0.25">
      <c r="A55" s="452">
        <v>40695</v>
      </c>
      <c r="B55" s="463">
        <v>4.2390304964253112E-2</v>
      </c>
      <c r="C55" s="463">
        <v>2.7557787981600246E-3</v>
      </c>
      <c r="D55" s="453"/>
      <c r="E55" s="459">
        <v>1.2636437349206808</v>
      </c>
      <c r="F55" s="453">
        <v>3.2000000000000917E-3</v>
      </c>
    </row>
    <row r="56" spans="1:6" x14ac:dyDescent="0.25">
      <c r="A56" s="452">
        <v>40725</v>
      </c>
      <c r="B56" s="463">
        <v>5.108565015686406E-2</v>
      </c>
      <c r="C56" s="463">
        <v>5.1183991421960284E-3</v>
      </c>
      <c r="D56" s="453"/>
      <c r="E56" s="459">
        <v>1.2669292086314745</v>
      </c>
      <c r="F56" s="453">
        <v>2.5999999999999357E-3</v>
      </c>
    </row>
    <row r="57" spans="1:6" x14ac:dyDescent="0.25">
      <c r="A57" s="452">
        <v>40756</v>
      </c>
      <c r="B57" s="463">
        <v>3.3466819466118958E-2</v>
      </c>
      <c r="C57" s="463">
        <v>5.0667454065012052E-3</v>
      </c>
      <c r="D57" s="453"/>
      <c r="E57" s="459">
        <v>1.2706033033365056</v>
      </c>
      <c r="F57" s="453">
        <v>2.8999999999999027E-3</v>
      </c>
    </row>
    <row r="58" spans="1:6" x14ac:dyDescent="0.25">
      <c r="A58" s="452">
        <v>40787</v>
      </c>
      <c r="B58" s="463">
        <v>4.1347612132605405E-2</v>
      </c>
      <c r="C58" s="463">
        <v>6.5330591039828301E-3</v>
      </c>
      <c r="D58" s="453"/>
      <c r="E58" s="459">
        <v>1.2758127768801852</v>
      </c>
      <c r="F58" s="453">
        <v>4.0999999999999925E-3</v>
      </c>
    </row>
    <row r="59" spans="1:6" x14ac:dyDescent="0.25">
      <c r="A59" s="452">
        <v>40817</v>
      </c>
      <c r="B59" s="463">
        <v>4.3560917294344081E-2</v>
      </c>
      <c r="C59" s="463">
        <v>4.0223837476035529E-3</v>
      </c>
      <c r="D59" s="453"/>
      <c r="E59" s="459">
        <v>1.2837228160968424</v>
      </c>
      <c r="F59" s="453">
        <v>6.1999999999999833E-3</v>
      </c>
    </row>
    <row r="60" spans="1:6" x14ac:dyDescent="0.25">
      <c r="A60" s="452">
        <v>40848</v>
      </c>
      <c r="B60" s="463">
        <v>4.0068720976739525E-2</v>
      </c>
      <c r="C60" s="463">
        <v>3.6936154072164662E-3</v>
      </c>
      <c r="D60" s="453"/>
      <c r="E60" s="459">
        <v>1.2938642263440074</v>
      </c>
      <c r="F60" s="453">
        <v>7.9000000000000181E-3</v>
      </c>
    </row>
    <row r="61" spans="1:6" x14ac:dyDescent="0.25">
      <c r="A61" s="452">
        <v>40878</v>
      </c>
      <c r="B61" s="463">
        <v>3.4282650840761986E-2</v>
      </c>
      <c r="C61" s="463">
        <v>3.1863610287146127E-3</v>
      </c>
      <c r="D61" s="453"/>
      <c r="E61" s="459">
        <v>1.3060265500716413</v>
      </c>
      <c r="F61" s="453">
        <v>9.400000000000075E-3</v>
      </c>
    </row>
    <row r="62" spans="1:6" x14ac:dyDescent="0.25">
      <c r="A62" s="452">
        <v>40909</v>
      </c>
      <c r="B62" s="463">
        <v>3.1219580506017364E-2</v>
      </c>
      <c r="C62" s="463">
        <v>2.9497035629956203E-3</v>
      </c>
      <c r="D62" s="453"/>
      <c r="E62" s="459">
        <v>1.3197398288473934</v>
      </c>
      <c r="F62" s="453">
        <v>1.0499999999999954E-2</v>
      </c>
    </row>
    <row r="63" spans="1:6" x14ac:dyDescent="0.25">
      <c r="A63" s="452">
        <v>40940</v>
      </c>
      <c r="B63" s="463">
        <v>5.0067092377036326E-2</v>
      </c>
      <c r="C63" s="463">
        <v>4.0458520786076368E-3</v>
      </c>
      <c r="D63" s="453"/>
      <c r="E63" s="459">
        <v>1.33412499298183</v>
      </c>
      <c r="F63" s="453">
        <v>1.089999999999991E-2</v>
      </c>
    </row>
    <row r="64" spans="1:6" x14ac:dyDescent="0.25">
      <c r="A64" s="452">
        <v>40969</v>
      </c>
      <c r="B64" s="463">
        <v>4.4219071405747767E-2</v>
      </c>
      <c r="C64" s="463">
        <v>4.0541910647157176E-3</v>
      </c>
      <c r="D64" s="453"/>
      <c r="E64" s="459">
        <v>1.3482667179074372</v>
      </c>
      <c r="F64" s="453">
        <v>1.0599999999999943E-2</v>
      </c>
    </row>
    <row r="65" spans="1:6" x14ac:dyDescent="0.25">
      <c r="A65" s="452">
        <v>41000</v>
      </c>
      <c r="B65" s="463">
        <v>3.0637046748249297E-2</v>
      </c>
      <c r="C65" s="463">
        <v>3.1100258067090492E-3</v>
      </c>
      <c r="D65" s="453"/>
      <c r="E65" s="459">
        <v>1.3613449050711395</v>
      </c>
      <c r="F65" s="453">
        <v>9.7000000000000419E-3</v>
      </c>
    </row>
    <row r="66" spans="1:6" x14ac:dyDescent="0.25">
      <c r="A66" s="452">
        <v>41030</v>
      </c>
      <c r="B66" s="463">
        <v>4.7628535603437383E-2</v>
      </c>
      <c r="C66" s="463">
        <v>2.9162111890580489E-3</v>
      </c>
      <c r="D66" s="453"/>
      <c r="E66" s="459">
        <v>1.3737331437072871</v>
      </c>
      <c r="F66" s="453">
        <v>9.100000000000108E-3</v>
      </c>
    </row>
    <row r="67" spans="1:6" x14ac:dyDescent="0.25">
      <c r="A67" s="452">
        <v>41061</v>
      </c>
      <c r="B67" s="463">
        <v>4.0569732491813504E-2</v>
      </c>
      <c r="C67" s="463">
        <v>3.9115496969165386E-3</v>
      </c>
      <c r="D67" s="453"/>
      <c r="E67" s="459">
        <v>1.3859593686862819</v>
      </c>
      <c r="F67" s="453">
        <v>8.899999999999908E-3</v>
      </c>
    </row>
    <row r="68" spans="1:6" x14ac:dyDescent="0.25">
      <c r="A68" s="452">
        <v>41091</v>
      </c>
      <c r="B68" s="463">
        <v>3.5403284568320759E-2</v>
      </c>
      <c r="C68" s="463">
        <v>5.1205485510822379E-3</v>
      </c>
      <c r="D68" s="453"/>
      <c r="E68" s="459">
        <v>1.3984330030044583</v>
      </c>
      <c r="F68" s="453">
        <v>8.999999999999897E-3</v>
      </c>
    </row>
    <row r="69" spans="1:6" x14ac:dyDescent="0.25">
      <c r="A69" s="452">
        <v>41122</v>
      </c>
      <c r="B69" s="463">
        <v>3.6020021110567124E-2</v>
      </c>
      <c r="C69" s="463">
        <v>3.1013995258571958E-3</v>
      </c>
      <c r="D69" s="453"/>
      <c r="E69" s="459">
        <v>1.4112985866320995</v>
      </c>
      <c r="F69" s="453">
        <v>9.200000000000097E-3</v>
      </c>
    </row>
    <row r="70" spans="1:6" x14ac:dyDescent="0.25">
      <c r="A70" s="452">
        <v>41153</v>
      </c>
      <c r="B70" s="463">
        <v>3.7245529868874305E-2</v>
      </c>
      <c r="C70" s="463">
        <v>4.6590086882094539E-3</v>
      </c>
      <c r="D70" s="453"/>
      <c r="E70" s="459">
        <v>1.4245647933464414</v>
      </c>
      <c r="F70" s="453">
        <v>9.400000000000075E-3</v>
      </c>
    </row>
    <row r="71" spans="1:6" x14ac:dyDescent="0.25">
      <c r="A71" s="452">
        <v>41183</v>
      </c>
      <c r="B71" s="463">
        <v>4.0947109904450829E-2</v>
      </c>
      <c r="C71" s="463">
        <v>2.4545659817075682E-3</v>
      </c>
      <c r="D71" s="453"/>
      <c r="E71" s="459">
        <v>1.438383071841902</v>
      </c>
      <c r="F71" s="453">
        <v>9.7000000000000419E-3</v>
      </c>
    </row>
    <row r="72" spans="1:6" x14ac:dyDescent="0.25">
      <c r="A72" s="452">
        <v>41214</v>
      </c>
      <c r="B72" s="463">
        <v>4.2325376767416101E-2</v>
      </c>
      <c r="C72" s="463">
        <v>4.7504704371262862E-3</v>
      </c>
      <c r="D72" s="453"/>
      <c r="E72" s="459">
        <v>1.451903872717216</v>
      </c>
      <c r="F72" s="453">
        <v>9.400000000000075E-3</v>
      </c>
    </row>
    <row r="73" spans="1:6" x14ac:dyDescent="0.25">
      <c r="A73" s="452">
        <v>41244</v>
      </c>
      <c r="B73" s="463">
        <v>3.1528003461380516E-2</v>
      </c>
      <c r="C73" s="463">
        <v>6.4539791316123862E-3</v>
      </c>
      <c r="D73" s="453"/>
      <c r="E73" s="459">
        <v>1.4639546748607688</v>
      </c>
      <c r="F73" s="453">
        <v>8.2999999999999741E-3</v>
      </c>
    </row>
    <row r="74" spans="1:6" x14ac:dyDescent="0.25">
      <c r="A74" s="452">
        <v>41275</v>
      </c>
      <c r="B74" s="463">
        <v>4.0602332216347459E-2</v>
      </c>
      <c r="C74" s="463">
        <v>4.4530950573165029E-3</v>
      </c>
      <c r="D74" s="453"/>
      <c r="E74" s="459">
        <v>1.4736167757148497</v>
      </c>
      <c r="F74" s="453">
        <v>6.5999999999999392E-3</v>
      </c>
    </row>
    <row r="75" spans="1:6" x14ac:dyDescent="0.25">
      <c r="A75" s="452">
        <v>41306</v>
      </c>
      <c r="B75" s="463">
        <v>3.533046390135508E-2</v>
      </c>
      <c r="C75" s="463">
        <v>3.0447797629190587E-3</v>
      </c>
      <c r="D75" s="453"/>
      <c r="E75" s="459">
        <v>1.4815743063037101</v>
      </c>
      <c r="F75" s="453">
        <v>5.4000000000000714E-3</v>
      </c>
    </row>
    <row r="76" spans="1:6" x14ac:dyDescent="0.25">
      <c r="A76" s="452">
        <v>41334</v>
      </c>
      <c r="B76" s="463">
        <v>5.2807628798876016E-2</v>
      </c>
      <c r="C76" s="463">
        <v>3.7648351724065554E-3</v>
      </c>
      <c r="D76" s="453"/>
      <c r="E76" s="459">
        <v>1.4882413906820768</v>
      </c>
      <c r="F76" s="453">
        <v>4.4999999999999485E-3</v>
      </c>
    </row>
    <row r="77" spans="1:6" x14ac:dyDescent="0.25">
      <c r="A77" s="452">
        <v>41365</v>
      </c>
      <c r="B77" s="463">
        <v>4.0522726965522726E-2</v>
      </c>
      <c r="C77" s="463">
        <v>5.3965683413890186E-3</v>
      </c>
      <c r="D77" s="453"/>
      <c r="E77" s="459">
        <v>1.4941943562448052</v>
      </c>
      <c r="F77" s="453">
        <v>4.0000000000000036E-3</v>
      </c>
    </row>
    <row r="78" spans="1:6" x14ac:dyDescent="0.25">
      <c r="A78" s="452">
        <v>41395</v>
      </c>
      <c r="B78" s="463">
        <v>6.2922548118110266E-2</v>
      </c>
      <c r="C78" s="463">
        <v>4.5575748993132992E-3</v>
      </c>
      <c r="D78" s="453"/>
      <c r="E78" s="459">
        <v>1.4992746170560376</v>
      </c>
      <c r="F78" s="453">
        <v>3.4000000000000696E-3</v>
      </c>
    </row>
    <row r="79" spans="1:6" x14ac:dyDescent="0.25">
      <c r="A79" s="452">
        <v>41426</v>
      </c>
      <c r="B79" s="463">
        <v>5.1069271677630312E-2</v>
      </c>
      <c r="C79" s="463">
        <v>5.0212819043322643E-3</v>
      </c>
      <c r="D79" s="453"/>
      <c r="E79" s="459">
        <v>1.5033226585220887</v>
      </c>
      <c r="F79" s="453">
        <v>2.6999999999999247E-3</v>
      </c>
    </row>
    <row r="80" spans="1:6" x14ac:dyDescent="0.25">
      <c r="A80" s="452">
        <v>41456</v>
      </c>
      <c r="B80" s="463">
        <v>5.8172574069470628E-2</v>
      </c>
      <c r="C80" s="463">
        <v>5.4428421578581743E-3</v>
      </c>
      <c r="D80" s="453"/>
      <c r="E80" s="459">
        <v>1.5063293038391328</v>
      </c>
      <c r="F80" s="453">
        <v>2.0000000000000018E-3</v>
      </c>
    </row>
    <row r="81" spans="1:7" x14ac:dyDescent="0.25">
      <c r="A81" s="452">
        <v>41487</v>
      </c>
      <c r="B81" s="463">
        <v>3.6243047729002886E-2</v>
      </c>
      <c r="C81" s="463">
        <v>5.1556753717875159E-3</v>
      </c>
      <c r="D81" s="453"/>
      <c r="E81" s="459">
        <v>1.5084381648645078</v>
      </c>
      <c r="F81" s="453">
        <v>1.4000000000000679E-3</v>
      </c>
    </row>
    <row r="82" spans="1:7" x14ac:dyDescent="0.25">
      <c r="A82" s="452">
        <v>41518</v>
      </c>
      <c r="B82" s="463">
        <v>4.8177425627768389E-2</v>
      </c>
      <c r="C82" s="463">
        <v>6.0205222876708042E-3</v>
      </c>
      <c r="D82" s="453"/>
      <c r="E82" s="459">
        <v>1.509946603029372</v>
      </c>
      <c r="F82" s="453">
        <v>9.9999999999988987E-4</v>
      </c>
    </row>
    <row r="83" spans="1:7" x14ac:dyDescent="0.25">
      <c r="A83" s="452">
        <v>41548</v>
      </c>
      <c r="B83" s="463">
        <v>4.267237934354029E-2</v>
      </c>
      <c r="C83" s="463">
        <v>4.8990638772934414E-3</v>
      </c>
      <c r="D83" s="453"/>
      <c r="E83" s="459">
        <v>1.5113055549720984</v>
      </c>
      <c r="F83" s="453">
        <v>8.9999999999990088E-4</v>
      </c>
    </row>
    <row r="84" spans="1:7" x14ac:dyDescent="0.25">
      <c r="A84" s="452">
        <v>41579</v>
      </c>
      <c r="B84" s="463">
        <v>4.3514597675787803E-2</v>
      </c>
      <c r="C84" s="463">
        <v>6.1077805953558828E-3</v>
      </c>
      <c r="D84" s="453"/>
      <c r="E84" s="459">
        <v>1.5131191216380651</v>
      </c>
      <c r="F84" s="453">
        <v>1.2000000000000899E-3</v>
      </c>
    </row>
    <row r="85" spans="1:7" x14ac:dyDescent="0.25">
      <c r="A85" s="452">
        <v>41609</v>
      </c>
      <c r="B85" s="463">
        <v>6.0806860199531187E-2</v>
      </c>
      <c r="C85" s="463">
        <v>5.7284811985652828E-3</v>
      </c>
      <c r="D85" s="453">
        <v>5.6285578375384502E-3</v>
      </c>
      <c r="E85" s="459">
        <v>1.5161453598813412</v>
      </c>
      <c r="F85" s="453">
        <v>2.0000000000000018E-3</v>
      </c>
      <c r="G85" s="449"/>
    </row>
    <row r="86" spans="1:7" x14ac:dyDescent="0.25">
      <c r="A86" s="452">
        <v>41640</v>
      </c>
      <c r="B86" s="463">
        <v>5.1631277472306336E-2</v>
      </c>
      <c r="C86" s="463">
        <v>7.0915580657238131E-3</v>
      </c>
      <c r="D86" s="453">
        <v>2.4407565879963906E-2</v>
      </c>
      <c r="E86" s="459">
        <v>1.5222359796570593</v>
      </c>
      <c r="F86" s="453">
        <v>4.0171740367920261E-3</v>
      </c>
      <c r="G86" s="449"/>
    </row>
    <row r="87" spans="1:7" x14ac:dyDescent="0.25">
      <c r="A87" s="452">
        <v>41671</v>
      </c>
      <c r="B87" s="463">
        <v>5.9482846392211575E-2</v>
      </c>
      <c r="C87" s="463">
        <v>8.4395003183853623E-3</v>
      </c>
      <c r="D87" s="453">
        <v>6.3028347540215451E-3</v>
      </c>
      <c r="E87" s="459">
        <v>1.5283510665124083</v>
      </c>
      <c r="F87" s="453">
        <v>4.0171740367920261E-3</v>
      </c>
      <c r="G87" s="449"/>
    </row>
    <row r="88" spans="1:7" x14ac:dyDescent="0.25">
      <c r="A88" s="452">
        <v>41699</v>
      </c>
      <c r="B88" s="463">
        <v>7.6699311745706655E-2</v>
      </c>
      <c r="C88" s="463">
        <v>1.7553838556477852E-2</v>
      </c>
      <c r="D88" s="453">
        <v>9.5582847460769661E-4</v>
      </c>
      <c r="E88" s="459">
        <v>1.5344907187359054</v>
      </c>
      <c r="F88" s="453">
        <v>4.0171740367920261E-3</v>
      </c>
      <c r="G88" s="449"/>
    </row>
    <row r="89" spans="1:7" x14ac:dyDescent="0.25">
      <c r="A89" s="452">
        <v>41730</v>
      </c>
      <c r="B89" s="463">
        <v>8.1113719923655014E-2</v>
      </c>
      <c r="C89" s="463">
        <v>1.2095233980989883E-2</v>
      </c>
      <c r="D89" s="453">
        <v>9.1326386486093782E-3</v>
      </c>
      <c r="E89" s="459">
        <v>1.5409086992401726</v>
      </c>
      <c r="F89" s="453">
        <v>4.1824824522589399E-3</v>
      </c>
      <c r="G89" s="449"/>
    </row>
    <row r="90" spans="1:7" x14ac:dyDescent="0.25">
      <c r="A90" s="452">
        <v>41760</v>
      </c>
      <c r="B90" s="463">
        <v>6.8040145157857723E-2</v>
      </c>
      <c r="C90" s="463">
        <v>1.1950502645030059E-2</v>
      </c>
      <c r="D90" s="453">
        <v>2.6349909397523574E-2</v>
      </c>
      <c r="E90" s="459">
        <v>1.5473535228352777</v>
      </c>
      <c r="F90" s="453">
        <v>4.1824824522589399E-3</v>
      </c>
      <c r="G90" s="449"/>
    </row>
    <row r="91" spans="1:7" x14ac:dyDescent="0.25">
      <c r="A91" s="452">
        <v>41791</v>
      </c>
      <c r="B91" s="463">
        <v>6.8150254596270332E-2</v>
      </c>
      <c r="C91" s="463">
        <v>1.2274287755665747E-2</v>
      </c>
      <c r="D91" s="453">
        <v>0.10205946808590947</v>
      </c>
      <c r="E91" s="459">
        <v>1.5538253017919774</v>
      </c>
      <c r="F91" s="453">
        <v>4.1824824522589399E-3</v>
      </c>
      <c r="G91" s="449"/>
    </row>
    <row r="92" spans="1:7" x14ac:dyDescent="0.25">
      <c r="A92" s="452">
        <v>41821</v>
      </c>
      <c r="B92" s="463">
        <v>5.6039582444672442E-2</v>
      </c>
      <c r="C92" s="463">
        <v>1.0779332120234297E-2</v>
      </c>
      <c r="D92" s="453">
        <v>1.2194718638019533E-2</v>
      </c>
      <c r="E92" s="459">
        <v>1.5582668926592294</v>
      </c>
      <c r="F92" s="453">
        <v>2.8584879279089925E-3</v>
      </c>
      <c r="G92" s="449"/>
    </row>
    <row r="93" spans="1:7" x14ac:dyDescent="0.25">
      <c r="A93" s="452">
        <v>41852</v>
      </c>
      <c r="B93" s="463">
        <v>6.1827431447768921E-2</v>
      </c>
      <c r="C93" s="463">
        <v>1.0984337962564372E-2</v>
      </c>
      <c r="D93" s="453">
        <v>1.427088986948765E-2</v>
      </c>
      <c r="E93" s="459">
        <v>1.562721179760356</v>
      </c>
      <c r="F93" s="453">
        <v>2.8584879279089925E-3</v>
      </c>
      <c r="G93" s="449"/>
    </row>
    <row r="94" spans="1:7" x14ac:dyDescent="0.25">
      <c r="A94" s="452">
        <v>41883</v>
      </c>
      <c r="B94" s="463">
        <v>5.3677007587546566E-2</v>
      </c>
      <c r="C94" s="463">
        <v>1.3345740696794062E-2</v>
      </c>
      <c r="D94" s="453">
        <v>1.5220746435936619E-2</v>
      </c>
      <c r="E94" s="459">
        <v>1.5671881993873886</v>
      </c>
      <c r="F94" s="453">
        <v>2.8584879279089925E-3</v>
      </c>
      <c r="G94" s="449"/>
    </row>
    <row r="95" spans="1:7" x14ac:dyDescent="0.25">
      <c r="A95" s="452">
        <v>41913</v>
      </c>
      <c r="B95" s="463">
        <v>5.8443849949815885E-2</v>
      </c>
      <c r="C95" s="463">
        <v>1.4093538631305247E-2</v>
      </c>
      <c r="D95" s="453">
        <v>5.2229069190791517E-2</v>
      </c>
      <c r="E95" s="459">
        <v>1.5759674208127536</v>
      </c>
      <c r="F95" s="453">
        <v>5.601893524209034E-3</v>
      </c>
      <c r="G95" s="449"/>
    </row>
    <row r="96" spans="1:7" x14ac:dyDescent="0.25">
      <c r="A96" s="452">
        <v>41944</v>
      </c>
      <c r="B96" s="463">
        <v>4.9816710106691642E-2</v>
      </c>
      <c r="C96" s="463">
        <v>1.2511605124360003E-2</v>
      </c>
      <c r="D96" s="453">
        <v>8.0394708879697088E-2</v>
      </c>
      <c r="E96" s="459">
        <v>1.5847958225017691</v>
      </c>
      <c r="F96" s="453">
        <v>5.601893524209034E-3</v>
      </c>
      <c r="G96" s="449"/>
    </row>
    <row r="97" spans="1:7" x14ac:dyDescent="0.25">
      <c r="A97" s="452">
        <v>41974</v>
      </c>
      <c r="B97" s="463">
        <v>4.267943598240731E-2</v>
      </c>
      <c r="C97" s="463">
        <v>1.3175293115471609E-2</v>
      </c>
      <c r="D97" s="453">
        <v>6.0887951691426037E-2</v>
      </c>
      <c r="E97" s="459">
        <v>1.5936736799570352</v>
      </c>
      <c r="F97" s="453">
        <v>5.601893524209034E-3</v>
      </c>
      <c r="G97" s="449"/>
    </row>
    <row r="98" spans="1:7" x14ac:dyDescent="0.25">
      <c r="A98" s="452">
        <v>42005</v>
      </c>
      <c r="B98" s="463">
        <v>3.4337573956456535E-2</v>
      </c>
      <c r="C98" s="463">
        <v>1.45241655300683E-2</v>
      </c>
      <c r="D98" s="453">
        <v>0.10457301840694307</v>
      </c>
      <c r="E98" s="459">
        <v>1.5987572029971098</v>
      </c>
      <c r="F98" s="453">
        <v>3.1898142662503126E-3</v>
      </c>
      <c r="G98" s="449"/>
    </row>
    <row r="99" spans="1:7" x14ac:dyDescent="0.25">
      <c r="A99" s="452">
        <v>42036</v>
      </c>
      <c r="B99" s="463">
        <v>4.9442870560301722E-2</v>
      </c>
      <c r="C99" s="463">
        <v>1.5422922497171254E-2</v>
      </c>
      <c r="D99" s="453">
        <v>7.4089199022563737E-2</v>
      </c>
      <c r="E99" s="459">
        <v>1.6038569415315005</v>
      </c>
      <c r="F99" s="453">
        <v>3.1898142662503126E-3</v>
      </c>
      <c r="G99" s="449"/>
    </row>
    <row r="100" spans="1:7" x14ac:dyDescent="0.25">
      <c r="A100" s="452">
        <v>42064</v>
      </c>
      <c r="B100" s="463">
        <v>6.5421297977713233E-2</v>
      </c>
      <c r="C100" s="463">
        <v>2.7350532651707393E-2</v>
      </c>
      <c r="D100" s="453">
        <v>3.8930095825472653E-2</v>
      </c>
      <c r="E100" s="459">
        <v>1.6089729472846224</v>
      </c>
      <c r="F100" s="453">
        <v>3.1898142662503126E-3</v>
      </c>
      <c r="G100" s="449"/>
    </row>
    <row r="101" spans="1:7" x14ac:dyDescent="0.25">
      <c r="A101" s="452">
        <v>42095</v>
      </c>
      <c r="B101" s="463">
        <v>4.5840242825092137E-2</v>
      </c>
      <c r="C101" s="463">
        <v>2.7890137504034573E-2</v>
      </c>
      <c r="D101" s="453">
        <v>7.0217830044879678E-2</v>
      </c>
      <c r="E101" s="459">
        <v>1.6053715191638471</v>
      </c>
      <c r="F101" s="453">
        <v>-2.2383397600643784E-3</v>
      </c>
      <c r="G101" s="449"/>
    </row>
    <row r="102" spans="1:7" x14ac:dyDescent="0.25">
      <c r="A102" s="452">
        <v>42125</v>
      </c>
      <c r="B102" s="463">
        <v>5.0699680034837269E-2</v>
      </c>
      <c r="C102" s="463">
        <v>2.4222580928481396E-2</v>
      </c>
      <c r="D102" s="453">
        <v>6.2851433217010047E-2</v>
      </c>
      <c r="E102" s="459">
        <v>1.6017781522628278</v>
      </c>
      <c r="F102" s="453">
        <v>-2.2383397600643784E-3</v>
      </c>
      <c r="G102" s="449"/>
    </row>
    <row r="103" spans="1:7" x14ac:dyDescent="0.25">
      <c r="A103" s="452">
        <v>42156</v>
      </c>
      <c r="B103" s="463">
        <v>4.4562476502434167E-2</v>
      </c>
      <c r="C103" s="463">
        <v>2.3240278939578807E-2</v>
      </c>
      <c r="D103" s="453">
        <v>5.1124791488296288E-2</v>
      </c>
      <c r="E103" s="459">
        <v>1.5981928285378155</v>
      </c>
      <c r="F103" s="453">
        <v>-2.2383397600643784E-3</v>
      </c>
      <c r="G103" s="449"/>
    </row>
    <row r="104" spans="1:7" x14ac:dyDescent="0.25">
      <c r="A104" s="452">
        <v>42186</v>
      </c>
      <c r="B104" s="463">
        <v>4.3860490391351648E-2</v>
      </c>
      <c r="C104" s="463">
        <v>2.2654845268615387E-2</v>
      </c>
      <c r="D104" s="453">
        <v>0.12145647595900431</v>
      </c>
      <c r="E104" s="459">
        <v>1.5882758979241454</v>
      </c>
      <c r="F104" s="453">
        <v>-6.2050901722184859E-3</v>
      </c>
      <c r="G104" s="449"/>
    </row>
    <row r="105" spans="1:7" x14ac:dyDescent="0.25">
      <c r="A105" s="452">
        <v>42217</v>
      </c>
      <c r="B105" s="463">
        <v>3.9513158372035395E-2</v>
      </c>
      <c r="C105" s="463">
        <v>1.5763121006114544E-2</v>
      </c>
      <c r="D105" s="453">
        <v>9.3560352154327606E-2</v>
      </c>
      <c r="E105" s="459">
        <v>1.5784205027591647</v>
      </c>
      <c r="F105" s="453">
        <v>-6.2050901722184859E-3</v>
      </c>
      <c r="G105" s="449"/>
    </row>
    <row r="106" spans="1:7" x14ac:dyDescent="0.25">
      <c r="A106" s="452">
        <v>42248</v>
      </c>
      <c r="B106" s="463">
        <v>3.2746284389700731E-2</v>
      </c>
      <c r="C106" s="463">
        <v>1.9061384059496533E-2</v>
      </c>
      <c r="D106" s="453">
        <v>7.2644437355804836E-2</v>
      </c>
      <c r="E106" s="459">
        <v>1.5686262612098656</v>
      </c>
      <c r="F106" s="453">
        <v>-6.2050901722184859E-3</v>
      </c>
      <c r="G106" s="449"/>
    </row>
    <row r="107" spans="1:7" x14ac:dyDescent="0.25">
      <c r="A107" s="452">
        <v>42278</v>
      </c>
      <c r="B107" s="463">
        <v>2.5572697202656092E-2</v>
      </c>
      <c r="C107" s="463">
        <v>1.9554670843903388E-2</v>
      </c>
      <c r="D107" s="453">
        <v>6.4324552316072661E-2</v>
      </c>
      <c r="E107" s="459">
        <v>1.5598980534952431</v>
      </c>
      <c r="F107" s="453">
        <v>-5.5642366384268671E-3</v>
      </c>
      <c r="G107" s="449"/>
    </row>
    <row r="108" spans="1:7" x14ac:dyDescent="0.25">
      <c r="A108" s="452">
        <v>42309</v>
      </c>
      <c r="B108" s="463">
        <v>2.8500982669422248E-2</v>
      </c>
      <c r="C108" s="463">
        <v>2.4186054798090661E-2</v>
      </c>
      <c r="D108" s="453">
        <v>7.4283289613150214E-2</v>
      </c>
      <c r="E108" s="459">
        <v>1.5512184115937742</v>
      </c>
      <c r="F108" s="453">
        <v>-5.5642366384268671E-3</v>
      </c>
      <c r="G108" s="449"/>
    </row>
    <row r="109" spans="1:7" x14ac:dyDescent="0.25">
      <c r="A109" s="452">
        <v>42339</v>
      </c>
      <c r="B109" s="463">
        <v>4.2429242090807229E-2</v>
      </c>
      <c r="C109" s="463">
        <v>2.3705994472951741E-2</v>
      </c>
      <c r="D109" s="453">
        <v>8.3518090377309701E-2</v>
      </c>
      <c r="E109" s="459">
        <v>1.5425870652737816</v>
      </c>
      <c r="F109" s="453">
        <v>-5.5642366384268671E-3</v>
      </c>
      <c r="G109" s="449"/>
    </row>
    <row r="110" spans="1:7" x14ac:dyDescent="0.25">
      <c r="A110" s="452">
        <v>42370</v>
      </c>
      <c r="B110" s="463">
        <v>3.7562183157745177E-2</v>
      </c>
      <c r="C110" s="463">
        <v>2.7072774953523671E-2</v>
      </c>
      <c r="D110" s="453">
        <v>9.553560753700259E-2</v>
      </c>
      <c r="E110" s="459">
        <v>1.5400633798815755</v>
      </c>
      <c r="F110" s="453">
        <v>-1.636008397204014E-3</v>
      </c>
      <c r="G110" s="449"/>
    </row>
    <row r="111" spans="1:7" x14ac:dyDescent="0.25">
      <c r="A111" s="452">
        <v>42401</v>
      </c>
      <c r="B111" s="463">
        <v>3.6955776808916818E-2</v>
      </c>
      <c r="C111" s="463">
        <v>2.2986708954554236E-2</v>
      </c>
      <c r="D111" s="453">
        <v>5.4388357672681305E-2</v>
      </c>
      <c r="E111" s="459">
        <v>1.5375438232598628</v>
      </c>
      <c r="F111" s="453">
        <v>-1.636008397204014E-3</v>
      </c>
      <c r="G111" s="449"/>
    </row>
    <row r="112" spans="1:7" x14ac:dyDescent="0.25">
      <c r="A112" s="452">
        <v>42430</v>
      </c>
      <c r="B112" s="463">
        <v>6.0642218196750308E-2</v>
      </c>
      <c r="C112" s="463">
        <v>4.2647694653010992E-2</v>
      </c>
      <c r="D112" s="453">
        <v>6.1800764419168652E-2</v>
      </c>
      <c r="E112" s="459">
        <v>1.5350283886539404</v>
      </c>
      <c r="F112" s="453">
        <v>-1.636008397204014E-3</v>
      </c>
      <c r="G112" s="449"/>
    </row>
    <row r="113" spans="1:7" x14ac:dyDescent="0.25">
      <c r="A113" s="452">
        <v>42461</v>
      </c>
      <c r="B113" s="463">
        <v>3.5960675740889014E-2</v>
      </c>
      <c r="C113" s="463">
        <v>2.1998246591535819E-2</v>
      </c>
      <c r="D113" s="453">
        <v>5.3749551443730184E-2</v>
      </c>
      <c r="E113" s="459">
        <v>1.5298944760962359</v>
      </c>
      <c r="F113" s="453">
        <v>-3.3445065874035951E-3</v>
      </c>
      <c r="G113" s="449"/>
    </row>
    <row r="114" spans="1:7" x14ac:dyDescent="0.25">
      <c r="A114" s="452">
        <v>42491</v>
      </c>
      <c r="B114" s="463">
        <v>2.4930892282148509E-2</v>
      </c>
      <c r="C114" s="463">
        <v>1.3122314885936515E-2</v>
      </c>
      <c r="D114" s="453">
        <v>7.9371426761484662E-2</v>
      </c>
      <c r="E114" s="459">
        <v>1.5247777339428996</v>
      </c>
      <c r="F114" s="453">
        <v>-3.3445065874035951E-3</v>
      </c>
      <c r="G114" s="449"/>
    </row>
    <row r="115" spans="1:7" x14ac:dyDescent="0.25">
      <c r="A115" s="452">
        <v>42522</v>
      </c>
      <c r="B115" s="463">
        <v>2.0554916441558713E-2</v>
      </c>
      <c r="C115" s="463">
        <v>1.5759375554262989E-2</v>
      </c>
      <c r="D115" s="453">
        <v>7.7522269815021791E-2</v>
      </c>
      <c r="E115" s="459">
        <v>1.5196781047674013</v>
      </c>
      <c r="F115" s="453">
        <v>-3.3445065874035951E-3</v>
      </c>
      <c r="G115" s="449"/>
    </row>
    <row r="116" spans="1:7" x14ac:dyDescent="0.25">
      <c r="A116" s="452">
        <v>42552</v>
      </c>
      <c r="B116" s="463">
        <v>2.7604670051052715E-2</v>
      </c>
      <c r="C116" s="463">
        <v>1.7372909169446116E-2</v>
      </c>
      <c r="D116" s="453">
        <v>5.5813084312652576E-2</v>
      </c>
      <c r="E116" s="459">
        <v>1.5144425264315824</v>
      </c>
      <c r="F116" s="453">
        <v>-3.4451890300941646E-3</v>
      </c>
      <c r="G116" s="449"/>
    </row>
    <row r="117" spans="1:7" x14ac:dyDescent="0.25">
      <c r="A117" s="452">
        <v>42583</v>
      </c>
      <c r="B117" s="463">
        <v>1.9143988118202504E-2</v>
      </c>
      <c r="C117" s="463">
        <v>9.4775346541638994E-3</v>
      </c>
      <c r="D117" s="453">
        <v>7.2931503693087055E-2</v>
      </c>
      <c r="E117" s="459">
        <v>1.5092249856528122</v>
      </c>
      <c r="F117" s="453">
        <v>-3.4451890300941646E-3</v>
      </c>
      <c r="G117" s="449"/>
    </row>
    <row r="118" spans="1:7" x14ac:dyDescent="0.25">
      <c r="A118" s="452">
        <v>42614</v>
      </c>
      <c r="B118" s="463">
        <v>2.0147468727497952E-2</v>
      </c>
      <c r="C118" s="463">
        <v>1.0645586423501774E-2</v>
      </c>
      <c r="D118" s="453">
        <v>7.3694251149383175E-2</v>
      </c>
      <c r="E118" s="459">
        <v>1.504025420288297</v>
      </c>
      <c r="F118" s="453">
        <v>-3.4451890300941646E-3</v>
      </c>
      <c r="G118" s="449"/>
    </row>
    <row r="119" spans="1:7" x14ac:dyDescent="0.25">
      <c r="A119" s="452">
        <v>42644</v>
      </c>
      <c r="B119" s="463">
        <v>1.9521657259427561E-2</v>
      </c>
      <c r="C119" s="463">
        <v>8.6866680866072299E-3</v>
      </c>
      <c r="D119" s="453">
        <v>8.0848786091392635E-2</v>
      </c>
      <c r="E119" s="459">
        <v>1.5015145217621328</v>
      </c>
      <c r="F119" s="453">
        <v>-1.6694521863086509E-3</v>
      </c>
      <c r="G119" s="449"/>
    </row>
    <row r="120" spans="1:7" x14ac:dyDescent="0.25">
      <c r="A120" s="452">
        <v>42675</v>
      </c>
      <c r="B120" s="463">
        <v>1.2695538889282876E-2</v>
      </c>
      <c r="C120" s="463">
        <v>1.2305686259191151E-2</v>
      </c>
      <c r="D120" s="453">
        <v>4.5088627459348378E-2</v>
      </c>
      <c r="E120" s="459">
        <v>1.4990078150610029</v>
      </c>
      <c r="F120" s="453">
        <v>-1.6694521863086509E-3</v>
      </c>
      <c r="G120" s="449"/>
    </row>
    <row r="121" spans="1:7" x14ac:dyDescent="0.25">
      <c r="A121" s="452">
        <v>42705</v>
      </c>
      <c r="B121" s="463">
        <v>1.3327315733111411E-2</v>
      </c>
      <c r="C121" s="463">
        <v>7.7036122694911224E-3</v>
      </c>
      <c r="D121" s="453">
        <v>9.0114647775297568E-2</v>
      </c>
      <c r="E121" s="459">
        <v>1.4965052931868557</v>
      </c>
      <c r="F121" s="453">
        <v>-1.6694521863086509E-3</v>
      </c>
      <c r="G121" s="449"/>
    </row>
    <row r="122" spans="1:7" x14ac:dyDescent="0.25">
      <c r="A122" s="452">
        <v>42736</v>
      </c>
      <c r="B122" s="463">
        <v>1.0110194003467243E-2</v>
      </c>
      <c r="C122" s="463">
        <v>7.8171661385059155E-3</v>
      </c>
      <c r="D122" s="453">
        <v>6.5971393273013712E-2</v>
      </c>
      <c r="E122" s="459">
        <v>1.4948073280376364</v>
      </c>
      <c r="F122" s="453">
        <v>-1.1346202094637547E-3</v>
      </c>
      <c r="G122" s="449"/>
    </row>
    <row r="123" spans="1:7" x14ac:dyDescent="0.25">
      <c r="A123" s="452">
        <v>42767</v>
      </c>
      <c r="B123" s="463">
        <v>1.4209288444007928E-2</v>
      </c>
      <c r="C123" s="463">
        <v>9.4862660441209501E-3</v>
      </c>
      <c r="D123" s="453">
        <v>7.2301834083130748E-2</v>
      </c>
      <c r="E123" s="459">
        <v>1.4931112894339904</v>
      </c>
      <c r="F123" s="453">
        <v>-1.1346202094637547E-3</v>
      </c>
      <c r="G123" s="449"/>
    </row>
    <row r="124" spans="1:7" x14ac:dyDescent="0.25">
      <c r="A124" s="452">
        <v>42795</v>
      </c>
      <c r="B124" s="463">
        <v>1.7103531666763705E-2</v>
      </c>
      <c r="C124" s="463">
        <v>1.6257092817562713E-2</v>
      </c>
      <c r="D124" s="453">
        <v>7.9932959136379114E-2</v>
      </c>
      <c r="E124" s="459">
        <v>1.49141717519002</v>
      </c>
      <c r="F124" s="453">
        <v>-1.1346202094637547E-3</v>
      </c>
      <c r="G124" s="449"/>
    </row>
    <row r="125" spans="1:7" x14ac:dyDescent="0.25">
      <c r="A125" s="452">
        <v>42826</v>
      </c>
      <c r="B125" s="463">
        <v>1.4714149677088728E-2</v>
      </c>
      <c r="C125" s="463">
        <v>1.2917950053100147E-2</v>
      </c>
      <c r="D125" s="453">
        <v>0.10509997176768593</v>
      </c>
      <c r="E125" s="459">
        <v>1.4888774435426622</v>
      </c>
      <c r="F125" s="453">
        <v>-1.7028982162782258E-3</v>
      </c>
      <c r="G125" s="449"/>
    </row>
    <row r="126" spans="1:7" x14ac:dyDescent="0.25">
      <c r="A126" s="452">
        <v>42856</v>
      </c>
      <c r="B126" s="463">
        <v>1.4408678277776144E-2</v>
      </c>
      <c r="C126" s="463">
        <v>1.5480089191078239E-2</v>
      </c>
      <c r="D126" s="453">
        <v>8.2673525909294138E-2</v>
      </c>
      <c r="E126" s="459">
        <v>1.4863420367997964</v>
      </c>
      <c r="F126" s="453">
        <v>-1.7028982162782258E-3</v>
      </c>
      <c r="G126" s="449"/>
    </row>
    <row r="127" spans="1:7" x14ac:dyDescent="0.25">
      <c r="A127" s="452">
        <v>42887</v>
      </c>
      <c r="B127" s="463">
        <v>1.6826332665081378E-2</v>
      </c>
      <c r="C127" s="463">
        <v>1.1133872848176241E-2</v>
      </c>
      <c r="D127" s="453">
        <v>5.6014413363750383E-2</v>
      </c>
      <c r="E127" s="459">
        <v>1.4838109475965506</v>
      </c>
      <c r="F127" s="453">
        <v>-1.7028982162782258E-3</v>
      </c>
      <c r="G127" s="449"/>
    </row>
    <row r="128" spans="1:7" x14ac:dyDescent="0.25">
      <c r="A128" s="452">
        <v>42917</v>
      </c>
      <c r="B128" s="463">
        <v>1.4471713632701944E-2</v>
      </c>
      <c r="C128" s="463">
        <v>1.151271442067503E-2</v>
      </c>
      <c r="D128" s="453">
        <v>5.9773924740236982E-2</v>
      </c>
      <c r="E128" s="459">
        <v>1.4793958509776126</v>
      </c>
      <c r="F128" s="453">
        <v>-2.9755115542782207E-3</v>
      </c>
      <c r="G128" s="449"/>
    </row>
    <row r="129" spans="1:7" x14ac:dyDescent="0.25">
      <c r="A129" s="452">
        <v>42948</v>
      </c>
      <c r="B129" s="463">
        <v>1.4852697260659076E-2</v>
      </c>
      <c r="C129" s="463">
        <v>9.8570608845076624E-3</v>
      </c>
      <c r="D129" s="453">
        <v>6.6717598247852755E-2</v>
      </c>
      <c r="E129" s="459">
        <v>1.4749938915296774</v>
      </c>
      <c r="F129" s="453">
        <v>-2.9755115542782207E-3</v>
      </c>
      <c r="G129" s="449"/>
    </row>
    <row r="130" spans="1:7" x14ac:dyDescent="0.25">
      <c r="A130" s="452">
        <v>42979</v>
      </c>
      <c r="B130" s="463">
        <v>1.1711757944186663E-2</v>
      </c>
      <c r="C130" s="463">
        <v>9.3189184501095701E-3</v>
      </c>
      <c r="D130" s="453">
        <v>7.6548441254448499E-2</v>
      </c>
      <c r="E130" s="459">
        <v>1.470605030162941</v>
      </c>
      <c r="F130" s="453">
        <v>-2.9755115542782207E-3</v>
      </c>
      <c r="G130" s="449"/>
    </row>
    <row r="131" spans="1:7" x14ac:dyDescent="0.25">
      <c r="A131" s="452">
        <v>43009</v>
      </c>
      <c r="B131" s="463">
        <v>7.6754089401345205E-3</v>
      </c>
      <c r="C131" s="463">
        <v>9.3501666210192846E-3</v>
      </c>
      <c r="D131" s="453">
        <v>6.3193054836254911E-2</v>
      </c>
      <c r="E131" s="459">
        <v>1.4711440544133949</v>
      </c>
      <c r="F131" s="453">
        <v>3.6653230432248662E-4</v>
      </c>
      <c r="G131" s="449"/>
    </row>
    <row r="132" spans="1:7" x14ac:dyDescent="0.25">
      <c r="A132" s="452">
        <v>43040</v>
      </c>
      <c r="B132" s="463">
        <v>9.8734664998731958E-3</v>
      </c>
      <c r="C132" s="463">
        <v>1.1712563820897914E-2</v>
      </c>
      <c r="D132" s="453">
        <v>4.3015881494037747E-2</v>
      </c>
      <c r="E132" s="459">
        <v>1.4716832762336494</v>
      </c>
      <c r="F132" s="453">
        <v>3.6653230432248662E-4</v>
      </c>
      <c r="G132" s="449"/>
    </row>
    <row r="133" spans="1:7" x14ac:dyDescent="0.25">
      <c r="A133" s="452">
        <v>43070</v>
      </c>
      <c r="B133" s="463">
        <v>1.0428362016548953E-2</v>
      </c>
      <c r="C133" s="463">
        <v>7.9167690422227155E-3</v>
      </c>
      <c r="D133" s="453">
        <v>7.5935526673508905E-2</v>
      </c>
      <c r="E133" s="459">
        <v>1.4722226956961202</v>
      </c>
      <c r="F133" s="453">
        <v>3.6653230432248662E-4</v>
      </c>
      <c r="G133" s="449"/>
    </row>
    <row r="134" spans="1:7" x14ac:dyDescent="0.25">
      <c r="A134" s="452">
        <v>43101</v>
      </c>
      <c r="B134" s="463">
        <v>7.1310924801210041E-3</v>
      </c>
      <c r="C134" s="463">
        <v>8.8377274666783245E-3</v>
      </c>
      <c r="D134" s="453">
        <v>6.0504396819511738E-2</v>
      </c>
      <c r="E134" s="459">
        <v>1.4759429178193473</v>
      </c>
      <c r="F134" s="453">
        <v>2.5269425163072512E-3</v>
      </c>
      <c r="G134" s="449"/>
    </row>
    <row r="135" spans="1:7" x14ac:dyDescent="0.25">
      <c r="A135" s="452">
        <v>43132</v>
      </c>
      <c r="B135" s="463">
        <v>1.0791143884672172E-2</v>
      </c>
      <c r="C135" s="463">
        <v>5.5667830285791586E-3</v>
      </c>
      <c r="D135" s="453">
        <v>4.8258379625938444E-2</v>
      </c>
      <c r="E135" s="459">
        <v>1.4796725407300275</v>
      </c>
      <c r="F135" s="453">
        <v>2.5269425163072512E-3</v>
      </c>
      <c r="G135" s="449"/>
    </row>
    <row r="136" spans="1:7" x14ac:dyDescent="0.25">
      <c r="A136" s="452">
        <v>43160</v>
      </c>
      <c r="B136" s="463">
        <v>1.3340329443433996E-2</v>
      </c>
      <c r="C136" s="463">
        <v>1.3565855269539795E-2</v>
      </c>
      <c r="D136" s="453">
        <v>6.8779112340832088E-2</v>
      </c>
      <c r="E136" s="459">
        <v>1.4834115881834107</v>
      </c>
      <c r="F136" s="453">
        <v>2.5269425163072512E-3</v>
      </c>
      <c r="G136" s="449"/>
    </row>
    <row r="137" spans="1:7" x14ac:dyDescent="0.25">
      <c r="A137" s="452">
        <v>43191</v>
      </c>
      <c r="B137" s="463">
        <v>1.2296257630215024E-2</v>
      </c>
      <c r="C137" s="463">
        <v>1.0246150171594137E-2</v>
      </c>
      <c r="D137" s="453">
        <v>4.9793957784628841E-2</v>
      </c>
      <c r="E137" s="459">
        <v>1.4872092804645578</v>
      </c>
      <c r="F137" s="453">
        <v>2.5601069260876574E-3</v>
      </c>
      <c r="G137" s="449"/>
    </row>
    <row r="138" spans="1:7" x14ac:dyDescent="0.25">
      <c r="A138" s="452">
        <v>43221</v>
      </c>
      <c r="B138" s="463">
        <v>8.8555876945279888E-3</v>
      </c>
      <c r="C138" s="463">
        <v>6.489955730056951E-3</v>
      </c>
      <c r="D138" s="453">
        <v>6.4399884543915834E-2</v>
      </c>
      <c r="E138" s="459">
        <v>1.4910166952440169</v>
      </c>
      <c r="F138" s="453">
        <v>2.5601069260876574E-3</v>
      </c>
      <c r="G138" s="449"/>
    </row>
    <row r="139" spans="1:7" x14ac:dyDescent="0.25">
      <c r="A139" s="452">
        <v>43252</v>
      </c>
      <c r="B139" s="463">
        <v>7.8760902009840095E-3</v>
      </c>
      <c r="C139" s="463">
        <v>1.083927945064056E-2</v>
      </c>
      <c r="D139" s="453">
        <v>6.8414091608999125E-2</v>
      </c>
      <c r="E139" s="459">
        <v>1.4948338574124234</v>
      </c>
      <c r="F139" s="453">
        <v>2.5601069260876574E-3</v>
      </c>
      <c r="G139" s="449"/>
    </row>
    <row r="140" spans="1:7" x14ac:dyDescent="0.25">
      <c r="A140" s="452">
        <v>43282</v>
      </c>
      <c r="B140" s="463">
        <v>1.0040661468659562E-2</v>
      </c>
      <c r="C140" s="463">
        <v>1.5382339367246423E-2</v>
      </c>
      <c r="D140" s="453">
        <v>7.1244309978983317E-2</v>
      </c>
      <c r="E140" s="459">
        <v>1.4983136960427608</v>
      </c>
      <c r="F140" s="453">
        <v>2.3279099634263556E-3</v>
      </c>
      <c r="G140" s="449"/>
    </row>
    <row r="141" spans="1:7" x14ac:dyDescent="0.25">
      <c r="A141" s="452">
        <v>43313</v>
      </c>
      <c r="B141" s="463">
        <v>1.1172807147169617E-2</v>
      </c>
      <c r="C141" s="463">
        <v>8.6341863493145654E-3</v>
      </c>
      <c r="D141" s="453">
        <v>6.7576650344467887E-2</v>
      </c>
      <c r="E141" s="459">
        <v>1.5018016354241168</v>
      </c>
      <c r="F141" s="453">
        <v>2.3279099634263556E-3</v>
      </c>
      <c r="G141" s="449"/>
    </row>
    <row r="142" spans="1:7" x14ac:dyDescent="0.25">
      <c r="A142" s="452">
        <v>43344</v>
      </c>
      <c r="B142" s="463">
        <v>1.1055765722875477E-2</v>
      </c>
      <c r="C142" s="463">
        <v>5.0765432212104278E-3</v>
      </c>
      <c r="D142" s="453">
        <v>5.7856063629882243E-2</v>
      </c>
      <c r="E142" s="459">
        <v>1.5052976944143106</v>
      </c>
      <c r="F142" s="453">
        <v>2.3279099634263556E-3</v>
      </c>
      <c r="G142" s="449"/>
    </row>
    <row r="143" spans="1:7" x14ac:dyDescent="0.25">
      <c r="A143" s="452">
        <v>43374</v>
      </c>
      <c r="B143" s="463">
        <v>9.8291555647377349E-3</v>
      </c>
      <c r="C143" s="463">
        <v>9.6338162306535136E-3</v>
      </c>
      <c r="D143" s="453">
        <v>7.1401499279473438E-2</v>
      </c>
      <c r="E143" s="459">
        <v>1.5143254070896277</v>
      </c>
      <c r="F143" s="453">
        <v>5.9972938966266209E-3</v>
      </c>
      <c r="G143" s="449"/>
    </row>
    <row r="144" spans="1:7" x14ac:dyDescent="0.25">
      <c r="A144" s="452">
        <v>43405</v>
      </c>
      <c r="B144" s="463">
        <v>1.1904084879220012E-2</v>
      </c>
      <c r="C144" s="463">
        <v>8.6809431373423562E-3</v>
      </c>
      <c r="D144" s="453">
        <v>7.0349142329530295E-2</v>
      </c>
      <c r="E144" s="459">
        <v>1.523407261611073</v>
      </c>
      <c r="F144" s="453">
        <v>5.9972938966266209E-3</v>
      </c>
      <c r="G144" s="449"/>
    </row>
    <row r="145" spans="1:7" x14ac:dyDescent="0.25">
      <c r="A145" s="452">
        <v>43435</v>
      </c>
      <c r="B145" s="463">
        <v>9.4845191987629196E-3</v>
      </c>
      <c r="C145" s="463">
        <v>1.3878970804389157E-2</v>
      </c>
      <c r="D145" s="453">
        <v>6.1303702627381572E-2</v>
      </c>
      <c r="E145" s="459">
        <v>1.5325435826832097</v>
      </c>
      <c r="F145" s="453">
        <v>5.9972938966266209E-3</v>
      </c>
      <c r="G145" s="449"/>
    </row>
    <row r="146" spans="1:7" x14ac:dyDescent="0.25">
      <c r="A146" s="452">
        <v>43466</v>
      </c>
      <c r="B146" s="463">
        <v>1.0817280326349654E-2</v>
      </c>
      <c r="C146" s="463">
        <v>1.0580290099559519E-2</v>
      </c>
      <c r="D146" s="453">
        <v>6.0366600119383045E-2</v>
      </c>
      <c r="E146" s="459">
        <v>1.5381424299545416</v>
      </c>
      <c r="F146" s="453">
        <v>3.6533037850248196E-3</v>
      </c>
      <c r="G146" s="449"/>
    </row>
    <row r="147" spans="1:7" x14ac:dyDescent="0.25">
      <c r="A147" s="452">
        <v>43497</v>
      </c>
      <c r="B147" s="463">
        <v>1.243547642012055E-2</v>
      </c>
      <c r="C147" s="463">
        <v>1.1425490214241996E-2</v>
      </c>
      <c r="D147" s="453">
        <v>7.2403163575475493E-2</v>
      </c>
      <c r="E147" s="459">
        <v>1.5437617315158019</v>
      </c>
      <c r="F147" s="453">
        <v>3.6533037850248196E-3</v>
      </c>
      <c r="G147" s="449"/>
    </row>
    <row r="148" spans="1:7" x14ac:dyDescent="0.25">
      <c r="A148" s="452">
        <v>43525</v>
      </c>
      <c r="B148" s="463">
        <v>1.5106136350845789E-2</v>
      </c>
      <c r="C148" s="463">
        <v>1.8661440372424565E-2</v>
      </c>
      <c r="D148" s="453">
        <v>7.9412920058944875E-2</v>
      </c>
      <c r="E148" s="459">
        <v>1.5494015620927251</v>
      </c>
      <c r="F148" s="453">
        <v>3.6533037850248196E-3</v>
      </c>
      <c r="G148" s="449"/>
    </row>
    <row r="149" spans="1:7" x14ac:dyDescent="0.25">
      <c r="A149" s="452">
        <v>43556</v>
      </c>
      <c r="B149" s="463">
        <v>1.4502441801172328E-2</v>
      </c>
      <c r="C149" s="463">
        <v>1.3191937169822698E-2</v>
      </c>
      <c r="D149" s="453">
        <v>5.1010500611327114E-2</v>
      </c>
      <c r="E149" s="459">
        <v>1.5517736776203359</v>
      </c>
      <c r="F149" s="453">
        <v>1.5309882122533924E-3</v>
      </c>
      <c r="G149" s="449"/>
    </row>
    <row r="150" spans="1:7" x14ac:dyDescent="0.25">
      <c r="A150" s="452">
        <v>43586</v>
      </c>
      <c r="B150" s="463">
        <v>1.2513164100985241E-2</v>
      </c>
      <c r="C150" s="463">
        <v>1.345225553665319E-2</v>
      </c>
      <c r="D150" s="453">
        <v>8.3702924713098148E-2</v>
      </c>
      <c r="E150" s="459">
        <v>1.5541494248288577</v>
      </c>
      <c r="F150" s="453">
        <v>1.5309882122533924E-3</v>
      </c>
      <c r="G150" s="449"/>
    </row>
    <row r="151" spans="1:7" x14ac:dyDescent="0.25">
      <c r="A151" s="452">
        <v>43617</v>
      </c>
      <c r="B151" s="463">
        <v>1.5427537490399601E-2</v>
      </c>
      <c r="C151" s="463">
        <v>1.3049564611046116E-2</v>
      </c>
      <c r="D151" s="453">
        <v>4.0564869452417621E-2</v>
      </c>
      <c r="E151" s="459">
        <v>1.5565288092783509</v>
      </c>
      <c r="F151" s="453">
        <v>1.5309882122533924E-3</v>
      </c>
      <c r="G151" s="449"/>
    </row>
    <row r="152" spans="1:7" x14ac:dyDescent="0.25">
      <c r="A152" s="452">
        <v>43647</v>
      </c>
      <c r="B152" s="463">
        <v>1.6415427491380252E-2</v>
      </c>
      <c r="C152" s="463">
        <v>1.4141588494311796E-2</v>
      </c>
      <c r="D152" s="453">
        <v>4.6105286810925301E-2</v>
      </c>
      <c r="E152" s="459">
        <v>1.5658637700061595</v>
      </c>
      <c r="F152" s="453">
        <v>5.9972938966266209E-3</v>
      </c>
      <c r="G152" s="449"/>
    </row>
    <row r="153" spans="1:7" x14ac:dyDescent="0.25">
      <c r="A153" s="452">
        <v>43678</v>
      </c>
      <c r="B153" s="463">
        <v>9.4863918701917349E-3</v>
      </c>
      <c r="C153" s="463">
        <v>1.0727283555556633E-2</v>
      </c>
      <c r="D153" s="453">
        <v>5.8093309231689254E-2</v>
      </c>
      <c r="E153" s="459">
        <v>1.5752547152369663</v>
      </c>
      <c r="F153" s="453">
        <v>5.9972938966266209E-3</v>
      </c>
      <c r="G153" s="449"/>
    </row>
    <row r="154" spans="1:7" x14ac:dyDescent="0.25">
      <c r="A154" s="454">
        <v>43709</v>
      </c>
      <c r="B154" s="464">
        <v>1.426004893834365E-2</v>
      </c>
      <c r="C154" s="464">
        <v>1.4567037893570611E-2</v>
      </c>
      <c r="D154" s="455">
        <v>5.782635640608591E-2</v>
      </c>
      <c r="E154" s="460">
        <v>1.5847019807262892</v>
      </c>
      <c r="F154" s="455">
        <v>5.9972938966266209E-3</v>
      </c>
      <c r="G154" s="449"/>
    </row>
    <row r="155" spans="1:7" x14ac:dyDescent="0.25">
      <c r="G155" s="449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H20"/>
  <sheetViews>
    <sheetView zoomScale="85" zoomScaleNormal="85" workbookViewId="0">
      <selection activeCell="E27" sqref="E27"/>
    </sheetView>
  </sheetViews>
  <sheetFormatPr defaultRowHeight="15" x14ac:dyDescent="0.25"/>
  <cols>
    <col min="1" max="16384" width="9.140625" style="397"/>
  </cols>
  <sheetData>
    <row r="2" spans="3:8" x14ac:dyDescent="0.25">
      <c r="C2" s="428"/>
      <c r="D2" s="429"/>
      <c r="E2" s="429"/>
      <c r="F2" s="429"/>
      <c r="G2" s="429"/>
      <c r="H2" s="430"/>
    </row>
    <row r="3" spans="3:8" x14ac:dyDescent="0.25">
      <c r="C3" s="431"/>
      <c r="D3" s="426"/>
      <c r="E3" s="426"/>
      <c r="F3" s="426"/>
      <c r="G3" s="426"/>
      <c r="H3" s="427"/>
    </row>
    <row r="4" spans="3:8" x14ac:dyDescent="0.25">
      <c r="C4" s="431"/>
      <c r="D4" s="426"/>
      <c r="E4" s="426"/>
      <c r="F4" s="426"/>
      <c r="G4" s="426"/>
      <c r="H4" s="427"/>
    </row>
    <row r="5" spans="3:8" x14ac:dyDescent="0.25">
      <c r="C5" s="431"/>
      <c r="D5" s="426"/>
      <c r="E5" s="426"/>
      <c r="F5" s="426"/>
      <c r="G5" s="426"/>
      <c r="H5" s="427"/>
    </row>
    <row r="6" spans="3:8" x14ac:dyDescent="0.25">
      <c r="C6" s="431"/>
      <c r="D6" s="426"/>
      <c r="E6" s="426"/>
      <c r="F6" s="426"/>
      <c r="G6" s="426"/>
      <c r="H6" s="427"/>
    </row>
    <row r="7" spans="3:8" x14ac:dyDescent="0.25">
      <c r="C7" s="431"/>
      <c r="D7" s="426"/>
      <c r="E7" s="426"/>
      <c r="F7" s="426"/>
      <c r="G7" s="426"/>
      <c r="H7" s="427"/>
    </row>
    <row r="8" spans="3:8" x14ac:dyDescent="0.25">
      <c r="C8" s="431"/>
      <c r="D8" s="426"/>
      <c r="E8" s="426"/>
      <c r="F8" s="426"/>
      <c r="G8" s="426"/>
      <c r="H8" s="427"/>
    </row>
    <row r="9" spans="3:8" x14ac:dyDescent="0.25">
      <c r="C9" s="431"/>
      <c r="D9" s="426"/>
      <c r="E9" s="426"/>
      <c r="F9" s="426"/>
      <c r="G9" s="426"/>
      <c r="H9" s="427"/>
    </row>
    <row r="10" spans="3:8" x14ac:dyDescent="0.25">
      <c r="C10" s="431"/>
      <c r="D10" s="426"/>
      <c r="E10" s="426"/>
      <c r="F10" s="426"/>
      <c r="G10" s="426"/>
      <c r="H10" s="427"/>
    </row>
    <row r="11" spans="3:8" x14ac:dyDescent="0.25">
      <c r="C11" s="431"/>
      <c r="D11" s="426"/>
      <c r="E11" s="426"/>
      <c r="F11" s="426"/>
      <c r="G11" s="426"/>
      <c r="H11" s="427"/>
    </row>
    <row r="12" spans="3:8" x14ac:dyDescent="0.25">
      <c r="C12" s="431"/>
      <c r="D12" s="426"/>
      <c r="E12" s="426"/>
      <c r="F12" s="426"/>
      <c r="G12" s="426"/>
      <c r="H12" s="427"/>
    </row>
    <row r="13" spans="3:8" x14ac:dyDescent="0.25">
      <c r="C13" s="431"/>
      <c r="D13" s="426"/>
      <c r="E13" s="426"/>
      <c r="F13" s="426"/>
      <c r="G13" s="426"/>
      <c r="H13" s="427"/>
    </row>
    <row r="14" spans="3:8" x14ac:dyDescent="0.25">
      <c r="C14" s="431"/>
      <c r="D14" s="426"/>
      <c r="E14" s="426"/>
      <c r="F14" s="426"/>
      <c r="G14" s="426"/>
      <c r="H14" s="427"/>
    </row>
    <row r="15" spans="3:8" x14ac:dyDescent="0.25">
      <c r="C15" s="431"/>
      <c r="D15" s="426"/>
      <c r="E15" s="426"/>
      <c r="F15" s="426"/>
      <c r="G15" s="426"/>
      <c r="H15" s="427"/>
    </row>
    <row r="16" spans="3:8" x14ac:dyDescent="0.25">
      <c r="C16" s="431"/>
      <c r="D16" s="426"/>
      <c r="E16" s="426"/>
      <c r="F16" s="426"/>
      <c r="G16" s="426"/>
      <c r="H16" s="427"/>
    </row>
    <row r="17" spans="3:8" x14ac:dyDescent="0.25">
      <c r="C17" s="431"/>
      <c r="D17" s="426"/>
      <c r="E17" s="426"/>
      <c r="F17" s="426"/>
      <c r="G17" s="426"/>
      <c r="H17" s="427"/>
    </row>
    <row r="18" spans="3:8" x14ac:dyDescent="0.25">
      <c r="C18" s="431"/>
      <c r="D18" s="426"/>
      <c r="E18" s="426"/>
      <c r="F18" s="426"/>
      <c r="G18" s="426"/>
      <c r="H18" s="427"/>
    </row>
    <row r="19" spans="3:8" x14ac:dyDescent="0.25">
      <c r="C19" s="431"/>
      <c r="D19" s="426"/>
      <c r="E19" s="426"/>
      <c r="F19" s="426"/>
      <c r="G19" s="426"/>
      <c r="H19" s="427"/>
    </row>
    <row r="20" spans="3:8" x14ac:dyDescent="0.25">
      <c r="C20" s="432"/>
      <c r="D20" s="433"/>
      <c r="E20" s="433"/>
      <c r="F20" s="433"/>
      <c r="G20" s="433"/>
      <c r="H20" s="43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Объект упаковщика для оболочки" shapeId="9217" r:id="rId4">
          <objectPr defaultSize="0" autoPict="0" r:id="rId5">
            <anchor moveWithCells="1">
              <from>
                <xdr:col>2</xdr:col>
                <xdr:colOff>247650</xdr:colOff>
                <xdr:row>11</xdr:row>
                <xdr:rowOff>95250</xdr:rowOff>
              </from>
              <to>
                <xdr:col>7</xdr:col>
                <xdr:colOff>266700</xdr:colOff>
                <xdr:row>18</xdr:row>
                <xdr:rowOff>28575</xdr:rowOff>
              </to>
            </anchor>
          </objectPr>
        </oleObject>
      </mc:Choice>
      <mc:Fallback>
        <oleObject progId="Объект упаковщика для оболочки" shapeId="9217" r:id="rId4"/>
      </mc:Fallback>
    </mc:AlternateContent>
    <mc:AlternateContent xmlns:mc="http://schemas.openxmlformats.org/markup-compatibility/2006">
      <mc:Choice Requires="x14">
        <oleObject progId="Объект упаковщика для оболочки" shapeId="9218" r:id="rId6">
          <objectPr defaultSize="0" autoPict="0" r:id="rId7">
            <anchor moveWithCells="1">
              <from>
                <xdr:col>2</xdr:col>
                <xdr:colOff>266700</xdr:colOff>
                <xdr:row>2</xdr:row>
                <xdr:rowOff>76200</xdr:rowOff>
              </from>
              <to>
                <xdr:col>7</xdr:col>
                <xdr:colOff>266700</xdr:colOff>
                <xdr:row>10</xdr:row>
                <xdr:rowOff>47625</xdr:rowOff>
              </to>
            </anchor>
          </objectPr>
        </oleObject>
      </mc:Choice>
      <mc:Fallback>
        <oleObject progId="Объект упаковщика для оболочки" shapeId="9218" r:id="rId6"/>
      </mc:Fallback>
    </mc:AlternateContent>
  </oleObjec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'Запросы на обновление LLD'!M10:O10</xm:f>
              <xm:sqref>O11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Q1032215"/>
  <sheetViews>
    <sheetView showGridLines="0" zoomScale="70" zoomScaleNormal="70" workbookViewId="0">
      <pane xSplit="3" ySplit="1" topLeftCell="BX2" activePane="bottomRight" state="frozen"/>
      <selection pane="topRight" activeCell="D1" sqref="D1"/>
      <selection pane="bottomLeft" activeCell="A2" sqref="A2"/>
      <selection pane="bottomRight" activeCell="CC8" sqref="CC8"/>
    </sheetView>
  </sheetViews>
  <sheetFormatPr defaultRowHeight="15" x14ac:dyDescent="0.25"/>
  <cols>
    <col min="1" max="1" width="9.140625" style="39"/>
    <col min="2" max="2" width="19.7109375" style="39" customWidth="1"/>
    <col min="3" max="3" width="18.7109375" style="39" customWidth="1"/>
    <col min="4" max="4" width="13.140625" style="39" customWidth="1"/>
    <col min="5" max="5" width="10.85546875" style="39" customWidth="1"/>
    <col min="6" max="6" width="9.7109375" style="466" customWidth="1"/>
    <col min="7" max="7" width="9.140625" style="39" customWidth="1"/>
    <col min="8" max="8" width="10.7109375" style="39" customWidth="1"/>
    <col min="9" max="9" width="10.85546875" style="39" customWidth="1"/>
    <col min="10" max="10" width="15.28515625" style="39" customWidth="1"/>
    <col min="11" max="11" width="18.140625" style="39" customWidth="1"/>
    <col min="12" max="12" width="7.42578125" style="39" customWidth="1"/>
    <col min="13" max="14" width="11.85546875" style="39" customWidth="1"/>
    <col min="15" max="15" width="9" style="39" customWidth="1"/>
    <col min="16" max="16" width="8" style="39" customWidth="1"/>
    <col min="17" max="18" width="11.85546875" style="466" customWidth="1"/>
    <col min="19" max="19" width="10.140625" style="466" customWidth="1"/>
    <col min="20" max="20" width="10.5703125" style="466" customWidth="1"/>
    <col min="21" max="21" width="10.42578125" style="466" customWidth="1"/>
    <col min="22" max="22" width="10.140625" style="466" customWidth="1"/>
    <col min="23" max="24" width="8.5703125" style="466" customWidth="1"/>
    <col min="25" max="25" width="9.85546875" style="466" customWidth="1"/>
    <col min="26" max="26" width="10.5703125" style="466" customWidth="1"/>
    <col min="27" max="28" width="8.5703125" style="466" customWidth="1"/>
    <col min="29" max="29" width="10.42578125" style="466" customWidth="1"/>
    <col min="30" max="30" width="2" style="39" customWidth="1"/>
    <col min="31" max="32" width="12.5703125" style="473" customWidth="1"/>
    <col min="33" max="33" width="2" style="39" customWidth="1"/>
    <col min="34" max="34" width="19.140625" style="474" customWidth="1"/>
    <col min="35" max="35" width="2" style="39" customWidth="1"/>
    <col min="36" max="36" width="15.28515625" style="468" customWidth="1"/>
    <col min="37" max="37" width="12" style="468" customWidth="1"/>
    <col min="38" max="38" width="11.140625" style="467" customWidth="1"/>
    <col min="39" max="39" width="9.7109375" style="39" customWidth="1"/>
    <col min="40" max="40" width="13.5703125" style="39" customWidth="1"/>
    <col min="41" max="41" width="12" style="39" customWidth="1"/>
    <col min="42" max="42" width="11.85546875" style="39" customWidth="1"/>
    <col min="43" max="43" width="13.85546875" style="468" customWidth="1"/>
    <col min="44" max="44" width="11.5703125" style="467" customWidth="1"/>
    <col min="45" max="45" width="17.85546875" style="469" customWidth="1"/>
    <col min="46" max="46" width="10.85546875" style="469" customWidth="1"/>
    <col min="47" max="47" width="9.5703125" style="469" customWidth="1"/>
    <col min="48" max="48" width="11.85546875" style="39" customWidth="1"/>
    <col min="49" max="49" width="8.42578125" style="39" customWidth="1"/>
    <col min="50" max="50" width="8.7109375" style="39" customWidth="1"/>
    <col min="51" max="51" width="8.5703125" style="39" customWidth="1"/>
    <col min="52" max="52" width="2" style="39" customWidth="1"/>
    <col min="53" max="53" width="18" style="39" customWidth="1"/>
    <col min="54" max="55" width="15.42578125" style="39" customWidth="1"/>
    <col min="56" max="56" width="2" style="39" customWidth="1"/>
    <col min="57" max="57" width="17.85546875" style="468" customWidth="1"/>
    <col min="58" max="58" width="18.7109375" style="470" customWidth="1"/>
    <col min="59" max="59" width="2" style="39" customWidth="1"/>
    <col min="60" max="60" width="14" style="39" customWidth="1"/>
    <col min="61" max="61" width="14.28515625" style="39" customWidth="1"/>
    <col min="62" max="62" width="15.5703125" style="39" customWidth="1"/>
    <col min="63" max="67" width="16.42578125" style="39" customWidth="1"/>
    <col min="68" max="69" width="15.7109375" style="39" customWidth="1"/>
    <col min="70" max="70" width="16.42578125" style="39" customWidth="1"/>
    <col min="71" max="71" width="2" style="39" customWidth="1"/>
    <col min="72" max="72" width="15.140625" style="39" customWidth="1"/>
    <col min="73" max="73" width="17.42578125" style="39" customWidth="1"/>
    <col min="74" max="74" width="16" style="39" customWidth="1"/>
    <col min="75" max="75" width="13.7109375" style="39" customWidth="1"/>
    <col min="76" max="76" width="2" style="39" customWidth="1"/>
    <col min="77" max="78" width="12.5703125" style="471" customWidth="1"/>
    <col min="79" max="79" width="2" style="39" customWidth="1"/>
    <col min="80" max="80" width="15.140625" style="39" customWidth="1"/>
    <col min="81" max="81" width="15.5703125" style="39" customWidth="1"/>
    <col min="82" max="82" width="15.85546875" style="39" customWidth="1"/>
    <col min="83" max="83" width="13.42578125" style="39" customWidth="1"/>
    <col min="84" max="84" width="17" style="39" customWidth="1"/>
    <col min="85" max="85" width="14.7109375" style="39" customWidth="1"/>
    <col min="86" max="86" width="16.5703125" style="39" customWidth="1"/>
    <col min="87" max="87" width="17.28515625" style="39" customWidth="1"/>
    <col min="88" max="88" width="15.7109375" style="39" customWidth="1"/>
    <col min="89" max="89" width="18.7109375" style="39" customWidth="1"/>
    <col min="90" max="92" width="17" style="39" customWidth="1"/>
    <col min="93" max="93" width="22.42578125" style="39" customWidth="1"/>
    <col min="94" max="94" width="26.140625" style="39" customWidth="1"/>
    <col min="95" max="95" width="21.7109375" style="472" customWidth="1"/>
    <col min="96" max="16384" width="9.140625" style="39"/>
  </cols>
  <sheetData>
    <row r="1" spans="1:95" ht="36.75" customHeight="1" thickBot="1" x14ac:dyDescent="0.3">
      <c r="A1" s="690"/>
      <c r="B1" s="687" t="s">
        <v>256</v>
      </c>
      <c r="C1" s="688"/>
      <c r="D1" s="688"/>
      <c r="E1" s="688"/>
      <c r="F1" s="688"/>
      <c r="G1" s="688"/>
      <c r="H1" s="688"/>
      <c r="I1" s="688"/>
      <c r="J1" s="689"/>
      <c r="K1" s="696" t="s">
        <v>368</v>
      </c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8"/>
      <c r="AE1" s="712" t="s">
        <v>320</v>
      </c>
      <c r="AF1" s="713"/>
      <c r="AH1" s="400"/>
      <c r="AJ1" s="676" t="s">
        <v>140</v>
      </c>
      <c r="AK1" s="677"/>
      <c r="AL1" s="677"/>
      <c r="AM1" s="677"/>
      <c r="AN1" s="677"/>
      <c r="AO1" s="677"/>
      <c r="AP1" s="677"/>
      <c r="AQ1" s="677"/>
      <c r="AR1" s="677"/>
      <c r="AS1" s="677"/>
      <c r="AT1" s="677"/>
      <c r="AU1" s="677"/>
      <c r="AV1" s="677"/>
      <c r="AW1" s="677"/>
      <c r="AX1" s="677"/>
      <c r="AY1" s="678"/>
      <c r="BA1" s="707" t="s">
        <v>216</v>
      </c>
      <c r="BB1" s="708"/>
      <c r="BC1" s="97"/>
      <c r="BE1" s="694" t="s">
        <v>194</v>
      </c>
      <c r="BF1" s="695"/>
      <c r="BH1" s="709" t="s">
        <v>198</v>
      </c>
      <c r="BI1" s="710"/>
      <c r="BJ1" s="710"/>
      <c r="BK1" s="710"/>
      <c r="BL1" s="710"/>
      <c r="BM1" s="710"/>
      <c r="BN1" s="710"/>
      <c r="BO1" s="710"/>
      <c r="BP1" s="710"/>
      <c r="BQ1" s="710"/>
      <c r="BR1" s="711"/>
      <c r="BT1" s="704" t="s">
        <v>214</v>
      </c>
      <c r="BU1" s="705"/>
      <c r="BV1" s="705"/>
      <c r="BW1" s="706"/>
      <c r="BY1" s="692" t="s">
        <v>188</v>
      </c>
      <c r="BZ1" s="693"/>
      <c r="CB1" s="684" t="s">
        <v>300</v>
      </c>
      <c r="CC1" s="685"/>
      <c r="CD1" s="685"/>
      <c r="CE1" s="685"/>
      <c r="CF1" s="685"/>
      <c r="CG1" s="685"/>
      <c r="CH1" s="685"/>
      <c r="CI1" s="685"/>
      <c r="CJ1" s="685"/>
      <c r="CK1" s="685"/>
      <c r="CL1" s="685"/>
      <c r="CM1" s="685"/>
      <c r="CN1" s="685"/>
      <c r="CO1" s="685"/>
      <c r="CP1" s="685"/>
      <c r="CQ1" s="686"/>
    </row>
    <row r="2" spans="1:95" s="477" customFormat="1" ht="40.5" customHeight="1" thickBot="1" x14ac:dyDescent="0.3">
      <c r="A2" s="691"/>
      <c r="B2" s="35" t="s">
        <v>57</v>
      </c>
      <c r="C2" s="36" t="s">
        <v>58</v>
      </c>
      <c r="D2" s="36" t="s">
        <v>59</v>
      </c>
      <c r="E2" s="36" t="s">
        <v>52</v>
      </c>
      <c r="F2" s="37" t="s">
        <v>53</v>
      </c>
      <c r="G2" s="36" t="s">
        <v>54</v>
      </c>
      <c r="H2" s="36" t="s">
        <v>55</v>
      </c>
      <c r="I2" s="36" t="s">
        <v>60</v>
      </c>
      <c r="J2" s="38" t="s">
        <v>56</v>
      </c>
      <c r="K2" s="32" t="s">
        <v>428</v>
      </c>
      <c r="L2" s="96" t="s">
        <v>12</v>
      </c>
      <c r="M2" s="128" t="s">
        <v>476</v>
      </c>
      <c r="N2" s="128" t="s">
        <v>477</v>
      </c>
      <c r="O2" s="129" t="s">
        <v>301</v>
      </c>
      <c r="P2" s="96" t="s">
        <v>134</v>
      </c>
      <c r="Q2" s="33" t="s">
        <v>4</v>
      </c>
      <c r="R2" s="33" t="s">
        <v>5</v>
      </c>
      <c r="S2" s="33" t="s">
        <v>436</v>
      </c>
      <c r="T2" s="33" t="s">
        <v>136</v>
      </c>
      <c r="U2" s="33" t="s">
        <v>10</v>
      </c>
      <c r="V2" s="33" t="s">
        <v>135</v>
      </c>
      <c r="W2" s="33" t="s">
        <v>8</v>
      </c>
      <c r="X2" s="33" t="s">
        <v>9</v>
      </c>
      <c r="Y2" s="33" t="s">
        <v>449</v>
      </c>
      <c r="Z2" s="33" t="s">
        <v>450</v>
      </c>
      <c r="AA2" s="33" t="s">
        <v>451</v>
      </c>
      <c r="AB2" s="33" t="s">
        <v>452</v>
      </c>
      <c r="AC2" s="34" t="s">
        <v>453</v>
      </c>
      <c r="AD2" s="39"/>
      <c r="AE2" s="312" t="s">
        <v>319</v>
      </c>
      <c r="AF2" s="313" t="s">
        <v>306</v>
      </c>
      <c r="AG2" s="39"/>
      <c r="AH2" s="400"/>
      <c r="AI2" s="39"/>
      <c r="AJ2" s="52" t="s">
        <v>145</v>
      </c>
      <c r="AK2" s="42" t="s">
        <v>138</v>
      </c>
      <c r="AL2" s="46" t="s">
        <v>143</v>
      </c>
      <c r="AM2" s="54" t="s">
        <v>196</v>
      </c>
      <c r="AN2" s="40" t="s">
        <v>443</v>
      </c>
      <c r="AO2" s="40" t="s">
        <v>142</v>
      </c>
      <c r="AP2" s="40" t="s">
        <v>204</v>
      </c>
      <c r="AQ2" s="43" t="s">
        <v>205</v>
      </c>
      <c r="AR2" s="48" t="s">
        <v>146</v>
      </c>
      <c r="AS2" s="49" t="s">
        <v>139</v>
      </c>
      <c r="AT2" s="92" t="s">
        <v>222</v>
      </c>
      <c r="AU2" s="51" t="s">
        <v>149</v>
      </c>
      <c r="AV2" s="49" t="s">
        <v>141</v>
      </c>
      <c r="AW2" s="51" t="s">
        <v>217</v>
      </c>
      <c r="AX2" s="67" t="s">
        <v>189</v>
      </c>
      <c r="AY2" s="82" t="s">
        <v>207</v>
      </c>
      <c r="AZ2" s="39" t="s">
        <v>174</v>
      </c>
      <c r="BA2" s="83" t="s">
        <v>218</v>
      </c>
      <c r="BB2" s="84" t="s">
        <v>302</v>
      </c>
      <c r="BC2" s="90" t="s">
        <v>146</v>
      </c>
      <c r="BD2" s="39"/>
      <c r="BE2" s="52" t="s">
        <v>219</v>
      </c>
      <c r="BF2" s="64" t="s">
        <v>220</v>
      </c>
      <c r="BG2" s="39"/>
      <c r="BH2" s="714" t="s">
        <v>206</v>
      </c>
      <c r="BI2" s="715"/>
      <c r="BJ2" s="328" t="s">
        <v>209</v>
      </c>
      <c r="BK2" s="75" t="s">
        <v>199</v>
      </c>
      <c r="BL2" s="328" t="s">
        <v>200</v>
      </c>
      <c r="BM2" s="328" t="s">
        <v>208</v>
      </c>
      <c r="BN2" s="328" t="s">
        <v>201</v>
      </c>
      <c r="BO2" s="74" t="s">
        <v>202</v>
      </c>
      <c r="BP2" s="75" t="s">
        <v>331</v>
      </c>
      <c r="BQ2" s="75" t="s">
        <v>332</v>
      </c>
      <c r="BR2" s="74" t="s">
        <v>213</v>
      </c>
      <c r="BS2" s="39"/>
      <c r="BT2" s="80" t="s">
        <v>228</v>
      </c>
      <c r="BU2" s="65" t="s">
        <v>327</v>
      </c>
      <c r="BV2" s="65" t="s">
        <v>326</v>
      </c>
      <c r="BW2" s="66" t="s">
        <v>221</v>
      </c>
      <c r="BX2" s="39"/>
      <c r="BY2" s="60" t="s">
        <v>186</v>
      </c>
      <c r="BZ2" s="59" t="s">
        <v>187</v>
      </c>
      <c r="CA2" s="39"/>
      <c r="CB2" s="99" t="s">
        <v>58</v>
      </c>
      <c r="CC2" s="100" t="s">
        <v>224</v>
      </c>
      <c r="CD2" s="100" t="s">
        <v>225</v>
      </c>
      <c r="CE2" s="100" t="s">
        <v>299</v>
      </c>
      <c r="CF2" s="100" t="s">
        <v>226</v>
      </c>
      <c r="CG2" s="100" t="s">
        <v>227</v>
      </c>
      <c r="CH2" s="100" t="s">
        <v>219</v>
      </c>
      <c r="CI2" s="100" t="s">
        <v>220</v>
      </c>
      <c r="CJ2" s="100" t="s">
        <v>302</v>
      </c>
      <c r="CK2" s="100" t="s">
        <v>218</v>
      </c>
      <c r="CL2" s="100" t="s">
        <v>228</v>
      </c>
      <c r="CM2" s="100" t="s">
        <v>326</v>
      </c>
      <c r="CN2" s="100" t="s">
        <v>327</v>
      </c>
      <c r="CO2" s="100" t="s">
        <v>328</v>
      </c>
      <c r="CP2" s="100" t="s">
        <v>333</v>
      </c>
      <c r="CQ2" s="366" t="s">
        <v>329</v>
      </c>
    </row>
    <row r="3" spans="1:95" ht="15" customHeight="1" x14ac:dyDescent="0.25">
      <c r="A3" s="671" t="s">
        <v>133</v>
      </c>
      <c r="B3" s="188" t="s">
        <v>65</v>
      </c>
      <c r="C3" s="137" t="s">
        <v>66</v>
      </c>
      <c r="D3" s="202">
        <v>2047023</v>
      </c>
      <c r="E3" s="205">
        <v>696.87</v>
      </c>
      <c r="F3" s="199">
        <v>101.95</v>
      </c>
      <c r="G3" s="209">
        <v>7.7460800738772304E-2</v>
      </c>
      <c r="H3" s="211">
        <v>1.56140843404059</v>
      </c>
      <c r="I3" s="213">
        <v>717.77896499999997</v>
      </c>
      <c r="J3" s="138">
        <f>D3*E3</f>
        <v>1426508918.01</v>
      </c>
      <c r="K3" s="188" t="s">
        <v>234</v>
      </c>
      <c r="L3" s="191" t="s">
        <v>13</v>
      </c>
      <c r="M3" s="194"/>
      <c r="N3" s="194"/>
      <c r="O3" s="139"/>
      <c r="P3" s="197">
        <v>140</v>
      </c>
      <c r="Q3" s="199">
        <v>104.00069999999999</v>
      </c>
      <c r="R3" s="199">
        <v>103.4627</v>
      </c>
      <c r="S3" s="199">
        <v>7.2361000000000004</v>
      </c>
      <c r="T3" s="199">
        <v>1.5130999999999999</v>
      </c>
      <c r="U3" s="199">
        <v>1.4134</v>
      </c>
      <c r="V3" s="199">
        <v>1.2524999999999999</v>
      </c>
      <c r="W3" s="199">
        <v>-12.254899999999999</v>
      </c>
      <c r="X3" s="199">
        <v>20.9133</v>
      </c>
      <c r="Y3" s="199">
        <v>209.51560000000001</v>
      </c>
      <c r="Z3" s="199">
        <v>1.9827999999999999</v>
      </c>
      <c r="AA3" s="199">
        <v>7.8113999999999999</v>
      </c>
      <c r="AB3" s="199" t="s">
        <v>137</v>
      </c>
      <c r="AC3" s="140" t="s">
        <v>137</v>
      </c>
      <c r="AE3" s="320">
        <v>0.22662269944937349</v>
      </c>
      <c r="AF3" s="321">
        <v>1.9745678051447141E-2</v>
      </c>
      <c r="AH3" s="401" t="s">
        <v>234</v>
      </c>
      <c r="AJ3" s="155">
        <v>7547025000</v>
      </c>
      <c r="AK3" s="253">
        <v>7547025</v>
      </c>
      <c r="AL3" s="157">
        <v>9.35E-2</v>
      </c>
      <c r="AM3" s="158">
        <v>3</v>
      </c>
      <c r="AN3" s="159">
        <v>43809</v>
      </c>
      <c r="AO3" s="254">
        <v>43900</v>
      </c>
      <c r="AP3" s="160" t="s">
        <v>204</v>
      </c>
      <c r="AQ3" s="156">
        <v>4777040414.25</v>
      </c>
      <c r="AR3" s="157">
        <f t="shared" ref="AR3:AR28" si="0">AQ3/AJ3</f>
        <v>0.63297000000000003</v>
      </c>
      <c r="AS3" s="161" t="s">
        <v>321</v>
      </c>
      <c r="AT3" s="255">
        <f>AQ3/AJ3</f>
        <v>0.63297000000000003</v>
      </c>
      <c r="AU3" s="161" t="s">
        <v>148</v>
      </c>
      <c r="AV3" s="161" t="s">
        <v>148</v>
      </c>
      <c r="AW3" s="163"/>
      <c r="AX3" s="164" t="s">
        <v>154</v>
      </c>
      <c r="AY3" s="256" t="s">
        <v>352</v>
      </c>
      <c r="AZ3" s="39" t="s">
        <v>174</v>
      </c>
      <c r="BA3" s="274">
        <v>0</v>
      </c>
      <c r="BB3" s="275">
        <f>AJ3*0.25</f>
        <v>1886756250</v>
      </c>
      <c r="BC3" s="276">
        <f t="shared" ref="BC3:BC28" si="1">AR3</f>
        <v>0.63297000000000003</v>
      </c>
      <c r="BE3" s="257">
        <v>1252736.4833333334</v>
      </c>
      <c r="BF3" s="280">
        <v>7.0665395447743666E-4</v>
      </c>
      <c r="BH3" s="286">
        <v>43626</v>
      </c>
      <c r="BI3" s="159">
        <v>43718</v>
      </c>
      <c r="BJ3" s="287">
        <v>399992325</v>
      </c>
      <c r="BK3" s="288">
        <v>399992325</v>
      </c>
      <c r="BL3" s="287">
        <v>0</v>
      </c>
      <c r="BM3" s="287">
        <v>0</v>
      </c>
      <c r="BN3" s="287">
        <v>0</v>
      </c>
      <c r="BO3" s="289">
        <v>399992325</v>
      </c>
      <c r="BP3" s="330">
        <v>5.2999999999999999E-2</v>
      </c>
      <c r="BQ3" s="157"/>
      <c r="BR3" s="290">
        <v>75470250</v>
      </c>
      <c r="BT3" s="257">
        <f>BO3</f>
        <v>399992325</v>
      </c>
      <c r="BU3" s="264">
        <f>BR3</f>
        <v>75470250</v>
      </c>
      <c r="BV3" s="264">
        <f>BJ3</f>
        <v>399992325</v>
      </c>
      <c r="BW3" s="301">
        <f>BP3</f>
        <v>5.2999999999999999E-2</v>
      </c>
      <c r="BY3" s="306" t="s">
        <v>174</v>
      </c>
      <c r="BZ3" s="307"/>
      <c r="CB3" s="257" t="str">
        <f>C3</f>
        <v>RU000A0ZZW77</v>
      </c>
      <c r="CC3" s="342">
        <f>AQ3</f>
        <v>4777040414.25</v>
      </c>
      <c r="CD3" s="342">
        <f>AK3</f>
        <v>7547025</v>
      </c>
      <c r="CE3" s="356">
        <f>AL3</f>
        <v>9.35E-2</v>
      </c>
      <c r="CF3" s="343">
        <f>AN3</f>
        <v>43809</v>
      </c>
      <c r="CG3" s="342">
        <f>AM3</f>
        <v>3</v>
      </c>
      <c r="CH3" s="342">
        <f>BE3</f>
        <v>1252736.4833333334</v>
      </c>
      <c r="CI3" s="361">
        <f>BF3</f>
        <v>7.0665395447743666E-4</v>
      </c>
      <c r="CJ3" s="342">
        <f>IF(BB3&lt;&gt;"",BB3,"")</f>
        <v>1886756250</v>
      </c>
      <c r="CK3" s="342">
        <f>BA3</f>
        <v>0</v>
      </c>
      <c r="CL3" s="342">
        <f>BT3</f>
        <v>399992325</v>
      </c>
      <c r="CM3" s="342">
        <f>BV3</f>
        <v>399992325</v>
      </c>
      <c r="CN3" s="342">
        <f>BU3</f>
        <v>75470250</v>
      </c>
      <c r="CO3" s="344">
        <f>IF(BW3&lt;&gt;"",BW3,"")</f>
        <v>5.2999999999999999E-2</v>
      </c>
      <c r="CP3" s="343">
        <v>44175</v>
      </c>
      <c r="CQ3" s="345"/>
    </row>
    <row r="4" spans="1:95" x14ac:dyDescent="0.25">
      <c r="A4" s="672"/>
      <c r="B4" s="189" t="s">
        <v>79</v>
      </c>
      <c r="C4" s="141" t="s">
        <v>80</v>
      </c>
      <c r="D4" s="203">
        <v>4912508</v>
      </c>
      <c r="E4" s="206">
        <v>167.32</v>
      </c>
      <c r="F4" s="200">
        <v>100.5</v>
      </c>
      <c r="G4" s="210">
        <v>9.7900028228759803E-2</v>
      </c>
      <c r="H4" s="212">
        <v>0.90015433827495295</v>
      </c>
      <c r="I4" s="214">
        <v>169.9666</v>
      </c>
      <c r="J4" s="142">
        <f t="shared" ref="J4:J43" si="2">D4*E4</f>
        <v>821960838.55999994</v>
      </c>
      <c r="K4" s="189" t="s">
        <v>23</v>
      </c>
      <c r="L4" s="192" t="s">
        <v>13</v>
      </c>
      <c r="M4" s="195"/>
      <c r="N4" s="195"/>
      <c r="O4" s="143"/>
      <c r="P4" s="198">
        <v>140</v>
      </c>
      <c r="Q4" s="200">
        <v>101.26130000000001</v>
      </c>
      <c r="R4" s="200">
        <v>100.7216</v>
      </c>
      <c r="S4" s="200">
        <v>6.2138999999999998</v>
      </c>
      <c r="T4" s="200">
        <v>0.19450000000000001</v>
      </c>
      <c r="U4" s="200">
        <v>0.1832</v>
      </c>
      <c r="V4" s="200">
        <v>0.1918</v>
      </c>
      <c r="W4" s="200">
        <v>3.5799999999999998E-2</v>
      </c>
      <c r="X4" s="200">
        <v>24.3474</v>
      </c>
      <c r="Y4" s="200">
        <v>345.3272</v>
      </c>
      <c r="Z4" s="200">
        <v>0.42159999999999997</v>
      </c>
      <c r="AA4" s="200">
        <v>8.3523999999999994</v>
      </c>
      <c r="AB4" s="200" t="s">
        <v>137</v>
      </c>
      <c r="AC4" s="144" t="s">
        <v>137</v>
      </c>
      <c r="AE4" s="322">
        <v>0.25250593102262286</v>
      </c>
      <c r="AF4" s="323">
        <v>1.1180975434723829E-2</v>
      </c>
      <c r="AH4" s="402" t="s">
        <v>23</v>
      </c>
      <c r="AJ4" s="166">
        <v>4964449000</v>
      </c>
      <c r="AK4" s="269">
        <v>4964449</v>
      </c>
      <c r="AL4" s="168">
        <v>9.8500000000000004E-2</v>
      </c>
      <c r="AM4" s="169">
        <v>3</v>
      </c>
      <c r="AN4" s="170">
        <v>43810</v>
      </c>
      <c r="AO4" s="270">
        <v>43901</v>
      </c>
      <c r="AP4" s="171" t="s">
        <v>204</v>
      </c>
      <c r="AQ4" s="167">
        <v>682711026.48000002</v>
      </c>
      <c r="AR4" s="168">
        <f t="shared" si="0"/>
        <v>0.13752</v>
      </c>
      <c r="AS4" s="172" t="s">
        <v>150</v>
      </c>
      <c r="AT4" s="173">
        <f>AQ4/AJ4</f>
        <v>0.13752</v>
      </c>
      <c r="AU4" s="271" t="s">
        <v>147</v>
      </c>
      <c r="AV4" s="172" t="s">
        <v>148</v>
      </c>
      <c r="AW4" s="174"/>
      <c r="AX4" s="175" t="s">
        <v>144</v>
      </c>
      <c r="AY4" s="272" t="s">
        <v>367</v>
      </c>
      <c r="AZ4" s="39" t="s">
        <v>174</v>
      </c>
      <c r="BA4" s="274">
        <v>0</v>
      </c>
      <c r="BB4" s="277">
        <f>AJ4*0.2</f>
        <v>992889800</v>
      </c>
      <c r="BC4" s="278">
        <f t="shared" si="1"/>
        <v>0.13752</v>
      </c>
      <c r="BE4" s="257">
        <v>489673.5</v>
      </c>
      <c r="BF4" s="280">
        <v>2.0510025442334783E-3</v>
      </c>
      <c r="BH4" s="281">
        <v>43627</v>
      </c>
      <c r="BI4" s="261">
        <v>43719</v>
      </c>
      <c r="BJ4" s="282">
        <v>86819012.239999995</v>
      </c>
      <c r="BK4" s="283">
        <v>93772219.510000005</v>
      </c>
      <c r="BL4" s="282">
        <v>0</v>
      </c>
      <c r="BM4" s="282">
        <v>6953207.2699999996</v>
      </c>
      <c r="BN4" s="282">
        <v>0</v>
      </c>
      <c r="BO4" s="284">
        <v>86819012.239999995</v>
      </c>
      <c r="BP4" s="259">
        <v>4.7E-2</v>
      </c>
      <c r="BQ4" s="331">
        <f>BO4/AQ4</f>
        <v>0.12716802405789671</v>
      </c>
      <c r="BR4" s="285">
        <v>55000000</v>
      </c>
      <c r="BT4" s="257">
        <f>BO4</f>
        <v>86819012.239999995</v>
      </c>
      <c r="BU4" s="264">
        <f>BR4</f>
        <v>55000000</v>
      </c>
      <c r="BV4" s="264">
        <f>BJ4</f>
        <v>86819012.239999995</v>
      </c>
      <c r="BW4" s="301">
        <f>BQ4</f>
        <v>0.12716802405789671</v>
      </c>
      <c r="BY4" s="308" t="s">
        <v>174</v>
      </c>
      <c r="BZ4" s="309"/>
      <c r="CB4" s="257" t="str">
        <f>C4</f>
        <v>RU000A0JWU80</v>
      </c>
      <c r="CC4" s="342">
        <f t="shared" ref="CC4:CC5" si="3">AQ4</f>
        <v>682711026.48000002</v>
      </c>
      <c r="CD4" s="342">
        <f t="shared" ref="CD4:CD5" si="4">AK4</f>
        <v>4964449</v>
      </c>
      <c r="CE4" s="356">
        <f t="shared" ref="CE4:CE5" si="5">AL4</f>
        <v>9.8500000000000004E-2</v>
      </c>
      <c r="CF4" s="343">
        <f t="shared" ref="CF4:CF5" si="6">AN4</f>
        <v>43810</v>
      </c>
      <c r="CG4" s="342">
        <f t="shared" ref="CG4:CG5" si="7">AM4</f>
        <v>3</v>
      </c>
      <c r="CH4" s="342">
        <f t="shared" ref="CH4:CH5" si="8">BE4</f>
        <v>489673.5</v>
      </c>
      <c r="CI4" s="361">
        <f t="shared" ref="CI4:CI5" si="9">BF4</f>
        <v>2.0510025442334783E-3</v>
      </c>
      <c r="CJ4" s="342">
        <f>IF(BB4&lt;&gt;"",BB4,"")</f>
        <v>992889800</v>
      </c>
      <c r="CK4" s="342">
        <f t="shared" ref="CK4:CK5" si="10">BA4</f>
        <v>0</v>
      </c>
      <c r="CL4" s="342">
        <f t="shared" ref="CL4:CL5" si="11">BT4</f>
        <v>86819012.239999995</v>
      </c>
      <c r="CM4" s="342">
        <f t="shared" ref="CM4:CM5" si="12">BV4</f>
        <v>86819012.239999995</v>
      </c>
      <c r="CN4" s="342">
        <f t="shared" ref="CN4:CN5" si="13">BU4</f>
        <v>55000000</v>
      </c>
      <c r="CO4" s="344">
        <f t="shared" ref="CO4:CO28" si="14">IF(BW4&lt;&gt;"",BW4,"")</f>
        <v>0.12716802405789671</v>
      </c>
      <c r="CP4" s="343"/>
      <c r="CQ4" s="345"/>
    </row>
    <row r="5" spans="1:95" ht="15" customHeight="1" x14ac:dyDescent="0.25">
      <c r="A5" s="672"/>
      <c r="B5" s="189" t="s">
        <v>91</v>
      </c>
      <c r="C5" s="141" t="s">
        <v>92</v>
      </c>
      <c r="D5" s="203">
        <v>2126967</v>
      </c>
      <c r="E5" s="206">
        <v>333.29</v>
      </c>
      <c r="F5" s="200">
        <v>106.47468600000001</v>
      </c>
      <c r="G5" s="210">
        <v>7.5121947769075603E-2</v>
      </c>
      <c r="H5" s="212">
        <v>1.63971733792593</v>
      </c>
      <c r="I5" s="214">
        <v>361.39948145695303</v>
      </c>
      <c r="J5" s="142">
        <f t="shared" si="2"/>
        <v>708896831.43000007</v>
      </c>
      <c r="K5" s="189" t="s">
        <v>240</v>
      </c>
      <c r="L5" s="192" t="s">
        <v>13</v>
      </c>
      <c r="M5" s="195"/>
      <c r="N5" s="195"/>
      <c r="O5" s="143"/>
      <c r="P5" s="198">
        <v>140</v>
      </c>
      <c r="Q5" s="200">
        <v>106.9205</v>
      </c>
      <c r="R5" s="200">
        <v>105.5945</v>
      </c>
      <c r="S5" s="200">
        <v>7.1981000000000002</v>
      </c>
      <c r="T5" s="200">
        <v>1.4036999999999999</v>
      </c>
      <c r="U5" s="200">
        <v>1.3097000000000001</v>
      </c>
      <c r="V5" s="200">
        <v>1.1059000000000001</v>
      </c>
      <c r="W5" s="200">
        <v>0.93269999999999997</v>
      </c>
      <c r="X5" s="200">
        <v>26.681799999999999</v>
      </c>
      <c r="Y5" s="200">
        <v>287.52859999999998</v>
      </c>
      <c r="Z5" s="200">
        <v>2.2258</v>
      </c>
      <c r="AA5" s="200">
        <v>8.7385999999999999</v>
      </c>
      <c r="AB5" s="200" t="s">
        <v>137</v>
      </c>
      <c r="AC5" s="144" t="s">
        <v>137</v>
      </c>
      <c r="AE5" s="324">
        <v>0.20622578420339283</v>
      </c>
      <c r="AF5" s="325">
        <v>9.8654114383264407E-2</v>
      </c>
      <c r="AH5" s="402" t="s">
        <v>240</v>
      </c>
      <c r="AJ5" s="257">
        <v>2126971000</v>
      </c>
      <c r="AK5" s="258">
        <v>2126971</v>
      </c>
      <c r="AL5" s="259">
        <v>0.11</v>
      </c>
      <c r="AM5" s="260">
        <v>3</v>
      </c>
      <c r="AN5" s="261">
        <v>43786</v>
      </c>
      <c r="AO5" s="262">
        <v>43878</v>
      </c>
      <c r="AP5" s="263" t="s">
        <v>204</v>
      </c>
      <c r="AQ5" s="264">
        <v>638452885.07000005</v>
      </c>
      <c r="AR5" s="259">
        <f t="shared" si="0"/>
        <v>0.30017000000000005</v>
      </c>
      <c r="AS5" s="265" t="s">
        <v>155</v>
      </c>
      <c r="AT5" s="162" t="s">
        <v>137</v>
      </c>
      <c r="AU5" s="265" t="s">
        <v>137</v>
      </c>
      <c r="AV5" s="265" t="s">
        <v>148</v>
      </c>
      <c r="AW5" s="266"/>
      <c r="AX5" s="267" t="s">
        <v>156</v>
      </c>
      <c r="AY5" s="268" t="s">
        <v>211</v>
      </c>
      <c r="AZ5" s="39" t="s">
        <v>174</v>
      </c>
      <c r="BA5" s="274">
        <v>0</v>
      </c>
      <c r="BB5" s="275"/>
      <c r="BC5" s="279">
        <f t="shared" si="1"/>
        <v>0.30017000000000005</v>
      </c>
      <c r="BE5" s="257">
        <v>2163336.5949999997</v>
      </c>
      <c r="BF5" s="280">
        <v>5.0273684571949572E-3</v>
      </c>
      <c r="BH5" s="281">
        <v>43694</v>
      </c>
      <c r="BI5" s="291">
        <v>43786</v>
      </c>
      <c r="BJ5" s="282">
        <v>83511604.099999994</v>
      </c>
      <c r="BK5" s="283">
        <v>83511604.099999994</v>
      </c>
      <c r="BL5" s="282">
        <v>0</v>
      </c>
      <c r="BM5" s="282">
        <v>0</v>
      </c>
      <c r="BN5" s="282">
        <v>0</v>
      </c>
      <c r="BO5" s="284">
        <v>83511604.099999994</v>
      </c>
      <c r="BP5" s="259">
        <v>3.73E-2</v>
      </c>
      <c r="BQ5" s="331">
        <f t="shared" ref="BQ5" si="15">BO5/AQ5</f>
        <v>0.13080308046668748</v>
      </c>
      <c r="BR5" s="285">
        <v>22389170</v>
      </c>
      <c r="BT5" s="257">
        <f t="shared" ref="BT5" si="16">BO5</f>
        <v>83511604.099999994</v>
      </c>
      <c r="BU5" s="264">
        <f t="shared" ref="BU5" si="17">BR5</f>
        <v>22389170</v>
      </c>
      <c r="BV5" s="264">
        <f>BJ5</f>
        <v>83511604.099999994</v>
      </c>
      <c r="BW5" s="301">
        <f>BQ5</f>
        <v>0.13080308046668748</v>
      </c>
      <c r="BY5" s="308" t="s">
        <v>174</v>
      </c>
      <c r="BZ5" s="309"/>
      <c r="CB5" s="257" t="str">
        <f>C5</f>
        <v>RU000A0JWF30</v>
      </c>
      <c r="CC5" s="342">
        <f t="shared" si="3"/>
        <v>638452885.07000005</v>
      </c>
      <c r="CD5" s="342">
        <f t="shared" si="4"/>
        <v>2126971</v>
      </c>
      <c r="CE5" s="356">
        <f t="shared" si="5"/>
        <v>0.11</v>
      </c>
      <c r="CF5" s="343">
        <f t="shared" si="6"/>
        <v>43786</v>
      </c>
      <c r="CG5" s="342">
        <f t="shared" si="7"/>
        <v>3</v>
      </c>
      <c r="CH5" s="342">
        <f t="shared" si="8"/>
        <v>2163336.5949999997</v>
      </c>
      <c r="CI5" s="361">
        <f t="shared" si="9"/>
        <v>5.0273684571949572E-3</v>
      </c>
      <c r="CJ5" s="342" t="str">
        <f>IF(BB5&lt;&gt;"",BB5,"")</f>
        <v/>
      </c>
      <c r="CK5" s="342">
        <f t="shared" si="10"/>
        <v>0</v>
      </c>
      <c r="CL5" s="342">
        <f t="shared" si="11"/>
        <v>83511604.099999994</v>
      </c>
      <c r="CM5" s="342">
        <f t="shared" si="12"/>
        <v>83511604.099999994</v>
      </c>
      <c r="CN5" s="342">
        <f t="shared" si="13"/>
        <v>22389170</v>
      </c>
      <c r="CO5" s="344">
        <f t="shared" si="14"/>
        <v>0.13080308046668748</v>
      </c>
      <c r="CP5" s="343"/>
      <c r="CQ5" s="345"/>
    </row>
    <row r="6" spans="1:95" ht="15" customHeight="1" x14ac:dyDescent="0.25">
      <c r="A6" s="672"/>
      <c r="B6" s="189" t="s">
        <v>93</v>
      </c>
      <c r="C6" s="141" t="s">
        <v>94</v>
      </c>
      <c r="D6" s="203">
        <v>2274444</v>
      </c>
      <c r="E6" s="206">
        <v>313.25</v>
      </c>
      <c r="F6" s="200">
        <v>102.208275</v>
      </c>
      <c r="G6" s="210">
        <v>7.4871787689626199E-2</v>
      </c>
      <c r="H6" s="212">
        <v>1.4493256919622399</v>
      </c>
      <c r="I6" s="214">
        <v>324.82742227754301</v>
      </c>
      <c r="J6" s="142">
        <f t="shared" si="2"/>
        <v>712469583</v>
      </c>
      <c r="K6" s="189" t="s">
        <v>245</v>
      </c>
      <c r="L6" s="192" t="s">
        <v>13</v>
      </c>
      <c r="M6" s="195"/>
      <c r="N6" s="195"/>
      <c r="O6" s="143"/>
      <c r="P6" s="198">
        <v>140</v>
      </c>
      <c r="Q6" s="200">
        <v>103.47410000000001</v>
      </c>
      <c r="R6" s="200">
        <v>102.4914</v>
      </c>
      <c r="S6" s="200">
        <v>7.3102999999999998</v>
      </c>
      <c r="T6" s="200">
        <v>1.54</v>
      </c>
      <c r="U6" s="200">
        <v>1.4362999999999999</v>
      </c>
      <c r="V6" s="200">
        <v>1.3708</v>
      </c>
      <c r="W6" s="200">
        <v>-18.1267</v>
      </c>
      <c r="X6" s="200">
        <v>18.996300000000002</v>
      </c>
      <c r="Y6" s="200">
        <v>201.97040000000001</v>
      </c>
      <c r="Z6" s="200">
        <v>2.1211000000000002</v>
      </c>
      <c r="AA6" s="200">
        <v>7.7862999999999998</v>
      </c>
      <c r="AB6" s="200" t="s">
        <v>137</v>
      </c>
      <c r="AC6" s="144" t="s">
        <v>137</v>
      </c>
      <c r="AE6" s="322">
        <v>0.12832061079831608</v>
      </c>
      <c r="AF6" s="323">
        <v>5.678459212631732E-2</v>
      </c>
      <c r="AH6" s="402" t="s">
        <v>245</v>
      </c>
      <c r="AJ6" s="166">
        <v>2274456000</v>
      </c>
      <c r="AK6" s="269">
        <v>2274456</v>
      </c>
      <c r="AL6" s="168">
        <v>8.7499999999999994E-2</v>
      </c>
      <c r="AM6" s="169">
        <v>3</v>
      </c>
      <c r="AN6" s="170">
        <v>43789</v>
      </c>
      <c r="AO6" s="270">
        <v>43881</v>
      </c>
      <c r="AP6" s="171" t="s">
        <v>204</v>
      </c>
      <c r="AQ6" s="167">
        <v>664232130.24000001</v>
      </c>
      <c r="AR6" s="168">
        <f t="shared" si="0"/>
        <v>0.29204000000000002</v>
      </c>
      <c r="AS6" s="172" t="s">
        <v>155</v>
      </c>
      <c r="AT6" s="173" t="s">
        <v>137</v>
      </c>
      <c r="AU6" s="172" t="s">
        <v>137</v>
      </c>
      <c r="AV6" s="172" t="s">
        <v>148</v>
      </c>
      <c r="AW6" s="174"/>
      <c r="AX6" s="175" t="s">
        <v>156</v>
      </c>
      <c r="AY6" s="272"/>
      <c r="AZ6" s="39" t="s">
        <v>174</v>
      </c>
      <c r="BA6" s="702" t="s">
        <v>197</v>
      </c>
      <c r="BB6" s="703"/>
      <c r="BC6" s="279">
        <f t="shared" si="1"/>
        <v>0.29204000000000002</v>
      </c>
      <c r="BE6" s="702" t="s">
        <v>197</v>
      </c>
      <c r="BF6" s="703"/>
      <c r="BH6" s="699" t="s">
        <v>197</v>
      </c>
      <c r="BI6" s="700"/>
      <c r="BJ6" s="700"/>
      <c r="BK6" s="700"/>
      <c r="BL6" s="700"/>
      <c r="BM6" s="700"/>
      <c r="BN6" s="700"/>
      <c r="BO6" s="700"/>
      <c r="BP6" s="700"/>
      <c r="BQ6" s="700"/>
      <c r="BR6" s="701"/>
      <c r="BT6" s="699" t="s">
        <v>197</v>
      </c>
      <c r="BU6" s="700"/>
      <c r="BV6" s="700"/>
      <c r="BW6" s="701"/>
      <c r="BY6" s="308" t="s">
        <v>174</v>
      </c>
      <c r="BZ6" s="309"/>
      <c r="CB6" s="101"/>
      <c r="CC6" s="348"/>
      <c r="CD6" s="348"/>
      <c r="CE6" s="358"/>
      <c r="CF6" s="349"/>
      <c r="CG6" s="348"/>
      <c r="CH6" s="348"/>
      <c r="CI6" s="363"/>
      <c r="CJ6" s="348"/>
      <c r="CK6" s="348"/>
      <c r="CL6" s="348"/>
      <c r="CM6" s="348"/>
      <c r="CN6" s="348"/>
      <c r="CO6" s="348"/>
      <c r="CP6" s="367"/>
      <c r="CQ6" s="350"/>
    </row>
    <row r="7" spans="1:95" x14ac:dyDescent="0.25">
      <c r="A7" s="672"/>
      <c r="B7" s="189" t="s">
        <v>63</v>
      </c>
      <c r="C7" s="141" t="s">
        <v>64</v>
      </c>
      <c r="D7" s="203">
        <v>2529029</v>
      </c>
      <c r="E7" s="206">
        <v>265.26</v>
      </c>
      <c r="F7" s="200">
        <v>102.403887</v>
      </c>
      <c r="G7" s="210">
        <v>7.0097128450870502E-2</v>
      </c>
      <c r="H7" s="212">
        <v>0.99926663468813504</v>
      </c>
      <c r="I7" s="214">
        <v>272.07655150246097</v>
      </c>
      <c r="J7" s="142">
        <f t="shared" si="2"/>
        <v>670850232.53999996</v>
      </c>
      <c r="K7" s="189" t="s">
        <v>27</v>
      </c>
      <c r="L7" s="192" t="s">
        <v>13</v>
      </c>
      <c r="M7" s="195"/>
      <c r="N7" s="195"/>
      <c r="O7" s="143"/>
      <c r="P7" s="198">
        <v>140</v>
      </c>
      <c r="Q7" s="200">
        <v>104.9054</v>
      </c>
      <c r="R7" s="200">
        <v>102.7958</v>
      </c>
      <c r="S7" s="200">
        <v>6.9314</v>
      </c>
      <c r="T7" s="200">
        <v>0.85780000000000001</v>
      </c>
      <c r="U7" s="200">
        <v>0.80359999999999998</v>
      </c>
      <c r="V7" s="200">
        <v>0.61929999999999996</v>
      </c>
      <c r="W7" s="200">
        <v>-3.5771999999999999</v>
      </c>
      <c r="X7" s="200">
        <v>22.632000000000001</v>
      </c>
      <c r="Y7" s="200">
        <v>291.90699999999998</v>
      </c>
      <c r="Z7" s="200">
        <v>1.6457999999999999</v>
      </c>
      <c r="AA7" s="200">
        <v>8.5704999999999991</v>
      </c>
      <c r="AB7" s="200" t="s">
        <v>137</v>
      </c>
      <c r="AC7" s="144" t="s">
        <v>137</v>
      </c>
      <c r="AE7" s="322">
        <v>0.16428790748754524</v>
      </c>
      <c r="AF7" s="323">
        <v>3.9598422469323394E-2</v>
      </c>
      <c r="AH7" s="402" t="s">
        <v>27</v>
      </c>
      <c r="AJ7" s="166">
        <v>10308852000</v>
      </c>
      <c r="AK7" s="269">
        <v>10308852</v>
      </c>
      <c r="AL7" s="168">
        <v>0.1</v>
      </c>
      <c r="AM7" s="169">
        <v>3</v>
      </c>
      <c r="AN7" s="270">
        <v>43845</v>
      </c>
      <c r="AO7" s="270">
        <v>43936</v>
      </c>
      <c r="AP7" s="171" t="s">
        <v>204</v>
      </c>
      <c r="AQ7" s="167">
        <v>2457217962.7199998</v>
      </c>
      <c r="AR7" s="168">
        <f t="shared" si="0"/>
        <v>0.23835999999999999</v>
      </c>
      <c r="AS7" s="172" t="s">
        <v>153</v>
      </c>
      <c r="AT7" s="173">
        <f>AQ7/AJ7</f>
        <v>0.23835999999999999</v>
      </c>
      <c r="AU7" s="172" t="s">
        <v>148</v>
      </c>
      <c r="AV7" s="172" t="s">
        <v>148</v>
      </c>
      <c r="AW7" s="174"/>
      <c r="AX7" s="175" t="s">
        <v>152</v>
      </c>
      <c r="AY7" s="272" t="s">
        <v>486</v>
      </c>
      <c r="AZ7" s="39" t="s">
        <v>174</v>
      </c>
      <c r="BA7" s="274">
        <v>0</v>
      </c>
      <c r="BB7" s="277">
        <f>AJ7*0.1</f>
        <v>1030885200</v>
      </c>
      <c r="BC7" s="279">
        <f t="shared" si="1"/>
        <v>0.23835999999999999</v>
      </c>
      <c r="BE7" s="257">
        <v>289748.53499999997</v>
      </c>
      <c r="BF7" s="280">
        <v>1.0097170456127723E-3</v>
      </c>
      <c r="BH7" s="281">
        <v>43661</v>
      </c>
      <c r="BI7" s="261">
        <v>43753</v>
      </c>
      <c r="BJ7" s="292">
        <v>508332731.41000003</v>
      </c>
      <c r="BK7" s="283">
        <v>541902477.07119989</v>
      </c>
      <c r="BL7" s="282">
        <v>0</v>
      </c>
      <c r="BM7" s="282">
        <v>33569745.661199868</v>
      </c>
      <c r="BN7" s="282">
        <v>0</v>
      </c>
      <c r="BO7" s="284">
        <v>508332731.41000003</v>
      </c>
      <c r="BP7" s="331">
        <v>0.14000000000000001</v>
      </c>
      <c r="BQ7" s="259"/>
      <c r="BR7" s="285">
        <v>55000000</v>
      </c>
      <c r="BT7" s="302">
        <f>BO7</f>
        <v>508332731.41000003</v>
      </c>
      <c r="BU7" s="303">
        <f>BR7</f>
        <v>55000000</v>
      </c>
      <c r="BV7" s="303">
        <f>BJ7</f>
        <v>508332731.41000003</v>
      </c>
      <c r="BW7" s="304">
        <f>BP7</f>
        <v>0.14000000000000001</v>
      </c>
      <c r="BY7" s="308" t="s">
        <v>174</v>
      </c>
      <c r="BZ7" s="309"/>
      <c r="CB7" s="302" t="str">
        <f t="shared" ref="CB7:CB28" si="18">C7</f>
        <v>RU000A0JW316</v>
      </c>
      <c r="CC7" s="346">
        <f t="shared" ref="CC7" si="19">AQ7</f>
        <v>2457217962.7199998</v>
      </c>
      <c r="CD7" s="346">
        <f t="shared" ref="CD7" si="20">AK7</f>
        <v>10308852</v>
      </c>
      <c r="CE7" s="357">
        <f t="shared" ref="CE7" si="21">AL7</f>
        <v>0.1</v>
      </c>
      <c r="CF7" s="347">
        <f t="shared" ref="CF7" si="22">AN7</f>
        <v>43845</v>
      </c>
      <c r="CG7" s="346">
        <f t="shared" ref="CG7" si="23">AM7</f>
        <v>3</v>
      </c>
      <c r="CH7" s="346">
        <f t="shared" ref="CH7" si="24">BE7</f>
        <v>289748.53499999997</v>
      </c>
      <c r="CI7" s="362">
        <f t="shared" ref="CI7" si="25">BF7</f>
        <v>1.0097170456127723E-3</v>
      </c>
      <c r="CJ7" s="342">
        <f>IF(BB7&lt;&gt;"",BB7,"")</f>
        <v>1030885200</v>
      </c>
      <c r="CK7" s="346">
        <f t="shared" ref="CK7" si="26">BA7</f>
        <v>0</v>
      </c>
      <c r="CL7" s="342">
        <f t="shared" ref="CL7" si="27">BT7</f>
        <v>508332731.41000003</v>
      </c>
      <c r="CM7" s="342">
        <f t="shared" ref="CM7" si="28">BV7</f>
        <v>508332731.41000003</v>
      </c>
      <c r="CN7" s="342">
        <f t="shared" ref="CN7" si="29">BU7</f>
        <v>55000000</v>
      </c>
      <c r="CO7" s="344">
        <f t="shared" si="14"/>
        <v>0.14000000000000001</v>
      </c>
      <c r="CP7" s="343"/>
      <c r="CQ7" s="351">
        <v>896422000</v>
      </c>
    </row>
    <row r="8" spans="1:95" x14ac:dyDescent="0.25">
      <c r="A8" s="672"/>
      <c r="B8" s="189" t="s">
        <v>95</v>
      </c>
      <c r="C8" s="141" t="s">
        <v>96</v>
      </c>
      <c r="D8" s="203">
        <v>2760000</v>
      </c>
      <c r="E8" s="206">
        <v>206.93</v>
      </c>
      <c r="F8" s="200">
        <v>103.238223</v>
      </c>
      <c r="G8" s="210">
        <v>7.4233779683709103E-2</v>
      </c>
      <c r="H8" s="212">
        <v>1.00909832849793</v>
      </c>
      <c r="I8" s="214">
        <v>215.73085485820201</v>
      </c>
      <c r="J8" s="142">
        <f t="shared" si="2"/>
        <v>571126800</v>
      </c>
      <c r="K8" s="189" t="s">
        <v>26</v>
      </c>
      <c r="L8" s="192" t="s">
        <v>13</v>
      </c>
      <c r="M8" s="195"/>
      <c r="N8" s="195"/>
      <c r="O8" s="143"/>
      <c r="P8" s="198">
        <v>140</v>
      </c>
      <c r="Q8" s="200">
        <v>103.83029999999999</v>
      </c>
      <c r="R8" s="200">
        <v>103.407</v>
      </c>
      <c r="S8" s="200">
        <v>6.9015000000000004</v>
      </c>
      <c r="T8" s="200">
        <v>0.96250000000000002</v>
      </c>
      <c r="U8" s="200">
        <v>0.90080000000000005</v>
      </c>
      <c r="V8" s="200">
        <v>0.84019999999999995</v>
      </c>
      <c r="W8" s="200">
        <v>-1.2856000000000001</v>
      </c>
      <c r="X8" s="200">
        <v>27.781700000000001</v>
      </c>
      <c r="Y8" s="200">
        <v>315.98869999999999</v>
      </c>
      <c r="Z8" s="200">
        <v>2.1646000000000001</v>
      </c>
      <c r="AA8" s="200">
        <v>8.9884000000000004</v>
      </c>
      <c r="AB8" s="200" t="s">
        <v>137</v>
      </c>
      <c r="AC8" s="144" t="s">
        <v>137</v>
      </c>
      <c r="AE8" s="324">
        <v>0.21333993494075501</v>
      </c>
      <c r="AF8" s="325">
        <v>8.4213167619596754E-2</v>
      </c>
      <c r="AH8" s="402" t="s">
        <v>26</v>
      </c>
      <c r="AJ8" s="257">
        <v>2805794000</v>
      </c>
      <c r="AK8" s="258">
        <v>2805794</v>
      </c>
      <c r="AL8" s="259">
        <v>0.10299999999999999</v>
      </c>
      <c r="AM8" s="260">
        <v>3</v>
      </c>
      <c r="AN8" s="262">
        <v>43815</v>
      </c>
      <c r="AO8" s="262">
        <v>43906</v>
      </c>
      <c r="AP8" s="263" t="s">
        <v>204</v>
      </c>
      <c r="AQ8" s="264">
        <v>508774626.01999998</v>
      </c>
      <c r="AR8" s="259">
        <f t="shared" si="0"/>
        <v>0.18132999999999999</v>
      </c>
      <c r="AS8" s="265" t="s">
        <v>155</v>
      </c>
      <c r="AT8" s="162" t="s">
        <v>137</v>
      </c>
      <c r="AU8" s="265" t="s">
        <v>137</v>
      </c>
      <c r="AV8" s="265" t="s">
        <v>148</v>
      </c>
      <c r="AW8" s="266"/>
      <c r="AX8" s="267" t="s">
        <v>157</v>
      </c>
      <c r="AY8" s="268" t="s">
        <v>431</v>
      </c>
      <c r="AZ8" s="39" t="s">
        <v>174</v>
      </c>
      <c r="BA8" s="274">
        <v>0</v>
      </c>
      <c r="BB8" s="275"/>
      <c r="BC8" s="279">
        <f t="shared" si="1"/>
        <v>0.18132999999999999</v>
      </c>
      <c r="BE8" s="257">
        <v>865297.35499999998</v>
      </c>
      <c r="BF8" s="280">
        <v>6.1346421953451854E-3</v>
      </c>
      <c r="BH8" s="281">
        <v>43631</v>
      </c>
      <c r="BI8" s="261">
        <v>43723</v>
      </c>
      <c r="BJ8" s="283">
        <v>32175451.52</v>
      </c>
      <c r="BK8" s="283">
        <v>32175451.52</v>
      </c>
      <c r="BL8" s="282">
        <v>0</v>
      </c>
      <c r="BM8" s="282">
        <v>348801</v>
      </c>
      <c r="BN8" s="282">
        <v>0</v>
      </c>
      <c r="BO8" s="284">
        <v>31826650.52</v>
      </c>
      <c r="BP8" s="259">
        <v>3.3099999999999997E-2</v>
      </c>
      <c r="BQ8" s="331">
        <f>BO8/AQ8</f>
        <v>6.2555498824638497E-2</v>
      </c>
      <c r="BR8" s="285">
        <v>32010410</v>
      </c>
      <c r="BT8" s="166">
        <f t="shared" ref="BT8:BT23" si="30">BO8</f>
        <v>31826650.52</v>
      </c>
      <c r="BU8" s="167">
        <f>BR8</f>
        <v>32010410</v>
      </c>
      <c r="BV8" s="167">
        <f>BJ8</f>
        <v>32175451.52</v>
      </c>
      <c r="BW8" s="305">
        <f>BQ8</f>
        <v>6.2555498824638497E-2</v>
      </c>
      <c r="BY8" s="308" t="s">
        <v>174</v>
      </c>
      <c r="BZ8" s="309"/>
      <c r="CB8" s="166" t="str">
        <f t="shared" si="18"/>
        <v>RU000A0JWAT9</v>
      </c>
      <c r="CC8" s="338">
        <f t="shared" ref="CC8:CC28" si="31">AQ8</f>
        <v>508774626.01999998</v>
      </c>
      <c r="CD8" s="338">
        <f t="shared" ref="CD8:CD28" si="32">AK8</f>
        <v>2805794</v>
      </c>
      <c r="CE8" s="359">
        <f t="shared" ref="CE8:CE28" si="33">AL8</f>
        <v>0.10299999999999999</v>
      </c>
      <c r="CF8" s="352">
        <f t="shared" ref="CF8:CF28" si="34">AN8</f>
        <v>43815</v>
      </c>
      <c r="CG8" s="338">
        <f t="shared" ref="CG8:CG28" si="35">AM8</f>
        <v>3</v>
      </c>
      <c r="CH8" s="338">
        <f t="shared" ref="CH8:CH28" si="36">BE8</f>
        <v>865297.35499999998</v>
      </c>
      <c r="CI8" s="364">
        <f t="shared" ref="CI8:CI28" si="37">BF8</f>
        <v>6.1346421953451854E-3</v>
      </c>
      <c r="CJ8" s="342" t="str">
        <f>IF(BB8&lt;&gt;"",BB8,"")</f>
        <v/>
      </c>
      <c r="CK8" s="338">
        <f t="shared" ref="CK8:CK28" si="38">BA8</f>
        <v>0</v>
      </c>
      <c r="CL8" s="338">
        <f t="shared" ref="CL8:CL28" si="39">BT8</f>
        <v>31826650.52</v>
      </c>
      <c r="CM8" s="338">
        <f t="shared" ref="CM8:CM28" si="40">BV8</f>
        <v>32175451.52</v>
      </c>
      <c r="CN8" s="338">
        <f t="shared" ref="CN8:CN28" si="41">BU8</f>
        <v>32010410</v>
      </c>
      <c r="CO8" s="339">
        <f t="shared" si="14"/>
        <v>6.2555498824638497E-2</v>
      </c>
      <c r="CP8" s="352"/>
      <c r="CQ8" s="353"/>
    </row>
    <row r="9" spans="1:95" x14ac:dyDescent="0.25">
      <c r="A9" s="672"/>
      <c r="B9" s="189" t="s">
        <v>89</v>
      </c>
      <c r="C9" s="141" t="s">
        <v>90</v>
      </c>
      <c r="D9" s="203">
        <v>5411000</v>
      </c>
      <c r="E9" s="206">
        <v>102.43</v>
      </c>
      <c r="F9" s="200">
        <v>101.99980600000001</v>
      </c>
      <c r="G9" s="210">
        <v>7.3554573953151695E-2</v>
      </c>
      <c r="H9" s="212">
        <v>0.54141665801998495</v>
      </c>
      <c r="I9" s="214">
        <v>105.288401723402</v>
      </c>
      <c r="J9" s="142">
        <f t="shared" si="2"/>
        <v>554248730</v>
      </c>
      <c r="K9" s="189" t="s">
        <v>28</v>
      </c>
      <c r="L9" s="192" t="s">
        <v>13</v>
      </c>
      <c r="M9" s="195"/>
      <c r="N9" s="195"/>
      <c r="O9" s="143"/>
      <c r="P9" s="198">
        <v>140</v>
      </c>
      <c r="Q9" s="200">
        <v>104.2856</v>
      </c>
      <c r="R9" s="200">
        <v>101.3993</v>
      </c>
      <c r="S9" s="200">
        <v>6.5351999999999997</v>
      </c>
      <c r="T9" s="200">
        <v>0.31719999999999998</v>
      </c>
      <c r="U9" s="200">
        <v>0.29809999999999998</v>
      </c>
      <c r="V9" s="200">
        <v>0.22539999999999999</v>
      </c>
      <c r="W9" s="200">
        <v>1.3855999999999999</v>
      </c>
      <c r="X9" s="200">
        <v>24.614100000000001</v>
      </c>
      <c r="Y9" s="200">
        <v>341.9502</v>
      </c>
      <c r="Z9" s="200">
        <v>2.3300999999999998</v>
      </c>
      <c r="AA9" s="200">
        <v>9.2766000000000002</v>
      </c>
      <c r="AB9" s="200" t="s">
        <v>137</v>
      </c>
      <c r="AC9" s="144" t="s">
        <v>137</v>
      </c>
      <c r="AE9" s="322">
        <v>0.21558064334336433</v>
      </c>
      <c r="AF9" s="323">
        <v>5.8652630981837511E-2</v>
      </c>
      <c r="AH9" s="402" t="s">
        <v>28</v>
      </c>
      <c r="AJ9" s="257">
        <v>5463983000</v>
      </c>
      <c r="AK9" s="258">
        <v>5463983</v>
      </c>
      <c r="AL9" s="259">
        <v>0.1075</v>
      </c>
      <c r="AM9" s="260">
        <v>3</v>
      </c>
      <c r="AN9" s="262">
        <v>43823</v>
      </c>
      <c r="AO9" s="262">
        <v>43914</v>
      </c>
      <c r="AP9" s="263" t="s">
        <v>204</v>
      </c>
      <c r="AQ9" s="264">
        <v>407613131.80000001</v>
      </c>
      <c r="AR9" s="259">
        <f t="shared" si="0"/>
        <v>7.46E-2</v>
      </c>
      <c r="AS9" s="265" t="s">
        <v>155</v>
      </c>
      <c r="AT9" s="162" t="s">
        <v>137</v>
      </c>
      <c r="AU9" s="265" t="s">
        <v>137</v>
      </c>
      <c r="AV9" s="265" t="s">
        <v>148</v>
      </c>
      <c r="AW9" s="266"/>
      <c r="AX9" s="267" t="s">
        <v>156</v>
      </c>
      <c r="AY9" s="268" t="s">
        <v>470</v>
      </c>
      <c r="AZ9" s="39" t="s">
        <v>174</v>
      </c>
      <c r="BA9" s="274">
        <v>0</v>
      </c>
      <c r="BB9" s="275"/>
      <c r="BC9" s="279">
        <f t="shared" si="1"/>
        <v>7.46E-2</v>
      </c>
      <c r="BE9" s="257">
        <v>910471.90249999997</v>
      </c>
      <c r="BF9" s="280">
        <v>1.0247415916001222E-2</v>
      </c>
      <c r="BH9" s="281">
        <v>43640</v>
      </c>
      <c r="BI9" s="261">
        <v>43732</v>
      </c>
      <c r="BJ9" s="282">
        <v>100440735</v>
      </c>
      <c r="BK9" s="283">
        <v>100440735</v>
      </c>
      <c r="BL9" s="282">
        <v>0</v>
      </c>
      <c r="BM9" s="282">
        <v>0</v>
      </c>
      <c r="BN9" s="282">
        <v>0</v>
      </c>
      <c r="BO9" s="284">
        <v>100440735</v>
      </c>
      <c r="BP9" s="259">
        <v>3.4299999999999997E-2</v>
      </c>
      <c r="BQ9" s="259"/>
      <c r="BR9" s="293">
        <v>100440735</v>
      </c>
      <c r="BT9" s="332">
        <f t="shared" si="30"/>
        <v>100440735</v>
      </c>
      <c r="BU9" s="333">
        <f>BR9</f>
        <v>100440735</v>
      </c>
      <c r="BV9" s="333">
        <f>BU9</f>
        <v>100440735</v>
      </c>
      <c r="BW9" s="334"/>
      <c r="BY9" s="308" t="s">
        <v>174</v>
      </c>
      <c r="BZ9" s="309"/>
      <c r="CB9" s="166" t="str">
        <f t="shared" si="18"/>
        <v>RU000A0JVTM6</v>
      </c>
      <c r="CC9" s="338">
        <f t="shared" si="31"/>
        <v>407613131.80000001</v>
      </c>
      <c r="CD9" s="338">
        <f t="shared" si="32"/>
        <v>5463983</v>
      </c>
      <c r="CE9" s="359">
        <f t="shared" si="33"/>
        <v>0.1075</v>
      </c>
      <c r="CF9" s="352">
        <f t="shared" si="34"/>
        <v>43823</v>
      </c>
      <c r="CG9" s="338">
        <f t="shared" si="35"/>
        <v>3</v>
      </c>
      <c r="CH9" s="338">
        <f t="shared" si="36"/>
        <v>910471.90249999997</v>
      </c>
      <c r="CI9" s="364">
        <f t="shared" si="37"/>
        <v>1.0247415916001222E-2</v>
      </c>
      <c r="CJ9" s="342" t="str">
        <f>IF(BB9&lt;&gt;"",BB9,"")</f>
        <v/>
      </c>
      <c r="CK9" s="338">
        <f t="shared" si="38"/>
        <v>0</v>
      </c>
      <c r="CL9" s="338">
        <f t="shared" si="39"/>
        <v>100440735</v>
      </c>
      <c r="CM9" s="338">
        <f t="shared" si="40"/>
        <v>100440735</v>
      </c>
      <c r="CN9" s="338">
        <f t="shared" si="41"/>
        <v>100440735</v>
      </c>
      <c r="CO9" s="339" t="str">
        <f t="shared" si="14"/>
        <v/>
      </c>
      <c r="CP9" s="352"/>
      <c r="CQ9" s="353"/>
    </row>
    <row r="10" spans="1:95" x14ac:dyDescent="0.25">
      <c r="A10" s="672"/>
      <c r="B10" s="189" t="s">
        <v>71</v>
      </c>
      <c r="C10" s="141" t="s">
        <v>72</v>
      </c>
      <c r="D10" s="203">
        <v>2106070</v>
      </c>
      <c r="E10" s="206">
        <v>240.55</v>
      </c>
      <c r="F10" s="200">
        <v>101.841184</v>
      </c>
      <c r="G10" s="210">
        <v>7.4303030967712402E-2</v>
      </c>
      <c r="H10" s="212">
        <v>1.0028716424289701</v>
      </c>
      <c r="I10" s="214">
        <v>249.42896771405901</v>
      </c>
      <c r="J10" s="142">
        <f t="shared" si="2"/>
        <v>506615138.5</v>
      </c>
      <c r="K10" s="189" t="s">
        <v>236</v>
      </c>
      <c r="L10" s="192" t="s">
        <v>13</v>
      </c>
      <c r="M10" s="195"/>
      <c r="N10" s="195"/>
      <c r="O10" s="143"/>
      <c r="P10" s="198">
        <v>140</v>
      </c>
      <c r="Q10" s="200">
        <v>103.1118</v>
      </c>
      <c r="R10" s="200">
        <v>101.78019999999999</v>
      </c>
      <c r="S10" s="200">
        <v>7.0037000000000003</v>
      </c>
      <c r="T10" s="200">
        <v>0.82469999999999999</v>
      </c>
      <c r="U10" s="200">
        <v>0.77229999999999999</v>
      </c>
      <c r="V10" s="200">
        <v>0.6371</v>
      </c>
      <c r="W10" s="200">
        <v>-12.5779</v>
      </c>
      <c r="X10" s="200">
        <v>20.227</v>
      </c>
      <c r="Y10" s="200">
        <v>263.4692</v>
      </c>
      <c r="Z10" s="200">
        <v>2.6213000000000002</v>
      </c>
      <c r="AA10" s="200">
        <v>8.577</v>
      </c>
      <c r="AB10" s="200" t="s">
        <v>137</v>
      </c>
      <c r="AC10" s="144" t="s">
        <v>137</v>
      </c>
      <c r="AE10" s="322">
        <v>9.4542796409770702E-2</v>
      </c>
      <c r="AF10" s="323">
        <v>9.6466262545524359E-2</v>
      </c>
      <c r="AH10" s="402" t="s">
        <v>236</v>
      </c>
      <c r="AJ10" s="257">
        <v>2106072000</v>
      </c>
      <c r="AK10" s="258">
        <v>2106072</v>
      </c>
      <c r="AL10" s="259">
        <v>0.09</v>
      </c>
      <c r="AM10" s="260">
        <v>3</v>
      </c>
      <c r="AN10" s="261">
        <v>43776</v>
      </c>
      <c r="AO10" s="262">
        <v>43868</v>
      </c>
      <c r="AP10" s="263" t="s">
        <v>204</v>
      </c>
      <c r="AQ10" s="264">
        <v>462704018.39999998</v>
      </c>
      <c r="AR10" s="259">
        <f t="shared" si="0"/>
        <v>0.21969999999999998</v>
      </c>
      <c r="AS10" s="265" t="s">
        <v>155</v>
      </c>
      <c r="AT10" s="162" t="s">
        <v>137</v>
      </c>
      <c r="AU10" s="265" t="s">
        <v>137</v>
      </c>
      <c r="AV10" s="265" t="s">
        <v>148</v>
      </c>
      <c r="AW10" s="266"/>
      <c r="AX10" s="267" t="s">
        <v>158</v>
      </c>
      <c r="AY10" s="268" t="s">
        <v>212</v>
      </c>
      <c r="AZ10" s="39" t="s">
        <v>174</v>
      </c>
      <c r="BA10" s="274">
        <v>0</v>
      </c>
      <c r="BB10" s="275"/>
      <c r="BC10" s="279">
        <f t="shared" si="1"/>
        <v>0.21969999999999998</v>
      </c>
      <c r="BE10" s="257">
        <v>833990.87</v>
      </c>
      <c r="BF10" s="280">
        <v>8.5981446724353108E-3</v>
      </c>
      <c r="BH10" s="281">
        <v>43684</v>
      </c>
      <c r="BI10" s="291">
        <v>43776</v>
      </c>
      <c r="BJ10" s="282">
        <v>50019229</v>
      </c>
      <c r="BK10" s="283">
        <v>21060728</v>
      </c>
      <c r="BL10" s="282">
        <v>0</v>
      </c>
      <c r="BM10" s="282">
        <v>0</v>
      </c>
      <c r="BN10" s="282">
        <v>0</v>
      </c>
      <c r="BO10" s="284">
        <v>21060728</v>
      </c>
      <c r="BP10" s="259">
        <v>1.9E-2</v>
      </c>
      <c r="BQ10" s="259"/>
      <c r="BR10" s="293">
        <v>21060728</v>
      </c>
      <c r="BT10" s="332">
        <f t="shared" si="30"/>
        <v>21060728</v>
      </c>
      <c r="BU10" s="333">
        <f t="shared" ref="BU10:BU23" si="42">BR10</f>
        <v>21060728</v>
      </c>
      <c r="BV10" s="333">
        <f>BU10</f>
        <v>21060728</v>
      </c>
      <c r="BW10" s="334"/>
      <c r="BY10" s="308" t="s">
        <v>174</v>
      </c>
      <c r="BZ10" s="309"/>
      <c r="CB10" s="166" t="str">
        <f t="shared" si="18"/>
        <v>RU000A0JVAJ2</v>
      </c>
      <c r="CC10" s="338">
        <f t="shared" si="31"/>
        <v>462704018.39999998</v>
      </c>
      <c r="CD10" s="338">
        <f t="shared" si="32"/>
        <v>2106072</v>
      </c>
      <c r="CE10" s="359">
        <f t="shared" si="33"/>
        <v>0.09</v>
      </c>
      <c r="CF10" s="352">
        <f t="shared" si="34"/>
        <v>43776</v>
      </c>
      <c r="CG10" s="338">
        <f t="shared" si="35"/>
        <v>3</v>
      </c>
      <c r="CH10" s="338">
        <f t="shared" si="36"/>
        <v>833990.87</v>
      </c>
      <c r="CI10" s="364">
        <f t="shared" si="37"/>
        <v>8.5981446724353108E-3</v>
      </c>
      <c r="CJ10" s="342" t="str">
        <f>IF(BB10&lt;&gt;"",BB10,"")</f>
        <v/>
      </c>
      <c r="CK10" s="338">
        <f t="shared" si="38"/>
        <v>0</v>
      </c>
      <c r="CL10" s="338">
        <f t="shared" si="39"/>
        <v>21060728</v>
      </c>
      <c r="CM10" s="338">
        <f t="shared" si="40"/>
        <v>21060728</v>
      </c>
      <c r="CN10" s="338">
        <f t="shared" si="41"/>
        <v>21060728</v>
      </c>
      <c r="CO10" s="339" t="str">
        <f t="shared" si="14"/>
        <v/>
      </c>
      <c r="CP10" s="352"/>
      <c r="CQ10" s="353"/>
    </row>
    <row r="11" spans="1:95" x14ac:dyDescent="0.25">
      <c r="A11" s="672"/>
      <c r="B11" s="189" t="s">
        <v>85</v>
      </c>
      <c r="C11" s="141" t="s">
        <v>86</v>
      </c>
      <c r="D11" s="203">
        <v>1993410</v>
      </c>
      <c r="E11" s="206">
        <v>243.38</v>
      </c>
      <c r="F11" s="200">
        <v>101.88159400000001</v>
      </c>
      <c r="G11" s="210">
        <v>9.5845427513122597E-2</v>
      </c>
      <c r="H11" s="212">
        <v>0.84660270053040598</v>
      </c>
      <c r="I11" s="214">
        <v>249.37942457192099</v>
      </c>
      <c r="J11" s="142">
        <f t="shared" si="2"/>
        <v>485156125.80000001</v>
      </c>
      <c r="K11" s="189" t="s">
        <v>233</v>
      </c>
      <c r="L11" s="192" t="s">
        <v>13</v>
      </c>
      <c r="M11" s="195"/>
      <c r="N11" s="195"/>
      <c r="O11" s="143"/>
      <c r="P11" s="198">
        <v>140</v>
      </c>
      <c r="Q11" s="200">
        <v>100.80880000000001</v>
      </c>
      <c r="R11" s="200">
        <v>99.972499999999997</v>
      </c>
      <c r="S11" s="200">
        <v>6.0317999999999996</v>
      </c>
      <c r="T11" s="200">
        <v>-8.2000000000000007E-3</v>
      </c>
      <c r="U11" s="200">
        <v>-7.7999999999999996E-3</v>
      </c>
      <c r="V11" s="200">
        <v>-8.0999999999999996E-3</v>
      </c>
      <c r="W11" s="200">
        <v>2.0000000000000001E-4</v>
      </c>
      <c r="X11" s="200">
        <v>29.457799999999999</v>
      </c>
      <c r="Y11" s="200">
        <v>-2.0179</v>
      </c>
      <c r="Z11" s="200">
        <v>0.1583</v>
      </c>
      <c r="AA11" s="200">
        <v>4.7100999999999997</v>
      </c>
      <c r="AB11" s="200" t="s">
        <v>137</v>
      </c>
      <c r="AC11" s="144" t="s">
        <v>137</v>
      </c>
      <c r="AE11" s="322">
        <v>0.35442294633441562</v>
      </c>
      <c r="AF11" s="323">
        <v>1.385733639634419E-2</v>
      </c>
      <c r="AH11" s="402" t="s">
        <v>233</v>
      </c>
      <c r="AJ11" s="257">
        <v>4100000000</v>
      </c>
      <c r="AK11" s="258">
        <v>4100000</v>
      </c>
      <c r="AL11" s="259">
        <v>9.2499999999999999E-2</v>
      </c>
      <c r="AM11" s="260">
        <v>1</v>
      </c>
      <c r="AN11" s="262">
        <v>43858</v>
      </c>
      <c r="AO11" s="262">
        <v>43889</v>
      </c>
      <c r="AP11" s="263" t="s">
        <v>204</v>
      </c>
      <c r="AQ11" s="264">
        <v>754482000</v>
      </c>
      <c r="AR11" s="259">
        <f t="shared" si="0"/>
        <v>0.18401999999999999</v>
      </c>
      <c r="AS11" s="265" t="s">
        <v>159</v>
      </c>
      <c r="AT11" s="162">
        <f>AQ11/AJ11</f>
        <v>0.18401999999999999</v>
      </c>
      <c r="AU11" s="273" t="s">
        <v>147</v>
      </c>
      <c r="AV11" s="265" t="s">
        <v>148</v>
      </c>
      <c r="AW11" s="266"/>
      <c r="AX11" s="267" t="s">
        <v>160</v>
      </c>
      <c r="AY11" s="55" t="s">
        <v>488</v>
      </c>
      <c r="AZ11" s="39" t="s">
        <v>174</v>
      </c>
      <c r="BA11" s="274">
        <v>0</v>
      </c>
      <c r="BB11" s="277">
        <f>AJ11*0.3</f>
        <v>1230000000</v>
      </c>
      <c r="BC11" s="278">
        <f t="shared" si="1"/>
        <v>0.18401999999999999</v>
      </c>
      <c r="BE11" s="257">
        <v>80296.25</v>
      </c>
      <c r="BF11" s="280">
        <v>3.969402180977517E-4</v>
      </c>
      <c r="BH11" s="281">
        <v>43766</v>
      </c>
      <c r="BI11" s="261">
        <v>43797</v>
      </c>
      <c r="BJ11" s="282">
        <v>47931439.810000002</v>
      </c>
      <c r="BK11" s="283">
        <v>50155946.369999997</v>
      </c>
      <c r="BL11" s="282">
        <v>0</v>
      </c>
      <c r="BM11" s="282">
        <v>2224506.5599999949</v>
      </c>
      <c r="BN11" s="282">
        <v>0</v>
      </c>
      <c r="BO11" s="284">
        <v>47931439.810000002</v>
      </c>
      <c r="BP11" s="259">
        <v>0.04</v>
      </c>
      <c r="BQ11" s="331">
        <f>BO11/AQ11</f>
        <v>6.352893748293531E-2</v>
      </c>
      <c r="BR11" s="285">
        <v>41000000</v>
      </c>
      <c r="BT11" s="166">
        <f t="shared" si="30"/>
        <v>47931439.810000002</v>
      </c>
      <c r="BU11" s="167">
        <f t="shared" si="42"/>
        <v>41000000</v>
      </c>
      <c r="BV11" s="167">
        <f>BJ11</f>
        <v>47931439.810000002</v>
      </c>
      <c r="BW11" s="305">
        <f>BQ11</f>
        <v>6.352893748293531E-2</v>
      </c>
      <c r="BY11" s="308" t="s">
        <v>174</v>
      </c>
      <c r="BZ11" s="309"/>
      <c r="CB11" s="166" t="str">
        <f t="shared" si="18"/>
        <v>RU000A0JXQU1</v>
      </c>
      <c r="CC11" s="338">
        <f t="shared" si="31"/>
        <v>754482000</v>
      </c>
      <c r="CD11" s="338">
        <f t="shared" si="32"/>
        <v>4100000</v>
      </c>
      <c r="CE11" s="359">
        <f t="shared" si="33"/>
        <v>9.2499999999999999E-2</v>
      </c>
      <c r="CF11" s="352">
        <f t="shared" si="34"/>
        <v>43858</v>
      </c>
      <c r="CG11" s="338">
        <f t="shared" si="35"/>
        <v>1</v>
      </c>
      <c r="CH11" s="338">
        <f t="shared" si="36"/>
        <v>80296.25</v>
      </c>
      <c r="CI11" s="364">
        <f t="shared" si="37"/>
        <v>3.969402180977517E-4</v>
      </c>
      <c r="CJ11" s="342">
        <f t="shared" ref="CJ11:CJ28" si="43">IF(BB11&lt;&gt;"",BB11,"")</f>
        <v>1230000000</v>
      </c>
      <c r="CK11" s="338">
        <f t="shared" si="38"/>
        <v>0</v>
      </c>
      <c r="CL11" s="338">
        <f t="shared" si="39"/>
        <v>47931439.810000002</v>
      </c>
      <c r="CM11" s="338">
        <f t="shared" si="40"/>
        <v>47931439.810000002</v>
      </c>
      <c r="CN11" s="338">
        <f t="shared" si="41"/>
        <v>41000000</v>
      </c>
      <c r="CO11" s="339">
        <f t="shared" si="14"/>
        <v>6.352893748293531E-2</v>
      </c>
      <c r="CP11" s="352"/>
      <c r="CQ11" s="353"/>
    </row>
    <row r="12" spans="1:95" x14ac:dyDescent="0.25">
      <c r="A12" s="672"/>
      <c r="B12" s="189" t="s">
        <v>61</v>
      </c>
      <c r="C12" s="141" t="s">
        <v>62</v>
      </c>
      <c r="D12" s="203">
        <v>2614681</v>
      </c>
      <c r="E12" s="206">
        <v>180.8</v>
      </c>
      <c r="F12" s="200">
        <v>101.268907</v>
      </c>
      <c r="G12" s="210">
        <v>7.4095440059900305E-2</v>
      </c>
      <c r="H12" s="212">
        <v>0.81028168359734198</v>
      </c>
      <c r="I12" s="214">
        <v>186.174183760213</v>
      </c>
      <c r="J12" s="142">
        <f t="shared" si="2"/>
        <v>472734324.80000001</v>
      </c>
      <c r="K12" s="189" t="s">
        <v>34</v>
      </c>
      <c r="L12" s="192" t="s">
        <v>13</v>
      </c>
      <c r="M12" s="195"/>
      <c r="N12" s="195"/>
      <c r="O12" s="143"/>
      <c r="P12" s="198">
        <v>140</v>
      </c>
      <c r="Q12" s="200">
        <v>102.5934</v>
      </c>
      <c r="R12" s="200">
        <v>101.3947</v>
      </c>
      <c r="S12" s="200">
        <v>6.7647000000000004</v>
      </c>
      <c r="T12" s="200">
        <v>0.65390000000000004</v>
      </c>
      <c r="U12" s="200">
        <v>0.61319999999999997</v>
      </c>
      <c r="V12" s="200">
        <v>0.57579999999999998</v>
      </c>
      <c r="W12" s="200">
        <v>-7.2789000000000001</v>
      </c>
      <c r="X12" s="200">
        <v>23.0684</v>
      </c>
      <c r="Y12" s="200">
        <v>251.43289999999999</v>
      </c>
      <c r="Z12" s="200">
        <v>2.2311000000000001</v>
      </c>
      <c r="AA12" s="200">
        <v>8.3681000000000001</v>
      </c>
      <c r="AB12" s="200" t="s">
        <v>137</v>
      </c>
      <c r="AC12" s="144" t="s">
        <v>137</v>
      </c>
      <c r="AE12" s="322">
        <v>0.11019839324509842</v>
      </c>
      <c r="AF12" s="323">
        <v>4.6772219739277969E-2</v>
      </c>
      <c r="AH12" s="402" t="s">
        <v>34</v>
      </c>
      <c r="AJ12" s="257">
        <v>2614712000</v>
      </c>
      <c r="AK12" s="258">
        <v>2614712</v>
      </c>
      <c r="AL12" s="259">
        <v>8.7499999999999994E-2</v>
      </c>
      <c r="AM12" s="260">
        <v>3</v>
      </c>
      <c r="AN12" s="261">
        <v>43780</v>
      </c>
      <c r="AO12" s="262">
        <v>43872</v>
      </c>
      <c r="AP12" s="263" t="s">
        <v>204</v>
      </c>
      <c r="AQ12" s="264">
        <v>406770745.83999997</v>
      </c>
      <c r="AR12" s="259">
        <f t="shared" si="0"/>
        <v>0.15556999999999999</v>
      </c>
      <c r="AS12" s="265" t="s">
        <v>155</v>
      </c>
      <c r="AT12" s="162" t="s">
        <v>137</v>
      </c>
      <c r="AU12" s="265" t="s">
        <v>137</v>
      </c>
      <c r="AV12" s="265" t="s">
        <v>148</v>
      </c>
      <c r="AW12" s="266"/>
      <c r="AX12" s="267" t="s">
        <v>161</v>
      </c>
      <c r="AY12" s="268" t="s">
        <v>210</v>
      </c>
      <c r="AZ12" s="39" t="s">
        <v>174</v>
      </c>
      <c r="BA12" s="274">
        <v>0</v>
      </c>
      <c r="BB12" s="275"/>
      <c r="BC12" s="279">
        <f t="shared" si="1"/>
        <v>0.15556999999999999</v>
      </c>
      <c r="BE12" s="257">
        <v>808285.75</v>
      </c>
      <c r="BF12" s="280">
        <v>7.1654193364192841E-3</v>
      </c>
      <c r="BH12" s="281">
        <v>43688</v>
      </c>
      <c r="BI12" s="261">
        <v>43780</v>
      </c>
      <c r="BJ12" s="282">
        <v>30682435</v>
      </c>
      <c r="BK12" s="283">
        <v>30682435</v>
      </c>
      <c r="BL12" s="282">
        <v>0</v>
      </c>
      <c r="BM12" s="282">
        <v>0</v>
      </c>
      <c r="BN12" s="282">
        <v>0</v>
      </c>
      <c r="BO12" s="284">
        <v>30682435</v>
      </c>
      <c r="BP12" s="294">
        <v>0</v>
      </c>
      <c r="BQ12" s="259"/>
      <c r="BR12" s="293">
        <v>30682435</v>
      </c>
      <c r="BT12" s="332">
        <f t="shared" si="30"/>
        <v>30682435</v>
      </c>
      <c r="BU12" s="333">
        <f t="shared" si="42"/>
        <v>30682435</v>
      </c>
      <c r="BV12" s="333">
        <f>BJ12</f>
        <v>30682435</v>
      </c>
      <c r="BW12" s="334"/>
      <c r="BY12" s="308" t="s">
        <v>174</v>
      </c>
      <c r="BZ12" s="309"/>
      <c r="CB12" s="166" t="str">
        <f t="shared" si="18"/>
        <v>RU000A0JUD00</v>
      </c>
      <c r="CC12" s="338">
        <f t="shared" si="31"/>
        <v>406770745.83999997</v>
      </c>
      <c r="CD12" s="338">
        <f t="shared" si="32"/>
        <v>2614712</v>
      </c>
      <c r="CE12" s="359">
        <f t="shared" si="33"/>
        <v>8.7499999999999994E-2</v>
      </c>
      <c r="CF12" s="352">
        <f t="shared" si="34"/>
        <v>43780</v>
      </c>
      <c r="CG12" s="338">
        <f t="shared" si="35"/>
        <v>3</v>
      </c>
      <c r="CH12" s="338">
        <f t="shared" si="36"/>
        <v>808285.75</v>
      </c>
      <c r="CI12" s="364">
        <f t="shared" si="37"/>
        <v>7.1654193364192841E-3</v>
      </c>
      <c r="CJ12" s="342" t="str">
        <f t="shared" si="43"/>
        <v/>
      </c>
      <c r="CK12" s="338">
        <f t="shared" si="38"/>
        <v>0</v>
      </c>
      <c r="CL12" s="338">
        <f t="shared" si="39"/>
        <v>30682435</v>
      </c>
      <c r="CM12" s="338">
        <f t="shared" si="40"/>
        <v>30682435</v>
      </c>
      <c r="CN12" s="338">
        <f t="shared" si="41"/>
        <v>30682435</v>
      </c>
      <c r="CO12" s="339" t="str">
        <f t="shared" si="14"/>
        <v/>
      </c>
      <c r="CP12" s="352"/>
      <c r="CQ12" s="353"/>
    </row>
    <row r="13" spans="1:95" x14ac:dyDescent="0.25">
      <c r="A13" s="672"/>
      <c r="B13" s="189" t="s">
        <v>73</v>
      </c>
      <c r="C13" s="141" t="s">
        <v>74</v>
      </c>
      <c r="D13" s="203">
        <v>1716617</v>
      </c>
      <c r="E13" s="206">
        <v>212.17</v>
      </c>
      <c r="F13" s="200">
        <v>102.812138</v>
      </c>
      <c r="G13" s="210">
        <v>9.4173736721277199E-2</v>
      </c>
      <c r="H13" s="212">
        <v>0.89611866595709799</v>
      </c>
      <c r="I13" s="214">
        <v>220.736512168866</v>
      </c>
      <c r="J13" s="142">
        <f t="shared" si="2"/>
        <v>364214628.88999999</v>
      </c>
      <c r="K13" s="189" t="s">
        <v>22</v>
      </c>
      <c r="L13" s="192" t="s">
        <v>13</v>
      </c>
      <c r="M13" s="195"/>
      <c r="N13" s="195"/>
      <c r="O13" s="143"/>
      <c r="P13" s="198">
        <v>140</v>
      </c>
      <c r="Q13" s="200">
        <v>101.40349999999999</v>
      </c>
      <c r="R13" s="200">
        <v>100.73609999999999</v>
      </c>
      <c r="S13" s="200">
        <v>6.2066999999999997</v>
      </c>
      <c r="T13" s="200">
        <v>0.18360000000000001</v>
      </c>
      <c r="U13" s="200">
        <v>0.1729</v>
      </c>
      <c r="V13" s="200">
        <v>0.18099999999999999</v>
      </c>
      <c r="W13" s="200">
        <v>3.1800000000000002E-2</v>
      </c>
      <c r="X13" s="200">
        <v>23.883800000000001</v>
      </c>
      <c r="Y13" s="200">
        <v>368.89870000000002</v>
      </c>
      <c r="Z13" s="200">
        <v>0.41060000000000002</v>
      </c>
      <c r="AA13" s="200">
        <v>8.5817999999999994</v>
      </c>
      <c r="AB13" s="200" t="s">
        <v>137</v>
      </c>
      <c r="AC13" s="144" t="s">
        <v>137</v>
      </c>
      <c r="AE13" s="322">
        <v>0.27474516906952912</v>
      </c>
      <c r="AF13" s="323">
        <v>4.2569029910533678E-2</v>
      </c>
      <c r="AH13" s="402" t="s">
        <v>22</v>
      </c>
      <c r="AJ13" s="257">
        <v>3328384000</v>
      </c>
      <c r="AK13" s="258">
        <v>3328384</v>
      </c>
      <c r="AL13" s="259">
        <v>0.10150000000000001</v>
      </c>
      <c r="AM13" s="260">
        <v>3</v>
      </c>
      <c r="AN13" s="261">
        <v>43806</v>
      </c>
      <c r="AO13" s="262">
        <v>43897</v>
      </c>
      <c r="AP13" s="263" t="s">
        <v>204</v>
      </c>
      <c r="AQ13" s="264">
        <v>595980439.03999996</v>
      </c>
      <c r="AR13" s="259">
        <f t="shared" si="0"/>
        <v>0.17906</v>
      </c>
      <c r="AS13" s="265" t="s">
        <v>150</v>
      </c>
      <c r="AT13" s="162">
        <f>AQ13/AJ13</f>
        <v>0.17906</v>
      </c>
      <c r="AU13" s="273" t="s">
        <v>147</v>
      </c>
      <c r="AV13" s="265" t="s">
        <v>148</v>
      </c>
      <c r="AW13" s="266"/>
      <c r="AX13" s="267" t="s">
        <v>162</v>
      </c>
      <c r="AY13" s="268" t="s">
        <v>353</v>
      </c>
      <c r="AZ13" s="39" t="s">
        <v>174</v>
      </c>
      <c r="BA13" s="274">
        <v>0</v>
      </c>
      <c r="BB13" s="277">
        <f>AJ13*0.2</f>
        <v>665676800</v>
      </c>
      <c r="BC13" s="279">
        <f t="shared" si="1"/>
        <v>0.17906</v>
      </c>
      <c r="BE13" s="257">
        <v>892188.75</v>
      </c>
      <c r="BF13" s="280">
        <v>4.0737360942116763E-3</v>
      </c>
      <c r="BH13" s="281">
        <v>43623</v>
      </c>
      <c r="BI13" s="261">
        <v>43715</v>
      </c>
      <c r="BJ13" s="282">
        <v>63128845.299999997</v>
      </c>
      <c r="BK13" s="283">
        <v>76774946</v>
      </c>
      <c r="BL13" s="282">
        <v>0</v>
      </c>
      <c r="BM13" s="282">
        <v>6942530.9699999997</v>
      </c>
      <c r="BN13" s="282">
        <v>0</v>
      </c>
      <c r="BO13" s="284">
        <v>63128845.299999997</v>
      </c>
      <c r="BP13" s="259">
        <v>0.05</v>
      </c>
      <c r="BQ13" s="331">
        <f t="shared" ref="BQ13:BQ14" si="44">BO13/AQ13</f>
        <v>0.10592435785591786</v>
      </c>
      <c r="BR13" s="285">
        <v>41091164.520000003</v>
      </c>
      <c r="BT13" s="166">
        <f t="shared" si="30"/>
        <v>63128845.299999997</v>
      </c>
      <c r="BU13" s="167">
        <f t="shared" si="42"/>
        <v>41091164.520000003</v>
      </c>
      <c r="BV13" s="167">
        <f>BJ13</f>
        <v>63128845.299999997</v>
      </c>
      <c r="BW13" s="305">
        <f>BQ13</f>
        <v>0.10592435785591786</v>
      </c>
      <c r="BY13" s="308" t="s">
        <v>174</v>
      </c>
      <c r="BZ13" s="309"/>
      <c r="CB13" s="166" t="str">
        <f t="shared" si="18"/>
        <v>RU000A0JX0L8</v>
      </c>
      <c r="CC13" s="338">
        <f t="shared" si="31"/>
        <v>595980439.03999996</v>
      </c>
      <c r="CD13" s="338">
        <f t="shared" si="32"/>
        <v>3328384</v>
      </c>
      <c r="CE13" s="359">
        <f t="shared" si="33"/>
        <v>0.10150000000000001</v>
      </c>
      <c r="CF13" s="352">
        <f t="shared" si="34"/>
        <v>43806</v>
      </c>
      <c r="CG13" s="338">
        <f t="shared" si="35"/>
        <v>3</v>
      </c>
      <c r="CH13" s="338">
        <f t="shared" si="36"/>
        <v>892188.75</v>
      </c>
      <c r="CI13" s="364">
        <f t="shared" si="37"/>
        <v>4.0737360942116763E-3</v>
      </c>
      <c r="CJ13" s="342">
        <f t="shared" si="43"/>
        <v>665676800</v>
      </c>
      <c r="CK13" s="338">
        <f t="shared" si="38"/>
        <v>0</v>
      </c>
      <c r="CL13" s="338">
        <f t="shared" si="39"/>
        <v>63128845.299999997</v>
      </c>
      <c r="CM13" s="338">
        <f t="shared" si="40"/>
        <v>63128845.299999997</v>
      </c>
      <c r="CN13" s="338">
        <f t="shared" si="41"/>
        <v>41091164.520000003</v>
      </c>
      <c r="CO13" s="339">
        <f t="shared" si="14"/>
        <v>0.10592435785591786</v>
      </c>
      <c r="CP13" s="352"/>
      <c r="CQ13" s="353"/>
    </row>
    <row r="14" spans="1:95" x14ac:dyDescent="0.25">
      <c r="A14" s="672"/>
      <c r="B14" s="189" t="s">
        <v>83</v>
      </c>
      <c r="C14" s="141" t="s">
        <v>84</v>
      </c>
      <c r="D14" s="203">
        <v>2994743</v>
      </c>
      <c r="E14" s="206">
        <v>124.86</v>
      </c>
      <c r="F14" s="200">
        <v>100.048794</v>
      </c>
      <c r="G14" s="210">
        <v>9.2988554239273102E-2</v>
      </c>
      <c r="H14" s="212">
        <v>0.56410999587318</v>
      </c>
      <c r="I14" s="214">
        <v>125.66092377131</v>
      </c>
      <c r="J14" s="142">
        <f t="shared" si="2"/>
        <v>373923610.98000002</v>
      </c>
      <c r="K14" s="189" t="s">
        <v>232</v>
      </c>
      <c r="L14" s="192" t="s">
        <v>13</v>
      </c>
      <c r="M14" s="195"/>
      <c r="N14" s="195"/>
      <c r="O14" s="143"/>
      <c r="P14" s="198">
        <v>140</v>
      </c>
      <c r="Q14" s="200">
        <v>103.25320000000001</v>
      </c>
      <c r="R14" s="200">
        <v>102.2285</v>
      </c>
      <c r="S14" s="200">
        <v>6.5816999999999997</v>
      </c>
      <c r="T14" s="200">
        <v>0.4788</v>
      </c>
      <c r="U14" s="200">
        <v>0.44990000000000002</v>
      </c>
      <c r="V14" s="200">
        <v>0.2722</v>
      </c>
      <c r="W14" s="200">
        <v>2.8784999999999998</v>
      </c>
      <c r="X14" s="200">
        <v>22.540099999999999</v>
      </c>
      <c r="Y14" s="200">
        <v>384.78609999999998</v>
      </c>
      <c r="Z14" s="200">
        <v>1.6113</v>
      </c>
      <c r="AA14" s="200">
        <v>9.4480000000000004</v>
      </c>
      <c r="AB14" s="200" t="s">
        <v>137</v>
      </c>
      <c r="AC14" s="144" t="s">
        <v>137</v>
      </c>
      <c r="AE14" s="322">
        <v>0.22099503409620724</v>
      </c>
      <c r="AF14" s="323">
        <v>1.0611426027921695E-2</v>
      </c>
      <c r="AH14" s="402" t="s">
        <v>232</v>
      </c>
      <c r="AJ14" s="257">
        <v>3000000000</v>
      </c>
      <c r="AK14" s="258">
        <v>3000000</v>
      </c>
      <c r="AL14" s="259">
        <v>0.11</v>
      </c>
      <c r="AM14" s="260">
        <v>1</v>
      </c>
      <c r="AN14" s="262">
        <v>43857</v>
      </c>
      <c r="AO14" s="262">
        <v>43888</v>
      </c>
      <c r="AP14" s="263" t="s">
        <v>204</v>
      </c>
      <c r="AQ14" s="264">
        <f>266850000</f>
        <v>266850000</v>
      </c>
      <c r="AR14" s="259">
        <f t="shared" si="0"/>
        <v>8.8950000000000001E-2</v>
      </c>
      <c r="AS14" s="265" t="s">
        <v>163</v>
      </c>
      <c r="AT14" s="162">
        <f>AQ14/AJ14</f>
        <v>8.8950000000000001E-2</v>
      </c>
      <c r="AU14" s="265" t="s">
        <v>148</v>
      </c>
      <c r="AV14" s="265" t="s">
        <v>148</v>
      </c>
      <c r="AW14" s="266"/>
      <c r="AX14" s="267" t="s">
        <v>164</v>
      </c>
      <c r="AY14" s="268" t="s">
        <v>489</v>
      </c>
      <c r="AZ14" s="39" t="s">
        <v>215</v>
      </c>
      <c r="BA14" s="274">
        <v>0</v>
      </c>
      <c r="BB14" s="277">
        <f>AJ14*0.05</f>
        <v>150000000</v>
      </c>
      <c r="BC14" s="279">
        <f t="shared" si="1"/>
        <v>8.8950000000000001E-2</v>
      </c>
      <c r="BE14" s="257">
        <v>676016.3550000001</v>
      </c>
      <c r="BF14" s="280">
        <v>1.0212173862346795E-3</v>
      </c>
      <c r="BH14" s="281">
        <v>43765</v>
      </c>
      <c r="BI14" s="261">
        <v>43796</v>
      </c>
      <c r="BJ14" s="282">
        <v>34500000</v>
      </c>
      <c r="BK14" s="283">
        <v>34958250</v>
      </c>
      <c r="BL14" s="282">
        <v>0</v>
      </c>
      <c r="BM14" s="282">
        <v>458250</v>
      </c>
      <c r="BN14" s="282">
        <v>0</v>
      </c>
      <c r="BO14" s="284">
        <v>34500000</v>
      </c>
      <c r="BP14" s="259">
        <v>4.4999999999999998E-2</v>
      </c>
      <c r="BQ14" s="259"/>
      <c r="BR14" s="293">
        <v>34500000</v>
      </c>
      <c r="BT14" s="332">
        <f t="shared" si="30"/>
        <v>34500000</v>
      </c>
      <c r="BU14" s="333">
        <f t="shared" si="42"/>
        <v>34500000</v>
      </c>
      <c r="BV14" s="333">
        <f>BJ14</f>
        <v>34500000</v>
      </c>
      <c r="BW14" s="334"/>
      <c r="BY14" s="308" t="s">
        <v>174</v>
      </c>
      <c r="BZ14" s="309"/>
      <c r="CB14" s="166" t="str">
        <f t="shared" si="18"/>
        <v>RU000A0JVFN3</v>
      </c>
      <c r="CC14" s="338">
        <f t="shared" si="31"/>
        <v>266850000</v>
      </c>
      <c r="CD14" s="338">
        <f t="shared" si="32"/>
        <v>3000000</v>
      </c>
      <c r="CE14" s="359">
        <f t="shared" si="33"/>
        <v>0.11</v>
      </c>
      <c r="CF14" s="352">
        <f t="shared" si="34"/>
        <v>43857</v>
      </c>
      <c r="CG14" s="338">
        <f t="shared" si="35"/>
        <v>1</v>
      </c>
      <c r="CH14" s="338">
        <f t="shared" si="36"/>
        <v>676016.3550000001</v>
      </c>
      <c r="CI14" s="364">
        <f t="shared" si="37"/>
        <v>1.0212173862346795E-3</v>
      </c>
      <c r="CJ14" s="342">
        <f t="shared" si="43"/>
        <v>150000000</v>
      </c>
      <c r="CK14" s="338">
        <f t="shared" si="38"/>
        <v>0</v>
      </c>
      <c r="CL14" s="338">
        <f t="shared" si="39"/>
        <v>34500000</v>
      </c>
      <c r="CM14" s="338">
        <f t="shared" si="40"/>
        <v>34500000</v>
      </c>
      <c r="CN14" s="338">
        <f t="shared" si="41"/>
        <v>34500000</v>
      </c>
      <c r="CO14" s="339" t="str">
        <f t="shared" si="14"/>
        <v/>
      </c>
      <c r="CP14" s="352"/>
      <c r="CQ14" s="353"/>
    </row>
    <row r="15" spans="1:95" x14ac:dyDescent="0.25">
      <c r="A15" s="672"/>
      <c r="B15" s="189" t="s">
        <v>99</v>
      </c>
      <c r="C15" s="141" t="s">
        <v>100</v>
      </c>
      <c r="D15" s="203">
        <v>1759957</v>
      </c>
      <c r="E15" s="206">
        <v>184.42</v>
      </c>
      <c r="F15" s="200">
        <v>102.16012000000001</v>
      </c>
      <c r="G15" s="210">
        <v>9.54116821289063E-2</v>
      </c>
      <c r="H15" s="212">
        <v>0.54842970001539404</v>
      </c>
      <c r="I15" s="214">
        <v>189.58369250838501</v>
      </c>
      <c r="J15" s="142">
        <f t="shared" si="2"/>
        <v>324571269.94</v>
      </c>
      <c r="K15" s="189" t="s">
        <v>238</v>
      </c>
      <c r="L15" s="192" t="s">
        <v>13</v>
      </c>
      <c r="M15" s="195"/>
      <c r="N15" s="195"/>
      <c r="O15" s="143"/>
      <c r="P15" s="198">
        <v>140</v>
      </c>
      <c r="Q15" s="200">
        <v>100.8368</v>
      </c>
      <c r="R15" s="200">
        <v>99.949100000000001</v>
      </c>
      <c r="S15" s="200">
        <v>6.0317999999999996</v>
      </c>
      <c r="T15" s="200">
        <v>-1.6400000000000001E-2</v>
      </c>
      <c r="U15" s="200">
        <v>-1.55E-2</v>
      </c>
      <c r="V15" s="200">
        <v>-1.6199999999999999E-2</v>
      </c>
      <c r="W15" s="200">
        <v>5.0000000000000001E-4</v>
      </c>
      <c r="X15" s="200">
        <v>26.682400000000001</v>
      </c>
      <c r="Y15" s="200">
        <v>-22.4907</v>
      </c>
      <c r="Z15" s="200">
        <v>0.15040000000000001</v>
      </c>
      <c r="AA15" s="200">
        <v>4.5021000000000004</v>
      </c>
      <c r="AB15" s="200" t="s">
        <v>137</v>
      </c>
      <c r="AC15" s="144" t="s">
        <v>137</v>
      </c>
      <c r="AE15" s="322">
        <v>0.15263879847089856</v>
      </c>
      <c r="AF15" s="323">
        <v>0.1016353371905853</v>
      </c>
      <c r="AH15" s="402" t="s">
        <v>238</v>
      </c>
      <c r="AJ15" s="257">
        <v>1759974000</v>
      </c>
      <c r="AK15" s="258">
        <v>1759974</v>
      </c>
      <c r="AL15" s="259">
        <v>0.09</v>
      </c>
      <c r="AM15" s="260">
        <v>1</v>
      </c>
      <c r="AN15" s="262">
        <v>43855</v>
      </c>
      <c r="AO15" s="262">
        <v>43886</v>
      </c>
      <c r="AP15" s="263" t="s">
        <v>204</v>
      </c>
      <c r="AQ15" s="264">
        <v>273781555.44</v>
      </c>
      <c r="AR15" s="259">
        <f t="shared" si="0"/>
        <v>0.15556</v>
      </c>
      <c r="AS15" s="265" t="s">
        <v>151</v>
      </c>
      <c r="AT15" s="162">
        <f>(AQ15+BY15)/(AJ15+BY15)</f>
        <v>0.26533733775128415</v>
      </c>
      <c r="AU15" s="273" t="s">
        <v>147</v>
      </c>
      <c r="AV15" s="265" t="s">
        <v>148</v>
      </c>
      <c r="AW15" s="266"/>
      <c r="AX15" s="267" t="s">
        <v>165</v>
      </c>
      <c r="AY15" s="268" t="s">
        <v>490</v>
      </c>
      <c r="AZ15" s="39" t="s">
        <v>174</v>
      </c>
      <c r="BA15" s="274">
        <v>0</v>
      </c>
      <c r="BB15" s="277">
        <f>(AJ15+BY15)*0.3-BY15</f>
        <v>343902700</v>
      </c>
      <c r="BC15" s="278">
        <f t="shared" si="1"/>
        <v>0.15556</v>
      </c>
      <c r="BE15" s="257">
        <v>131613.97500000001</v>
      </c>
      <c r="BF15" s="280">
        <v>2.9025362292069094E-3</v>
      </c>
      <c r="BH15" s="281">
        <v>43763</v>
      </c>
      <c r="BI15" s="261">
        <v>43794</v>
      </c>
      <c r="BJ15" s="282">
        <v>40459180</v>
      </c>
      <c r="BK15" s="283">
        <v>20229590</v>
      </c>
      <c r="BL15" s="282">
        <v>0</v>
      </c>
      <c r="BM15" s="282">
        <v>0</v>
      </c>
      <c r="BN15" s="282">
        <v>0</v>
      </c>
      <c r="BO15" s="284">
        <v>20229590</v>
      </c>
      <c r="BP15" s="259">
        <v>0.02</v>
      </c>
      <c r="BQ15" s="259"/>
      <c r="BR15" s="293">
        <v>20229590</v>
      </c>
      <c r="BT15" s="332">
        <f t="shared" si="30"/>
        <v>20229590</v>
      </c>
      <c r="BU15" s="333">
        <f t="shared" si="42"/>
        <v>20229590</v>
      </c>
      <c r="BV15" s="333">
        <f t="shared" ref="BV15:BV20" si="45">BU15</f>
        <v>20229590</v>
      </c>
      <c r="BW15" s="334"/>
      <c r="BY15" s="308">
        <v>262985000</v>
      </c>
      <c r="BZ15" s="309"/>
      <c r="CB15" s="166" t="str">
        <f t="shared" si="18"/>
        <v>RU000A0JVJY2</v>
      </c>
      <c r="CC15" s="338">
        <f t="shared" si="31"/>
        <v>273781555.44</v>
      </c>
      <c r="CD15" s="338">
        <f t="shared" si="32"/>
        <v>1759974</v>
      </c>
      <c r="CE15" s="359">
        <f t="shared" si="33"/>
        <v>0.09</v>
      </c>
      <c r="CF15" s="352">
        <f t="shared" si="34"/>
        <v>43855</v>
      </c>
      <c r="CG15" s="338">
        <f t="shared" si="35"/>
        <v>1</v>
      </c>
      <c r="CH15" s="338">
        <f t="shared" si="36"/>
        <v>131613.97500000001</v>
      </c>
      <c r="CI15" s="364">
        <f t="shared" si="37"/>
        <v>2.9025362292069094E-3</v>
      </c>
      <c r="CJ15" s="342">
        <f t="shared" si="43"/>
        <v>343902700</v>
      </c>
      <c r="CK15" s="338">
        <f t="shared" si="38"/>
        <v>0</v>
      </c>
      <c r="CL15" s="338">
        <f t="shared" si="39"/>
        <v>20229590</v>
      </c>
      <c r="CM15" s="338">
        <f t="shared" si="40"/>
        <v>20229590</v>
      </c>
      <c r="CN15" s="338">
        <f t="shared" si="41"/>
        <v>20229590</v>
      </c>
      <c r="CO15" s="339" t="str">
        <f t="shared" si="14"/>
        <v/>
      </c>
      <c r="CP15" s="352"/>
      <c r="CQ15" s="353"/>
    </row>
    <row r="16" spans="1:95" x14ac:dyDescent="0.25">
      <c r="A16" s="672"/>
      <c r="B16" s="189" t="s">
        <v>67</v>
      </c>
      <c r="C16" s="141" t="s">
        <v>68</v>
      </c>
      <c r="D16" s="203">
        <v>1451180</v>
      </c>
      <c r="E16" s="206">
        <v>212.88</v>
      </c>
      <c r="F16" s="200">
        <v>103.584988</v>
      </c>
      <c r="G16" s="210">
        <v>0.112038855443243</v>
      </c>
      <c r="H16" s="212">
        <v>0.89987499968268203</v>
      </c>
      <c r="I16" s="214">
        <v>222.08172161795</v>
      </c>
      <c r="J16" s="142">
        <f t="shared" si="2"/>
        <v>308927198.39999998</v>
      </c>
      <c r="K16" s="189" t="s">
        <v>24</v>
      </c>
      <c r="L16" s="192" t="s">
        <v>13</v>
      </c>
      <c r="M16" s="195"/>
      <c r="N16" s="195"/>
      <c r="O16" s="143"/>
      <c r="P16" s="198">
        <v>140</v>
      </c>
      <c r="Q16" s="200">
        <v>104.2975</v>
      </c>
      <c r="R16" s="200">
        <v>103.2667</v>
      </c>
      <c r="S16" s="200">
        <v>6.8555000000000001</v>
      </c>
      <c r="T16" s="200">
        <v>0.78900000000000003</v>
      </c>
      <c r="U16" s="200">
        <v>0.7389</v>
      </c>
      <c r="V16" s="200">
        <v>0.66659999999999997</v>
      </c>
      <c r="W16" s="200">
        <v>1.4466000000000001</v>
      </c>
      <c r="X16" s="200">
        <v>29.698599999999999</v>
      </c>
      <c r="Y16" s="200">
        <v>321.05930000000001</v>
      </c>
      <c r="Z16" s="200">
        <v>1.9843</v>
      </c>
      <c r="AA16" s="200">
        <v>9.0060000000000002</v>
      </c>
      <c r="AB16" s="200" t="s">
        <v>137</v>
      </c>
      <c r="AC16" s="144" t="s">
        <v>137</v>
      </c>
      <c r="AE16" s="322">
        <v>0.19571772898059192</v>
      </c>
      <c r="AF16" s="323">
        <v>0.15330282005565707</v>
      </c>
      <c r="AH16" s="402" t="s">
        <v>24</v>
      </c>
      <c r="AJ16" s="257">
        <v>1451182000</v>
      </c>
      <c r="AK16" s="258">
        <v>1451182</v>
      </c>
      <c r="AL16" s="259">
        <v>0.1075</v>
      </c>
      <c r="AM16" s="260">
        <v>1</v>
      </c>
      <c r="AN16" s="262">
        <v>43856</v>
      </c>
      <c r="AO16" s="262">
        <v>43887</v>
      </c>
      <c r="AP16" s="263" t="s">
        <v>204</v>
      </c>
      <c r="AQ16" s="264">
        <v>245249758</v>
      </c>
      <c r="AR16" s="259">
        <f t="shared" si="0"/>
        <v>0.16900000000000001</v>
      </c>
      <c r="AS16" s="265" t="s">
        <v>155</v>
      </c>
      <c r="AT16" s="162" t="s">
        <v>137</v>
      </c>
      <c r="AU16" s="265" t="s">
        <v>137</v>
      </c>
      <c r="AV16" s="265" t="s">
        <v>148</v>
      </c>
      <c r="AW16" s="266"/>
      <c r="AX16" s="267" t="s">
        <v>165</v>
      </c>
      <c r="AY16" s="268" t="s">
        <v>491</v>
      </c>
      <c r="AZ16" s="39" t="s">
        <v>174</v>
      </c>
      <c r="BA16" s="274">
        <v>0</v>
      </c>
      <c r="BB16" s="275"/>
      <c r="BC16" s="279">
        <f t="shared" si="1"/>
        <v>0.16900000000000001</v>
      </c>
      <c r="BE16" s="257">
        <v>69325.5</v>
      </c>
      <c r="BF16" s="280">
        <v>2.9433796069453905E-3</v>
      </c>
      <c r="BH16" s="281">
        <v>43764</v>
      </c>
      <c r="BI16" s="261">
        <v>43795</v>
      </c>
      <c r="BJ16" s="282">
        <v>16124240</v>
      </c>
      <c r="BK16" s="283">
        <v>16124240</v>
      </c>
      <c r="BL16" s="282">
        <v>0</v>
      </c>
      <c r="BM16" s="282">
        <v>0</v>
      </c>
      <c r="BN16" s="282">
        <v>0</v>
      </c>
      <c r="BO16" s="284">
        <v>16124240</v>
      </c>
      <c r="BP16" s="259">
        <v>2.5000000000000001E-2</v>
      </c>
      <c r="BQ16" s="259"/>
      <c r="BR16" s="293">
        <v>16124240</v>
      </c>
      <c r="BT16" s="332">
        <f t="shared" si="30"/>
        <v>16124240</v>
      </c>
      <c r="BU16" s="333">
        <f t="shared" si="42"/>
        <v>16124240</v>
      </c>
      <c r="BV16" s="333">
        <f t="shared" si="45"/>
        <v>16124240</v>
      </c>
      <c r="BW16" s="334"/>
      <c r="BY16" s="308" t="s">
        <v>174</v>
      </c>
      <c r="BZ16" s="309"/>
      <c r="CB16" s="166" t="str">
        <f t="shared" si="18"/>
        <v>RU000A0JWKQ4</v>
      </c>
      <c r="CC16" s="338">
        <f t="shared" si="31"/>
        <v>245249758</v>
      </c>
      <c r="CD16" s="338">
        <f t="shared" si="32"/>
        <v>1451182</v>
      </c>
      <c r="CE16" s="359">
        <f t="shared" si="33"/>
        <v>0.1075</v>
      </c>
      <c r="CF16" s="352">
        <f t="shared" si="34"/>
        <v>43856</v>
      </c>
      <c r="CG16" s="338">
        <f t="shared" si="35"/>
        <v>1</v>
      </c>
      <c r="CH16" s="338">
        <f t="shared" si="36"/>
        <v>69325.5</v>
      </c>
      <c r="CI16" s="364">
        <f t="shared" si="37"/>
        <v>2.9433796069453905E-3</v>
      </c>
      <c r="CJ16" s="342" t="str">
        <f t="shared" si="43"/>
        <v/>
      </c>
      <c r="CK16" s="338">
        <f t="shared" si="38"/>
        <v>0</v>
      </c>
      <c r="CL16" s="338">
        <f t="shared" si="39"/>
        <v>16124240</v>
      </c>
      <c r="CM16" s="338">
        <f t="shared" si="40"/>
        <v>16124240</v>
      </c>
      <c r="CN16" s="338">
        <f t="shared" si="41"/>
        <v>16124240</v>
      </c>
      <c r="CO16" s="339" t="str">
        <f t="shared" si="14"/>
        <v/>
      </c>
      <c r="CP16" s="352"/>
      <c r="CQ16" s="353"/>
    </row>
    <row r="17" spans="1:95" x14ac:dyDescent="0.25">
      <c r="A17" s="672"/>
      <c r="B17" s="189" t="s">
        <v>75</v>
      </c>
      <c r="C17" s="141" t="s">
        <v>76</v>
      </c>
      <c r="D17" s="203">
        <v>1878935</v>
      </c>
      <c r="E17" s="206">
        <v>170.35</v>
      </c>
      <c r="F17" s="200">
        <v>100.53505199999999</v>
      </c>
      <c r="G17" s="210">
        <v>7.2641544342040995E-2</v>
      </c>
      <c r="H17" s="212">
        <v>0.97102404771477102</v>
      </c>
      <c r="I17" s="214">
        <v>171.50146164319699</v>
      </c>
      <c r="J17" s="142">
        <f t="shared" si="2"/>
        <v>320076577.25</v>
      </c>
      <c r="K17" s="189" t="s">
        <v>246</v>
      </c>
      <c r="L17" s="192" t="s">
        <v>13</v>
      </c>
      <c r="M17" s="195"/>
      <c r="N17" s="195"/>
      <c r="O17" s="143"/>
      <c r="P17" s="198">
        <v>140</v>
      </c>
      <c r="Q17" s="200">
        <v>103.1692</v>
      </c>
      <c r="R17" s="200">
        <v>101.37609999999999</v>
      </c>
      <c r="S17" s="200">
        <v>6.8818000000000001</v>
      </c>
      <c r="T17" s="200">
        <v>0.76949999999999996</v>
      </c>
      <c r="U17" s="200">
        <v>0.72099999999999997</v>
      </c>
      <c r="V17" s="200">
        <v>0.68279999999999996</v>
      </c>
      <c r="W17" s="200">
        <v>-9.6417000000000002</v>
      </c>
      <c r="X17" s="200">
        <v>19.964400000000001</v>
      </c>
      <c r="Y17" s="200">
        <v>227.11150000000001</v>
      </c>
      <c r="Z17" s="200">
        <v>1.9078999999999999</v>
      </c>
      <c r="AA17" s="200">
        <v>8.0076000000000001</v>
      </c>
      <c r="AB17" s="200" t="s">
        <v>137</v>
      </c>
      <c r="AC17" s="144" t="s">
        <v>137</v>
      </c>
      <c r="AE17" s="322">
        <v>0.11579287290902363</v>
      </c>
      <c r="AF17" s="323">
        <v>4.1771077518767297E-2</v>
      </c>
      <c r="AH17" s="402" t="s">
        <v>246</v>
      </c>
      <c r="AJ17" s="257">
        <v>1878948000</v>
      </c>
      <c r="AK17" s="258">
        <v>1878948</v>
      </c>
      <c r="AL17" s="259">
        <v>8.5000000000000006E-2</v>
      </c>
      <c r="AM17" s="260">
        <v>3</v>
      </c>
      <c r="AN17" s="262">
        <v>43845</v>
      </c>
      <c r="AO17" s="270">
        <v>43936</v>
      </c>
      <c r="AP17" s="263" t="s">
        <v>204</v>
      </c>
      <c r="AQ17" s="264">
        <v>276787829.88</v>
      </c>
      <c r="AR17" s="259">
        <f t="shared" si="0"/>
        <v>0.14731</v>
      </c>
      <c r="AS17" s="265" t="s">
        <v>163</v>
      </c>
      <c r="AT17" s="162">
        <f>AQ17/AJ17</f>
        <v>0.14731</v>
      </c>
      <c r="AU17" s="265" t="s">
        <v>148</v>
      </c>
      <c r="AV17" s="265" t="s">
        <v>148</v>
      </c>
      <c r="AW17" s="266"/>
      <c r="AX17" s="267" t="s">
        <v>166</v>
      </c>
      <c r="AY17" s="268"/>
      <c r="AZ17" s="39" t="s">
        <v>174</v>
      </c>
      <c r="BA17" s="274">
        <v>0</v>
      </c>
      <c r="BB17" s="277">
        <f>AJ17*0.05</f>
        <v>93947400</v>
      </c>
      <c r="BC17" s="279">
        <f t="shared" si="1"/>
        <v>0.14731</v>
      </c>
      <c r="BE17" s="257">
        <v>519953.75</v>
      </c>
      <c r="BF17" s="280">
        <v>7.1004269701700779E-3</v>
      </c>
      <c r="BH17" s="281">
        <v>43661</v>
      </c>
      <c r="BI17" s="261">
        <v>43753</v>
      </c>
      <c r="BJ17" s="282">
        <v>62631630</v>
      </c>
      <c r="BK17" s="283">
        <v>20877210</v>
      </c>
      <c r="BL17" s="282">
        <v>0</v>
      </c>
      <c r="BM17" s="282">
        <v>0</v>
      </c>
      <c r="BN17" s="282">
        <v>0</v>
      </c>
      <c r="BO17" s="284">
        <v>20877210</v>
      </c>
      <c r="BP17" s="259">
        <v>0.03</v>
      </c>
      <c r="BQ17" s="259"/>
      <c r="BR17" s="293">
        <v>20877210</v>
      </c>
      <c r="BT17" s="332">
        <f t="shared" si="30"/>
        <v>20877210</v>
      </c>
      <c r="BU17" s="333">
        <f t="shared" si="42"/>
        <v>20877210</v>
      </c>
      <c r="BV17" s="333">
        <f t="shared" si="45"/>
        <v>20877210</v>
      </c>
      <c r="BW17" s="334"/>
      <c r="BY17" s="308" t="s">
        <v>174</v>
      </c>
      <c r="BZ17" s="309"/>
      <c r="CB17" s="166" t="str">
        <f t="shared" si="18"/>
        <v>RU000A0JUCX1</v>
      </c>
      <c r="CC17" s="338">
        <f t="shared" si="31"/>
        <v>276787829.88</v>
      </c>
      <c r="CD17" s="338">
        <f t="shared" si="32"/>
        <v>1878948</v>
      </c>
      <c r="CE17" s="359">
        <f t="shared" si="33"/>
        <v>8.5000000000000006E-2</v>
      </c>
      <c r="CF17" s="352">
        <f t="shared" si="34"/>
        <v>43845</v>
      </c>
      <c r="CG17" s="338">
        <f t="shared" si="35"/>
        <v>3</v>
      </c>
      <c r="CH17" s="338">
        <f t="shared" si="36"/>
        <v>519953.75</v>
      </c>
      <c r="CI17" s="364">
        <f t="shared" si="37"/>
        <v>7.1004269701700779E-3</v>
      </c>
      <c r="CJ17" s="342">
        <f t="shared" si="43"/>
        <v>93947400</v>
      </c>
      <c r="CK17" s="338">
        <f t="shared" si="38"/>
        <v>0</v>
      </c>
      <c r="CL17" s="338">
        <f t="shared" si="39"/>
        <v>20877210</v>
      </c>
      <c r="CM17" s="338">
        <f t="shared" si="40"/>
        <v>20877210</v>
      </c>
      <c r="CN17" s="338">
        <f t="shared" si="41"/>
        <v>20877210</v>
      </c>
      <c r="CO17" s="339" t="str">
        <f t="shared" si="14"/>
        <v/>
      </c>
      <c r="CP17" s="352"/>
      <c r="CQ17" s="353"/>
    </row>
    <row r="18" spans="1:95" x14ac:dyDescent="0.25">
      <c r="A18" s="672"/>
      <c r="B18" s="189" t="s">
        <v>103</v>
      </c>
      <c r="C18" s="141" t="s">
        <v>104</v>
      </c>
      <c r="D18" s="203">
        <v>3091852</v>
      </c>
      <c r="E18" s="206">
        <v>127.5</v>
      </c>
      <c r="F18" s="200">
        <v>100.872191</v>
      </c>
      <c r="G18" s="210">
        <v>7.2572021484374999E-2</v>
      </c>
      <c r="H18" s="212">
        <v>0.17624880834673601</v>
      </c>
      <c r="I18" s="214">
        <v>129.49204317244499</v>
      </c>
      <c r="J18" s="142">
        <f t="shared" si="2"/>
        <v>394211130</v>
      </c>
      <c r="K18" s="189" t="s">
        <v>231</v>
      </c>
      <c r="L18" s="192" t="s">
        <v>13</v>
      </c>
      <c r="M18" s="195"/>
      <c r="N18" s="195"/>
      <c r="O18" s="143"/>
      <c r="P18" s="198">
        <v>140</v>
      </c>
      <c r="Q18" s="200">
        <v>102.759</v>
      </c>
      <c r="R18" s="200">
        <v>99.986400000000003</v>
      </c>
      <c r="S18" s="200">
        <v>6.0317999999999996</v>
      </c>
      <c r="T18" s="200">
        <v>-2.7000000000000001E-3</v>
      </c>
      <c r="U18" s="200">
        <v>-2.5999999999999999E-3</v>
      </c>
      <c r="V18" s="200">
        <v>-2.7000000000000001E-3</v>
      </c>
      <c r="W18" s="200">
        <v>0</v>
      </c>
      <c r="X18" s="200">
        <v>25.443899999999999</v>
      </c>
      <c r="Y18" s="200">
        <v>33.606400000000001</v>
      </c>
      <c r="Z18" s="200">
        <v>0.47070000000000001</v>
      </c>
      <c r="AA18" s="200">
        <v>5.2641</v>
      </c>
      <c r="AB18" s="200" t="s">
        <v>137</v>
      </c>
      <c r="AC18" s="144" t="s">
        <v>137</v>
      </c>
      <c r="AE18" s="322">
        <v>0.15628136690334976</v>
      </c>
      <c r="AF18" s="323">
        <v>4.6193407172155261E-2</v>
      </c>
      <c r="AH18" s="402" t="s">
        <v>231</v>
      </c>
      <c r="AJ18" s="257">
        <v>3091852000</v>
      </c>
      <c r="AK18" s="258">
        <v>3091852</v>
      </c>
      <c r="AL18" s="259">
        <v>0.11</v>
      </c>
      <c r="AM18" s="260">
        <v>3</v>
      </c>
      <c r="AN18" s="262">
        <v>43829</v>
      </c>
      <c r="AO18" s="262">
        <v>43920</v>
      </c>
      <c r="AP18" s="263" t="s">
        <v>204</v>
      </c>
      <c r="AQ18" s="264">
        <v>321212504.27999997</v>
      </c>
      <c r="AR18" s="259">
        <f t="shared" si="0"/>
        <v>0.10389</v>
      </c>
      <c r="AS18" s="265" t="s">
        <v>168</v>
      </c>
      <c r="AT18" s="162">
        <f>AQ18/(AJ18+BY18)</f>
        <v>8.8306498571948153E-2</v>
      </c>
      <c r="AU18" s="273" t="s">
        <v>147</v>
      </c>
      <c r="AV18" s="265" t="s">
        <v>148</v>
      </c>
      <c r="AW18" s="266"/>
      <c r="AX18" s="267" t="s">
        <v>167</v>
      </c>
      <c r="AY18" s="268" t="s">
        <v>471</v>
      </c>
      <c r="AZ18" s="39" t="s">
        <v>174</v>
      </c>
      <c r="BA18" s="274">
        <v>0</v>
      </c>
      <c r="BB18" s="277">
        <f>(AJ18+BY18)*0.2</f>
        <v>727494600</v>
      </c>
      <c r="BC18" s="278">
        <f t="shared" si="1"/>
        <v>0.10389</v>
      </c>
      <c r="BE18" s="257">
        <v>619152.75</v>
      </c>
      <c r="BF18" s="280">
        <v>4.1292510140349906E-3</v>
      </c>
      <c r="BH18" s="281">
        <v>43644</v>
      </c>
      <c r="BI18" s="261">
        <v>43736</v>
      </c>
      <c r="BJ18" s="282">
        <v>54562095</v>
      </c>
      <c r="BK18" s="283">
        <v>54562095</v>
      </c>
      <c r="BL18" s="282">
        <v>0</v>
      </c>
      <c r="BM18" s="282">
        <v>0</v>
      </c>
      <c r="BN18" s="282">
        <v>0</v>
      </c>
      <c r="BO18" s="284">
        <v>54562095</v>
      </c>
      <c r="BP18" s="259">
        <v>2.4E-2</v>
      </c>
      <c r="BQ18" s="259"/>
      <c r="BR18" s="293">
        <v>54562095</v>
      </c>
      <c r="BT18" s="332">
        <f t="shared" si="30"/>
        <v>54562095</v>
      </c>
      <c r="BU18" s="333">
        <f t="shared" si="42"/>
        <v>54562095</v>
      </c>
      <c r="BV18" s="333">
        <f t="shared" si="45"/>
        <v>54562095</v>
      </c>
      <c r="BW18" s="334"/>
      <c r="BY18" s="308">
        <v>545621000</v>
      </c>
      <c r="BZ18" s="309"/>
      <c r="CB18" s="166" t="str">
        <f t="shared" si="18"/>
        <v>RU000A0JV664</v>
      </c>
      <c r="CC18" s="338">
        <f t="shared" si="31"/>
        <v>321212504.27999997</v>
      </c>
      <c r="CD18" s="338">
        <f t="shared" si="32"/>
        <v>3091852</v>
      </c>
      <c r="CE18" s="359">
        <f t="shared" si="33"/>
        <v>0.11</v>
      </c>
      <c r="CF18" s="352">
        <f t="shared" si="34"/>
        <v>43829</v>
      </c>
      <c r="CG18" s="338">
        <f t="shared" si="35"/>
        <v>3</v>
      </c>
      <c r="CH18" s="338">
        <f t="shared" si="36"/>
        <v>619152.75</v>
      </c>
      <c r="CI18" s="364">
        <f t="shared" si="37"/>
        <v>4.1292510140349906E-3</v>
      </c>
      <c r="CJ18" s="342">
        <f t="shared" si="43"/>
        <v>727494600</v>
      </c>
      <c r="CK18" s="338">
        <f t="shared" si="38"/>
        <v>0</v>
      </c>
      <c r="CL18" s="338">
        <f t="shared" si="39"/>
        <v>54562095</v>
      </c>
      <c r="CM18" s="338">
        <f t="shared" si="40"/>
        <v>54562095</v>
      </c>
      <c r="CN18" s="338">
        <f t="shared" si="41"/>
        <v>54562095</v>
      </c>
      <c r="CO18" s="339" t="str">
        <f t="shared" si="14"/>
        <v/>
      </c>
      <c r="CP18" s="352"/>
      <c r="CQ18" s="353"/>
    </row>
    <row r="19" spans="1:95" ht="15" customHeight="1" x14ac:dyDescent="0.25">
      <c r="A19" s="672"/>
      <c r="B19" s="189" t="s">
        <v>69</v>
      </c>
      <c r="C19" s="141" t="s">
        <v>70</v>
      </c>
      <c r="D19" s="203">
        <v>1761389</v>
      </c>
      <c r="E19" s="206">
        <v>214.28</v>
      </c>
      <c r="F19" s="200">
        <v>104.150772</v>
      </c>
      <c r="G19" s="210">
        <v>0.112247877204791</v>
      </c>
      <c r="H19" s="212">
        <v>1.03717549917357</v>
      </c>
      <c r="I19" s="214">
        <v>224.754274437985</v>
      </c>
      <c r="J19" s="142">
        <f t="shared" si="2"/>
        <v>377430434.92000002</v>
      </c>
      <c r="K19" s="189" t="s">
        <v>25</v>
      </c>
      <c r="L19" s="192" t="s">
        <v>13</v>
      </c>
      <c r="M19" s="195"/>
      <c r="N19" s="195"/>
      <c r="O19" s="143"/>
      <c r="P19" s="198">
        <v>140</v>
      </c>
      <c r="Q19" s="200">
        <v>104.416</v>
      </c>
      <c r="R19" s="200">
        <v>103.38509999999999</v>
      </c>
      <c r="S19" s="200">
        <v>6.8796999999999997</v>
      </c>
      <c r="T19" s="200">
        <v>0.82199999999999995</v>
      </c>
      <c r="U19" s="200">
        <v>0.76959999999999995</v>
      </c>
      <c r="V19" s="200">
        <v>0.69330000000000003</v>
      </c>
      <c r="W19" s="200">
        <v>1.6254999999999999</v>
      </c>
      <c r="X19" s="200">
        <v>29.4407</v>
      </c>
      <c r="Y19" s="200">
        <v>316.56889999999999</v>
      </c>
      <c r="Z19" s="200">
        <v>2.0066999999999999</v>
      </c>
      <c r="AA19" s="200">
        <v>8.9673999999999996</v>
      </c>
      <c r="AB19" s="200" t="s">
        <v>137</v>
      </c>
      <c r="AC19" s="144" t="s">
        <v>137</v>
      </c>
      <c r="AE19" s="322">
        <v>0.21200486662678875</v>
      </c>
      <c r="AF19" s="323">
        <v>0.13955137489248176</v>
      </c>
      <c r="AH19" s="402" t="s">
        <v>25</v>
      </c>
      <c r="AJ19" s="257">
        <v>1761411000</v>
      </c>
      <c r="AK19" s="258">
        <v>1761411</v>
      </c>
      <c r="AL19" s="259">
        <v>0.1075</v>
      </c>
      <c r="AM19" s="260">
        <v>1</v>
      </c>
      <c r="AN19" s="262">
        <v>43856</v>
      </c>
      <c r="AO19" s="262">
        <v>43887</v>
      </c>
      <c r="AP19" s="263" t="s">
        <v>204</v>
      </c>
      <c r="AQ19" s="264">
        <v>323201304.38999999</v>
      </c>
      <c r="AR19" s="259">
        <f t="shared" si="0"/>
        <v>0.18348999999999999</v>
      </c>
      <c r="AS19" s="265" t="s">
        <v>155</v>
      </c>
      <c r="AT19" s="162" t="s">
        <v>137</v>
      </c>
      <c r="AU19" s="265" t="s">
        <v>137</v>
      </c>
      <c r="AV19" s="265" t="s">
        <v>148</v>
      </c>
      <c r="AW19" s="266"/>
      <c r="AX19" s="267" t="s">
        <v>165</v>
      </c>
      <c r="AY19" s="661" t="s">
        <v>492</v>
      </c>
      <c r="AZ19" s="39" t="s">
        <v>174</v>
      </c>
      <c r="BA19" s="274">
        <v>0</v>
      </c>
      <c r="BB19" s="275"/>
      <c r="BC19" s="279">
        <f t="shared" si="1"/>
        <v>0.18348999999999999</v>
      </c>
      <c r="BE19" s="257">
        <v>57700</v>
      </c>
      <c r="BF19" s="280">
        <v>2.7495344546331285E-3</v>
      </c>
      <c r="BH19" s="281">
        <v>43764</v>
      </c>
      <c r="BI19" s="261">
        <v>43795</v>
      </c>
      <c r="BJ19" s="282">
        <v>19571230</v>
      </c>
      <c r="BK19" s="282">
        <v>19571230</v>
      </c>
      <c r="BL19" s="282">
        <v>0</v>
      </c>
      <c r="BM19" s="282">
        <v>0</v>
      </c>
      <c r="BN19" s="282">
        <v>0</v>
      </c>
      <c r="BO19" s="284">
        <v>19571230</v>
      </c>
      <c r="BP19" s="259">
        <v>2.5000000000000001E-2</v>
      </c>
      <c r="BQ19" s="259"/>
      <c r="BR19" s="293">
        <v>19571230</v>
      </c>
      <c r="BT19" s="332">
        <f t="shared" si="30"/>
        <v>19571230</v>
      </c>
      <c r="BU19" s="333">
        <f t="shared" si="42"/>
        <v>19571230</v>
      </c>
      <c r="BV19" s="333">
        <f t="shared" si="45"/>
        <v>19571230</v>
      </c>
      <c r="BW19" s="334"/>
      <c r="BY19" s="308" t="s">
        <v>174</v>
      </c>
      <c r="BZ19" s="309"/>
      <c r="CB19" s="166" t="str">
        <f t="shared" si="18"/>
        <v>RU000A0JWKP6</v>
      </c>
      <c r="CC19" s="338">
        <f t="shared" si="31"/>
        <v>323201304.38999999</v>
      </c>
      <c r="CD19" s="338">
        <f t="shared" si="32"/>
        <v>1761411</v>
      </c>
      <c r="CE19" s="359">
        <f t="shared" si="33"/>
        <v>0.1075</v>
      </c>
      <c r="CF19" s="352">
        <f t="shared" si="34"/>
        <v>43856</v>
      </c>
      <c r="CG19" s="338">
        <f t="shared" si="35"/>
        <v>1</v>
      </c>
      <c r="CH19" s="338">
        <f t="shared" si="36"/>
        <v>57700</v>
      </c>
      <c r="CI19" s="364">
        <f t="shared" si="37"/>
        <v>2.7495344546331285E-3</v>
      </c>
      <c r="CJ19" s="342" t="str">
        <f t="shared" si="43"/>
        <v/>
      </c>
      <c r="CK19" s="338">
        <f t="shared" si="38"/>
        <v>0</v>
      </c>
      <c r="CL19" s="338">
        <f t="shared" si="39"/>
        <v>19571230</v>
      </c>
      <c r="CM19" s="338">
        <f t="shared" si="40"/>
        <v>19571230</v>
      </c>
      <c r="CN19" s="338">
        <f t="shared" si="41"/>
        <v>19571230</v>
      </c>
      <c r="CO19" s="339" t="str">
        <f t="shared" si="14"/>
        <v/>
      </c>
      <c r="CP19" s="352"/>
      <c r="CQ19" s="353"/>
    </row>
    <row r="20" spans="1:95" ht="15" customHeight="1" x14ac:dyDescent="0.25">
      <c r="A20" s="672"/>
      <c r="B20" s="189" t="s">
        <v>81</v>
      </c>
      <c r="C20" s="141" t="s">
        <v>82</v>
      </c>
      <c r="D20" s="203">
        <v>2999905</v>
      </c>
      <c r="E20" s="206">
        <v>69.349999999999994</v>
      </c>
      <c r="F20" s="200">
        <v>100.040311</v>
      </c>
      <c r="G20" s="210">
        <v>9.2782592773437506E-2</v>
      </c>
      <c r="H20" s="212">
        <v>0.38710806645850798</v>
      </c>
      <c r="I20" s="214">
        <v>69.807955934086706</v>
      </c>
      <c r="J20" s="142">
        <f t="shared" si="2"/>
        <v>208043411.74999997</v>
      </c>
      <c r="K20" s="189" t="s">
        <v>229</v>
      </c>
      <c r="L20" s="192" t="s">
        <v>13</v>
      </c>
      <c r="M20" s="195"/>
      <c r="N20" s="195"/>
      <c r="O20" s="143"/>
      <c r="P20" s="198">
        <v>140</v>
      </c>
      <c r="Q20" s="200">
        <v>100.8206</v>
      </c>
      <c r="R20" s="200">
        <v>99.957599999999999</v>
      </c>
      <c r="S20" s="200">
        <v>6.0317999999999996</v>
      </c>
      <c r="T20" s="200">
        <v>-1.37E-2</v>
      </c>
      <c r="U20" s="200">
        <v>-1.29E-2</v>
      </c>
      <c r="V20" s="200">
        <v>-1.35E-2</v>
      </c>
      <c r="W20" s="200">
        <v>4.0000000000000002E-4</v>
      </c>
      <c r="X20" s="200">
        <v>27.4969</v>
      </c>
      <c r="Y20" s="200">
        <v>-20.479800000000001</v>
      </c>
      <c r="Z20" s="200">
        <v>0.15290000000000001</v>
      </c>
      <c r="AA20" s="200">
        <v>4.5244</v>
      </c>
      <c r="AB20" s="200" t="s">
        <v>137</v>
      </c>
      <c r="AC20" s="144" t="s">
        <v>137</v>
      </c>
      <c r="AE20" s="322">
        <v>0.19107950916926389</v>
      </c>
      <c r="AF20" s="323">
        <v>1.5048885619752506E-2</v>
      </c>
      <c r="AH20" s="402" t="s">
        <v>229</v>
      </c>
      <c r="AJ20" s="257">
        <v>3000000000</v>
      </c>
      <c r="AK20" s="258">
        <v>3000000</v>
      </c>
      <c r="AL20" s="259">
        <v>0.09</v>
      </c>
      <c r="AM20" s="260">
        <v>1</v>
      </c>
      <c r="AN20" s="262">
        <v>43856</v>
      </c>
      <c r="AO20" s="262">
        <v>43887</v>
      </c>
      <c r="AP20" s="263" t="s">
        <v>204</v>
      </c>
      <c r="AQ20" s="264">
        <v>117180000</v>
      </c>
      <c r="AR20" s="259">
        <f t="shared" si="0"/>
        <v>3.9059999999999997E-2</v>
      </c>
      <c r="AS20" s="265" t="s">
        <v>153</v>
      </c>
      <c r="AT20" s="162">
        <f>AQ20/AJ20</f>
        <v>3.9059999999999997E-2</v>
      </c>
      <c r="AU20" s="273" t="s">
        <v>147</v>
      </c>
      <c r="AV20" s="265" t="s">
        <v>148</v>
      </c>
      <c r="AW20" s="266"/>
      <c r="AX20" s="267" t="s">
        <v>169</v>
      </c>
      <c r="AY20" s="268" t="s">
        <v>493</v>
      </c>
      <c r="AZ20" s="39" t="s">
        <v>174</v>
      </c>
      <c r="BA20" s="274">
        <v>0</v>
      </c>
      <c r="BB20" s="277">
        <f>AJ20*0.1</f>
        <v>300000000</v>
      </c>
      <c r="BC20" s="278">
        <f t="shared" si="1"/>
        <v>3.9059999999999997E-2</v>
      </c>
      <c r="BE20" s="257">
        <v>669019.63</v>
      </c>
      <c r="BF20" s="280">
        <v>2.0966207059375293E-3</v>
      </c>
      <c r="BH20" s="281">
        <v>43764</v>
      </c>
      <c r="BI20" s="261">
        <v>43795</v>
      </c>
      <c r="BJ20" s="282">
        <v>34500000</v>
      </c>
      <c r="BK20" s="283">
        <v>34500000</v>
      </c>
      <c r="BL20" s="282">
        <v>0</v>
      </c>
      <c r="BM20" s="282">
        <v>0</v>
      </c>
      <c r="BN20" s="282">
        <v>0</v>
      </c>
      <c r="BO20" s="284">
        <v>34500000</v>
      </c>
      <c r="BP20" s="259">
        <v>4.4999999999999998E-2</v>
      </c>
      <c r="BQ20" s="259"/>
      <c r="BR20" s="293">
        <v>34500000</v>
      </c>
      <c r="BT20" s="332">
        <f t="shared" si="30"/>
        <v>34500000</v>
      </c>
      <c r="BU20" s="333">
        <f t="shared" si="42"/>
        <v>34500000</v>
      </c>
      <c r="BV20" s="333">
        <f t="shared" si="45"/>
        <v>34500000</v>
      </c>
      <c r="BW20" s="334"/>
      <c r="BY20" s="308" t="s">
        <v>174</v>
      </c>
      <c r="BZ20" s="309"/>
      <c r="CB20" s="166" t="str">
        <f t="shared" si="18"/>
        <v>RU000A0JUJE6</v>
      </c>
      <c r="CC20" s="338">
        <f t="shared" si="31"/>
        <v>117180000</v>
      </c>
      <c r="CD20" s="338">
        <f t="shared" si="32"/>
        <v>3000000</v>
      </c>
      <c r="CE20" s="359">
        <f t="shared" si="33"/>
        <v>0.09</v>
      </c>
      <c r="CF20" s="352">
        <f t="shared" si="34"/>
        <v>43856</v>
      </c>
      <c r="CG20" s="338">
        <f t="shared" si="35"/>
        <v>1</v>
      </c>
      <c r="CH20" s="338">
        <f t="shared" si="36"/>
        <v>669019.63</v>
      </c>
      <c r="CI20" s="364">
        <f t="shared" si="37"/>
        <v>2.0966207059375293E-3</v>
      </c>
      <c r="CJ20" s="342">
        <f t="shared" si="43"/>
        <v>300000000</v>
      </c>
      <c r="CK20" s="338">
        <f t="shared" si="38"/>
        <v>0</v>
      </c>
      <c r="CL20" s="338">
        <f t="shared" si="39"/>
        <v>34500000</v>
      </c>
      <c r="CM20" s="338">
        <f t="shared" si="40"/>
        <v>34500000</v>
      </c>
      <c r="CN20" s="338">
        <f t="shared" si="41"/>
        <v>34500000</v>
      </c>
      <c r="CO20" s="339" t="str">
        <f t="shared" si="14"/>
        <v/>
      </c>
      <c r="CP20" s="352"/>
      <c r="CQ20" s="353"/>
    </row>
    <row r="21" spans="1:95" x14ac:dyDescent="0.25">
      <c r="A21" s="672"/>
      <c r="B21" s="189" t="s">
        <v>77</v>
      </c>
      <c r="C21" s="141" t="s">
        <v>78</v>
      </c>
      <c r="D21" s="203">
        <v>1015238</v>
      </c>
      <c r="E21" s="206">
        <v>184.8</v>
      </c>
      <c r="F21" s="200">
        <v>104.18634400000001</v>
      </c>
      <c r="G21" s="210">
        <v>8.3795218467712401E-2</v>
      </c>
      <c r="H21" s="212">
        <v>1.04469228360739</v>
      </c>
      <c r="I21" s="214">
        <v>193.92636454069199</v>
      </c>
      <c r="J21" s="142">
        <f t="shared" si="2"/>
        <v>187615982.40000001</v>
      </c>
      <c r="K21" s="189" t="s">
        <v>16</v>
      </c>
      <c r="L21" s="192" t="s">
        <v>13</v>
      </c>
      <c r="M21" s="195"/>
      <c r="N21" s="195"/>
      <c r="O21" s="143"/>
      <c r="P21" s="198">
        <v>140</v>
      </c>
      <c r="Q21" s="200">
        <v>105.1819</v>
      </c>
      <c r="R21" s="200">
        <v>102.28879999999999</v>
      </c>
      <c r="S21" s="200">
        <v>6.5640000000000001</v>
      </c>
      <c r="T21" s="200">
        <v>0.49149999999999999</v>
      </c>
      <c r="U21" s="200">
        <v>0.4617</v>
      </c>
      <c r="V21" s="200">
        <v>0.38080000000000003</v>
      </c>
      <c r="W21" s="200">
        <v>2.2993999999999999</v>
      </c>
      <c r="X21" s="200">
        <v>23.965800000000002</v>
      </c>
      <c r="Y21" s="200">
        <v>178.59559999999999</v>
      </c>
      <c r="Z21" s="200">
        <v>1.2677</v>
      </c>
      <c r="AA21" s="200">
        <v>7.2125000000000004</v>
      </c>
      <c r="AB21" s="200" t="s">
        <v>137</v>
      </c>
      <c r="AC21" s="144" t="s">
        <v>137</v>
      </c>
      <c r="AE21" s="324">
        <v>0.15439577814460484</v>
      </c>
      <c r="AF21" s="325">
        <v>7.1459021209681076E-2</v>
      </c>
      <c r="AH21" s="402" t="s">
        <v>16</v>
      </c>
      <c r="AJ21" s="257">
        <v>2382831000</v>
      </c>
      <c r="AK21" s="258">
        <v>2382831</v>
      </c>
      <c r="AL21" s="259">
        <v>0.11</v>
      </c>
      <c r="AM21" s="260">
        <v>3</v>
      </c>
      <c r="AN21" s="262">
        <v>43825</v>
      </c>
      <c r="AO21" s="262">
        <v>43916</v>
      </c>
      <c r="AP21" s="263" t="s">
        <v>204</v>
      </c>
      <c r="AQ21" s="264">
        <v>382587345.36000001</v>
      </c>
      <c r="AR21" s="259">
        <f t="shared" si="0"/>
        <v>0.16056000000000001</v>
      </c>
      <c r="AS21" s="265" t="s">
        <v>171</v>
      </c>
      <c r="AT21" s="162">
        <f>(AQ21+BY21+BZ21)/(AJ21+BY21+BZ21)</f>
        <v>0.24702237214020994</v>
      </c>
      <c r="AU21" s="265" t="s">
        <v>148</v>
      </c>
      <c r="AV21" s="265" t="s">
        <v>148</v>
      </c>
      <c r="AW21" s="266"/>
      <c r="AX21" s="267" t="s">
        <v>170</v>
      </c>
      <c r="AY21" s="268" t="s">
        <v>472</v>
      </c>
      <c r="AZ21" s="39" t="s">
        <v>174</v>
      </c>
      <c r="BA21" s="274">
        <v>0</v>
      </c>
      <c r="BB21" s="277">
        <f>(AJ21+BY21+BZ21)*0.2-BY21-BZ21</f>
        <v>257675000</v>
      </c>
      <c r="BC21" s="279">
        <f t="shared" si="1"/>
        <v>0.16056000000000001</v>
      </c>
      <c r="BE21" s="257">
        <v>6113867.5700000003</v>
      </c>
      <c r="BF21" s="280">
        <v>9.0612137547490101E-3</v>
      </c>
      <c r="BH21" s="281">
        <v>43642</v>
      </c>
      <c r="BI21" s="261">
        <v>43734</v>
      </c>
      <c r="BJ21" s="295">
        <v>82349795</v>
      </c>
      <c r="BK21" s="283">
        <v>82349795</v>
      </c>
      <c r="BL21" s="282">
        <v>0</v>
      </c>
      <c r="BM21" s="282">
        <v>0</v>
      </c>
      <c r="BN21" s="282">
        <v>0</v>
      </c>
      <c r="BO21" s="284">
        <v>82349795</v>
      </c>
      <c r="BP21" s="259">
        <v>3.1E-2</v>
      </c>
      <c r="BQ21" s="331">
        <f t="shared" ref="BQ21" si="46">BO21/AQ21</f>
        <v>0.21524442979814715</v>
      </c>
      <c r="BR21" s="285">
        <v>26564450</v>
      </c>
      <c r="BT21" s="166">
        <f t="shared" si="30"/>
        <v>82349795</v>
      </c>
      <c r="BU21" s="167">
        <f t="shared" si="42"/>
        <v>26564450</v>
      </c>
      <c r="BV21" s="167">
        <f>BJ21</f>
        <v>82349795</v>
      </c>
      <c r="BW21" s="305">
        <f>BQ21</f>
        <v>0.21524442979814715</v>
      </c>
      <c r="BY21" s="308">
        <v>132822000</v>
      </c>
      <c r="BZ21" s="309">
        <v>140792000</v>
      </c>
      <c r="CB21" s="166" t="str">
        <f t="shared" si="18"/>
        <v>RU000A0JV508</v>
      </c>
      <c r="CC21" s="338">
        <f t="shared" si="31"/>
        <v>382587345.36000001</v>
      </c>
      <c r="CD21" s="338">
        <f t="shared" si="32"/>
        <v>2382831</v>
      </c>
      <c r="CE21" s="359">
        <f t="shared" si="33"/>
        <v>0.11</v>
      </c>
      <c r="CF21" s="352">
        <f t="shared" si="34"/>
        <v>43825</v>
      </c>
      <c r="CG21" s="338">
        <f t="shared" si="35"/>
        <v>3</v>
      </c>
      <c r="CH21" s="338">
        <f t="shared" si="36"/>
        <v>6113867.5700000003</v>
      </c>
      <c r="CI21" s="364">
        <f t="shared" si="37"/>
        <v>9.0612137547490101E-3</v>
      </c>
      <c r="CJ21" s="342">
        <f t="shared" si="43"/>
        <v>257675000</v>
      </c>
      <c r="CK21" s="338">
        <f t="shared" si="38"/>
        <v>0</v>
      </c>
      <c r="CL21" s="338">
        <f t="shared" si="39"/>
        <v>82349795</v>
      </c>
      <c r="CM21" s="338">
        <f t="shared" si="40"/>
        <v>82349795</v>
      </c>
      <c r="CN21" s="338">
        <f t="shared" si="41"/>
        <v>26564450</v>
      </c>
      <c r="CO21" s="339">
        <f t="shared" si="14"/>
        <v>0.21524442979814715</v>
      </c>
      <c r="CP21" s="352"/>
      <c r="CQ21" s="353"/>
    </row>
    <row r="22" spans="1:95" ht="15" customHeight="1" x14ac:dyDescent="0.25">
      <c r="A22" s="672"/>
      <c r="B22" s="189" t="s">
        <v>101</v>
      </c>
      <c r="C22" s="141" t="s">
        <v>102</v>
      </c>
      <c r="D22" s="203">
        <v>1345385</v>
      </c>
      <c r="E22" s="206">
        <v>142.13</v>
      </c>
      <c r="F22" s="200">
        <v>101.864653</v>
      </c>
      <c r="G22" s="210">
        <v>9.4873008728027397E-2</v>
      </c>
      <c r="H22" s="212">
        <v>0.54504269603272004</v>
      </c>
      <c r="I22" s="214">
        <v>145.43023137677699</v>
      </c>
      <c r="J22" s="142">
        <f t="shared" si="2"/>
        <v>191219570.04999998</v>
      </c>
      <c r="K22" s="189" t="s">
        <v>237</v>
      </c>
      <c r="L22" s="192" t="s">
        <v>13</v>
      </c>
      <c r="M22" s="195"/>
      <c r="N22" s="195"/>
      <c r="O22" s="143"/>
      <c r="P22" s="198">
        <v>140</v>
      </c>
      <c r="Q22" s="200">
        <v>102.2657</v>
      </c>
      <c r="R22" s="200">
        <v>101.5561</v>
      </c>
      <c r="S22" s="200">
        <v>6.6566999999999998</v>
      </c>
      <c r="T22" s="200">
        <v>0.55500000000000005</v>
      </c>
      <c r="U22" s="200">
        <v>0.5212</v>
      </c>
      <c r="V22" s="200">
        <v>0.36120000000000002</v>
      </c>
      <c r="W22" s="200">
        <v>-7.7337999999999996</v>
      </c>
      <c r="X22" s="200">
        <v>21.210999999999999</v>
      </c>
      <c r="Y22" s="200">
        <v>289.12470000000002</v>
      </c>
      <c r="Z22" s="200">
        <v>1.2755000000000001</v>
      </c>
      <c r="AA22" s="200">
        <v>8.3394999999999992</v>
      </c>
      <c r="AB22" s="200" t="s">
        <v>137</v>
      </c>
      <c r="AC22" s="144" t="s">
        <v>137</v>
      </c>
      <c r="AE22" s="322">
        <v>0.17866804445139209</v>
      </c>
      <c r="AF22" s="323">
        <v>0.11905477001646586</v>
      </c>
      <c r="AH22" s="402" t="s">
        <v>237</v>
      </c>
      <c r="AJ22" s="257">
        <v>1345408000</v>
      </c>
      <c r="AK22" s="258">
        <v>1345408</v>
      </c>
      <c r="AL22" s="259">
        <v>9.2499999999999999E-2</v>
      </c>
      <c r="AM22" s="260">
        <v>1</v>
      </c>
      <c r="AN22" s="262">
        <v>43839</v>
      </c>
      <c r="AO22" s="262">
        <v>43864</v>
      </c>
      <c r="AP22" s="263" t="s">
        <v>204</v>
      </c>
      <c r="AQ22" s="264">
        <v>159901740.80000001</v>
      </c>
      <c r="AR22" s="259">
        <f t="shared" si="0"/>
        <v>0.11885000000000001</v>
      </c>
      <c r="AS22" s="265" t="s">
        <v>172</v>
      </c>
      <c r="AT22" s="162">
        <f>(BY22+AQ22)/(AJ22+BY22)</f>
        <v>0.23339951139580692</v>
      </c>
      <c r="AU22" s="265" t="s">
        <v>148</v>
      </c>
      <c r="AV22" s="265" t="s">
        <v>148</v>
      </c>
      <c r="AW22" s="266"/>
      <c r="AX22" s="267" t="s">
        <v>165</v>
      </c>
      <c r="AY22" s="268" t="s">
        <v>475</v>
      </c>
      <c r="AZ22" s="39" t="s">
        <v>174</v>
      </c>
      <c r="BA22" s="274">
        <v>0</v>
      </c>
      <c r="BB22" s="277">
        <f>(AJ22+BY22)*0.2-BY22</f>
        <v>108251200</v>
      </c>
      <c r="BC22" s="279">
        <f t="shared" si="1"/>
        <v>0.11885000000000001</v>
      </c>
      <c r="BE22" s="257">
        <v>179863.75750000001</v>
      </c>
      <c r="BF22" s="280">
        <v>3.7272984549906411E-3</v>
      </c>
      <c r="BH22" s="281">
        <v>43772</v>
      </c>
      <c r="BI22" s="261">
        <v>43802</v>
      </c>
      <c r="BJ22" s="282">
        <v>30928920</v>
      </c>
      <c r="BK22" s="283">
        <v>15464460</v>
      </c>
      <c r="BL22" s="282">
        <v>0</v>
      </c>
      <c r="BM22" s="282">
        <v>0</v>
      </c>
      <c r="BN22" s="282">
        <v>0</v>
      </c>
      <c r="BO22" s="284">
        <v>15464460</v>
      </c>
      <c r="BP22" s="259">
        <v>0.02</v>
      </c>
      <c r="BQ22" s="259"/>
      <c r="BR22" s="293">
        <v>15464460</v>
      </c>
      <c r="BT22" s="332">
        <f t="shared" si="30"/>
        <v>15464460</v>
      </c>
      <c r="BU22" s="333">
        <f t="shared" si="42"/>
        <v>15464460</v>
      </c>
      <c r="BV22" s="333">
        <f>BU22</f>
        <v>15464460</v>
      </c>
      <c r="BW22" s="334"/>
      <c r="BY22" s="308">
        <v>201038000</v>
      </c>
      <c r="BZ22" s="309"/>
      <c r="CB22" s="166" t="str">
        <f t="shared" si="18"/>
        <v>RU000A0JVHJ7</v>
      </c>
      <c r="CC22" s="338">
        <f t="shared" si="31"/>
        <v>159901740.80000001</v>
      </c>
      <c r="CD22" s="338">
        <f t="shared" si="32"/>
        <v>1345408</v>
      </c>
      <c r="CE22" s="359">
        <f t="shared" si="33"/>
        <v>9.2499999999999999E-2</v>
      </c>
      <c r="CF22" s="352">
        <f t="shared" si="34"/>
        <v>43839</v>
      </c>
      <c r="CG22" s="338">
        <f t="shared" si="35"/>
        <v>1</v>
      </c>
      <c r="CH22" s="338">
        <f t="shared" si="36"/>
        <v>179863.75750000001</v>
      </c>
      <c r="CI22" s="364">
        <f t="shared" si="37"/>
        <v>3.7272984549906411E-3</v>
      </c>
      <c r="CJ22" s="342">
        <f t="shared" si="43"/>
        <v>108251200</v>
      </c>
      <c r="CK22" s="338">
        <f t="shared" si="38"/>
        <v>0</v>
      </c>
      <c r="CL22" s="338">
        <f t="shared" si="39"/>
        <v>15464460</v>
      </c>
      <c r="CM22" s="338">
        <f t="shared" si="40"/>
        <v>15464460</v>
      </c>
      <c r="CN22" s="338">
        <f t="shared" si="41"/>
        <v>15464460</v>
      </c>
      <c r="CO22" s="339" t="str">
        <f t="shared" si="14"/>
        <v/>
      </c>
      <c r="CP22" s="352"/>
      <c r="CQ22" s="353"/>
    </row>
    <row r="23" spans="1:95" ht="15" customHeight="1" x14ac:dyDescent="0.25">
      <c r="A23" s="672"/>
      <c r="B23" s="189" t="s">
        <v>87</v>
      </c>
      <c r="C23" s="141" t="s">
        <v>88</v>
      </c>
      <c r="D23" s="203">
        <v>306647</v>
      </c>
      <c r="E23" s="206">
        <v>554.83000000000004</v>
      </c>
      <c r="F23" s="200">
        <v>99.6</v>
      </c>
      <c r="G23" s="210">
        <v>7.4281949847936596E-2</v>
      </c>
      <c r="H23" s="212">
        <v>1.1173277991683099</v>
      </c>
      <c r="I23" s="214">
        <v>555.34068000000002</v>
      </c>
      <c r="J23" s="142">
        <f t="shared" si="2"/>
        <v>170136955.01000002</v>
      </c>
      <c r="K23" s="189" t="s">
        <v>19</v>
      </c>
      <c r="L23" s="192" t="s">
        <v>13</v>
      </c>
      <c r="M23" s="195"/>
      <c r="N23" s="195"/>
      <c r="O23" s="143"/>
      <c r="P23" s="198">
        <v>140</v>
      </c>
      <c r="Q23" s="200">
        <v>103.0016</v>
      </c>
      <c r="R23" s="200">
        <v>100.9928</v>
      </c>
      <c r="S23" s="200">
        <v>7.0278999999999998</v>
      </c>
      <c r="T23" s="200">
        <v>1.0397000000000001</v>
      </c>
      <c r="U23" s="200">
        <v>0.97330000000000005</v>
      </c>
      <c r="V23" s="200">
        <v>1.0370999999999999</v>
      </c>
      <c r="W23" s="200">
        <v>-22.967099999999999</v>
      </c>
      <c r="X23" s="200">
        <v>22.851800000000001</v>
      </c>
      <c r="Y23" s="200">
        <v>59.675899999999999</v>
      </c>
      <c r="Z23" s="200">
        <v>1.6991000000000001</v>
      </c>
      <c r="AA23" s="200">
        <v>6.2000999999999999</v>
      </c>
      <c r="AB23" s="200" t="s">
        <v>137</v>
      </c>
      <c r="AC23" s="144" t="s">
        <v>137</v>
      </c>
      <c r="AE23" s="322">
        <v>0.28354520256353871</v>
      </c>
      <c r="AF23" s="323">
        <v>2.8971858834749203E-2</v>
      </c>
      <c r="AH23" s="402" t="s">
        <v>19</v>
      </c>
      <c r="AJ23" s="257">
        <v>2354187000</v>
      </c>
      <c r="AK23" s="258">
        <v>2354187</v>
      </c>
      <c r="AL23" s="259">
        <v>7.8E-2</v>
      </c>
      <c r="AM23" s="260">
        <v>3</v>
      </c>
      <c r="AN23" s="262">
        <v>43827</v>
      </c>
      <c r="AO23" s="262">
        <v>43918</v>
      </c>
      <c r="AP23" s="263" t="s">
        <v>204</v>
      </c>
      <c r="AQ23" s="264">
        <v>1175680987.8</v>
      </c>
      <c r="AR23" s="259">
        <f t="shared" si="0"/>
        <v>0.49939999999999996</v>
      </c>
      <c r="AS23" s="265" t="s">
        <v>159</v>
      </c>
      <c r="AT23" s="162">
        <f>AQ23/AJ23</f>
        <v>0.49939999999999996</v>
      </c>
      <c r="AU23" s="265" t="s">
        <v>148</v>
      </c>
      <c r="AV23" s="265" t="s">
        <v>148</v>
      </c>
      <c r="AW23" s="266"/>
      <c r="AX23" s="267" t="s">
        <v>173</v>
      </c>
      <c r="AY23" s="268" t="s">
        <v>473</v>
      </c>
      <c r="AZ23" s="39" t="s">
        <v>174</v>
      </c>
      <c r="BA23" s="274">
        <v>0</v>
      </c>
      <c r="BB23" s="277">
        <f>AJ23*0.3</f>
        <v>706256100</v>
      </c>
      <c r="BC23" s="279">
        <f t="shared" si="1"/>
        <v>0.49939999999999996</v>
      </c>
      <c r="BE23" s="257">
        <v>361555.20500000002</v>
      </c>
      <c r="BF23" s="280">
        <v>1.3766353546117384E-3</v>
      </c>
      <c r="BH23" s="281">
        <v>43644</v>
      </c>
      <c r="BI23" s="261">
        <v>43736</v>
      </c>
      <c r="BJ23" s="282">
        <v>52905644.450000003</v>
      </c>
      <c r="BK23" s="283">
        <v>58777810.789999992</v>
      </c>
      <c r="BL23" s="282">
        <v>0</v>
      </c>
      <c r="BM23" s="282">
        <v>5872166.3399999999</v>
      </c>
      <c r="BN23" s="282">
        <v>0</v>
      </c>
      <c r="BO23" s="284">
        <v>52905644.449999988</v>
      </c>
      <c r="BP23" s="259">
        <v>4.4999999999999998E-2</v>
      </c>
      <c r="BQ23" s="331">
        <f t="shared" ref="BQ23" si="47">BO23/AQ23</f>
        <v>4.4999999999149422E-2</v>
      </c>
      <c r="BR23" s="285">
        <v>40000000</v>
      </c>
      <c r="BT23" s="166">
        <f t="shared" si="30"/>
        <v>52905644.449999988</v>
      </c>
      <c r="BU23" s="167">
        <f t="shared" si="42"/>
        <v>40000000</v>
      </c>
      <c r="BV23" s="167">
        <f>BJ23</f>
        <v>52905644.450000003</v>
      </c>
      <c r="BW23" s="305">
        <f>BQ23</f>
        <v>4.4999999999149422E-2</v>
      </c>
      <c r="BY23" s="308" t="s">
        <v>174</v>
      </c>
      <c r="BZ23" s="309"/>
      <c r="CB23" s="166" t="str">
        <f t="shared" si="18"/>
        <v>RU000A0ZZ6K5</v>
      </c>
      <c r="CC23" s="338">
        <f t="shared" si="31"/>
        <v>1175680987.8</v>
      </c>
      <c r="CD23" s="338">
        <f t="shared" si="32"/>
        <v>2354187</v>
      </c>
      <c r="CE23" s="359">
        <f t="shared" si="33"/>
        <v>7.8E-2</v>
      </c>
      <c r="CF23" s="352">
        <f t="shared" si="34"/>
        <v>43827</v>
      </c>
      <c r="CG23" s="338">
        <f t="shared" si="35"/>
        <v>3</v>
      </c>
      <c r="CH23" s="338">
        <f t="shared" si="36"/>
        <v>361555.20500000002</v>
      </c>
      <c r="CI23" s="364">
        <f t="shared" si="37"/>
        <v>1.3766353546117384E-3</v>
      </c>
      <c r="CJ23" s="342">
        <f t="shared" si="43"/>
        <v>706256100</v>
      </c>
      <c r="CK23" s="338">
        <f t="shared" si="38"/>
        <v>0</v>
      </c>
      <c r="CL23" s="338">
        <f t="shared" si="39"/>
        <v>52905644.449999988</v>
      </c>
      <c r="CM23" s="338">
        <f t="shared" si="40"/>
        <v>52905644.450000003</v>
      </c>
      <c r="CN23" s="338">
        <f t="shared" si="41"/>
        <v>40000000</v>
      </c>
      <c r="CO23" s="339">
        <f t="shared" si="14"/>
        <v>4.4999999999149422E-2</v>
      </c>
      <c r="CP23" s="352"/>
      <c r="CQ23" s="353"/>
    </row>
    <row r="24" spans="1:95" x14ac:dyDescent="0.25">
      <c r="A24" s="672"/>
      <c r="B24" s="189" t="s">
        <v>97</v>
      </c>
      <c r="C24" s="141" t="s">
        <v>98</v>
      </c>
      <c r="D24" s="203">
        <v>1241053</v>
      </c>
      <c r="E24" s="206">
        <v>81.66</v>
      </c>
      <c r="F24" s="200">
        <v>100.607398</v>
      </c>
      <c r="G24" s="210">
        <v>7.3501780033111599E-2</v>
      </c>
      <c r="H24" s="212">
        <v>0.33335592007600701</v>
      </c>
      <c r="I24" s="214">
        <v>82.876001078239995</v>
      </c>
      <c r="J24" s="142">
        <f t="shared" si="2"/>
        <v>101344387.97999999</v>
      </c>
      <c r="K24" s="189" t="s">
        <v>239</v>
      </c>
      <c r="L24" s="192" t="s">
        <v>13</v>
      </c>
      <c r="M24" s="195"/>
      <c r="N24" s="195"/>
      <c r="O24" s="143"/>
      <c r="P24" s="198">
        <v>140</v>
      </c>
      <c r="Q24" s="200">
        <v>101.0485</v>
      </c>
      <c r="R24" s="200">
        <v>100.6786</v>
      </c>
      <c r="S24" s="200">
        <v>6.2750000000000004</v>
      </c>
      <c r="T24" s="200">
        <v>0.2407</v>
      </c>
      <c r="U24" s="200">
        <v>0.22670000000000001</v>
      </c>
      <c r="V24" s="200">
        <v>0.21909999999999999</v>
      </c>
      <c r="W24" s="200">
        <v>-0.49270000000000003</v>
      </c>
      <c r="X24" s="200">
        <v>23.854500000000002</v>
      </c>
      <c r="Y24" s="200">
        <v>316.39190000000002</v>
      </c>
      <c r="Z24" s="200">
        <v>2.2136999999999998</v>
      </c>
      <c r="AA24" s="200">
        <v>8.9736999999999991</v>
      </c>
      <c r="AB24" s="200" t="s">
        <v>137</v>
      </c>
      <c r="AC24" s="144" t="s">
        <v>137</v>
      </c>
      <c r="AE24" s="322">
        <v>0.1591574709915487</v>
      </c>
      <c r="AF24" s="323">
        <v>6.401978376979138E-2</v>
      </c>
      <c r="AH24" s="402" t="s">
        <v>239</v>
      </c>
      <c r="AJ24" s="257">
        <v>1241056000</v>
      </c>
      <c r="AK24" s="258">
        <v>1241056</v>
      </c>
      <c r="AL24" s="259">
        <v>0.09</v>
      </c>
      <c r="AM24" s="260">
        <v>3</v>
      </c>
      <c r="AN24" s="262">
        <v>43815</v>
      </c>
      <c r="AO24" s="262">
        <v>43906</v>
      </c>
      <c r="AP24" s="263" t="s">
        <v>204</v>
      </c>
      <c r="AQ24" s="264">
        <v>56120552.32</v>
      </c>
      <c r="AR24" s="259">
        <f t="shared" si="0"/>
        <v>4.5220000000000003E-2</v>
      </c>
      <c r="AS24" s="265" t="s">
        <v>155</v>
      </c>
      <c r="AT24" s="162" t="s">
        <v>137</v>
      </c>
      <c r="AU24" s="265" t="s">
        <v>137</v>
      </c>
      <c r="AV24" s="265" t="s">
        <v>148</v>
      </c>
      <c r="AW24" s="266"/>
      <c r="AX24" s="267" t="s">
        <v>175</v>
      </c>
      <c r="AY24" s="268" t="s">
        <v>432</v>
      </c>
      <c r="AZ24" s="39" t="s">
        <v>174</v>
      </c>
      <c r="BA24" s="274">
        <v>0</v>
      </c>
      <c r="BB24" s="275"/>
      <c r="BC24" s="278">
        <f t="shared" si="1"/>
        <v>4.5220000000000003E-2</v>
      </c>
      <c r="BE24" s="257">
        <v>847319.15249999997</v>
      </c>
      <c r="BF24" s="280">
        <v>2.341219671164279E-2</v>
      </c>
      <c r="BH24" s="281">
        <v>43631</v>
      </c>
      <c r="BI24" s="261">
        <v>43723</v>
      </c>
      <c r="BJ24" s="282">
        <v>14687827.26</v>
      </c>
      <c r="BK24" s="283">
        <v>14687827.26</v>
      </c>
      <c r="BL24" s="282">
        <v>0</v>
      </c>
      <c r="BM24" s="282">
        <v>0</v>
      </c>
      <c r="BN24" s="282">
        <v>0</v>
      </c>
      <c r="BO24" s="284">
        <v>14687827.26</v>
      </c>
      <c r="BP24" s="259">
        <v>1.9E-2</v>
      </c>
      <c r="BQ24" s="331">
        <f t="shared" ref="BQ24" si="48">BO24/AQ24</f>
        <v>0.26171922144047777</v>
      </c>
      <c r="BR24" s="285">
        <v>12472928</v>
      </c>
      <c r="BT24" s="166">
        <f>BO24</f>
        <v>14687827.26</v>
      </c>
      <c r="BU24" s="167">
        <f>BR24</f>
        <v>12472928</v>
      </c>
      <c r="BV24" s="167">
        <f>BJ24</f>
        <v>14687827.26</v>
      </c>
      <c r="BW24" s="305">
        <f>BQ24</f>
        <v>0.26171922144047777</v>
      </c>
      <c r="BY24" s="308" t="s">
        <v>174</v>
      </c>
      <c r="BZ24" s="309"/>
      <c r="CB24" s="166" t="str">
        <f t="shared" si="18"/>
        <v>RU000A0JVU81</v>
      </c>
      <c r="CC24" s="338">
        <f t="shared" si="31"/>
        <v>56120552.32</v>
      </c>
      <c r="CD24" s="338">
        <f t="shared" si="32"/>
        <v>1241056</v>
      </c>
      <c r="CE24" s="359">
        <f t="shared" si="33"/>
        <v>0.09</v>
      </c>
      <c r="CF24" s="352">
        <f t="shared" si="34"/>
        <v>43815</v>
      </c>
      <c r="CG24" s="338">
        <f t="shared" si="35"/>
        <v>3</v>
      </c>
      <c r="CH24" s="338">
        <f t="shared" si="36"/>
        <v>847319.15249999997</v>
      </c>
      <c r="CI24" s="364">
        <f t="shared" si="37"/>
        <v>2.341219671164279E-2</v>
      </c>
      <c r="CJ24" s="342" t="str">
        <f t="shared" si="43"/>
        <v/>
      </c>
      <c r="CK24" s="338">
        <f t="shared" si="38"/>
        <v>0</v>
      </c>
      <c r="CL24" s="338">
        <f t="shared" si="39"/>
        <v>14687827.26</v>
      </c>
      <c r="CM24" s="338">
        <f t="shared" si="40"/>
        <v>14687827.26</v>
      </c>
      <c r="CN24" s="338">
        <f t="shared" si="41"/>
        <v>12472928</v>
      </c>
      <c r="CO24" s="339">
        <f t="shared" si="14"/>
        <v>0.26171922144047777</v>
      </c>
      <c r="CP24" s="352"/>
      <c r="CQ24" s="353"/>
    </row>
    <row r="25" spans="1:95" x14ac:dyDescent="0.25">
      <c r="A25" s="672"/>
      <c r="B25" s="189" t="s">
        <v>243</v>
      </c>
      <c r="C25" s="141" t="s">
        <v>190</v>
      </c>
      <c r="D25" s="203">
        <v>1035287</v>
      </c>
      <c r="E25" s="206">
        <v>59.1</v>
      </c>
      <c r="F25" s="200">
        <v>100.060683</v>
      </c>
      <c r="G25" s="210">
        <v>9.4821929931640597E-2</v>
      </c>
      <c r="H25" s="212">
        <v>0.34106926333083498</v>
      </c>
      <c r="I25" s="214">
        <v>59.475863859592501</v>
      </c>
      <c r="J25" s="142">
        <v>61185461.700000003</v>
      </c>
      <c r="K25" s="189" t="s">
        <v>32</v>
      </c>
      <c r="L25" s="192" t="s">
        <v>13</v>
      </c>
      <c r="M25" s="195"/>
      <c r="N25" s="195"/>
      <c r="O25" s="143"/>
      <c r="P25" s="198">
        <v>140</v>
      </c>
      <c r="Q25" s="200">
        <v>100.80880000000001</v>
      </c>
      <c r="R25" s="200">
        <v>99.972499999999997</v>
      </c>
      <c r="S25" s="200">
        <v>6.0317999999999996</v>
      </c>
      <c r="T25" s="200">
        <v>-8.2000000000000007E-3</v>
      </c>
      <c r="U25" s="200">
        <v>-7.7999999999999996E-3</v>
      </c>
      <c r="V25" s="200">
        <v>-8.0999999999999996E-3</v>
      </c>
      <c r="W25" s="200">
        <v>2.0000000000000001E-4</v>
      </c>
      <c r="X25" s="200">
        <v>28.7043</v>
      </c>
      <c r="Y25" s="200">
        <v>0</v>
      </c>
      <c r="Z25" s="200">
        <v>0.1583</v>
      </c>
      <c r="AA25" s="200">
        <v>4.7103000000000002</v>
      </c>
      <c r="AB25" s="200" t="s">
        <v>137</v>
      </c>
      <c r="AC25" s="144" t="s">
        <v>137</v>
      </c>
      <c r="AE25" s="322">
        <v>0.16963793548531469</v>
      </c>
      <c r="AF25" s="323">
        <v>9.3243586916719579E-2</v>
      </c>
      <c r="AH25" s="402" t="s">
        <v>32</v>
      </c>
      <c r="AJ25" s="257">
        <v>1035391000</v>
      </c>
      <c r="AK25" s="258">
        <v>1035391</v>
      </c>
      <c r="AL25" s="259">
        <v>9.2499999999999999E-2</v>
      </c>
      <c r="AM25" s="260">
        <v>1</v>
      </c>
      <c r="AN25" s="262">
        <v>43858</v>
      </c>
      <c r="AO25" s="262">
        <v>43889</v>
      </c>
      <c r="AP25" s="263" t="s">
        <v>204</v>
      </c>
      <c r="AQ25" s="264">
        <v>34457812.479999997</v>
      </c>
      <c r="AR25" s="259">
        <f t="shared" si="0"/>
        <v>3.3279999999999997E-2</v>
      </c>
      <c r="AS25" s="265" t="s">
        <v>249</v>
      </c>
      <c r="AT25" s="162">
        <f>(AQ25+BY25+BZ25)/(AJ25+BY25+BZ25)</f>
        <v>0.17828796031875688</v>
      </c>
      <c r="AU25" s="273" t="s">
        <v>147</v>
      </c>
      <c r="AV25" s="265" t="s">
        <v>148</v>
      </c>
      <c r="AW25" s="266"/>
      <c r="AX25" s="267" t="s">
        <v>248</v>
      </c>
      <c r="AY25" s="268" t="s">
        <v>494</v>
      </c>
      <c r="AZ25" s="39" t="s">
        <v>174</v>
      </c>
      <c r="BA25" s="274">
        <v>0</v>
      </c>
      <c r="BB25" s="277">
        <f>(AJ25+BY25+BZ25)*0.3-BY25-BZ25</f>
        <v>182716100</v>
      </c>
      <c r="BC25" s="278">
        <f t="shared" si="1"/>
        <v>3.3279999999999997E-2</v>
      </c>
      <c r="BE25" s="257">
        <v>96402.8125</v>
      </c>
      <c r="BF25" s="280">
        <v>8.9452473140098007E-3</v>
      </c>
      <c r="BH25" s="296">
        <v>43766</v>
      </c>
      <c r="BI25" s="170">
        <v>43797</v>
      </c>
      <c r="BJ25" s="297">
        <v>28016461</v>
      </c>
      <c r="BK25" s="298">
        <v>12181070</v>
      </c>
      <c r="BL25" s="297">
        <v>0</v>
      </c>
      <c r="BM25" s="297">
        <v>0</v>
      </c>
      <c r="BN25" s="297">
        <v>0</v>
      </c>
      <c r="BO25" s="299">
        <v>12181070</v>
      </c>
      <c r="BP25" s="168">
        <v>2.3E-2</v>
      </c>
      <c r="BQ25" s="259"/>
      <c r="BR25" s="300">
        <v>12181070</v>
      </c>
      <c r="BT25" s="332">
        <f>BO25</f>
        <v>12181070</v>
      </c>
      <c r="BU25" s="333">
        <f>BR25</f>
        <v>12181070</v>
      </c>
      <c r="BV25" s="333">
        <f>BU25</f>
        <v>12181070</v>
      </c>
      <c r="BW25" s="334"/>
      <c r="BY25" s="308">
        <v>60905000</v>
      </c>
      <c r="BZ25" s="309">
        <v>121811000</v>
      </c>
      <c r="CB25" s="166" t="str">
        <f t="shared" si="18"/>
        <v>RU000A0JUPU9</v>
      </c>
      <c r="CC25" s="338">
        <f t="shared" si="31"/>
        <v>34457812.479999997</v>
      </c>
      <c r="CD25" s="338">
        <f t="shared" si="32"/>
        <v>1035391</v>
      </c>
      <c r="CE25" s="359">
        <f t="shared" si="33"/>
        <v>9.2499999999999999E-2</v>
      </c>
      <c r="CF25" s="352">
        <f t="shared" si="34"/>
        <v>43858</v>
      </c>
      <c r="CG25" s="338">
        <f t="shared" si="35"/>
        <v>1</v>
      </c>
      <c r="CH25" s="338">
        <f t="shared" si="36"/>
        <v>96402.8125</v>
      </c>
      <c r="CI25" s="364">
        <f t="shared" si="37"/>
        <v>8.9452473140098007E-3</v>
      </c>
      <c r="CJ25" s="342">
        <f t="shared" si="43"/>
        <v>182716100</v>
      </c>
      <c r="CK25" s="338">
        <f t="shared" si="38"/>
        <v>0</v>
      </c>
      <c r="CL25" s="338">
        <f t="shared" si="39"/>
        <v>12181070</v>
      </c>
      <c r="CM25" s="338">
        <f t="shared" si="40"/>
        <v>12181070</v>
      </c>
      <c r="CN25" s="338">
        <f t="shared" si="41"/>
        <v>12181070</v>
      </c>
      <c r="CO25" s="339" t="str">
        <f t="shared" si="14"/>
        <v/>
      </c>
      <c r="CP25" s="352"/>
      <c r="CQ25" s="353"/>
    </row>
    <row r="26" spans="1:95" x14ac:dyDescent="0.25">
      <c r="A26" s="672"/>
      <c r="B26" s="189" t="s">
        <v>244</v>
      </c>
      <c r="C26" s="141" t="s">
        <v>191</v>
      </c>
      <c r="D26" s="203">
        <v>1002119</v>
      </c>
      <c r="E26" s="206">
        <v>60.92</v>
      </c>
      <c r="F26" s="200">
        <v>100.066191</v>
      </c>
      <c r="G26" s="210">
        <v>9.7703652381897002E-2</v>
      </c>
      <c r="H26" s="212">
        <v>0.40830153929554702</v>
      </c>
      <c r="I26" s="214">
        <v>61.320323468963203</v>
      </c>
      <c r="J26" s="142">
        <v>61049089.479999997</v>
      </c>
      <c r="K26" s="189" t="s">
        <v>33</v>
      </c>
      <c r="L26" s="192" t="s">
        <v>13</v>
      </c>
      <c r="M26" s="195"/>
      <c r="N26" s="195"/>
      <c r="O26" s="143"/>
      <c r="P26" s="198">
        <v>140</v>
      </c>
      <c r="Q26" s="200">
        <v>100.8293</v>
      </c>
      <c r="R26" s="200">
        <v>99.970399999999998</v>
      </c>
      <c r="S26" s="200">
        <v>6.0317999999999996</v>
      </c>
      <c r="T26" s="200">
        <v>-8.2000000000000007E-3</v>
      </c>
      <c r="U26" s="200">
        <v>-7.7999999999999996E-3</v>
      </c>
      <c r="V26" s="200">
        <v>-8.0999999999999996E-3</v>
      </c>
      <c r="W26" s="200">
        <v>2.0000000000000001E-4</v>
      </c>
      <c r="X26" s="200">
        <v>28.862400000000001</v>
      </c>
      <c r="Y26" s="200">
        <v>11.6145</v>
      </c>
      <c r="Z26" s="200">
        <v>0.1583</v>
      </c>
      <c r="AA26" s="200">
        <v>4.8482000000000003</v>
      </c>
      <c r="AB26" s="200" t="s">
        <v>137</v>
      </c>
      <c r="AC26" s="144" t="s">
        <v>137</v>
      </c>
      <c r="AE26" s="322">
        <v>0.17052596087633781</v>
      </c>
      <c r="AF26" s="323">
        <v>8.1565816441304353E-2</v>
      </c>
      <c r="AH26" s="402" t="s">
        <v>33</v>
      </c>
      <c r="AJ26" s="257">
        <v>1002243000</v>
      </c>
      <c r="AK26" s="258">
        <v>1002243</v>
      </c>
      <c r="AL26" s="259">
        <v>9.5000000000000001E-2</v>
      </c>
      <c r="AM26" s="260">
        <v>1</v>
      </c>
      <c r="AN26" s="262">
        <v>43858</v>
      </c>
      <c r="AO26" s="262">
        <v>43889</v>
      </c>
      <c r="AP26" s="263" t="s">
        <v>204</v>
      </c>
      <c r="AQ26" s="264">
        <v>41763465.810000002</v>
      </c>
      <c r="AR26" s="259">
        <f t="shared" si="0"/>
        <v>4.1670000000000006E-2</v>
      </c>
      <c r="AS26" s="265" t="s">
        <v>249</v>
      </c>
      <c r="AT26" s="162">
        <f>(AQ26+BY26+BZ26)/(AJ26+BY26+BZ26)</f>
        <v>0.18541921553478091</v>
      </c>
      <c r="AU26" s="273" t="s">
        <v>147</v>
      </c>
      <c r="AV26" s="265" t="s">
        <v>148</v>
      </c>
      <c r="AW26" s="266"/>
      <c r="AX26" s="267" t="s">
        <v>250</v>
      </c>
      <c r="AY26" s="268" t="s">
        <v>495</v>
      </c>
      <c r="AZ26" s="39" t="s">
        <v>174</v>
      </c>
      <c r="BA26" s="274">
        <v>0</v>
      </c>
      <c r="BB26" s="277">
        <f>(AJ26+BY26+BZ26)*0.3-BY26-BZ26</f>
        <v>176866700</v>
      </c>
      <c r="BC26" s="279">
        <f t="shared" si="1"/>
        <v>4.1670000000000006E-2</v>
      </c>
      <c r="BE26" s="257">
        <v>70070.507500000007</v>
      </c>
      <c r="BF26" s="280">
        <v>8.2309585292092164E-3</v>
      </c>
      <c r="BH26" s="281">
        <v>43766</v>
      </c>
      <c r="BI26" s="261">
        <v>43797</v>
      </c>
      <c r="BJ26" s="282">
        <v>27119507</v>
      </c>
      <c r="BK26" s="283">
        <v>11791090</v>
      </c>
      <c r="BL26" s="282">
        <v>0</v>
      </c>
      <c r="BM26" s="282">
        <v>0</v>
      </c>
      <c r="BN26" s="282">
        <v>0</v>
      </c>
      <c r="BO26" s="284">
        <v>11791090</v>
      </c>
      <c r="BP26" s="259">
        <v>2.3E-2</v>
      </c>
      <c r="BQ26" s="259"/>
      <c r="BR26" s="293">
        <v>11791090</v>
      </c>
      <c r="BT26" s="332">
        <f>BO26</f>
        <v>11791090</v>
      </c>
      <c r="BU26" s="333">
        <f>BR26</f>
        <v>11791090</v>
      </c>
      <c r="BV26" s="333">
        <f>BU26</f>
        <v>11791090</v>
      </c>
      <c r="BW26" s="334"/>
      <c r="BY26" s="308">
        <v>58955000</v>
      </c>
      <c r="BZ26" s="309">
        <v>117911000</v>
      </c>
      <c r="CB26" s="166" t="str">
        <f t="shared" si="18"/>
        <v>RU000A0JUPF0</v>
      </c>
      <c r="CC26" s="338">
        <f t="shared" si="31"/>
        <v>41763465.810000002</v>
      </c>
      <c r="CD26" s="338">
        <f t="shared" si="32"/>
        <v>1002243</v>
      </c>
      <c r="CE26" s="359">
        <f t="shared" si="33"/>
        <v>9.5000000000000001E-2</v>
      </c>
      <c r="CF26" s="352">
        <f t="shared" si="34"/>
        <v>43858</v>
      </c>
      <c r="CG26" s="338">
        <f t="shared" si="35"/>
        <v>1</v>
      </c>
      <c r="CH26" s="338">
        <f t="shared" si="36"/>
        <v>70070.507500000007</v>
      </c>
      <c r="CI26" s="364">
        <f t="shared" si="37"/>
        <v>8.2309585292092164E-3</v>
      </c>
      <c r="CJ26" s="342">
        <f t="shared" si="43"/>
        <v>176866700</v>
      </c>
      <c r="CK26" s="338">
        <f t="shared" si="38"/>
        <v>0</v>
      </c>
      <c r="CL26" s="338">
        <f t="shared" si="39"/>
        <v>11791090</v>
      </c>
      <c r="CM26" s="338">
        <f t="shared" si="40"/>
        <v>11791090</v>
      </c>
      <c r="CN26" s="338">
        <f t="shared" si="41"/>
        <v>11791090</v>
      </c>
      <c r="CO26" s="339" t="str">
        <f t="shared" si="14"/>
        <v/>
      </c>
      <c r="CP26" s="352"/>
      <c r="CQ26" s="353"/>
    </row>
    <row r="27" spans="1:95" x14ac:dyDescent="0.25">
      <c r="A27" s="672"/>
      <c r="B27" s="189" t="s">
        <v>242</v>
      </c>
      <c r="C27" s="141" t="s">
        <v>193</v>
      </c>
      <c r="D27" s="203">
        <v>2141216</v>
      </c>
      <c r="E27" s="206">
        <v>27.85</v>
      </c>
      <c r="F27" s="200">
        <v>100.330467</v>
      </c>
      <c r="G27" s="210">
        <v>7.1650733947753897E-2</v>
      </c>
      <c r="H27" s="212">
        <v>0.11941393040793299</v>
      </c>
      <c r="I27" s="214">
        <v>28.392035003716298</v>
      </c>
      <c r="J27" s="142">
        <v>59632865.600000001</v>
      </c>
      <c r="K27" s="189" t="s">
        <v>230</v>
      </c>
      <c r="L27" s="192" t="s">
        <v>13</v>
      </c>
      <c r="M27" s="195"/>
      <c r="N27" s="195"/>
      <c r="O27" s="143"/>
      <c r="P27" s="198">
        <v>140</v>
      </c>
      <c r="Q27" s="200">
        <v>101.68859999999999</v>
      </c>
      <c r="R27" s="200">
        <v>100.68170000000001</v>
      </c>
      <c r="S27" s="200">
        <v>6.1883999999999997</v>
      </c>
      <c r="T27" s="200">
        <v>0.15620000000000001</v>
      </c>
      <c r="U27" s="200">
        <v>0.14710000000000001</v>
      </c>
      <c r="V27" s="200">
        <v>0.154</v>
      </c>
      <c r="W27" s="200">
        <v>2.2800000000000001E-2</v>
      </c>
      <c r="X27" s="200">
        <v>23.481100000000001</v>
      </c>
      <c r="Y27" s="200">
        <v>280.88010000000003</v>
      </c>
      <c r="Z27" s="200">
        <v>0.37819999999999998</v>
      </c>
      <c r="AA27" s="200">
        <v>8.9414999999999996</v>
      </c>
      <c r="AB27" s="200" t="s">
        <v>137</v>
      </c>
      <c r="AC27" s="144" t="s">
        <v>137</v>
      </c>
      <c r="AE27" s="322">
        <v>0.1787577677986644</v>
      </c>
      <c r="AF27" s="323">
        <v>1.9390053261599708E-2</v>
      </c>
      <c r="AH27" s="402" t="s">
        <v>230</v>
      </c>
      <c r="AJ27" s="257">
        <v>3432641000</v>
      </c>
      <c r="AK27" s="258">
        <v>3432641</v>
      </c>
      <c r="AL27" s="259">
        <v>0.105</v>
      </c>
      <c r="AM27" s="260">
        <v>3</v>
      </c>
      <c r="AN27" s="261">
        <v>43795</v>
      </c>
      <c r="AO27" s="262">
        <v>43887</v>
      </c>
      <c r="AP27" s="263" t="s">
        <v>204</v>
      </c>
      <c r="AQ27" s="264">
        <v>12769424.52</v>
      </c>
      <c r="AR27" s="259">
        <f t="shared" si="0"/>
        <v>3.7199999999999998E-3</v>
      </c>
      <c r="AS27" s="265" t="s">
        <v>151</v>
      </c>
      <c r="AT27" s="162">
        <f>(BY27+AQ27)/(AJ27+BY27)</f>
        <v>0.20297613931381592</v>
      </c>
      <c r="AU27" s="273" t="s">
        <v>147</v>
      </c>
      <c r="AV27" s="265" t="s">
        <v>148</v>
      </c>
      <c r="AW27" s="266"/>
      <c r="AX27" s="267" t="s">
        <v>251</v>
      </c>
      <c r="AY27" s="268" t="s">
        <v>298</v>
      </c>
      <c r="AZ27" s="39" t="s">
        <v>174</v>
      </c>
      <c r="BA27" s="274">
        <v>0</v>
      </c>
      <c r="BB27" s="277">
        <f>(AJ27+BY27)*0.3-BY27</f>
        <v>429079600</v>
      </c>
      <c r="BC27" s="279">
        <f t="shared" si="1"/>
        <v>3.7199999999999998E-3</v>
      </c>
      <c r="BE27" s="257">
        <v>827239.59250000003</v>
      </c>
      <c r="BF27" s="280">
        <v>1.046189467662508E-2</v>
      </c>
      <c r="BH27" s="281">
        <v>43703</v>
      </c>
      <c r="BI27" s="261">
        <v>43795</v>
      </c>
      <c r="BJ27" s="282">
        <v>85816040</v>
      </c>
      <c r="BK27" s="283">
        <v>85816040</v>
      </c>
      <c r="BL27" s="282">
        <v>0</v>
      </c>
      <c r="BM27" s="282">
        <v>0</v>
      </c>
      <c r="BN27" s="282">
        <v>0</v>
      </c>
      <c r="BO27" s="284">
        <v>85816040</v>
      </c>
      <c r="BP27" s="259">
        <v>4.3999999999999997E-2</v>
      </c>
      <c r="BQ27" s="259"/>
      <c r="BR27" s="293">
        <v>85816040</v>
      </c>
      <c r="BT27" s="332">
        <f>BO27</f>
        <v>85816040</v>
      </c>
      <c r="BU27" s="333">
        <f>BR27</f>
        <v>85816040</v>
      </c>
      <c r="BV27" s="333">
        <f>BU27</f>
        <v>85816040</v>
      </c>
      <c r="BW27" s="334"/>
      <c r="BY27" s="308">
        <v>858161000</v>
      </c>
      <c r="BZ27" s="309"/>
      <c r="CB27" s="166" t="str">
        <f t="shared" si="18"/>
        <v>RU000A0JUQ54</v>
      </c>
      <c r="CC27" s="338">
        <f t="shared" si="31"/>
        <v>12769424.52</v>
      </c>
      <c r="CD27" s="338">
        <f t="shared" si="32"/>
        <v>3432641</v>
      </c>
      <c r="CE27" s="359">
        <f t="shared" si="33"/>
        <v>0.105</v>
      </c>
      <c r="CF27" s="352">
        <f t="shared" si="34"/>
        <v>43795</v>
      </c>
      <c r="CG27" s="338">
        <f t="shared" si="35"/>
        <v>3</v>
      </c>
      <c r="CH27" s="338">
        <f t="shared" si="36"/>
        <v>827239.59250000003</v>
      </c>
      <c r="CI27" s="364">
        <f t="shared" si="37"/>
        <v>1.046189467662508E-2</v>
      </c>
      <c r="CJ27" s="342">
        <f t="shared" si="43"/>
        <v>429079600</v>
      </c>
      <c r="CK27" s="338">
        <f t="shared" si="38"/>
        <v>0</v>
      </c>
      <c r="CL27" s="338">
        <f t="shared" si="39"/>
        <v>85816040</v>
      </c>
      <c r="CM27" s="338">
        <f t="shared" si="40"/>
        <v>85816040</v>
      </c>
      <c r="CN27" s="338">
        <f t="shared" si="41"/>
        <v>85816040</v>
      </c>
      <c r="CO27" s="339" t="str">
        <f t="shared" si="14"/>
        <v/>
      </c>
      <c r="CP27" s="352"/>
      <c r="CQ27" s="353"/>
    </row>
    <row r="28" spans="1:95" ht="15.75" thickBot="1" x14ac:dyDescent="0.3">
      <c r="A28" s="673"/>
      <c r="B28" s="201" t="s">
        <v>241</v>
      </c>
      <c r="C28" s="94" t="s">
        <v>192</v>
      </c>
      <c r="D28" s="204">
        <v>863994</v>
      </c>
      <c r="E28" s="207">
        <v>55.44</v>
      </c>
      <c r="F28" s="208">
        <v>100.34714099999999</v>
      </c>
      <c r="G28" s="216">
        <v>7.2985572814941405E-2</v>
      </c>
      <c r="H28" s="217">
        <v>0.18561476987998399</v>
      </c>
      <c r="I28" s="215">
        <v>56.702454759191603</v>
      </c>
      <c r="J28" s="95">
        <v>47899827.359999999</v>
      </c>
      <c r="K28" s="190" t="s">
        <v>254</v>
      </c>
      <c r="L28" s="193" t="s">
        <v>13</v>
      </c>
      <c r="M28" s="196"/>
      <c r="N28" s="196"/>
      <c r="O28" s="130"/>
      <c r="P28" s="198">
        <v>140</v>
      </c>
      <c r="Q28" s="200">
        <v>101.7139</v>
      </c>
      <c r="R28" s="200">
        <v>100.30840000000001</v>
      </c>
      <c r="S28" s="200">
        <v>6.1791</v>
      </c>
      <c r="T28" s="200">
        <v>0.1067</v>
      </c>
      <c r="U28" s="200">
        <v>0.10050000000000001</v>
      </c>
      <c r="V28" s="200">
        <v>9.7500000000000003E-2</v>
      </c>
      <c r="W28" s="200">
        <v>-0.19620000000000001</v>
      </c>
      <c r="X28" s="200">
        <v>25.3111</v>
      </c>
      <c r="Y28" s="200">
        <v>341.74979999999999</v>
      </c>
      <c r="Z28" s="200">
        <v>1.7986</v>
      </c>
      <c r="AA28" s="200">
        <v>9.1202000000000005</v>
      </c>
      <c r="AB28" s="200" t="s">
        <v>137</v>
      </c>
      <c r="AC28" s="144" t="s">
        <v>137</v>
      </c>
      <c r="AE28" s="326">
        <v>0.16832747885962679</v>
      </c>
      <c r="AF28" s="327">
        <v>0.11873245317356031</v>
      </c>
      <c r="AH28" s="403" t="s">
        <v>254</v>
      </c>
      <c r="AJ28" s="53">
        <v>864000000</v>
      </c>
      <c r="AK28" s="71">
        <v>864000</v>
      </c>
      <c r="AL28" s="47">
        <v>0.09</v>
      </c>
      <c r="AM28" s="41">
        <v>3</v>
      </c>
      <c r="AN28" s="57">
        <v>43773</v>
      </c>
      <c r="AO28" s="73">
        <v>43865</v>
      </c>
      <c r="AP28" s="72" t="s">
        <v>204</v>
      </c>
      <c r="AQ28" s="44">
        <v>29099520</v>
      </c>
      <c r="AR28" s="47">
        <f t="shared" si="0"/>
        <v>3.3680000000000002E-2</v>
      </c>
      <c r="AS28" s="50" t="s">
        <v>155</v>
      </c>
      <c r="AT28" s="93" t="s">
        <v>137</v>
      </c>
      <c r="AU28" s="50" t="s">
        <v>137</v>
      </c>
      <c r="AV28" s="50" t="s">
        <v>148</v>
      </c>
      <c r="AW28" s="88"/>
      <c r="AX28" s="68" t="s">
        <v>252</v>
      </c>
      <c r="AY28" s="56" t="s">
        <v>253</v>
      </c>
      <c r="AZ28" s="39" t="s">
        <v>174</v>
      </c>
      <c r="BA28" s="86">
        <v>0</v>
      </c>
      <c r="BB28" s="85"/>
      <c r="BC28" s="91">
        <f t="shared" si="1"/>
        <v>3.3680000000000002E-2</v>
      </c>
      <c r="BE28" s="53">
        <v>383644.98499999999</v>
      </c>
      <c r="BF28" s="63">
        <v>6.2534769158753903E-2</v>
      </c>
      <c r="BH28" s="76">
        <v>43681</v>
      </c>
      <c r="BI28" s="57">
        <v>43773</v>
      </c>
      <c r="BJ28" s="77">
        <v>21603980</v>
      </c>
      <c r="BK28" s="78">
        <v>8641592</v>
      </c>
      <c r="BL28" s="77">
        <v>0</v>
      </c>
      <c r="BM28" s="77">
        <v>0</v>
      </c>
      <c r="BN28" s="77">
        <v>0</v>
      </c>
      <c r="BO28" s="79">
        <v>8641592</v>
      </c>
      <c r="BP28" s="47">
        <v>0.02</v>
      </c>
      <c r="BQ28" s="47"/>
      <c r="BR28" s="98">
        <v>8641592</v>
      </c>
      <c r="BT28" s="335">
        <f>BO28</f>
        <v>8641592</v>
      </c>
      <c r="BU28" s="336">
        <f>BR28</f>
        <v>8641592</v>
      </c>
      <c r="BV28" s="336">
        <f>BU28</f>
        <v>8641592</v>
      </c>
      <c r="BW28" s="337"/>
      <c r="BY28" s="61"/>
      <c r="BZ28" s="58"/>
      <c r="CB28" s="53" t="str">
        <f t="shared" si="18"/>
        <v>RU000A0JVAQ7</v>
      </c>
      <c r="CC28" s="340">
        <f t="shared" si="31"/>
        <v>29099520</v>
      </c>
      <c r="CD28" s="340">
        <f t="shared" si="32"/>
        <v>864000</v>
      </c>
      <c r="CE28" s="360">
        <f t="shared" si="33"/>
        <v>0.09</v>
      </c>
      <c r="CF28" s="354">
        <f t="shared" si="34"/>
        <v>43773</v>
      </c>
      <c r="CG28" s="340">
        <f t="shared" si="35"/>
        <v>3</v>
      </c>
      <c r="CH28" s="340">
        <f t="shared" si="36"/>
        <v>383644.98499999999</v>
      </c>
      <c r="CI28" s="365">
        <f t="shared" si="37"/>
        <v>6.2534769158753903E-2</v>
      </c>
      <c r="CJ28" s="340" t="str">
        <f t="shared" si="43"/>
        <v/>
      </c>
      <c r="CK28" s="340">
        <f t="shared" si="38"/>
        <v>0</v>
      </c>
      <c r="CL28" s="340">
        <f t="shared" si="39"/>
        <v>8641592</v>
      </c>
      <c r="CM28" s="340">
        <f t="shared" si="40"/>
        <v>8641592</v>
      </c>
      <c r="CN28" s="340">
        <f t="shared" si="41"/>
        <v>8641592</v>
      </c>
      <c r="CO28" s="341" t="str">
        <f t="shared" si="14"/>
        <v/>
      </c>
      <c r="CP28" s="354"/>
      <c r="CQ28" s="355"/>
    </row>
    <row r="29" spans="1:95" s="477" customFormat="1" ht="40.5" customHeight="1" thickBot="1" x14ac:dyDescent="0.3">
      <c r="A29" s="125"/>
      <c r="B29" s="35" t="s">
        <v>57</v>
      </c>
      <c r="C29" s="36" t="s">
        <v>58</v>
      </c>
      <c r="D29" s="36" t="s">
        <v>59</v>
      </c>
      <c r="E29" s="36" t="s">
        <v>52</v>
      </c>
      <c r="F29" s="37" t="s">
        <v>53</v>
      </c>
      <c r="G29" s="36" t="s">
        <v>54</v>
      </c>
      <c r="H29" s="36" t="s">
        <v>55</v>
      </c>
      <c r="I29" s="36" t="s">
        <v>60</v>
      </c>
      <c r="J29" s="38" t="s">
        <v>56</v>
      </c>
      <c r="K29" s="32" t="s">
        <v>428</v>
      </c>
      <c r="L29" s="96" t="s">
        <v>12</v>
      </c>
      <c r="M29" s="128" t="s">
        <v>476</v>
      </c>
      <c r="N29" s="128" t="s">
        <v>477</v>
      </c>
      <c r="O29" s="129" t="s">
        <v>301</v>
      </c>
      <c r="P29" s="96" t="s">
        <v>134</v>
      </c>
      <c r="Q29" s="33" t="s">
        <v>4</v>
      </c>
      <c r="R29" s="33" t="s">
        <v>5</v>
      </c>
      <c r="S29" s="33" t="s">
        <v>436</v>
      </c>
      <c r="T29" s="33" t="s">
        <v>136</v>
      </c>
      <c r="U29" s="33" t="s">
        <v>10</v>
      </c>
      <c r="V29" s="33" t="s">
        <v>135</v>
      </c>
      <c r="W29" s="33" t="s">
        <v>8</v>
      </c>
      <c r="X29" s="33" t="s">
        <v>9</v>
      </c>
      <c r="Y29" s="33" t="s">
        <v>449</v>
      </c>
      <c r="Z29" s="33" t="s">
        <v>450</v>
      </c>
      <c r="AA29" s="33" t="s">
        <v>451</v>
      </c>
      <c r="AB29" s="33" t="s">
        <v>452</v>
      </c>
      <c r="AC29" s="34" t="s">
        <v>453</v>
      </c>
      <c r="AD29" s="39"/>
      <c r="AE29" s="312" t="s">
        <v>319</v>
      </c>
      <c r="AF29" s="313" t="s">
        <v>306</v>
      </c>
      <c r="AG29" s="39"/>
      <c r="AH29" s="400"/>
      <c r="AI29" s="39"/>
      <c r="AJ29" s="52" t="s">
        <v>145</v>
      </c>
      <c r="AK29" s="42" t="s">
        <v>138</v>
      </c>
      <c r="AL29" s="46" t="s">
        <v>143</v>
      </c>
      <c r="AM29" s="54" t="s">
        <v>196</v>
      </c>
      <c r="AN29" s="40" t="s">
        <v>443</v>
      </c>
      <c r="AO29" s="40" t="s">
        <v>142</v>
      </c>
      <c r="AP29" s="40" t="s">
        <v>204</v>
      </c>
      <c r="AQ29" s="43" t="s">
        <v>205</v>
      </c>
      <c r="AR29" s="48" t="s">
        <v>146</v>
      </c>
      <c r="AS29" s="49" t="s">
        <v>139</v>
      </c>
      <c r="AT29" s="92" t="s">
        <v>222</v>
      </c>
      <c r="AU29" s="51" t="s">
        <v>149</v>
      </c>
      <c r="AV29" s="49" t="s">
        <v>141</v>
      </c>
      <c r="AW29" s="51" t="s">
        <v>217</v>
      </c>
      <c r="AX29" s="69" t="s">
        <v>189</v>
      </c>
      <c r="AY29" s="70" t="s">
        <v>203</v>
      </c>
      <c r="AZ29" s="81" t="s">
        <v>174</v>
      </c>
      <c r="BA29" s="475"/>
      <c r="BB29" s="475"/>
      <c r="BC29" s="476"/>
      <c r="BD29" s="39"/>
      <c r="BE29" s="60" t="s">
        <v>195</v>
      </c>
      <c r="BF29" s="89" t="s">
        <v>469</v>
      </c>
      <c r="BG29" s="39"/>
      <c r="BS29" s="39"/>
      <c r="BT29" s="480"/>
      <c r="BU29" s="480"/>
      <c r="BV29" s="481"/>
      <c r="BW29" s="481"/>
      <c r="BX29" s="39"/>
      <c r="BY29" s="482"/>
      <c r="BZ29" s="482"/>
      <c r="CA29" s="39"/>
      <c r="CQ29" s="483"/>
    </row>
    <row r="30" spans="1:95" ht="15.75" customHeight="1" x14ac:dyDescent="0.25">
      <c r="A30" s="672" t="s">
        <v>444</v>
      </c>
      <c r="B30" s="506" t="s">
        <v>129</v>
      </c>
      <c r="C30" s="145" t="s">
        <v>130</v>
      </c>
      <c r="D30" s="218">
        <v>6458919</v>
      </c>
      <c r="E30" s="222">
        <v>999.63</v>
      </c>
      <c r="F30" s="226">
        <v>106.543668</v>
      </c>
      <c r="G30" s="230">
        <v>7.5492324385850199E-2</v>
      </c>
      <c r="H30" s="234">
        <v>1.95308819859635</v>
      </c>
      <c r="I30" s="238">
        <v>1075.97246562994</v>
      </c>
      <c r="J30" s="146">
        <f t="shared" si="2"/>
        <v>6456529199.9700003</v>
      </c>
      <c r="K30" s="242" t="s">
        <v>42</v>
      </c>
      <c r="L30" s="246" t="s">
        <v>29</v>
      </c>
      <c r="M30" s="246"/>
      <c r="N30" s="246"/>
      <c r="O30" s="147"/>
      <c r="P30" s="250">
        <v>140</v>
      </c>
      <c r="Q30" s="252">
        <v>105.5244</v>
      </c>
      <c r="R30" s="252">
        <v>105.3805</v>
      </c>
      <c r="S30" s="252">
        <v>7.4467999999999996</v>
      </c>
      <c r="T30" s="252">
        <v>1.6691</v>
      </c>
      <c r="U30" s="252">
        <v>1.5564</v>
      </c>
      <c r="V30" s="252">
        <v>1.1680999999999999</v>
      </c>
      <c r="W30" s="252">
        <v>-3.6427</v>
      </c>
      <c r="X30" s="252">
        <v>20.366800000000001</v>
      </c>
      <c r="Y30" s="252">
        <v>267.19060000000002</v>
      </c>
      <c r="Z30" s="252">
        <v>2.6027</v>
      </c>
      <c r="AA30" s="252">
        <v>8.6745000000000001</v>
      </c>
      <c r="AB30" s="252">
        <v>-9.9699999999999997E-2</v>
      </c>
      <c r="AC30" s="148">
        <v>-0.1066</v>
      </c>
      <c r="AE30" s="316">
        <v>0.11857034044275631</v>
      </c>
      <c r="AF30" s="317">
        <v>1.9395680688742499E-2</v>
      </c>
      <c r="AH30" s="404" t="s">
        <v>42</v>
      </c>
      <c r="AJ30" s="155">
        <v>6459000000</v>
      </c>
      <c r="AK30" s="156">
        <v>6459000</v>
      </c>
      <c r="AL30" s="157">
        <v>0.105</v>
      </c>
      <c r="AM30" s="158">
        <v>3</v>
      </c>
      <c r="AN30" s="588">
        <v>43812</v>
      </c>
      <c r="AO30" s="159">
        <v>43903</v>
      </c>
      <c r="AP30" s="160" t="s">
        <v>204</v>
      </c>
      <c r="AQ30" s="156">
        <v>6011972610</v>
      </c>
      <c r="AR30" s="157">
        <f t="shared" ref="AR30:AR43" si="49">AQ30/AJ30</f>
        <v>0.93079000000000001</v>
      </c>
      <c r="AS30" s="161" t="s">
        <v>155</v>
      </c>
      <c r="AT30" s="255" t="s">
        <v>137</v>
      </c>
      <c r="AU30" s="161" t="s">
        <v>137</v>
      </c>
      <c r="AV30" s="161" t="s">
        <v>148</v>
      </c>
      <c r="AW30" s="163"/>
      <c r="AX30" s="164" t="s">
        <v>176</v>
      </c>
      <c r="AY30" s="165" t="s">
        <v>433</v>
      </c>
      <c r="AZ30" s="81" t="s">
        <v>174</v>
      </c>
      <c r="BA30" s="478" t="s">
        <v>218</v>
      </c>
      <c r="BB30" s="479" t="s">
        <v>302</v>
      </c>
      <c r="BC30" s="477"/>
      <c r="BN30" s="484"/>
      <c r="BT30" s="481" t="s">
        <v>228</v>
      </c>
      <c r="BU30" s="481" t="s">
        <v>327</v>
      </c>
      <c r="BV30" s="481" t="s">
        <v>326</v>
      </c>
      <c r="BW30" s="485" t="s">
        <v>328</v>
      </c>
    </row>
    <row r="31" spans="1:95" ht="15.75" customHeight="1" x14ac:dyDescent="0.25">
      <c r="A31" s="672"/>
      <c r="B31" s="507" t="s">
        <v>131</v>
      </c>
      <c r="C31" s="149" t="s">
        <v>132</v>
      </c>
      <c r="D31" s="219">
        <v>6322839</v>
      </c>
      <c r="E31" s="223">
        <v>670.39</v>
      </c>
      <c r="F31" s="227">
        <v>102.097936</v>
      </c>
      <c r="G31" s="231">
        <v>7.5504543291171997E-2</v>
      </c>
      <c r="H31" s="235">
        <v>1.72168549230728</v>
      </c>
      <c r="I31" s="239">
        <v>690.69435123941901</v>
      </c>
      <c r="J31" s="150">
        <f t="shared" si="2"/>
        <v>4238768037.21</v>
      </c>
      <c r="K31" s="243" t="s">
        <v>43</v>
      </c>
      <c r="L31" s="247" t="s">
        <v>29</v>
      </c>
      <c r="M31" s="247"/>
      <c r="N31" s="247"/>
      <c r="O31" s="143"/>
      <c r="P31" s="198">
        <v>140</v>
      </c>
      <c r="Q31" s="200">
        <v>102.12430000000001</v>
      </c>
      <c r="R31" s="200">
        <v>101.96129999999999</v>
      </c>
      <c r="S31" s="200">
        <v>7.3578999999999999</v>
      </c>
      <c r="T31" s="200">
        <v>1.4873000000000001</v>
      </c>
      <c r="U31" s="200">
        <v>1.3877999999999999</v>
      </c>
      <c r="V31" s="200">
        <v>1.3594999999999999</v>
      </c>
      <c r="W31" s="200">
        <v>-16.085100000000001</v>
      </c>
      <c r="X31" s="200">
        <v>19.2912</v>
      </c>
      <c r="Y31" s="200">
        <v>196.1936</v>
      </c>
      <c r="Z31" s="200">
        <v>2.4824999999999999</v>
      </c>
      <c r="AA31" s="200">
        <v>7.9230999999999998</v>
      </c>
      <c r="AB31" s="200">
        <v>-3.3599999999999998E-2</v>
      </c>
      <c r="AC31" s="144">
        <v>-3.5900000000000001E-2</v>
      </c>
      <c r="AE31" s="314">
        <v>0.13235059517156045</v>
      </c>
      <c r="AF31" s="315">
        <v>1.0557308746307429E-2</v>
      </c>
      <c r="AH31" s="402" t="s">
        <v>43</v>
      </c>
      <c r="AJ31" s="166">
        <v>6323000000</v>
      </c>
      <c r="AK31" s="167">
        <v>6323000</v>
      </c>
      <c r="AL31" s="168">
        <v>8.5000000000000006E-2</v>
      </c>
      <c r="AM31" s="169">
        <v>3</v>
      </c>
      <c r="AN31" s="170">
        <v>43810</v>
      </c>
      <c r="AO31" s="170">
        <v>43901</v>
      </c>
      <c r="AP31" s="171" t="s">
        <v>204</v>
      </c>
      <c r="AQ31" s="167">
        <v>3890668360</v>
      </c>
      <c r="AR31" s="168">
        <f t="shared" si="49"/>
        <v>0.61531999999999998</v>
      </c>
      <c r="AS31" s="172" t="s">
        <v>179</v>
      </c>
      <c r="AT31" s="173">
        <f>$AR$31</f>
        <v>0.61531999999999998</v>
      </c>
      <c r="AU31" s="172" t="s">
        <v>148</v>
      </c>
      <c r="AV31" s="172" t="s">
        <v>148</v>
      </c>
      <c r="AW31" s="174"/>
      <c r="AX31" s="175" t="s">
        <v>178</v>
      </c>
      <c r="AY31" s="176" t="s">
        <v>355</v>
      </c>
      <c r="AZ31" s="81" t="s">
        <v>174</v>
      </c>
      <c r="BA31" s="477"/>
      <c r="BB31" s="477"/>
      <c r="BC31" s="477"/>
      <c r="BN31" s="484"/>
      <c r="BY31" s="471" t="s">
        <v>174</v>
      </c>
    </row>
    <row r="32" spans="1:95" ht="15.75" customHeight="1" x14ac:dyDescent="0.25">
      <c r="A32" s="672"/>
      <c r="B32" s="507" t="s">
        <v>127</v>
      </c>
      <c r="C32" s="149" t="s">
        <v>128</v>
      </c>
      <c r="D32" s="219">
        <v>4935000</v>
      </c>
      <c r="E32" s="223">
        <v>635.38</v>
      </c>
      <c r="F32" s="227">
        <v>102.734489</v>
      </c>
      <c r="G32" s="231">
        <v>7.5156181326601706E-2</v>
      </c>
      <c r="H32" s="235">
        <v>1.53559342002037</v>
      </c>
      <c r="I32" s="239">
        <v>659.33439607481296</v>
      </c>
      <c r="J32" s="150">
        <f t="shared" si="2"/>
        <v>3135600300</v>
      </c>
      <c r="K32" s="243" t="s">
        <v>44</v>
      </c>
      <c r="L32" s="247" t="s">
        <v>39</v>
      </c>
      <c r="M32" s="247"/>
      <c r="N32" s="247"/>
      <c r="O32" s="143"/>
      <c r="P32" s="198">
        <v>140</v>
      </c>
      <c r="Q32" s="200">
        <v>102.7629</v>
      </c>
      <c r="R32" s="200">
        <v>102.541</v>
      </c>
      <c r="S32" s="200">
        <v>7.4119000000000002</v>
      </c>
      <c r="T32" s="200">
        <v>1.4414</v>
      </c>
      <c r="U32" s="200">
        <v>1.3454999999999999</v>
      </c>
      <c r="V32" s="200">
        <v>1.1918</v>
      </c>
      <c r="W32" s="200">
        <v>-16.939800000000002</v>
      </c>
      <c r="X32" s="200">
        <v>17.648800000000001</v>
      </c>
      <c r="Y32" s="200">
        <v>227.16919999999999</v>
      </c>
      <c r="Z32" s="200">
        <v>2.6036999999999999</v>
      </c>
      <c r="AA32" s="200">
        <v>8.2540999999999993</v>
      </c>
      <c r="AB32" s="200">
        <v>-5.3999999999999999E-2</v>
      </c>
      <c r="AC32" s="144">
        <v>-5.8999999999999997E-2</v>
      </c>
      <c r="AE32" s="314">
        <v>0.12034407067002663</v>
      </c>
      <c r="AF32" s="315">
        <v>1.9493216779196403E-2</v>
      </c>
      <c r="AH32" s="402" t="s">
        <v>44</v>
      </c>
      <c r="AJ32" s="166">
        <v>4978000000</v>
      </c>
      <c r="AK32" s="167">
        <v>4978000</v>
      </c>
      <c r="AL32" s="168">
        <v>0.09</v>
      </c>
      <c r="AM32" s="169">
        <v>3</v>
      </c>
      <c r="AN32" s="170">
        <v>43808</v>
      </c>
      <c r="AO32" s="170">
        <v>43899</v>
      </c>
      <c r="AP32" s="171" t="s">
        <v>204</v>
      </c>
      <c r="AQ32" s="167">
        <v>2910935280</v>
      </c>
      <c r="AR32" s="168">
        <f t="shared" si="49"/>
        <v>0.58475999999999995</v>
      </c>
      <c r="AS32" s="172" t="s">
        <v>181</v>
      </c>
      <c r="AT32" s="173">
        <f>$AR$32</f>
        <v>0.58475999999999995</v>
      </c>
      <c r="AU32" s="172" t="s">
        <v>148</v>
      </c>
      <c r="AV32" s="172" t="s">
        <v>148</v>
      </c>
      <c r="AW32" s="174"/>
      <c r="AX32" s="175" t="s">
        <v>180</v>
      </c>
      <c r="AY32" s="176" t="s">
        <v>356</v>
      </c>
      <c r="AZ32" s="81" t="s">
        <v>174</v>
      </c>
      <c r="BA32" s="477"/>
      <c r="BB32" s="477"/>
      <c r="BC32" s="477"/>
      <c r="BY32" s="471" t="s">
        <v>174</v>
      </c>
    </row>
    <row r="33" spans="1:95" ht="15.75" customHeight="1" x14ac:dyDescent="0.25">
      <c r="A33" s="672"/>
      <c r="B33" s="251" t="s">
        <v>113</v>
      </c>
      <c r="C33" s="151" t="s">
        <v>137</v>
      </c>
      <c r="D33" s="220">
        <v>1657195</v>
      </c>
      <c r="E33" s="224">
        <v>1000</v>
      </c>
      <c r="F33" s="228" t="s">
        <v>137</v>
      </c>
      <c r="G33" s="232">
        <v>2.15840764902532E-2</v>
      </c>
      <c r="H33" s="236">
        <v>23.415521751819199</v>
      </c>
      <c r="I33" s="240" t="s">
        <v>137</v>
      </c>
      <c r="J33" s="152">
        <f t="shared" si="2"/>
        <v>1657195000</v>
      </c>
      <c r="K33" s="244" t="s">
        <v>46</v>
      </c>
      <c r="L33" s="248" t="s">
        <v>14</v>
      </c>
      <c r="M33" s="248"/>
      <c r="N33" s="248"/>
      <c r="O33" s="153"/>
      <c r="P33" s="251">
        <v>140</v>
      </c>
      <c r="Q33" s="228">
        <v>112.87869999999999</v>
      </c>
      <c r="R33" s="228">
        <v>112.76819999999999</v>
      </c>
      <c r="S33" s="228">
        <v>7.0004999999999997</v>
      </c>
      <c r="T33" s="228">
        <v>0.48830000000000001</v>
      </c>
      <c r="U33" s="228">
        <v>0.45639999999999997</v>
      </c>
      <c r="V33" s="228">
        <v>0.50219999999999998</v>
      </c>
      <c r="W33" s="228">
        <v>-1.5709</v>
      </c>
      <c r="X33" s="228">
        <v>28.0215</v>
      </c>
      <c r="Y33" s="629" t="s">
        <v>137</v>
      </c>
      <c r="Z33" s="629" t="s">
        <v>137</v>
      </c>
      <c r="AA33" s="629" t="s">
        <v>137</v>
      </c>
      <c r="AB33" s="228">
        <v>-8.3999999999999995E-3</v>
      </c>
      <c r="AC33" s="154">
        <v>-7.6E-3</v>
      </c>
      <c r="AE33" s="314">
        <v>0.13265518513677321</v>
      </c>
      <c r="AF33" s="315">
        <v>1.6553717815536845E-2</v>
      </c>
      <c r="AH33" s="405" t="s">
        <v>46</v>
      </c>
      <c r="AJ33" s="177">
        <v>1657195000</v>
      </c>
      <c r="AK33" s="178">
        <v>1657195</v>
      </c>
      <c r="AL33" s="179" t="s">
        <v>177</v>
      </c>
      <c r="AM33" s="180">
        <v>3</v>
      </c>
      <c r="AN33" s="181">
        <v>43815</v>
      </c>
      <c r="AO33" s="181">
        <v>43906</v>
      </c>
      <c r="AP33" s="182" t="s">
        <v>204</v>
      </c>
      <c r="AQ33" s="178">
        <v>1657195000</v>
      </c>
      <c r="AR33" s="179">
        <f t="shared" si="49"/>
        <v>1</v>
      </c>
      <c r="AS33" s="183" t="s">
        <v>181</v>
      </c>
      <c r="AT33" s="184">
        <f>AR43</f>
        <v>5.1319999999999998E-2</v>
      </c>
      <c r="AU33" s="273" t="s">
        <v>147</v>
      </c>
      <c r="AV33" s="183" t="s">
        <v>148</v>
      </c>
      <c r="AW33" s="185"/>
      <c r="AX33" s="186" t="s">
        <v>183</v>
      </c>
      <c r="AY33" s="547" t="s">
        <v>434</v>
      </c>
      <c r="AZ33" s="81" t="s">
        <v>174</v>
      </c>
      <c r="BE33" s="479" t="s">
        <v>219</v>
      </c>
      <c r="BF33" s="479" t="s">
        <v>220</v>
      </c>
      <c r="BK33" s="484"/>
      <c r="BM33" s="546"/>
      <c r="BN33" s="546"/>
      <c r="BY33" s="471" t="s">
        <v>174</v>
      </c>
      <c r="CP33" s="724" t="s">
        <v>334</v>
      </c>
    </row>
    <row r="34" spans="1:95" ht="15.75" customHeight="1" x14ac:dyDescent="0.25">
      <c r="A34" s="672"/>
      <c r="B34" s="251" t="s">
        <v>114</v>
      </c>
      <c r="C34" s="151" t="s">
        <v>115</v>
      </c>
      <c r="D34" s="220">
        <v>1318781</v>
      </c>
      <c r="E34" s="224">
        <v>1000</v>
      </c>
      <c r="F34" s="228" t="s">
        <v>137</v>
      </c>
      <c r="G34" s="232">
        <v>2.13216352462769E-2</v>
      </c>
      <c r="H34" s="236">
        <v>22.403536285454901</v>
      </c>
      <c r="I34" s="240" t="s">
        <v>137</v>
      </c>
      <c r="J34" s="152">
        <f t="shared" si="2"/>
        <v>1318781000</v>
      </c>
      <c r="K34" s="244" t="s">
        <v>45</v>
      </c>
      <c r="L34" s="248" t="s">
        <v>14</v>
      </c>
      <c r="M34" s="248"/>
      <c r="N34" s="248"/>
      <c r="O34" s="153"/>
      <c r="P34" s="251">
        <v>140</v>
      </c>
      <c r="Q34" s="228">
        <v>115.77679999999999</v>
      </c>
      <c r="R34" s="228">
        <v>113.56229999999999</v>
      </c>
      <c r="S34" s="228">
        <v>7.1071</v>
      </c>
      <c r="T34" s="228">
        <v>0.91569999999999996</v>
      </c>
      <c r="U34" s="228">
        <v>0.85589999999999999</v>
      </c>
      <c r="V34" s="228">
        <v>0.91759999999999997</v>
      </c>
      <c r="W34" s="228">
        <v>-13.3575</v>
      </c>
      <c r="X34" s="228">
        <v>26.542100000000001</v>
      </c>
      <c r="Y34" s="629" t="s">
        <v>137</v>
      </c>
      <c r="Z34" s="629" t="s">
        <v>137</v>
      </c>
      <c r="AA34" s="629" t="s">
        <v>137</v>
      </c>
      <c r="AB34" s="228">
        <v>-3.8300000000000001E-2</v>
      </c>
      <c r="AC34" s="154">
        <v>-0.14660000000000001</v>
      </c>
      <c r="AE34" s="314">
        <v>0.13407339004170432</v>
      </c>
      <c r="AF34" s="315">
        <v>1.2239389500815647E-2</v>
      </c>
      <c r="AH34" s="405" t="s">
        <v>45</v>
      </c>
      <c r="AJ34" s="177">
        <v>1318781000</v>
      </c>
      <c r="AK34" s="178">
        <v>1318781</v>
      </c>
      <c r="AL34" s="179" t="s">
        <v>177</v>
      </c>
      <c r="AM34" s="180">
        <v>3</v>
      </c>
      <c r="AN34" s="181">
        <v>43852</v>
      </c>
      <c r="AO34" s="181">
        <v>43943</v>
      </c>
      <c r="AP34" s="182" t="s">
        <v>204</v>
      </c>
      <c r="AQ34" s="178">
        <v>1318781000</v>
      </c>
      <c r="AR34" s="179">
        <f t="shared" si="49"/>
        <v>1</v>
      </c>
      <c r="AS34" s="183" t="s">
        <v>181</v>
      </c>
      <c r="AT34" s="184">
        <f>AR36</f>
        <v>0.10783</v>
      </c>
      <c r="AU34" s="183" t="s">
        <v>148</v>
      </c>
      <c r="AV34" s="183" t="s">
        <v>148</v>
      </c>
      <c r="AW34" s="185"/>
      <c r="AX34" s="186" t="s">
        <v>182</v>
      </c>
      <c r="AY34" s="547" t="s">
        <v>496</v>
      </c>
      <c r="AZ34" s="81" t="s">
        <v>174</v>
      </c>
      <c r="BE34" s="479"/>
      <c r="BM34" s="546"/>
      <c r="BN34" s="546"/>
      <c r="BY34" s="471" t="s">
        <v>174</v>
      </c>
      <c r="CP34" s="725"/>
    </row>
    <row r="35" spans="1:95" ht="15.75" customHeight="1" x14ac:dyDescent="0.25">
      <c r="A35" s="672"/>
      <c r="B35" s="251" t="s">
        <v>116</v>
      </c>
      <c r="C35" s="151" t="s">
        <v>117</v>
      </c>
      <c r="D35" s="220">
        <v>967031</v>
      </c>
      <c r="E35" s="224">
        <v>1000</v>
      </c>
      <c r="F35" s="228" t="s">
        <v>137</v>
      </c>
      <c r="G35" s="232" t="s">
        <v>137</v>
      </c>
      <c r="H35" s="236" t="s">
        <v>137</v>
      </c>
      <c r="I35" s="240" t="s">
        <v>137</v>
      </c>
      <c r="J35" s="152">
        <f t="shared" si="2"/>
        <v>967031000</v>
      </c>
      <c r="K35" s="244" t="s">
        <v>44</v>
      </c>
      <c r="L35" s="248" t="s">
        <v>14</v>
      </c>
      <c r="M35" s="248"/>
      <c r="N35" s="248"/>
      <c r="O35" s="153"/>
      <c r="P35" s="251">
        <v>140</v>
      </c>
      <c r="Q35" s="228">
        <v>139.77670000000001</v>
      </c>
      <c r="R35" s="228">
        <v>139.19139999999999</v>
      </c>
      <c r="S35" s="228">
        <v>7.6539999999999999</v>
      </c>
      <c r="T35" s="228">
        <v>3.1061000000000001</v>
      </c>
      <c r="U35" s="228">
        <v>2.8934000000000002</v>
      </c>
      <c r="V35" s="228">
        <v>2.4965000000000002</v>
      </c>
      <c r="W35" s="228">
        <v>-34.867699999999999</v>
      </c>
      <c r="X35" s="228">
        <v>17.590399999999999</v>
      </c>
      <c r="Y35" s="629" t="s">
        <v>137</v>
      </c>
      <c r="Z35" s="629" t="s">
        <v>137</v>
      </c>
      <c r="AA35" s="629" t="s">
        <v>137</v>
      </c>
      <c r="AB35" s="228">
        <v>-0.42209999999999998</v>
      </c>
      <c r="AC35" s="154">
        <v>-0.4768</v>
      </c>
      <c r="AE35" s="314">
        <v>0.12034407067002663</v>
      </c>
      <c r="AF35" s="315">
        <v>1.9493216779196403E-2</v>
      </c>
      <c r="AH35" s="405" t="s">
        <v>44</v>
      </c>
      <c r="AJ35" s="177">
        <v>967031000</v>
      </c>
      <c r="AK35" s="178">
        <v>967031</v>
      </c>
      <c r="AL35" s="179" t="s">
        <v>177</v>
      </c>
      <c r="AM35" s="180">
        <v>3</v>
      </c>
      <c r="AN35" s="181">
        <v>43808</v>
      </c>
      <c r="AO35" s="181">
        <v>43899</v>
      </c>
      <c r="AP35" s="182" t="s">
        <v>204</v>
      </c>
      <c r="AQ35" s="178">
        <v>967031000</v>
      </c>
      <c r="AR35" s="179">
        <f t="shared" si="49"/>
        <v>1</v>
      </c>
      <c r="AS35" s="183" t="s">
        <v>181</v>
      </c>
      <c r="AT35" s="184">
        <f>AR32</f>
        <v>0.58475999999999995</v>
      </c>
      <c r="AU35" s="183" t="s">
        <v>148</v>
      </c>
      <c r="AV35" s="183" t="s">
        <v>148</v>
      </c>
      <c r="AW35" s="185"/>
      <c r="AX35" s="186" t="s">
        <v>180</v>
      </c>
      <c r="AY35" s="187" t="s">
        <v>356</v>
      </c>
      <c r="AZ35" s="81" t="s">
        <v>174</v>
      </c>
      <c r="BA35" s="472"/>
      <c r="BE35" s="479"/>
      <c r="BF35" s="479"/>
      <c r="BK35" s="484"/>
      <c r="BY35" s="471" t="s">
        <v>174</v>
      </c>
      <c r="CP35" s="725"/>
    </row>
    <row r="36" spans="1:95" ht="15.75" customHeight="1" x14ac:dyDescent="0.25">
      <c r="A36" s="672"/>
      <c r="B36" s="507" t="s">
        <v>125</v>
      </c>
      <c r="C36" s="149" t="s">
        <v>126</v>
      </c>
      <c r="D36" s="219">
        <v>5900000</v>
      </c>
      <c r="E36" s="223">
        <v>161.55000000000001</v>
      </c>
      <c r="F36" s="227">
        <v>101.082415</v>
      </c>
      <c r="G36" s="231">
        <v>7.8043170608580098E-2</v>
      </c>
      <c r="H36" s="235">
        <v>0.580222128368163</v>
      </c>
      <c r="I36" s="239">
        <v>166.918641776334</v>
      </c>
      <c r="J36" s="150">
        <f t="shared" si="2"/>
        <v>953145000.00000012</v>
      </c>
      <c r="K36" s="243" t="s">
        <v>45</v>
      </c>
      <c r="L36" s="247" t="s">
        <v>39</v>
      </c>
      <c r="M36" s="247"/>
      <c r="N36" s="247"/>
      <c r="O36" s="143"/>
      <c r="P36" s="198">
        <v>140</v>
      </c>
      <c r="Q36" s="200">
        <v>102.4344</v>
      </c>
      <c r="R36" s="200">
        <v>101.02760000000001</v>
      </c>
      <c r="S36" s="200">
        <v>7.0174000000000003</v>
      </c>
      <c r="T36" s="200">
        <v>0.48110000000000003</v>
      </c>
      <c r="U36" s="200">
        <v>0.4496</v>
      </c>
      <c r="V36" s="200">
        <v>0.46529999999999999</v>
      </c>
      <c r="W36" s="200">
        <v>-0.68610000000000004</v>
      </c>
      <c r="X36" s="200">
        <v>26.391500000000001</v>
      </c>
      <c r="Y36" s="200">
        <v>241.43950000000001</v>
      </c>
      <c r="Z36" s="200">
        <v>0.84899999999999998</v>
      </c>
      <c r="AA36" s="200">
        <v>8.0073000000000008</v>
      </c>
      <c r="AB36" s="200">
        <v>-9.7000000000000003E-3</v>
      </c>
      <c r="AC36" s="144">
        <v>-1.7999999999999999E-2</v>
      </c>
      <c r="AE36" s="314">
        <v>0.13407339004170432</v>
      </c>
      <c r="AF36" s="315">
        <v>1.2239389500815647E-2</v>
      </c>
      <c r="AH36" s="402" t="s">
        <v>45</v>
      </c>
      <c r="AJ36" s="166">
        <v>5932000000</v>
      </c>
      <c r="AK36" s="167">
        <v>5932000</v>
      </c>
      <c r="AL36" s="168">
        <v>0.09</v>
      </c>
      <c r="AM36" s="169">
        <v>3</v>
      </c>
      <c r="AN36" s="170">
        <v>43852</v>
      </c>
      <c r="AO36" s="170">
        <v>43943</v>
      </c>
      <c r="AP36" s="171" t="s">
        <v>204</v>
      </c>
      <c r="AQ36" s="167">
        <v>639647560</v>
      </c>
      <c r="AR36" s="168">
        <f t="shared" si="49"/>
        <v>0.10783</v>
      </c>
      <c r="AS36" s="172" t="s">
        <v>181</v>
      </c>
      <c r="AT36" s="173">
        <f>AR36</f>
        <v>0.10783</v>
      </c>
      <c r="AU36" s="172" t="s">
        <v>148</v>
      </c>
      <c r="AV36" s="172" t="s">
        <v>148</v>
      </c>
      <c r="AW36" s="174"/>
      <c r="AX36" s="175" t="s">
        <v>182</v>
      </c>
      <c r="AY36" s="272" t="s">
        <v>496</v>
      </c>
      <c r="AZ36" s="81" t="s">
        <v>174</v>
      </c>
      <c r="BE36" s="479"/>
      <c r="BF36" s="479"/>
      <c r="BY36" s="471" t="s">
        <v>174</v>
      </c>
      <c r="CP36" s="726"/>
    </row>
    <row r="37" spans="1:95" ht="15.75" customHeight="1" x14ac:dyDescent="0.25">
      <c r="A37" s="672"/>
      <c r="B37" s="251" t="s">
        <v>119</v>
      </c>
      <c r="C37" s="151" t="s">
        <v>120</v>
      </c>
      <c r="D37" s="220">
        <v>684780</v>
      </c>
      <c r="E37" s="224">
        <v>1000</v>
      </c>
      <c r="F37" s="228" t="s">
        <v>137</v>
      </c>
      <c r="G37" s="232">
        <v>1.8634844979969801E-2</v>
      </c>
      <c r="H37" s="236">
        <v>27.1602707567389</v>
      </c>
      <c r="I37" s="240" t="s">
        <v>137</v>
      </c>
      <c r="J37" s="152">
        <f t="shared" si="2"/>
        <v>684780000</v>
      </c>
      <c r="K37" s="244" t="s">
        <v>42</v>
      </c>
      <c r="L37" s="248" t="s">
        <v>14</v>
      </c>
      <c r="M37" s="248"/>
      <c r="N37" s="248"/>
      <c r="O37" s="153"/>
      <c r="P37" s="251">
        <v>140</v>
      </c>
      <c r="Q37" s="228">
        <v>153.328</v>
      </c>
      <c r="R37" s="228">
        <v>152.85339999999999</v>
      </c>
      <c r="S37" s="228">
        <v>7.7821999999999996</v>
      </c>
      <c r="T37" s="228">
        <v>4.3715999999999999</v>
      </c>
      <c r="U37" s="228">
        <v>4.0621</v>
      </c>
      <c r="V37" s="228">
        <v>5.6097999999999999</v>
      </c>
      <c r="W37" s="228">
        <v>-155.3125</v>
      </c>
      <c r="X37" s="228">
        <v>20.308800000000002</v>
      </c>
      <c r="Y37" s="629" t="s">
        <v>137</v>
      </c>
      <c r="Z37" s="629" t="s">
        <v>137</v>
      </c>
      <c r="AA37" s="629" t="s">
        <v>137</v>
      </c>
      <c r="AB37" s="228">
        <v>-0.6804</v>
      </c>
      <c r="AC37" s="154">
        <v>-0.66449999999999998</v>
      </c>
      <c r="AE37" s="314">
        <v>0.11857034044275631</v>
      </c>
      <c r="AF37" s="315">
        <v>1.9395680688742499E-2</v>
      </c>
      <c r="AH37" s="405" t="s">
        <v>42</v>
      </c>
      <c r="AJ37" s="177">
        <v>684780000</v>
      </c>
      <c r="AK37" s="178">
        <v>684780</v>
      </c>
      <c r="AL37" s="179" t="s">
        <v>177</v>
      </c>
      <c r="AM37" s="180">
        <v>3</v>
      </c>
      <c r="AN37" s="181">
        <v>43812</v>
      </c>
      <c r="AO37" s="181">
        <v>43903</v>
      </c>
      <c r="AP37" s="182" t="s">
        <v>204</v>
      </c>
      <c r="AQ37" s="178">
        <v>684780000</v>
      </c>
      <c r="AR37" s="179">
        <f t="shared" si="49"/>
        <v>1</v>
      </c>
      <c r="AS37" s="183" t="s">
        <v>155</v>
      </c>
      <c r="AT37" s="184" t="s">
        <v>137</v>
      </c>
      <c r="AU37" s="183" t="s">
        <v>137</v>
      </c>
      <c r="AV37" s="183" t="s">
        <v>148</v>
      </c>
      <c r="AW37" s="185"/>
      <c r="AX37" s="186" t="s">
        <v>176</v>
      </c>
      <c r="AY37" s="187" t="s">
        <v>433</v>
      </c>
      <c r="AZ37" s="81" t="s">
        <v>174</v>
      </c>
      <c r="BY37" s="471" t="s">
        <v>174</v>
      </c>
    </row>
    <row r="38" spans="1:95" ht="15.75" customHeight="1" x14ac:dyDescent="0.25">
      <c r="A38" s="672"/>
      <c r="B38" s="251" t="s">
        <v>118</v>
      </c>
      <c r="C38" s="151" t="s">
        <v>137</v>
      </c>
      <c r="D38" s="220">
        <v>669571</v>
      </c>
      <c r="E38" s="224">
        <v>1000</v>
      </c>
      <c r="F38" s="228" t="s">
        <v>137</v>
      </c>
      <c r="G38" s="232">
        <v>1.9345040377229498E-2</v>
      </c>
      <c r="H38" s="236">
        <v>26.154491775819999</v>
      </c>
      <c r="I38" s="240" t="s">
        <v>137</v>
      </c>
      <c r="J38" s="152">
        <f t="shared" si="2"/>
        <v>669571000</v>
      </c>
      <c r="K38" s="244" t="s">
        <v>43</v>
      </c>
      <c r="L38" s="248" t="s">
        <v>14</v>
      </c>
      <c r="M38" s="248"/>
      <c r="N38" s="248"/>
      <c r="O38" s="153"/>
      <c r="P38" s="251">
        <v>140</v>
      </c>
      <c r="Q38" s="228">
        <v>159.8536</v>
      </c>
      <c r="R38" s="228">
        <v>159.2953</v>
      </c>
      <c r="S38" s="228">
        <v>7.6958000000000002</v>
      </c>
      <c r="T38" s="228">
        <v>3.6095999999999999</v>
      </c>
      <c r="U38" s="228">
        <v>3.3589000000000002</v>
      </c>
      <c r="V38" s="228">
        <v>3.9533999999999998</v>
      </c>
      <c r="W38" s="228">
        <v>-73.529399999999995</v>
      </c>
      <c r="X38" s="228">
        <v>19.225899999999999</v>
      </c>
      <c r="Y38" s="629" t="s">
        <v>137</v>
      </c>
      <c r="Z38" s="629" t="s">
        <v>137</v>
      </c>
      <c r="AA38" s="629" t="s">
        <v>137</v>
      </c>
      <c r="AB38" s="228">
        <v>-0.43519999999999998</v>
      </c>
      <c r="AC38" s="154">
        <v>-0.46239999999999998</v>
      </c>
      <c r="AE38" s="314">
        <v>0.13235059517156045</v>
      </c>
      <c r="AF38" s="315">
        <v>1.0557308746307429E-2</v>
      </c>
      <c r="AH38" s="405" t="s">
        <v>43</v>
      </c>
      <c r="AJ38" s="177">
        <v>669571000</v>
      </c>
      <c r="AK38" s="178">
        <v>669571</v>
      </c>
      <c r="AL38" s="179" t="s">
        <v>177</v>
      </c>
      <c r="AM38" s="180">
        <v>3</v>
      </c>
      <c r="AN38" s="181">
        <v>43810</v>
      </c>
      <c r="AO38" s="181">
        <v>43901</v>
      </c>
      <c r="AP38" s="182" t="s">
        <v>204</v>
      </c>
      <c r="AQ38" s="178">
        <v>669571000</v>
      </c>
      <c r="AR38" s="179">
        <f t="shared" si="49"/>
        <v>1</v>
      </c>
      <c r="AS38" s="183" t="s">
        <v>179</v>
      </c>
      <c r="AT38" s="184">
        <f>AR31</f>
        <v>0.61531999999999998</v>
      </c>
      <c r="AU38" s="183" t="s">
        <v>148</v>
      </c>
      <c r="AV38" s="183" t="s">
        <v>148</v>
      </c>
      <c r="AW38" s="185"/>
      <c r="AX38" s="186" t="s">
        <v>178</v>
      </c>
      <c r="AY38" s="187" t="s">
        <v>355</v>
      </c>
      <c r="AZ38" s="81" t="s">
        <v>174</v>
      </c>
      <c r="BY38" s="471" t="s">
        <v>174</v>
      </c>
    </row>
    <row r="39" spans="1:95" ht="15.75" customHeight="1" x14ac:dyDescent="0.25">
      <c r="A39" s="672"/>
      <c r="B39" s="251" t="s">
        <v>111</v>
      </c>
      <c r="C39" s="151" t="s">
        <v>112</v>
      </c>
      <c r="D39" s="220">
        <v>545958</v>
      </c>
      <c r="E39" s="224">
        <v>1000</v>
      </c>
      <c r="F39" s="228" t="s">
        <v>137</v>
      </c>
      <c r="G39" s="232" t="s">
        <v>137</v>
      </c>
      <c r="H39" s="236" t="s">
        <v>137</v>
      </c>
      <c r="I39" s="240" t="s">
        <v>137</v>
      </c>
      <c r="J39" s="152">
        <f t="shared" si="2"/>
        <v>545958000</v>
      </c>
      <c r="K39" s="244" t="s">
        <v>47</v>
      </c>
      <c r="L39" s="248" t="s">
        <v>14</v>
      </c>
      <c r="M39" s="248"/>
      <c r="N39" s="248"/>
      <c r="O39" s="153"/>
      <c r="P39" s="251">
        <v>140</v>
      </c>
      <c r="Q39" s="228">
        <v>107.879</v>
      </c>
      <c r="R39" s="228">
        <v>104.2677</v>
      </c>
      <c r="S39" s="228">
        <v>7.5392000000000001</v>
      </c>
      <c r="T39" s="228">
        <v>2.2366999999999999</v>
      </c>
      <c r="U39" s="228">
        <v>2.0870000000000002</v>
      </c>
      <c r="V39" s="228">
        <v>1.9751000000000001</v>
      </c>
      <c r="W39" s="228">
        <v>-34.419699999999999</v>
      </c>
      <c r="X39" s="228">
        <v>18.944400000000002</v>
      </c>
      <c r="Y39" s="629" t="s">
        <v>137</v>
      </c>
      <c r="Z39" s="629" t="s">
        <v>137</v>
      </c>
      <c r="AA39" s="629" t="s">
        <v>137</v>
      </c>
      <c r="AB39" s="228">
        <v>-0.18079999999999999</v>
      </c>
      <c r="AC39" s="154">
        <v>-0.1522</v>
      </c>
      <c r="AE39" s="314">
        <v>0.10733606352768157</v>
      </c>
      <c r="AF39" s="315">
        <v>7.3968649134765153E-3</v>
      </c>
      <c r="AH39" s="405" t="s">
        <v>47</v>
      </c>
      <c r="AJ39" s="177">
        <v>545958000</v>
      </c>
      <c r="AK39" s="178">
        <v>545958</v>
      </c>
      <c r="AL39" s="179" t="s">
        <v>177</v>
      </c>
      <c r="AM39" s="180">
        <v>3</v>
      </c>
      <c r="AN39" s="181">
        <v>43822</v>
      </c>
      <c r="AO39" s="181">
        <v>43913</v>
      </c>
      <c r="AP39" s="182" t="s">
        <v>204</v>
      </c>
      <c r="AQ39" s="178">
        <v>545958000</v>
      </c>
      <c r="AR39" s="179">
        <f t="shared" si="49"/>
        <v>1</v>
      </c>
      <c r="AS39" s="183" t="s">
        <v>155</v>
      </c>
      <c r="AT39" s="184" t="s">
        <v>137</v>
      </c>
      <c r="AU39" s="183" t="s">
        <v>137</v>
      </c>
      <c r="AV39" s="183" t="s">
        <v>148</v>
      </c>
      <c r="AW39" s="185"/>
      <c r="AX39" s="186" t="s">
        <v>185</v>
      </c>
      <c r="AY39" s="547" t="s">
        <v>474</v>
      </c>
      <c r="AZ39" s="81" t="s">
        <v>174</v>
      </c>
      <c r="BY39" s="471" t="s">
        <v>174</v>
      </c>
    </row>
    <row r="40" spans="1:95" ht="15.75" customHeight="1" x14ac:dyDescent="0.25">
      <c r="A40" s="672"/>
      <c r="B40" s="251" t="s">
        <v>109</v>
      </c>
      <c r="C40" s="151" t="s">
        <v>110</v>
      </c>
      <c r="D40" s="220">
        <v>530178</v>
      </c>
      <c r="E40" s="224">
        <v>1000</v>
      </c>
      <c r="F40" s="228" t="s">
        <v>137</v>
      </c>
      <c r="G40" s="232" t="s">
        <v>137</v>
      </c>
      <c r="H40" s="236" t="s">
        <v>137</v>
      </c>
      <c r="I40" s="240" t="s">
        <v>137</v>
      </c>
      <c r="J40" s="152">
        <f t="shared" si="2"/>
        <v>530178000</v>
      </c>
      <c r="K40" s="244" t="s">
        <v>48</v>
      </c>
      <c r="L40" s="248" t="s">
        <v>14</v>
      </c>
      <c r="M40" s="248"/>
      <c r="N40" s="248"/>
      <c r="O40" s="153"/>
      <c r="P40" s="251">
        <v>140</v>
      </c>
      <c r="Q40" s="228">
        <v>104.2938</v>
      </c>
      <c r="R40" s="228">
        <v>103.43170000000001</v>
      </c>
      <c r="S40" s="228">
        <v>7.4119000000000002</v>
      </c>
      <c r="T40" s="228">
        <v>1.9298</v>
      </c>
      <c r="U40" s="228">
        <v>1.8013999999999999</v>
      </c>
      <c r="V40" s="228">
        <v>1.7932999999999999</v>
      </c>
      <c r="W40" s="228">
        <v>-26.4086</v>
      </c>
      <c r="X40" s="228">
        <v>20.069400000000002</v>
      </c>
      <c r="Y40" s="629" t="s">
        <v>137</v>
      </c>
      <c r="Z40" s="629" t="s">
        <v>137</v>
      </c>
      <c r="AA40" s="629" t="s">
        <v>137</v>
      </c>
      <c r="AB40" s="228">
        <v>-9.4E-2</v>
      </c>
      <c r="AC40" s="154">
        <v>-0.1241</v>
      </c>
      <c r="AE40" s="314">
        <v>0.10733606352768157</v>
      </c>
      <c r="AF40" s="315">
        <v>7.3968649134765153E-3</v>
      </c>
      <c r="AH40" s="405" t="s">
        <v>48</v>
      </c>
      <c r="AJ40" s="177">
        <v>530178000</v>
      </c>
      <c r="AK40" s="178">
        <v>530178</v>
      </c>
      <c r="AL40" s="179" t="s">
        <v>177</v>
      </c>
      <c r="AM40" s="180">
        <v>3</v>
      </c>
      <c r="AN40" s="181">
        <v>43794</v>
      </c>
      <c r="AO40" s="181">
        <v>43886</v>
      </c>
      <c r="AP40" s="182" t="s">
        <v>204</v>
      </c>
      <c r="AQ40" s="178">
        <v>530178000</v>
      </c>
      <c r="AR40" s="179">
        <f t="shared" si="49"/>
        <v>1</v>
      </c>
      <c r="AS40" s="183" t="s">
        <v>155</v>
      </c>
      <c r="AT40" s="184" t="s">
        <v>137</v>
      </c>
      <c r="AU40" s="183" t="s">
        <v>137</v>
      </c>
      <c r="AV40" s="183" t="s">
        <v>148</v>
      </c>
      <c r="AW40" s="185"/>
      <c r="AX40" s="186" t="s">
        <v>185</v>
      </c>
      <c r="AY40" s="187" t="s">
        <v>358</v>
      </c>
      <c r="AZ40" s="81" t="s">
        <v>174</v>
      </c>
      <c r="BY40" s="471" t="s">
        <v>174</v>
      </c>
    </row>
    <row r="41" spans="1:95" ht="15.75" customHeight="1" x14ac:dyDescent="0.25">
      <c r="A41" s="672"/>
      <c r="B41" s="251" t="s">
        <v>121</v>
      </c>
      <c r="C41" s="151" t="s">
        <v>122</v>
      </c>
      <c r="D41" s="220">
        <v>505214</v>
      </c>
      <c r="E41" s="224">
        <v>1000</v>
      </c>
      <c r="F41" s="228" t="s">
        <v>137</v>
      </c>
      <c r="G41" s="232" t="s">
        <v>137</v>
      </c>
      <c r="H41" s="236" t="s">
        <v>137</v>
      </c>
      <c r="I41" s="240" t="s">
        <v>137</v>
      </c>
      <c r="J41" s="152">
        <f t="shared" si="2"/>
        <v>505214000</v>
      </c>
      <c r="K41" s="244" t="s">
        <v>37</v>
      </c>
      <c r="L41" s="248" t="s">
        <v>14</v>
      </c>
      <c r="M41" s="248"/>
      <c r="N41" s="248"/>
      <c r="O41" s="153"/>
      <c r="P41" s="251">
        <v>140</v>
      </c>
      <c r="Q41" s="228">
        <v>102.67440000000001</v>
      </c>
      <c r="R41" s="228">
        <v>102.58880000000001</v>
      </c>
      <c r="S41" s="228">
        <v>7.6193999999999997</v>
      </c>
      <c r="T41" s="228">
        <v>2.9457</v>
      </c>
      <c r="U41" s="228">
        <v>2.7444999999999999</v>
      </c>
      <c r="V41" s="228">
        <v>3.0790999999999999</v>
      </c>
      <c r="W41" s="228">
        <v>-58.995199999999997</v>
      </c>
      <c r="X41" s="228">
        <v>21.078399999999998</v>
      </c>
      <c r="Y41" s="629" t="s">
        <v>137</v>
      </c>
      <c r="Z41" s="629" t="s">
        <v>137</v>
      </c>
      <c r="AA41" s="629" t="s">
        <v>137</v>
      </c>
      <c r="AB41" s="228">
        <v>-0.20280000000000001</v>
      </c>
      <c r="AC41" s="154">
        <v>-0.21510000000000001</v>
      </c>
      <c r="AE41" s="314">
        <v>0.12186666320113376</v>
      </c>
      <c r="AF41" s="315">
        <v>6.7382769322592928E-3</v>
      </c>
      <c r="AH41" s="405" t="s">
        <v>37</v>
      </c>
      <c r="AJ41" s="177">
        <v>505214000</v>
      </c>
      <c r="AK41" s="178">
        <v>505214</v>
      </c>
      <c r="AL41" s="179" t="s">
        <v>177</v>
      </c>
      <c r="AM41" s="180">
        <v>3</v>
      </c>
      <c r="AN41" s="181">
        <v>43815</v>
      </c>
      <c r="AO41" s="181">
        <v>43906</v>
      </c>
      <c r="AP41" s="182" t="s">
        <v>204</v>
      </c>
      <c r="AQ41" s="178">
        <v>505214000</v>
      </c>
      <c r="AR41" s="179">
        <f t="shared" si="49"/>
        <v>1</v>
      </c>
      <c r="AS41" s="183" t="s">
        <v>155</v>
      </c>
      <c r="AT41" s="184" t="s">
        <v>137</v>
      </c>
      <c r="AU41" s="183" t="s">
        <v>137</v>
      </c>
      <c r="AV41" s="183" t="s">
        <v>148</v>
      </c>
      <c r="AW41" s="185"/>
      <c r="AX41" s="186" t="s">
        <v>184</v>
      </c>
      <c r="AY41" s="547" t="s">
        <v>435</v>
      </c>
      <c r="AZ41" s="81" t="s">
        <v>174</v>
      </c>
      <c r="BE41" s="39"/>
      <c r="BF41" s="39"/>
      <c r="BY41" s="471" t="s">
        <v>174</v>
      </c>
    </row>
    <row r="42" spans="1:95" ht="15.75" customHeight="1" x14ac:dyDescent="0.25">
      <c r="A42" s="672"/>
      <c r="B42" s="251" t="s">
        <v>107</v>
      </c>
      <c r="C42" s="151" t="s">
        <v>108</v>
      </c>
      <c r="D42" s="220">
        <v>377569</v>
      </c>
      <c r="E42" s="224">
        <v>1000</v>
      </c>
      <c r="F42" s="228" t="s">
        <v>137</v>
      </c>
      <c r="G42" s="232" t="s">
        <v>137</v>
      </c>
      <c r="H42" s="236" t="s">
        <v>137</v>
      </c>
      <c r="I42" s="240" t="s">
        <v>137</v>
      </c>
      <c r="J42" s="152">
        <f t="shared" si="2"/>
        <v>377569000</v>
      </c>
      <c r="K42" s="244" t="s">
        <v>49</v>
      </c>
      <c r="L42" s="248" t="s">
        <v>14</v>
      </c>
      <c r="M42" s="248"/>
      <c r="N42" s="248"/>
      <c r="O42" s="153"/>
      <c r="P42" s="251">
        <v>140</v>
      </c>
      <c r="Q42" s="228">
        <v>102.31059999999999</v>
      </c>
      <c r="R42" s="228">
        <v>101.4752</v>
      </c>
      <c r="S42" s="228">
        <v>7.1462000000000003</v>
      </c>
      <c r="T42" s="228">
        <v>1.0187999999999999</v>
      </c>
      <c r="U42" s="228">
        <v>0.95220000000000005</v>
      </c>
      <c r="V42" s="228">
        <v>0.96779999999999999</v>
      </c>
      <c r="W42" s="228">
        <v>-14.9046</v>
      </c>
      <c r="X42" s="228">
        <v>27.2925</v>
      </c>
      <c r="Y42" s="629" t="s">
        <v>137</v>
      </c>
      <c r="Z42" s="629" t="s">
        <v>137</v>
      </c>
      <c r="AA42" s="629" t="s">
        <v>137</v>
      </c>
      <c r="AB42" s="228">
        <v>-4.24E-2</v>
      </c>
      <c r="AC42" s="154">
        <v>-0.1293</v>
      </c>
      <c r="AE42" s="314">
        <v>0.10733606352768157</v>
      </c>
      <c r="AF42" s="315">
        <v>7.3968649134765153E-3</v>
      </c>
      <c r="AH42" s="405" t="s">
        <v>49</v>
      </c>
      <c r="AJ42" s="177">
        <v>377569000</v>
      </c>
      <c r="AK42" s="178">
        <v>377569</v>
      </c>
      <c r="AL42" s="179" t="s">
        <v>177</v>
      </c>
      <c r="AM42" s="180">
        <v>3</v>
      </c>
      <c r="AN42" s="181">
        <v>43786</v>
      </c>
      <c r="AO42" s="181">
        <v>43878</v>
      </c>
      <c r="AP42" s="182" t="s">
        <v>204</v>
      </c>
      <c r="AQ42" s="178">
        <v>377569000</v>
      </c>
      <c r="AR42" s="179">
        <f t="shared" si="49"/>
        <v>1</v>
      </c>
      <c r="AS42" s="183" t="s">
        <v>155</v>
      </c>
      <c r="AT42" s="184" t="s">
        <v>137</v>
      </c>
      <c r="AU42" s="183" t="s">
        <v>137</v>
      </c>
      <c r="AV42" s="183" t="s">
        <v>148</v>
      </c>
      <c r="AW42" s="185"/>
      <c r="AX42" s="186" t="s">
        <v>185</v>
      </c>
      <c r="AY42" s="187" t="s">
        <v>357</v>
      </c>
      <c r="AZ42" s="81" t="s">
        <v>174</v>
      </c>
      <c r="BE42" s="39"/>
      <c r="BF42" s="39"/>
      <c r="BY42" s="471" t="s">
        <v>174</v>
      </c>
    </row>
    <row r="43" spans="1:95" ht="15.75" customHeight="1" thickBot="1" x14ac:dyDescent="0.3">
      <c r="A43" s="673"/>
      <c r="B43" s="508" t="s">
        <v>123</v>
      </c>
      <c r="C43" s="29" t="s">
        <v>124</v>
      </c>
      <c r="D43" s="221">
        <v>7456771</v>
      </c>
      <c r="E43" s="225">
        <v>72.010000000000005</v>
      </c>
      <c r="F43" s="229">
        <v>100.740272</v>
      </c>
      <c r="G43" s="233">
        <v>6.6771240234375001E-2</v>
      </c>
      <c r="H43" s="237">
        <v>0.32810780440505999</v>
      </c>
      <c r="I43" s="241">
        <v>73.183069748578006</v>
      </c>
      <c r="J43" s="31">
        <f t="shared" si="2"/>
        <v>536962079.71000004</v>
      </c>
      <c r="K43" s="245" t="s">
        <v>46</v>
      </c>
      <c r="L43" s="249" t="s">
        <v>39</v>
      </c>
      <c r="M43" s="249"/>
      <c r="N43" s="249"/>
      <c r="O43" s="130"/>
      <c r="P43" s="198">
        <v>140</v>
      </c>
      <c r="Q43" s="200">
        <v>100.8541</v>
      </c>
      <c r="R43" s="200">
        <v>100.78019999999999</v>
      </c>
      <c r="S43" s="200">
        <v>7.0011000000000001</v>
      </c>
      <c r="T43" s="200">
        <v>0.36730000000000002</v>
      </c>
      <c r="U43" s="200">
        <v>0.34329999999999999</v>
      </c>
      <c r="V43" s="200">
        <v>0.36009999999999998</v>
      </c>
      <c r="W43" s="200">
        <v>0.1633</v>
      </c>
      <c r="X43" s="200">
        <v>27.6751</v>
      </c>
      <c r="Y43" s="200">
        <v>-25.0139</v>
      </c>
      <c r="Z43" s="200">
        <v>0.46820000000000001</v>
      </c>
      <c r="AA43" s="200">
        <v>5.3418000000000001</v>
      </c>
      <c r="AB43" s="200">
        <v>-6.9999999999999999E-4</v>
      </c>
      <c r="AC43" s="144">
        <v>-5.5999999999999999E-3</v>
      </c>
      <c r="AE43" s="318">
        <v>0.13265518513677321</v>
      </c>
      <c r="AF43" s="319">
        <v>1.6553717815536845E-2</v>
      </c>
      <c r="AH43" s="406" t="s">
        <v>46</v>
      </c>
      <c r="AJ43" s="53">
        <v>7457000000</v>
      </c>
      <c r="AK43" s="44">
        <v>7457000</v>
      </c>
      <c r="AL43" s="47">
        <v>7.0000000000000007E-2</v>
      </c>
      <c r="AM43" s="41">
        <v>3</v>
      </c>
      <c r="AN43" s="589">
        <v>43815</v>
      </c>
      <c r="AO43" s="57">
        <v>43906</v>
      </c>
      <c r="AP43" s="72" t="s">
        <v>204</v>
      </c>
      <c r="AQ43" s="44">
        <v>382693240</v>
      </c>
      <c r="AR43" s="47">
        <f t="shared" si="49"/>
        <v>5.1319999999999998E-2</v>
      </c>
      <c r="AS43" s="50" t="s">
        <v>181</v>
      </c>
      <c r="AT43" s="93">
        <f>AR43</f>
        <v>5.1319999999999998E-2</v>
      </c>
      <c r="AU43" s="87" t="s">
        <v>147</v>
      </c>
      <c r="AV43" s="50" t="s">
        <v>148</v>
      </c>
      <c r="AW43" s="88"/>
      <c r="AX43" s="68" t="s">
        <v>183</v>
      </c>
      <c r="AY43" s="56" t="s">
        <v>434</v>
      </c>
      <c r="AZ43" s="81" t="s">
        <v>174</v>
      </c>
      <c r="BE43" s="39"/>
      <c r="BF43" s="39"/>
      <c r="BY43" s="471" t="s">
        <v>174</v>
      </c>
    </row>
    <row r="44" spans="1:95" s="477" customFormat="1" ht="40.5" customHeight="1" thickBot="1" x14ac:dyDescent="0.3">
      <c r="A44" s="125"/>
      <c r="B44" s="35" t="s">
        <v>57</v>
      </c>
      <c r="C44" s="36" t="s">
        <v>58</v>
      </c>
      <c r="D44" s="36" t="s">
        <v>59</v>
      </c>
      <c r="E44" s="36" t="s">
        <v>52</v>
      </c>
      <c r="F44" s="37" t="s">
        <v>53</v>
      </c>
      <c r="G44" s="36" t="s">
        <v>54</v>
      </c>
      <c r="H44" s="36" t="s">
        <v>55</v>
      </c>
      <c r="I44" s="36" t="s">
        <v>60</v>
      </c>
      <c r="J44" s="38" t="s">
        <v>56</v>
      </c>
      <c r="K44" s="32" t="s">
        <v>428</v>
      </c>
      <c r="L44" s="96" t="s">
        <v>12</v>
      </c>
      <c r="M44" s="128" t="s">
        <v>354</v>
      </c>
      <c r="N44" s="128" t="s">
        <v>379</v>
      </c>
      <c r="O44" s="129" t="s">
        <v>301</v>
      </c>
      <c r="P44" s="96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39"/>
      <c r="AE44" s="312" t="s">
        <v>319</v>
      </c>
      <c r="AF44" s="313" t="s">
        <v>306</v>
      </c>
      <c r="AG44" s="39"/>
      <c r="AH44" s="39"/>
      <c r="AI44" s="39"/>
      <c r="AJ44" s="52" t="s">
        <v>439</v>
      </c>
      <c r="AK44" s="42" t="s">
        <v>138</v>
      </c>
      <c r="AL44" s="46" t="s">
        <v>440</v>
      </c>
      <c r="AM44" s="616" t="s">
        <v>438</v>
      </c>
      <c r="AN44" s="40" t="s">
        <v>442</v>
      </c>
      <c r="AO44" s="70" t="s">
        <v>441</v>
      </c>
      <c r="AW44" s="39"/>
      <c r="AX44" s="480"/>
      <c r="AY44" s="480"/>
      <c r="AZ44" s="481"/>
      <c r="BA44" s="481"/>
      <c r="BB44" s="39"/>
      <c r="BC44" s="482"/>
      <c r="BD44" s="482"/>
      <c r="BE44" s="39"/>
      <c r="BU44" s="483"/>
    </row>
    <row r="45" spans="1:95" ht="15.75" customHeight="1" x14ac:dyDescent="0.25">
      <c r="A45" s="719" t="s">
        <v>429</v>
      </c>
      <c r="B45" s="488" t="s">
        <v>397</v>
      </c>
      <c r="C45" s="486" t="s">
        <v>396</v>
      </c>
      <c r="D45" s="509" t="s">
        <v>137</v>
      </c>
      <c r="E45" s="510" t="s">
        <v>137</v>
      </c>
      <c r="F45" s="511" t="s">
        <v>137</v>
      </c>
      <c r="G45" s="512" t="s">
        <v>137</v>
      </c>
      <c r="H45" s="513" t="s">
        <v>137</v>
      </c>
      <c r="I45" s="514" t="s">
        <v>137</v>
      </c>
      <c r="J45" s="487">
        <f>AJ45</f>
        <v>25380095658.369999</v>
      </c>
      <c r="K45" s="488" t="s">
        <v>391</v>
      </c>
      <c r="L45" s="501" t="s">
        <v>137</v>
      </c>
      <c r="M45" s="489" t="s">
        <v>147</v>
      </c>
      <c r="N45" s="489" t="s">
        <v>147</v>
      </c>
      <c r="O45" s="561">
        <v>881</v>
      </c>
      <c r="P45" s="197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40"/>
      <c r="AE45" s="571" t="s">
        <v>137</v>
      </c>
      <c r="AF45" s="572" t="s">
        <v>137</v>
      </c>
      <c r="AH45" s="401" t="s">
        <v>391</v>
      </c>
      <c r="AJ45" s="155">
        <v>25380095658.369999</v>
      </c>
      <c r="AK45" s="253">
        <v>16498</v>
      </c>
      <c r="AL45" s="567">
        <v>9.9452350000000003</v>
      </c>
      <c r="AM45" s="621">
        <v>67.344274999999996</v>
      </c>
      <c r="AN45" s="156">
        <v>33209088121.52</v>
      </c>
      <c r="AO45" s="627">
        <v>59998.787730999997</v>
      </c>
      <c r="AQ45" s="39"/>
      <c r="AR45" s="484"/>
      <c r="AS45" s="39"/>
      <c r="AT45" s="39"/>
      <c r="AU45" s="39"/>
      <c r="AX45" s="481"/>
      <c r="AY45" s="481"/>
      <c r="AZ45" s="481"/>
      <c r="BA45" s="485"/>
      <c r="BC45" s="471"/>
      <c r="BD45" s="471"/>
      <c r="BE45" s="39"/>
      <c r="BF45" s="39"/>
      <c r="BS45" s="472"/>
      <c r="BT45" s="472"/>
      <c r="BU45" s="472"/>
      <c r="BY45" s="39"/>
      <c r="BZ45" s="39"/>
      <c r="CQ45" s="39"/>
    </row>
    <row r="46" spans="1:95" ht="15.75" customHeight="1" x14ac:dyDescent="0.25">
      <c r="A46" s="720"/>
      <c r="B46" s="243" t="s">
        <v>421</v>
      </c>
      <c r="C46" s="149" t="s">
        <v>420</v>
      </c>
      <c r="D46" s="515" t="s">
        <v>137</v>
      </c>
      <c r="E46" s="516" t="s">
        <v>137</v>
      </c>
      <c r="F46" s="517" t="s">
        <v>137</v>
      </c>
      <c r="G46" s="518" t="s">
        <v>137</v>
      </c>
      <c r="H46" s="519" t="s">
        <v>137</v>
      </c>
      <c r="I46" s="520" t="s">
        <v>137</v>
      </c>
      <c r="J46" s="150">
        <f t="shared" ref="J46:J68" si="50">AJ46</f>
        <v>34533581935.739998</v>
      </c>
      <c r="K46" s="243" t="s">
        <v>401</v>
      </c>
      <c r="L46" s="501" t="s">
        <v>137</v>
      </c>
      <c r="M46" s="247" t="s">
        <v>147</v>
      </c>
      <c r="N46" s="247" t="s">
        <v>147</v>
      </c>
      <c r="O46" s="562">
        <v>891</v>
      </c>
      <c r="P46" s="198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144"/>
      <c r="AE46" s="573" t="s">
        <v>137</v>
      </c>
      <c r="AF46" s="574" t="s">
        <v>137</v>
      </c>
      <c r="AH46" s="402" t="s">
        <v>401</v>
      </c>
      <c r="AJ46" s="166">
        <v>34533581935.739998</v>
      </c>
      <c r="AK46" s="269">
        <v>45382</v>
      </c>
      <c r="AL46" s="568">
        <v>11.644982000000001</v>
      </c>
      <c r="AM46" s="622">
        <v>63.960914000000002</v>
      </c>
      <c r="AN46" s="167">
        <v>57830853156.209999</v>
      </c>
      <c r="AO46" s="277">
        <v>36389.868670999997</v>
      </c>
      <c r="AQ46" s="39"/>
      <c r="AR46" s="484"/>
      <c r="AS46" s="39"/>
      <c r="AT46" s="39"/>
      <c r="AU46" s="39"/>
      <c r="BC46" s="471" t="s">
        <v>174</v>
      </c>
      <c r="BD46" s="471"/>
      <c r="BE46" s="39"/>
      <c r="BF46" s="39"/>
      <c r="BS46" s="472"/>
      <c r="BT46" s="472"/>
      <c r="BU46" s="472"/>
      <c r="BY46" s="39"/>
      <c r="BZ46" s="39"/>
      <c r="CQ46" s="39"/>
    </row>
    <row r="47" spans="1:95" ht="15.75" customHeight="1" x14ac:dyDescent="0.25">
      <c r="A47" s="720"/>
      <c r="B47" s="243" t="s">
        <v>401</v>
      </c>
      <c r="C47" s="149" t="s">
        <v>400</v>
      </c>
      <c r="D47" s="515" t="s">
        <v>137</v>
      </c>
      <c r="E47" s="516" t="s">
        <v>137</v>
      </c>
      <c r="F47" s="517" t="s">
        <v>137</v>
      </c>
      <c r="G47" s="518" t="s">
        <v>137</v>
      </c>
      <c r="H47" s="519" t="s">
        <v>137</v>
      </c>
      <c r="I47" s="520" t="s">
        <v>137</v>
      </c>
      <c r="J47" s="150">
        <f t="shared" si="50"/>
        <v>2511785.77</v>
      </c>
      <c r="K47" s="243" t="s">
        <v>395</v>
      </c>
      <c r="L47" s="501" t="s">
        <v>137</v>
      </c>
      <c r="M47" s="247" t="s">
        <v>147</v>
      </c>
      <c r="N47" s="247" t="s">
        <v>147</v>
      </c>
      <c r="O47" s="562">
        <v>876</v>
      </c>
      <c r="P47" s="198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144"/>
      <c r="AE47" s="575" t="s">
        <v>137</v>
      </c>
      <c r="AF47" s="576" t="s">
        <v>137</v>
      </c>
      <c r="AH47" s="402" t="s">
        <v>395</v>
      </c>
      <c r="AJ47" s="257">
        <v>2511785.77</v>
      </c>
      <c r="AK47" s="258">
        <v>16</v>
      </c>
      <c r="AL47" s="569">
        <v>12.889374999999999</v>
      </c>
      <c r="AM47" s="623">
        <v>90</v>
      </c>
      <c r="AN47" s="264">
        <v>26361353</v>
      </c>
      <c r="AO47" s="627">
        <v>50312.006249999999</v>
      </c>
      <c r="AQ47" s="39"/>
      <c r="AR47" s="39"/>
      <c r="AS47" s="39"/>
      <c r="AT47" s="39"/>
      <c r="AU47" s="39"/>
      <c r="BC47" s="471" t="s">
        <v>174</v>
      </c>
      <c r="BD47" s="471"/>
      <c r="BE47" s="39"/>
      <c r="BF47" s="39"/>
      <c r="BS47" s="472"/>
      <c r="BT47" s="472"/>
      <c r="BU47" s="472"/>
      <c r="BY47" s="39"/>
      <c r="BZ47" s="39"/>
      <c r="CQ47" s="39"/>
    </row>
    <row r="48" spans="1:95" ht="15.75" customHeight="1" x14ac:dyDescent="0.25">
      <c r="A48" s="720"/>
      <c r="B48" s="243" t="s">
        <v>425</v>
      </c>
      <c r="C48" s="149" t="s">
        <v>424</v>
      </c>
      <c r="D48" s="515" t="s">
        <v>137</v>
      </c>
      <c r="E48" s="516" t="s">
        <v>137</v>
      </c>
      <c r="F48" s="517" t="s">
        <v>137</v>
      </c>
      <c r="G48" s="518" t="s">
        <v>137</v>
      </c>
      <c r="H48" s="519" t="s">
        <v>137</v>
      </c>
      <c r="I48" s="520" t="s">
        <v>137</v>
      </c>
      <c r="J48" s="150">
        <f t="shared" si="50"/>
        <v>16995471475.780001</v>
      </c>
      <c r="K48" s="243" t="s">
        <v>397</v>
      </c>
      <c r="L48" s="501" t="s">
        <v>137</v>
      </c>
      <c r="M48" s="247" t="s">
        <v>147</v>
      </c>
      <c r="N48" s="247" t="s">
        <v>147</v>
      </c>
      <c r="O48" s="562">
        <v>869</v>
      </c>
      <c r="P48" s="198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144"/>
      <c r="AE48" s="573" t="s">
        <v>137</v>
      </c>
      <c r="AF48" s="574" t="s">
        <v>137</v>
      </c>
      <c r="AH48" s="402" t="s">
        <v>397</v>
      </c>
      <c r="AJ48" s="166">
        <v>16995471475.780001</v>
      </c>
      <c r="AK48" s="269">
        <v>13622</v>
      </c>
      <c r="AL48" s="568">
        <v>9.8874399999999998</v>
      </c>
      <c r="AM48" s="622">
        <v>58.728242999999999</v>
      </c>
      <c r="AN48" s="167">
        <v>23397044604.16</v>
      </c>
      <c r="AO48" s="277">
        <v>56822.572721999997</v>
      </c>
      <c r="AQ48" s="39"/>
      <c r="AR48" s="39"/>
      <c r="AS48" s="39"/>
      <c r="AT48" s="39"/>
      <c r="AU48" s="39"/>
      <c r="BC48" s="471" t="s">
        <v>174</v>
      </c>
      <c r="BD48" s="471"/>
      <c r="BE48" s="39"/>
      <c r="BF48" s="39"/>
      <c r="BS48" s="472"/>
      <c r="BT48" s="472"/>
      <c r="BU48" s="472"/>
      <c r="BY48" s="39"/>
      <c r="BZ48" s="39"/>
      <c r="CQ48" s="39"/>
    </row>
    <row r="49" spans="1:95" ht="15.75" customHeight="1" x14ac:dyDescent="0.25">
      <c r="A49" s="720"/>
      <c r="B49" s="243" t="s">
        <v>399</v>
      </c>
      <c r="C49" s="149" t="s">
        <v>398</v>
      </c>
      <c r="D49" s="515" t="s">
        <v>137</v>
      </c>
      <c r="E49" s="516" t="s">
        <v>137</v>
      </c>
      <c r="F49" s="517" t="s">
        <v>137</v>
      </c>
      <c r="G49" s="518" t="s">
        <v>137</v>
      </c>
      <c r="H49" s="519" t="s">
        <v>137</v>
      </c>
      <c r="I49" s="520" t="s">
        <v>137</v>
      </c>
      <c r="J49" s="150">
        <f t="shared" si="50"/>
        <v>35058855452.610001</v>
      </c>
      <c r="K49" s="243" t="s">
        <v>399</v>
      </c>
      <c r="L49" s="501" t="s">
        <v>137</v>
      </c>
      <c r="M49" s="247" t="s">
        <v>147</v>
      </c>
      <c r="N49" s="247" t="s">
        <v>147</v>
      </c>
      <c r="O49" s="562">
        <v>895</v>
      </c>
      <c r="P49" s="198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144"/>
      <c r="AE49" s="573" t="s">
        <v>137</v>
      </c>
      <c r="AF49" s="574" t="s">
        <v>137</v>
      </c>
      <c r="AH49" s="402" t="s">
        <v>399</v>
      </c>
      <c r="AJ49" s="166">
        <v>35058855452.610001</v>
      </c>
      <c r="AK49" s="269">
        <v>23622</v>
      </c>
      <c r="AL49" s="568">
        <v>9.2682300000000009</v>
      </c>
      <c r="AM49" s="622">
        <v>52.256799999999998</v>
      </c>
      <c r="AN49" s="167">
        <v>42508319565.489998</v>
      </c>
      <c r="AO49" s="627">
        <v>74303.921077999999</v>
      </c>
      <c r="AQ49" s="39"/>
      <c r="AR49" s="39"/>
      <c r="AS49" s="39"/>
      <c r="AT49" s="39"/>
      <c r="AU49" s="39"/>
      <c r="BC49" s="471" t="s">
        <v>174</v>
      </c>
      <c r="BD49" s="471"/>
      <c r="BE49" s="39"/>
      <c r="BF49" s="39"/>
      <c r="BS49" s="472"/>
      <c r="BT49" s="472"/>
      <c r="BU49" s="472"/>
      <c r="BY49" s="39"/>
      <c r="BZ49" s="39"/>
      <c r="CQ49" s="39"/>
    </row>
    <row r="50" spans="1:95" ht="15.75" customHeight="1" x14ac:dyDescent="0.25">
      <c r="A50" s="720"/>
      <c r="B50" s="243" t="s">
        <v>423</v>
      </c>
      <c r="C50" s="149" t="s">
        <v>422</v>
      </c>
      <c r="D50" s="515" t="s">
        <v>137</v>
      </c>
      <c r="E50" s="516" t="s">
        <v>137</v>
      </c>
      <c r="F50" s="517" t="s">
        <v>137</v>
      </c>
      <c r="G50" s="518" t="s">
        <v>137</v>
      </c>
      <c r="H50" s="519" t="s">
        <v>137</v>
      </c>
      <c r="I50" s="520" t="s">
        <v>137</v>
      </c>
      <c r="J50" s="150">
        <f t="shared" si="50"/>
        <v>2416763238.7800002</v>
      </c>
      <c r="K50" s="243" t="s">
        <v>393</v>
      </c>
      <c r="L50" s="501" t="s">
        <v>137</v>
      </c>
      <c r="M50" s="247" t="s">
        <v>147</v>
      </c>
      <c r="N50" s="247" t="s">
        <v>147</v>
      </c>
      <c r="O50" s="562">
        <v>899</v>
      </c>
      <c r="P50" s="198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144"/>
      <c r="AE50" s="575" t="s">
        <v>137</v>
      </c>
      <c r="AF50" s="576" t="s">
        <v>137</v>
      </c>
      <c r="AH50" s="402" t="s">
        <v>393</v>
      </c>
      <c r="AJ50" s="257">
        <v>2416763238.7800002</v>
      </c>
      <c r="AK50" s="258">
        <v>2137</v>
      </c>
      <c r="AL50" s="569">
        <v>8.8143189999999993</v>
      </c>
      <c r="AM50" s="624">
        <v>68.530973000000003</v>
      </c>
      <c r="AN50" s="258">
        <v>3648649509.5700002</v>
      </c>
      <c r="AO50" s="277">
        <v>30908.992639</v>
      </c>
      <c r="AQ50" s="39"/>
      <c r="AR50" s="39"/>
      <c r="AS50" s="39"/>
      <c r="AT50" s="39"/>
      <c r="AU50" s="39"/>
      <c r="BC50" s="471" t="s">
        <v>174</v>
      </c>
      <c r="BD50" s="471"/>
      <c r="BE50" s="39"/>
      <c r="BF50" s="39"/>
      <c r="BS50" s="472"/>
      <c r="BT50" s="472"/>
      <c r="BU50" s="472"/>
      <c r="BY50" s="39"/>
      <c r="BZ50" s="39"/>
      <c r="CQ50" s="39"/>
    </row>
    <row r="51" spans="1:95" ht="15.75" customHeight="1" x14ac:dyDescent="0.25">
      <c r="A51" s="720"/>
      <c r="B51" s="243" t="s">
        <v>391</v>
      </c>
      <c r="C51" s="149" t="s">
        <v>390</v>
      </c>
      <c r="D51" s="515" t="s">
        <v>137</v>
      </c>
      <c r="E51" s="516" t="s">
        <v>137</v>
      </c>
      <c r="F51" s="517" t="s">
        <v>137</v>
      </c>
      <c r="G51" s="518" t="s">
        <v>137</v>
      </c>
      <c r="H51" s="519" t="s">
        <v>137</v>
      </c>
      <c r="I51" s="520" t="s">
        <v>137</v>
      </c>
      <c r="J51" s="150">
        <f t="shared" si="50"/>
        <v>257936429.66999999</v>
      </c>
      <c r="K51" s="243" t="s">
        <v>403</v>
      </c>
      <c r="L51" s="501" t="s">
        <v>137</v>
      </c>
      <c r="M51" s="247" t="s">
        <v>147</v>
      </c>
      <c r="N51" s="247" t="s">
        <v>147</v>
      </c>
      <c r="O51" s="562">
        <v>879</v>
      </c>
      <c r="P51" s="198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144"/>
      <c r="AE51" s="573" t="s">
        <v>137</v>
      </c>
      <c r="AF51" s="574" t="s">
        <v>137</v>
      </c>
      <c r="AH51" s="402" t="s">
        <v>403</v>
      </c>
      <c r="AJ51" s="257">
        <v>257936429.66999999</v>
      </c>
      <c r="AK51" s="258">
        <v>1719</v>
      </c>
      <c r="AL51" s="569">
        <v>7.6839320000000004</v>
      </c>
      <c r="AM51" s="623">
        <v>90</v>
      </c>
      <c r="AN51" s="264">
        <v>531684309.94999999</v>
      </c>
      <c r="AO51" s="627">
        <v>60000</v>
      </c>
      <c r="AQ51" s="39"/>
      <c r="AR51" s="39"/>
      <c r="AS51" s="39"/>
      <c r="AT51" s="39"/>
      <c r="AU51" s="39"/>
      <c r="BC51" s="471" t="s">
        <v>174</v>
      </c>
      <c r="BD51" s="471"/>
      <c r="BE51" s="39"/>
      <c r="BF51" s="39"/>
      <c r="BS51" s="472"/>
      <c r="BT51" s="472"/>
      <c r="BU51" s="472"/>
      <c r="BY51" s="39"/>
      <c r="BZ51" s="39"/>
      <c r="CQ51" s="39"/>
    </row>
    <row r="52" spans="1:95" ht="15.75" customHeight="1" x14ac:dyDescent="0.25">
      <c r="A52" s="720"/>
      <c r="B52" s="243" t="s">
        <v>415</v>
      </c>
      <c r="C52" s="149" t="s">
        <v>414</v>
      </c>
      <c r="D52" s="515" t="s">
        <v>137</v>
      </c>
      <c r="E52" s="516" t="s">
        <v>137</v>
      </c>
      <c r="F52" s="517" t="s">
        <v>137</v>
      </c>
      <c r="G52" s="518" t="s">
        <v>137</v>
      </c>
      <c r="H52" s="519" t="s">
        <v>137</v>
      </c>
      <c r="I52" s="520" t="s">
        <v>137</v>
      </c>
      <c r="J52" s="150">
        <f t="shared" si="50"/>
        <v>612436759.29999995</v>
      </c>
      <c r="K52" s="243" t="s">
        <v>415</v>
      </c>
      <c r="L52" s="501" t="s">
        <v>137</v>
      </c>
      <c r="M52" s="247" t="s">
        <v>147</v>
      </c>
      <c r="N52" s="247" t="s">
        <v>147</v>
      </c>
      <c r="O52" s="562">
        <v>954</v>
      </c>
      <c r="P52" s="198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144"/>
      <c r="AE52" s="573" t="s">
        <v>137</v>
      </c>
      <c r="AF52" s="574" t="s">
        <v>137</v>
      </c>
      <c r="AH52" s="402" t="s">
        <v>415</v>
      </c>
      <c r="AI52" s="479"/>
      <c r="AJ52" s="257">
        <v>612436759.29999995</v>
      </c>
      <c r="AK52" s="258">
        <v>395</v>
      </c>
      <c r="AL52" s="569">
        <v>10.612151000000001</v>
      </c>
      <c r="AM52" s="623">
        <v>71.212962000000005</v>
      </c>
      <c r="AN52" s="264">
        <v>809332090.88999999</v>
      </c>
      <c r="AO52" s="277">
        <v>60000</v>
      </c>
      <c r="AQ52" s="39"/>
      <c r="AR52" s="39"/>
      <c r="AS52" s="39"/>
      <c r="AT52" s="39"/>
      <c r="AU52" s="39"/>
      <c r="BC52" s="471" t="s">
        <v>174</v>
      </c>
      <c r="BD52" s="471"/>
      <c r="BE52" s="39"/>
      <c r="BF52" s="39"/>
      <c r="BS52" s="472"/>
      <c r="BT52" s="472"/>
      <c r="BU52" s="472"/>
      <c r="BY52" s="39"/>
      <c r="BZ52" s="39"/>
      <c r="CQ52" s="39"/>
    </row>
    <row r="53" spans="1:95" ht="15.75" customHeight="1" x14ac:dyDescent="0.25">
      <c r="A53" s="720"/>
      <c r="B53" s="243" t="s">
        <v>393</v>
      </c>
      <c r="C53" s="149" t="s">
        <v>392</v>
      </c>
      <c r="D53" s="515" t="s">
        <v>137</v>
      </c>
      <c r="E53" s="516" t="s">
        <v>137</v>
      </c>
      <c r="F53" s="517" t="s">
        <v>137</v>
      </c>
      <c r="G53" s="518" t="s">
        <v>137</v>
      </c>
      <c r="H53" s="519" t="s">
        <v>137</v>
      </c>
      <c r="I53" s="520" t="s">
        <v>137</v>
      </c>
      <c r="J53" s="150">
        <f t="shared" si="50"/>
        <v>2875519894.04</v>
      </c>
      <c r="K53" s="243" t="s">
        <v>425</v>
      </c>
      <c r="L53" s="501" t="s">
        <v>137</v>
      </c>
      <c r="M53" s="247" t="s">
        <v>147</v>
      </c>
      <c r="N53" s="247" t="s">
        <v>147</v>
      </c>
      <c r="O53" s="562">
        <v>925</v>
      </c>
      <c r="P53" s="198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144"/>
      <c r="AE53" s="573" t="s">
        <v>137</v>
      </c>
      <c r="AF53" s="574" t="s">
        <v>137</v>
      </c>
      <c r="AH53" s="402" t="s">
        <v>425</v>
      </c>
      <c r="AI53" s="479"/>
      <c r="AJ53" s="257">
        <v>2875519894.04</v>
      </c>
      <c r="AK53" s="258">
        <v>2486</v>
      </c>
      <c r="AL53" s="569">
        <v>12.376327</v>
      </c>
      <c r="AM53" s="623">
        <v>69.264781999999997</v>
      </c>
      <c r="AN53" s="264">
        <v>4122044276.6199999</v>
      </c>
      <c r="AO53" s="627">
        <v>48700.523639999999</v>
      </c>
      <c r="AQ53" s="39"/>
      <c r="AR53" s="39"/>
      <c r="AS53" s="39"/>
      <c r="AT53" s="39"/>
      <c r="AU53" s="39"/>
      <c r="BC53" s="471" t="s">
        <v>174</v>
      </c>
      <c r="BD53" s="471"/>
      <c r="BE53" s="39"/>
      <c r="BF53" s="39"/>
      <c r="BS53" s="472"/>
      <c r="BT53" s="472"/>
      <c r="BU53" s="472"/>
      <c r="BY53" s="39"/>
      <c r="BZ53" s="39"/>
      <c r="CQ53" s="39"/>
    </row>
    <row r="54" spans="1:95" ht="15.75" customHeight="1" x14ac:dyDescent="0.25">
      <c r="A54" s="720"/>
      <c r="B54" s="243" t="s">
        <v>417</v>
      </c>
      <c r="C54" s="149" t="s">
        <v>416</v>
      </c>
      <c r="D54" s="515" t="s">
        <v>137</v>
      </c>
      <c r="E54" s="516" t="s">
        <v>137</v>
      </c>
      <c r="F54" s="517" t="s">
        <v>137</v>
      </c>
      <c r="G54" s="518" t="s">
        <v>137</v>
      </c>
      <c r="H54" s="519" t="s">
        <v>137</v>
      </c>
      <c r="I54" s="520" t="s">
        <v>137</v>
      </c>
      <c r="J54" s="150">
        <f t="shared" si="50"/>
        <v>2325319556.3400002</v>
      </c>
      <c r="K54" s="243" t="s">
        <v>419</v>
      </c>
      <c r="L54" s="501" t="s">
        <v>137</v>
      </c>
      <c r="M54" s="247" t="s">
        <v>147</v>
      </c>
      <c r="N54" s="247" t="s">
        <v>147</v>
      </c>
      <c r="O54" s="562">
        <v>907</v>
      </c>
      <c r="P54" s="198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144"/>
      <c r="AE54" s="573" t="s">
        <v>137</v>
      </c>
      <c r="AF54" s="574" t="s">
        <v>137</v>
      </c>
      <c r="AH54" s="402" t="s">
        <v>419</v>
      </c>
      <c r="AI54" s="479"/>
      <c r="AJ54" s="257">
        <v>2325319556.3400002</v>
      </c>
      <c r="AK54" s="258">
        <v>6808</v>
      </c>
      <c r="AL54" s="569">
        <v>12.659948</v>
      </c>
      <c r="AM54" s="623">
        <v>90</v>
      </c>
      <c r="AN54" s="264">
        <v>11692570473.6</v>
      </c>
      <c r="AO54" s="277">
        <v>51214.742460000001</v>
      </c>
      <c r="AQ54" s="39"/>
      <c r="AR54" s="39"/>
      <c r="AS54" s="39"/>
      <c r="AT54" s="39"/>
      <c r="AU54" s="39"/>
      <c r="BC54" s="471" t="s">
        <v>174</v>
      </c>
      <c r="BD54" s="471"/>
      <c r="BE54" s="39"/>
      <c r="BF54" s="39"/>
      <c r="BS54" s="472"/>
      <c r="BT54" s="472"/>
      <c r="BU54" s="472"/>
      <c r="BY54" s="39"/>
      <c r="BZ54" s="39"/>
      <c r="CQ54" s="39"/>
    </row>
    <row r="55" spans="1:95" ht="15.75" customHeight="1" x14ac:dyDescent="0.25">
      <c r="A55" s="720"/>
      <c r="B55" s="243" t="s">
        <v>395</v>
      </c>
      <c r="C55" s="149" t="s">
        <v>394</v>
      </c>
      <c r="D55" s="515" t="s">
        <v>137</v>
      </c>
      <c r="E55" s="516" t="s">
        <v>137</v>
      </c>
      <c r="F55" s="517" t="s">
        <v>137</v>
      </c>
      <c r="G55" s="518" t="s">
        <v>137</v>
      </c>
      <c r="H55" s="519" t="s">
        <v>137</v>
      </c>
      <c r="I55" s="520" t="s">
        <v>137</v>
      </c>
      <c r="J55" s="150">
        <f t="shared" si="50"/>
        <v>170898671.61000001</v>
      </c>
      <c r="K55" s="243" t="s">
        <v>421</v>
      </c>
      <c r="L55" s="501" t="s">
        <v>137</v>
      </c>
      <c r="M55" s="247" t="s">
        <v>147</v>
      </c>
      <c r="N55" s="247" t="s">
        <v>147</v>
      </c>
      <c r="O55" s="562">
        <v>942</v>
      </c>
      <c r="P55" s="198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144"/>
      <c r="AE55" s="573" t="s">
        <v>137</v>
      </c>
      <c r="AF55" s="574" t="s">
        <v>137</v>
      </c>
      <c r="AH55" s="402" t="s">
        <v>421</v>
      </c>
      <c r="AI55" s="468"/>
      <c r="AJ55" s="257">
        <v>170898671.61000001</v>
      </c>
      <c r="AK55" s="258">
        <v>118</v>
      </c>
      <c r="AL55" s="569">
        <v>11.180422999999999</v>
      </c>
      <c r="AM55" s="623">
        <v>66.858982999999995</v>
      </c>
      <c r="AN55" s="264">
        <v>210911748.75999999</v>
      </c>
      <c r="AO55" s="627">
        <v>55770.543898000004</v>
      </c>
      <c r="AQ55" s="39"/>
      <c r="AR55" s="39"/>
      <c r="AS55" s="39"/>
      <c r="AT55" s="39"/>
      <c r="AU55" s="39"/>
      <c r="BC55" s="471" t="s">
        <v>174</v>
      </c>
      <c r="BD55" s="471"/>
      <c r="BE55" s="39"/>
      <c r="BF55" s="39"/>
      <c r="BS55" s="472"/>
      <c r="BT55" s="472"/>
      <c r="BU55" s="472"/>
      <c r="BY55" s="39"/>
      <c r="BZ55" s="39"/>
      <c r="CQ55" s="39"/>
    </row>
    <row r="56" spans="1:95" ht="15.75" customHeight="1" x14ac:dyDescent="0.25">
      <c r="A56" s="720"/>
      <c r="B56" s="243" t="s">
        <v>419</v>
      </c>
      <c r="C56" s="149" t="s">
        <v>418</v>
      </c>
      <c r="D56" s="515" t="s">
        <v>137</v>
      </c>
      <c r="E56" s="516" t="s">
        <v>137</v>
      </c>
      <c r="F56" s="517" t="s">
        <v>137</v>
      </c>
      <c r="G56" s="518" t="s">
        <v>137</v>
      </c>
      <c r="H56" s="519" t="s">
        <v>137</v>
      </c>
      <c r="I56" s="520" t="s">
        <v>137</v>
      </c>
      <c r="J56" s="150">
        <f t="shared" si="50"/>
        <v>79521275.519999996</v>
      </c>
      <c r="K56" s="243" t="s">
        <v>423</v>
      </c>
      <c r="L56" s="501" t="s">
        <v>137</v>
      </c>
      <c r="M56" s="247" t="s">
        <v>147</v>
      </c>
      <c r="N56" s="247" t="s">
        <v>147</v>
      </c>
      <c r="O56" s="562">
        <v>912</v>
      </c>
      <c r="P56" s="198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144"/>
      <c r="AE56" s="573" t="s">
        <v>137</v>
      </c>
      <c r="AF56" s="574" t="s">
        <v>137</v>
      </c>
      <c r="AH56" s="402" t="s">
        <v>423</v>
      </c>
      <c r="AI56" s="468"/>
      <c r="AJ56" s="257">
        <v>79521275.519999996</v>
      </c>
      <c r="AK56" s="258">
        <v>28</v>
      </c>
      <c r="AL56" s="569">
        <v>10.173214</v>
      </c>
      <c r="AM56" s="623">
        <v>66.333928</v>
      </c>
      <c r="AN56" s="264">
        <v>82446956.030000001</v>
      </c>
      <c r="AO56" s="277">
        <v>121172.918928</v>
      </c>
      <c r="AQ56" s="39"/>
      <c r="AR56" s="39"/>
      <c r="AS56" s="39"/>
      <c r="AT56" s="39"/>
      <c r="AU56" s="39"/>
      <c r="BC56" s="471" t="s">
        <v>174</v>
      </c>
      <c r="BD56" s="471"/>
      <c r="BE56" s="39"/>
      <c r="BF56" s="39"/>
      <c r="BS56" s="472"/>
      <c r="BT56" s="472"/>
      <c r="BU56" s="472"/>
      <c r="BY56" s="39"/>
      <c r="BZ56" s="39"/>
      <c r="CQ56" s="39"/>
    </row>
    <row r="57" spans="1:95" ht="15.75" customHeight="1" x14ac:dyDescent="0.25">
      <c r="A57" s="720"/>
      <c r="B57" s="243" t="s">
        <v>403</v>
      </c>
      <c r="C57" s="149" t="s">
        <v>402</v>
      </c>
      <c r="D57" s="515" t="s">
        <v>137</v>
      </c>
      <c r="E57" s="516" t="s">
        <v>137</v>
      </c>
      <c r="F57" s="517" t="s">
        <v>137</v>
      </c>
      <c r="G57" s="518" t="s">
        <v>137</v>
      </c>
      <c r="H57" s="519" t="s">
        <v>137</v>
      </c>
      <c r="I57" s="520" t="s">
        <v>137</v>
      </c>
      <c r="J57" s="150">
        <f t="shared" si="50"/>
        <v>24019841.870000001</v>
      </c>
      <c r="K57" s="243" t="s">
        <v>417</v>
      </c>
      <c r="L57" s="501" t="s">
        <v>137</v>
      </c>
      <c r="M57" s="247" t="s">
        <v>147</v>
      </c>
      <c r="N57" s="247" t="s">
        <v>147</v>
      </c>
      <c r="O57" s="562">
        <v>945</v>
      </c>
      <c r="P57" s="198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144"/>
      <c r="AE57" s="573" t="s">
        <v>137</v>
      </c>
      <c r="AF57" s="574" t="s">
        <v>137</v>
      </c>
      <c r="AH57" s="402" t="s">
        <v>417</v>
      </c>
      <c r="AI57" s="468"/>
      <c r="AJ57" s="257">
        <v>24019841.870000001</v>
      </c>
      <c r="AK57" s="258">
        <v>17</v>
      </c>
      <c r="AL57" s="569">
        <v>9.6</v>
      </c>
      <c r="AM57" s="623">
        <v>73.129411000000005</v>
      </c>
      <c r="AN57" s="264">
        <v>30414619</v>
      </c>
      <c r="AO57" s="627">
        <v>27870.219410999998</v>
      </c>
      <c r="AQ57" s="39"/>
      <c r="AR57" s="39"/>
      <c r="AS57" s="39"/>
      <c r="AT57" s="39"/>
      <c r="AU57" s="39"/>
      <c r="BC57" s="471" t="s">
        <v>174</v>
      </c>
      <c r="BD57" s="471"/>
      <c r="BE57" s="39"/>
      <c r="BF57" s="39"/>
      <c r="BS57" s="472"/>
      <c r="BT57" s="472"/>
      <c r="BU57" s="472"/>
      <c r="BY57" s="39"/>
      <c r="BZ57" s="39"/>
      <c r="CQ57" s="39"/>
    </row>
    <row r="58" spans="1:95" ht="15.75" customHeight="1" x14ac:dyDescent="0.25">
      <c r="A58" s="721"/>
      <c r="B58" s="533" t="s">
        <v>427</v>
      </c>
      <c r="C58" s="534" t="s">
        <v>426</v>
      </c>
      <c r="D58" s="535" t="s">
        <v>137</v>
      </c>
      <c r="E58" s="536" t="s">
        <v>137</v>
      </c>
      <c r="F58" s="537" t="s">
        <v>137</v>
      </c>
      <c r="G58" s="538" t="s">
        <v>137</v>
      </c>
      <c r="H58" s="539" t="s">
        <v>137</v>
      </c>
      <c r="I58" s="540" t="s">
        <v>137</v>
      </c>
      <c r="J58" s="541">
        <f t="shared" si="50"/>
        <v>554212206.22000003</v>
      </c>
      <c r="K58" s="533" t="s">
        <v>427</v>
      </c>
      <c r="L58" s="548" t="s">
        <v>137</v>
      </c>
      <c r="M58" s="542" t="s">
        <v>147</v>
      </c>
      <c r="N58" s="542" t="s">
        <v>147</v>
      </c>
      <c r="O58" s="563">
        <v>967</v>
      </c>
      <c r="P58" s="543"/>
      <c r="Q58" s="544"/>
      <c r="R58" s="544"/>
      <c r="S58" s="544"/>
      <c r="T58" s="544"/>
      <c r="U58" s="544"/>
      <c r="V58" s="544"/>
      <c r="W58" s="544"/>
      <c r="X58" s="544"/>
      <c r="Y58" s="544"/>
      <c r="Z58" s="544"/>
      <c r="AA58" s="544"/>
      <c r="AB58" s="544"/>
      <c r="AC58" s="545"/>
      <c r="AE58" s="577" t="s">
        <v>137</v>
      </c>
      <c r="AF58" s="578" t="s">
        <v>137</v>
      </c>
      <c r="AH58" s="564" t="s">
        <v>427</v>
      </c>
      <c r="AI58" s="468"/>
      <c r="AJ58" s="565">
        <v>554212206.22000003</v>
      </c>
      <c r="AK58" s="566">
        <v>1441</v>
      </c>
      <c r="AL58" s="615">
        <v>10.170173</v>
      </c>
      <c r="AM58" s="625">
        <v>90</v>
      </c>
      <c r="AN58" s="566">
        <v>716998060.23000002</v>
      </c>
      <c r="AO58" s="277">
        <v>60000</v>
      </c>
      <c r="AQ58" s="39"/>
      <c r="AR58" s="39"/>
      <c r="AS58" s="39"/>
      <c r="AT58" s="39"/>
      <c r="AU58" s="39"/>
      <c r="BC58" s="471" t="s">
        <v>174</v>
      </c>
      <c r="BD58" s="471"/>
      <c r="BE58" s="39"/>
      <c r="BF58" s="39"/>
      <c r="BS58" s="472"/>
      <c r="BT58" s="472"/>
      <c r="BU58" s="472"/>
      <c r="BY58" s="39"/>
      <c r="BZ58" s="39"/>
      <c r="CQ58" s="39"/>
    </row>
    <row r="59" spans="1:95" ht="15.75" customHeight="1" x14ac:dyDescent="0.25">
      <c r="A59" s="722" t="s">
        <v>430</v>
      </c>
      <c r="B59" s="500" t="s">
        <v>385</v>
      </c>
      <c r="C59" s="498" t="s">
        <v>384</v>
      </c>
      <c r="D59" s="527" t="s">
        <v>137</v>
      </c>
      <c r="E59" s="528" t="s">
        <v>137</v>
      </c>
      <c r="F59" s="529" t="s">
        <v>137</v>
      </c>
      <c r="G59" s="530" t="s">
        <v>137</v>
      </c>
      <c r="H59" s="531" t="s">
        <v>137</v>
      </c>
      <c r="I59" s="532" t="s">
        <v>137</v>
      </c>
      <c r="J59" s="499">
        <f t="shared" si="50"/>
        <v>26796823034.610001</v>
      </c>
      <c r="K59" s="500" t="s">
        <v>381</v>
      </c>
      <c r="L59" s="501" t="s">
        <v>137</v>
      </c>
      <c r="M59" s="501" t="s">
        <v>147</v>
      </c>
      <c r="N59" s="247" t="s">
        <v>147</v>
      </c>
      <c r="O59" s="502">
        <v>939</v>
      </c>
      <c r="P59" s="503"/>
      <c r="Q59" s="504"/>
      <c r="R59" s="504"/>
      <c r="S59" s="504"/>
      <c r="T59" s="504"/>
      <c r="U59" s="504"/>
      <c r="V59" s="504"/>
      <c r="W59" s="504"/>
      <c r="X59" s="504"/>
      <c r="Y59" s="504"/>
      <c r="Z59" s="504"/>
      <c r="AA59" s="504"/>
      <c r="AB59" s="504"/>
      <c r="AC59" s="505"/>
      <c r="AE59" s="579" t="s">
        <v>137</v>
      </c>
      <c r="AF59" s="580" t="s">
        <v>137</v>
      </c>
      <c r="AH59" s="583" t="s">
        <v>381</v>
      </c>
      <c r="AI59" s="468"/>
      <c r="AJ59" s="257">
        <v>26796823034.610001</v>
      </c>
      <c r="AK59" s="258">
        <v>17592</v>
      </c>
      <c r="AL59" s="569">
        <v>10.232044999999999</v>
      </c>
      <c r="AM59" s="622">
        <v>53.585700000000003</v>
      </c>
      <c r="AN59" s="167">
        <v>28498506446.450001</v>
      </c>
      <c r="AO59" s="627">
        <v>60000</v>
      </c>
      <c r="AQ59" s="39"/>
      <c r="AR59" s="39"/>
      <c r="AS59" s="39"/>
      <c r="AT59" s="39"/>
      <c r="AU59" s="39"/>
      <c r="BC59" s="471" t="s">
        <v>174</v>
      </c>
      <c r="BD59" s="471"/>
      <c r="BE59" s="39"/>
      <c r="BF59" s="39"/>
      <c r="BS59" s="472"/>
      <c r="BT59" s="472"/>
      <c r="BU59" s="472"/>
      <c r="BY59" s="39"/>
      <c r="BZ59" s="39"/>
      <c r="CQ59" s="39"/>
    </row>
    <row r="60" spans="1:95" ht="15.75" customHeight="1" x14ac:dyDescent="0.25">
      <c r="A60" s="720"/>
      <c r="B60" s="243" t="s">
        <v>409</v>
      </c>
      <c r="C60" s="149" t="s">
        <v>408</v>
      </c>
      <c r="D60" s="515" t="s">
        <v>137</v>
      </c>
      <c r="E60" s="516" t="s">
        <v>137</v>
      </c>
      <c r="F60" s="517" t="s">
        <v>137</v>
      </c>
      <c r="G60" s="518" t="s">
        <v>137</v>
      </c>
      <c r="H60" s="519" t="s">
        <v>137</v>
      </c>
      <c r="I60" s="520" t="s">
        <v>137</v>
      </c>
      <c r="J60" s="150">
        <f t="shared" si="50"/>
        <v>13298894110.85</v>
      </c>
      <c r="K60" s="243" t="s">
        <v>387</v>
      </c>
      <c r="L60" s="247" t="s">
        <v>137</v>
      </c>
      <c r="M60" s="247" t="s">
        <v>147</v>
      </c>
      <c r="N60" s="247" t="s">
        <v>147</v>
      </c>
      <c r="O60" s="143">
        <v>926</v>
      </c>
      <c r="P60" s="198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144"/>
      <c r="AE60" s="573" t="s">
        <v>137</v>
      </c>
      <c r="AF60" s="574" t="s">
        <v>137</v>
      </c>
      <c r="AH60" s="584" t="s">
        <v>387</v>
      </c>
      <c r="AI60" s="468"/>
      <c r="AJ60" s="257">
        <v>13298894110.85</v>
      </c>
      <c r="AK60" s="258">
        <v>7537</v>
      </c>
      <c r="AL60" s="569">
        <v>9.727411</v>
      </c>
      <c r="AM60" s="622">
        <v>55.593980000000002</v>
      </c>
      <c r="AN60" s="167">
        <v>14797519467.620001</v>
      </c>
      <c r="AO60" s="277">
        <v>60000</v>
      </c>
      <c r="AQ60" s="39"/>
      <c r="AR60" s="39"/>
      <c r="AS60" s="39"/>
      <c r="AT60" s="39"/>
      <c r="AU60" s="39"/>
      <c r="BC60" s="471"/>
      <c r="BD60" s="471"/>
      <c r="BE60" s="39"/>
      <c r="BF60" s="39"/>
      <c r="BS60" s="472"/>
      <c r="BT60" s="472"/>
      <c r="BU60" s="472"/>
      <c r="BY60" s="39"/>
      <c r="BZ60" s="39"/>
      <c r="CQ60" s="39"/>
    </row>
    <row r="61" spans="1:95" ht="15.75" customHeight="1" x14ac:dyDescent="0.25">
      <c r="A61" s="720"/>
      <c r="B61" s="243" t="s">
        <v>413</v>
      </c>
      <c r="C61" s="149" t="s">
        <v>412</v>
      </c>
      <c r="D61" s="515" t="s">
        <v>137</v>
      </c>
      <c r="E61" s="516" t="s">
        <v>137</v>
      </c>
      <c r="F61" s="517" t="s">
        <v>137</v>
      </c>
      <c r="G61" s="518" t="s">
        <v>137</v>
      </c>
      <c r="H61" s="519" t="s">
        <v>137</v>
      </c>
      <c r="I61" s="520" t="s">
        <v>137</v>
      </c>
      <c r="J61" s="150">
        <f t="shared" si="50"/>
        <v>20839706958.849998</v>
      </c>
      <c r="K61" s="243" t="s">
        <v>385</v>
      </c>
      <c r="L61" s="247" t="s">
        <v>137</v>
      </c>
      <c r="M61" s="247" t="s">
        <v>147</v>
      </c>
      <c r="N61" s="247" t="s">
        <v>147</v>
      </c>
      <c r="O61" s="143">
        <v>941</v>
      </c>
      <c r="P61" s="198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144"/>
      <c r="AE61" s="573" t="s">
        <v>137</v>
      </c>
      <c r="AF61" s="574" t="s">
        <v>137</v>
      </c>
      <c r="AH61" s="584" t="s">
        <v>385</v>
      </c>
      <c r="AI61" s="468"/>
      <c r="AJ61" s="257">
        <v>20839706958.849998</v>
      </c>
      <c r="AK61" s="258">
        <v>10476</v>
      </c>
      <c r="AL61" s="569">
        <v>10.063650000000001</v>
      </c>
      <c r="AM61" s="622">
        <v>66.960657999999995</v>
      </c>
      <c r="AN61" s="167">
        <v>23493884555.849998</v>
      </c>
      <c r="AO61" s="627">
        <v>60000</v>
      </c>
      <c r="AQ61" s="39"/>
      <c r="AR61" s="39"/>
      <c r="AS61" s="39"/>
      <c r="AT61" s="39"/>
      <c r="AU61" s="39"/>
      <c r="BC61" s="471"/>
      <c r="BD61" s="471"/>
      <c r="BE61" s="39"/>
      <c r="BF61" s="39"/>
      <c r="BS61" s="472"/>
      <c r="BT61" s="472"/>
      <c r="BU61" s="472"/>
      <c r="BY61" s="39"/>
      <c r="BZ61" s="39"/>
      <c r="CQ61" s="39"/>
    </row>
    <row r="62" spans="1:95" ht="15.75" customHeight="1" x14ac:dyDescent="0.25">
      <c r="A62" s="720"/>
      <c r="B62" s="243" t="s">
        <v>389</v>
      </c>
      <c r="C62" s="149" t="s">
        <v>388</v>
      </c>
      <c r="D62" s="515" t="s">
        <v>137</v>
      </c>
      <c r="E62" s="516" t="s">
        <v>137</v>
      </c>
      <c r="F62" s="517" t="s">
        <v>137</v>
      </c>
      <c r="G62" s="518" t="s">
        <v>137</v>
      </c>
      <c r="H62" s="519" t="s">
        <v>137</v>
      </c>
      <c r="I62" s="520" t="s">
        <v>137</v>
      </c>
      <c r="J62" s="150">
        <f t="shared" si="50"/>
        <v>32610216400.259998</v>
      </c>
      <c r="K62" s="243" t="s">
        <v>389</v>
      </c>
      <c r="L62" s="247" t="s">
        <v>137</v>
      </c>
      <c r="M62" s="247" t="s">
        <v>147</v>
      </c>
      <c r="N62" s="247" t="s">
        <v>147</v>
      </c>
      <c r="O62" s="143">
        <v>944</v>
      </c>
      <c r="P62" s="198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144"/>
      <c r="AE62" s="573" t="s">
        <v>137</v>
      </c>
      <c r="AF62" s="574" t="s">
        <v>137</v>
      </c>
      <c r="AH62" s="584" t="s">
        <v>389</v>
      </c>
      <c r="AI62" s="468"/>
      <c r="AJ62" s="257">
        <v>32610216400.259998</v>
      </c>
      <c r="AK62" s="258">
        <v>18136</v>
      </c>
      <c r="AL62" s="569">
        <v>10.812970999999999</v>
      </c>
      <c r="AM62" s="622">
        <v>66.550773000000007</v>
      </c>
      <c r="AN62" s="167">
        <v>37085060388.779999</v>
      </c>
      <c r="AO62" s="277">
        <v>60000</v>
      </c>
      <c r="AQ62" s="39"/>
      <c r="AR62" s="39"/>
      <c r="AS62" s="39"/>
      <c r="AT62" s="39"/>
      <c r="AU62" s="39"/>
      <c r="BC62" s="471"/>
      <c r="BD62" s="471"/>
      <c r="BE62" s="39"/>
      <c r="BF62" s="39"/>
      <c r="BS62" s="472"/>
      <c r="BT62" s="472"/>
      <c r="BU62" s="472"/>
      <c r="BY62" s="39"/>
      <c r="BZ62" s="39"/>
      <c r="CQ62" s="39"/>
    </row>
    <row r="63" spans="1:95" ht="15.75" customHeight="1" x14ac:dyDescent="0.25">
      <c r="A63" s="720"/>
      <c r="B63" s="243" t="s">
        <v>387</v>
      </c>
      <c r="C63" s="149" t="s">
        <v>386</v>
      </c>
      <c r="D63" s="515" t="s">
        <v>137</v>
      </c>
      <c r="E63" s="516" t="s">
        <v>137</v>
      </c>
      <c r="F63" s="517" t="s">
        <v>137</v>
      </c>
      <c r="G63" s="518" t="s">
        <v>137</v>
      </c>
      <c r="H63" s="519" t="s">
        <v>137</v>
      </c>
      <c r="I63" s="520" t="s">
        <v>137</v>
      </c>
      <c r="J63" s="150">
        <f t="shared" si="50"/>
        <v>11756415370.120001</v>
      </c>
      <c r="K63" s="243" t="s">
        <v>383</v>
      </c>
      <c r="L63" s="247" t="s">
        <v>137</v>
      </c>
      <c r="M63" s="247" t="s">
        <v>147</v>
      </c>
      <c r="N63" s="247" t="s">
        <v>147</v>
      </c>
      <c r="O63" s="143">
        <v>930</v>
      </c>
      <c r="P63" s="198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144"/>
      <c r="AE63" s="575" t="s">
        <v>137</v>
      </c>
      <c r="AF63" s="576" t="s">
        <v>137</v>
      </c>
      <c r="AH63" s="584" t="s">
        <v>383</v>
      </c>
      <c r="AI63" s="468"/>
      <c r="AJ63" s="257">
        <v>11756415370.120001</v>
      </c>
      <c r="AK63" s="258">
        <v>4705</v>
      </c>
      <c r="AL63" s="569">
        <v>6.16967</v>
      </c>
      <c r="AM63" s="622">
        <v>55.292017000000001</v>
      </c>
      <c r="AN63" s="167">
        <v>12449781856.15</v>
      </c>
      <c r="AO63" s="627">
        <v>60000</v>
      </c>
      <c r="AQ63" s="39"/>
      <c r="AR63" s="39"/>
      <c r="AS63" s="39"/>
      <c r="AT63" s="39"/>
      <c r="AU63" s="39"/>
      <c r="BC63" s="471"/>
      <c r="BD63" s="471"/>
      <c r="BE63" s="39"/>
      <c r="BF63" s="39"/>
      <c r="BS63" s="472"/>
      <c r="BT63" s="472"/>
      <c r="BU63" s="472"/>
      <c r="BY63" s="39"/>
      <c r="BZ63" s="39"/>
      <c r="CQ63" s="39"/>
    </row>
    <row r="64" spans="1:95" ht="15.75" customHeight="1" x14ac:dyDescent="0.25">
      <c r="A64" s="720"/>
      <c r="B64" s="243" t="s">
        <v>411</v>
      </c>
      <c r="C64" s="149" t="s">
        <v>410</v>
      </c>
      <c r="D64" s="515" t="s">
        <v>137</v>
      </c>
      <c r="E64" s="516" t="s">
        <v>137</v>
      </c>
      <c r="F64" s="517" t="s">
        <v>137</v>
      </c>
      <c r="G64" s="518" t="s">
        <v>137</v>
      </c>
      <c r="H64" s="519" t="s">
        <v>137</v>
      </c>
      <c r="I64" s="520" t="s">
        <v>137</v>
      </c>
      <c r="J64" s="150">
        <f t="shared" si="50"/>
        <v>90929845.510000005</v>
      </c>
      <c r="K64" s="243" t="s">
        <v>405</v>
      </c>
      <c r="L64" s="247" t="s">
        <v>137</v>
      </c>
      <c r="M64" s="247" t="s">
        <v>147</v>
      </c>
      <c r="N64" s="247" t="s">
        <v>147</v>
      </c>
      <c r="O64" s="143">
        <v>933</v>
      </c>
      <c r="P64" s="198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144"/>
      <c r="AE64" s="573" t="s">
        <v>137</v>
      </c>
      <c r="AF64" s="574" t="s">
        <v>137</v>
      </c>
      <c r="AH64" s="584" t="s">
        <v>405</v>
      </c>
      <c r="AI64" s="468"/>
      <c r="AJ64" s="257">
        <v>90929845.510000005</v>
      </c>
      <c r="AK64" s="258">
        <v>85</v>
      </c>
      <c r="AL64" s="569">
        <v>10.067057999999999</v>
      </c>
      <c r="AM64" s="622">
        <v>42.57047</v>
      </c>
      <c r="AN64" s="167">
        <v>102876051.86</v>
      </c>
      <c r="AO64" s="277">
        <v>60000</v>
      </c>
      <c r="AQ64" s="39"/>
      <c r="AR64" s="39"/>
      <c r="AS64" s="39"/>
      <c r="AT64" s="39"/>
      <c r="AU64" s="39"/>
      <c r="BC64" s="471"/>
      <c r="BD64" s="471"/>
      <c r="BE64" s="39"/>
      <c r="BF64" s="39"/>
      <c r="BS64" s="472"/>
      <c r="BT64" s="472"/>
      <c r="BU64" s="472"/>
      <c r="BY64" s="39"/>
      <c r="BZ64" s="39"/>
      <c r="CQ64" s="39"/>
    </row>
    <row r="65" spans="1:95" ht="15.75" customHeight="1" x14ac:dyDescent="0.25">
      <c r="A65" s="720"/>
      <c r="B65" s="243" t="s">
        <v>381</v>
      </c>
      <c r="C65" s="149" t="s">
        <v>380</v>
      </c>
      <c r="D65" s="515" t="s">
        <v>137</v>
      </c>
      <c r="E65" s="516" t="s">
        <v>137</v>
      </c>
      <c r="F65" s="517" t="s">
        <v>137</v>
      </c>
      <c r="G65" s="518" t="s">
        <v>137</v>
      </c>
      <c r="H65" s="519" t="s">
        <v>137</v>
      </c>
      <c r="I65" s="520" t="s">
        <v>137</v>
      </c>
      <c r="J65" s="150">
        <f t="shared" si="50"/>
        <v>41515691.600000001</v>
      </c>
      <c r="K65" s="243" t="s">
        <v>411</v>
      </c>
      <c r="L65" s="247" t="s">
        <v>137</v>
      </c>
      <c r="M65" s="247" t="s">
        <v>147</v>
      </c>
      <c r="N65" s="247" t="s">
        <v>147</v>
      </c>
      <c r="O65" s="143">
        <v>965</v>
      </c>
      <c r="P65" s="198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144"/>
      <c r="AE65" s="573" t="s">
        <v>137</v>
      </c>
      <c r="AF65" s="574" t="s">
        <v>137</v>
      </c>
      <c r="AH65" s="584" t="s">
        <v>411</v>
      </c>
      <c r="AI65" s="468"/>
      <c r="AJ65" s="257">
        <v>41515691.600000001</v>
      </c>
      <c r="AK65" s="258">
        <v>16</v>
      </c>
      <c r="AL65" s="569">
        <v>10.859375</v>
      </c>
      <c r="AM65" s="622">
        <v>63.455624999999998</v>
      </c>
      <c r="AN65" s="167">
        <v>43272668.079999998</v>
      </c>
      <c r="AO65" s="627">
        <v>60000</v>
      </c>
      <c r="AQ65" s="39"/>
      <c r="AR65" s="39"/>
      <c r="AS65" s="39"/>
      <c r="AT65" s="39"/>
      <c r="AU65" s="39"/>
      <c r="BC65" s="471"/>
      <c r="BD65" s="471"/>
      <c r="BE65" s="39"/>
      <c r="BF65" s="39"/>
      <c r="BS65" s="472"/>
      <c r="BT65" s="472"/>
      <c r="BU65" s="472"/>
      <c r="BY65" s="39"/>
      <c r="BZ65" s="39"/>
      <c r="CQ65" s="39"/>
    </row>
    <row r="66" spans="1:95" ht="15.75" customHeight="1" x14ac:dyDescent="0.25">
      <c r="A66" s="720"/>
      <c r="B66" s="243" t="s">
        <v>405</v>
      </c>
      <c r="C66" s="149" t="s">
        <v>404</v>
      </c>
      <c r="D66" s="515" t="s">
        <v>137</v>
      </c>
      <c r="E66" s="516" t="s">
        <v>137</v>
      </c>
      <c r="F66" s="517" t="s">
        <v>137</v>
      </c>
      <c r="G66" s="518" t="s">
        <v>137</v>
      </c>
      <c r="H66" s="519" t="s">
        <v>137</v>
      </c>
      <c r="I66" s="520" t="s">
        <v>137</v>
      </c>
      <c r="J66" s="150">
        <f t="shared" si="50"/>
        <v>214161369.25999999</v>
      </c>
      <c r="K66" s="243" t="s">
        <v>409</v>
      </c>
      <c r="L66" s="247" t="s">
        <v>137</v>
      </c>
      <c r="M66" s="247" t="s">
        <v>147</v>
      </c>
      <c r="N66" s="247" t="s">
        <v>147</v>
      </c>
      <c r="O66" s="143">
        <v>955</v>
      </c>
      <c r="P66" s="198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144"/>
      <c r="AE66" s="573" t="s">
        <v>137</v>
      </c>
      <c r="AF66" s="574" t="s">
        <v>137</v>
      </c>
      <c r="AH66" s="584" t="s">
        <v>409</v>
      </c>
      <c r="AI66" s="468"/>
      <c r="AJ66" s="257">
        <v>214161369.25999999</v>
      </c>
      <c r="AK66" s="258">
        <v>100</v>
      </c>
      <c r="AL66" s="569">
        <v>11.853999999999999</v>
      </c>
      <c r="AM66" s="622">
        <v>78.006</v>
      </c>
      <c r="AN66" s="167">
        <v>230910608.16</v>
      </c>
      <c r="AO66" s="277">
        <v>60000</v>
      </c>
      <c r="AQ66" s="39"/>
      <c r="AR66" s="39"/>
      <c r="AS66" s="39"/>
      <c r="AT66" s="39"/>
      <c r="AU66" s="39"/>
      <c r="BC66" s="471"/>
      <c r="BD66" s="471"/>
      <c r="BE66" s="39"/>
      <c r="BF66" s="39"/>
      <c r="BS66" s="472"/>
      <c r="BT66" s="472"/>
      <c r="BU66" s="472"/>
      <c r="BY66" s="39"/>
      <c r="BZ66" s="39"/>
      <c r="CQ66" s="39"/>
    </row>
    <row r="67" spans="1:95" ht="15.75" customHeight="1" x14ac:dyDescent="0.25">
      <c r="A67" s="720"/>
      <c r="B67" s="243" t="s">
        <v>383</v>
      </c>
      <c r="C67" s="149" t="s">
        <v>382</v>
      </c>
      <c r="D67" s="515" t="s">
        <v>137</v>
      </c>
      <c r="E67" s="516" t="s">
        <v>137</v>
      </c>
      <c r="F67" s="517" t="s">
        <v>137</v>
      </c>
      <c r="G67" s="518" t="s">
        <v>137</v>
      </c>
      <c r="H67" s="519" t="s">
        <v>137</v>
      </c>
      <c r="I67" s="520" t="s">
        <v>137</v>
      </c>
      <c r="J67" s="150">
        <f t="shared" si="50"/>
        <v>981652534.00999999</v>
      </c>
      <c r="K67" s="243" t="s">
        <v>413</v>
      </c>
      <c r="L67" s="247" t="s">
        <v>137</v>
      </c>
      <c r="M67" s="247" t="s">
        <v>147</v>
      </c>
      <c r="N67" s="247" t="s">
        <v>147</v>
      </c>
      <c r="O67" s="143">
        <v>921</v>
      </c>
      <c r="P67" s="198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144"/>
      <c r="AE67" s="573" t="s">
        <v>137</v>
      </c>
      <c r="AF67" s="574" t="s">
        <v>137</v>
      </c>
      <c r="AH67" s="584" t="s">
        <v>413</v>
      </c>
      <c r="AI67" s="468"/>
      <c r="AJ67" s="257">
        <v>981652534.00999999</v>
      </c>
      <c r="AK67" s="258">
        <v>419</v>
      </c>
      <c r="AL67" s="569">
        <v>13.089236</v>
      </c>
      <c r="AM67" s="622">
        <v>67.001288000000002</v>
      </c>
      <c r="AN67" s="167">
        <v>1199750254.01</v>
      </c>
      <c r="AO67" s="627">
        <v>60000</v>
      </c>
      <c r="AQ67" s="39"/>
      <c r="AR67" s="39"/>
      <c r="AS67" s="39"/>
      <c r="AT67" s="39"/>
      <c r="AU67" s="39"/>
      <c r="BC67" s="471"/>
      <c r="BD67" s="471"/>
      <c r="BE67" s="39"/>
      <c r="BF67" s="39"/>
      <c r="BS67" s="472"/>
      <c r="BT67" s="472"/>
      <c r="BU67" s="472"/>
      <c r="BY67" s="39"/>
      <c r="BZ67" s="39"/>
      <c r="CQ67" s="39"/>
    </row>
    <row r="68" spans="1:95" ht="15.75" customHeight="1" thickBot="1" x14ac:dyDescent="0.3">
      <c r="A68" s="723"/>
      <c r="B68" s="492" t="s">
        <v>407</v>
      </c>
      <c r="C68" s="490" t="s">
        <v>406</v>
      </c>
      <c r="D68" s="521" t="s">
        <v>137</v>
      </c>
      <c r="E68" s="522" t="s">
        <v>137</v>
      </c>
      <c r="F68" s="523" t="s">
        <v>137</v>
      </c>
      <c r="G68" s="524" t="s">
        <v>137</v>
      </c>
      <c r="H68" s="525" t="s">
        <v>137</v>
      </c>
      <c r="I68" s="526" t="s">
        <v>137</v>
      </c>
      <c r="J68" s="491">
        <f t="shared" si="50"/>
        <v>5202221.9800000004</v>
      </c>
      <c r="K68" s="492" t="s">
        <v>407</v>
      </c>
      <c r="L68" s="493" t="s">
        <v>137</v>
      </c>
      <c r="M68" s="493" t="s">
        <v>147</v>
      </c>
      <c r="N68" s="493" t="s">
        <v>147</v>
      </c>
      <c r="O68" s="494">
        <v>952</v>
      </c>
      <c r="P68" s="495"/>
      <c r="Q68" s="496"/>
      <c r="R68" s="496"/>
      <c r="S68" s="496"/>
      <c r="T68" s="496"/>
      <c r="U68" s="496"/>
      <c r="V68" s="496"/>
      <c r="W68" s="496"/>
      <c r="X68" s="496"/>
      <c r="Y68" s="496"/>
      <c r="Z68" s="496"/>
      <c r="AA68" s="496"/>
      <c r="AB68" s="496"/>
      <c r="AC68" s="497"/>
      <c r="AE68" s="581" t="s">
        <v>137</v>
      </c>
      <c r="AF68" s="582" t="s">
        <v>137</v>
      </c>
      <c r="AH68" s="585" t="s">
        <v>407</v>
      </c>
      <c r="AI68" s="468"/>
      <c r="AJ68" s="53">
        <v>5202221.9800000004</v>
      </c>
      <c r="AK68" s="71">
        <v>1</v>
      </c>
      <c r="AL68" s="586">
        <v>6</v>
      </c>
      <c r="AM68" s="626">
        <v>76.14</v>
      </c>
      <c r="AN68" s="587">
        <v>5248612</v>
      </c>
      <c r="AO68" s="628">
        <v>60000</v>
      </c>
      <c r="AQ68" s="39"/>
      <c r="AR68" s="39"/>
      <c r="AS68" s="39"/>
      <c r="AT68" s="39"/>
      <c r="AU68" s="39"/>
      <c r="BC68" s="471" t="s">
        <v>174</v>
      </c>
      <c r="BD68" s="471"/>
      <c r="BE68" s="39"/>
      <c r="BF68" s="39"/>
      <c r="BS68" s="472"/>
      <c r="BT68" s="472"/>
      <c r="BU68" s="472"/>
      <c r="BY68" s="39"/>
      <c r="BZ68" s="39"/>
      <c r="CQ68" s="39"/>
    </row>
    <row r="69" spans="1:95" x14ac:dyDescent="0.25">
      <c r="AD69" s="466"/>
      <c r="AE69" s="466"/>
      <c r="AF69" s="466"/>
      <c r="AG69" s="466"/>
      <c r="AH69" s="466"/>
      <c r="AI69" s="468"/>
      <c r="AQ69" s="39"/>
      <c r="AR69" s="39"/>
      <c r="AS69" s="39"/>
      <c r="AT69" s="39"/>
      <c r="AU69" s="39"/>
      <c r="BC69" s="471"/>
      <c r="BD69" s="471"/>
      <c r="BE69" s="39"/>
      <c r="BF69" s="39"/>
      <c r="BU69" s="472"/>
      <c r="BY69" s="39"/>
      <c r="BZ69" s="39"/>
      <c r="CQ69" s="39"/>
    </row>
    <row r="70" spans="1:95" x14ac:dyDescent="0.25">
      <c r="K70" s="716" t="s">
        <v>437</v>
      </c>
      <c r="L70" s="717"/>
      <c r="M70" s="717"/>
      <c r="N70" s="717"/>
      <c r="O70" s="718"/>
      <c r="AD70" s="466"/>
      <c r="AE70" s="466"/>
      <c r="AF70" s="466"/>
      <c r="AG70" s="466"/>
      <c r="AH70" s="466"/>
      <c r="AQ70" s="469"/>
      <c r="AR70" s="39"/>
      <c r="AS70" s="39"/>
      <c r="AT70" s="39"/>
      <c r="AU70" s="39"/>
      <c r="BA70" s="468"/>
      <c r="BB70" s="470"/>
      <c r="BE70" s="39"/>
      <c r="BF70" s="39"/>
      <c r="BU70" s="471"/>
      <c r="BV70" s="471"/>
      <c r="BY70" s="39"/>
      <c r="BZ70" s="39"/>
      <c r="CM70" s="472"/>
      <c r="CQ70" s="39"/>
    </row>
    <row r="71" spans="1:95" x14ac:dyDescent="0.25">
      <c r="AD71" s="466"/>
      <c r="AE71" s="466"/>
      <c r="AF71" s="466"/>
      <c r="AG71" s="466"/>
      <c r="AH71" s="466"/>
    </row>
    <row r="72" spans="1:95" x14ac:dyDescent="0.25">
      <c r="AD72" s="466"/>
      <c r="AE72" s="466"/>
      <c r="AF72" s="466"/>
      <c r="AG72" s="466"/>
      <c r="AH72" s="466"/>
    </row>
    <row r="73" spans="1:95" x14ac:dyDescent="0.25">
      <c r="AD73" s="466"/>
      <c r="AE73" s="466"/>
      <c r="AF73" s="466"/>
      <c r="AG73" s="466"/>
      <c r="AH73" s="466"/>
    </row>
    <row r="74" spans="1:95" x14ac:dyDescent="0.25">
      <c r="AD74" s="466"/>
      <c r="AE74" s="466"/>
      <c r="AF74" s="466"/>
      <c r="AG74" s="466"/>
      <c r="AH74" s="466"/>
    </row>
    <row r="101" spans="17:19" x14ac:dyDescent="0.25">
      <c r="Q101" s="39"/>
    </row>
    <row r="102" spans="17:19" x14ac:dyDescent="0.25">
      <c r="Q102" s="39"/>
    </row>
    <row r="103" spans="17:19" x14ac:dyDescent="0.25">
      <c r="Q103" s="39"/>
    </row>
    <row r="104" spans="17:19" x14ac:dyDescent="0.25">
      <c r="Q104" s="39"/>
      <c r="R104" s="39"/>
      <c r="S104" s="39"/>
    </row>
    <row r="105" spans="17:19" x14ac:dyDescent="0.25">
      <c r="Q105" s="39"/>
      <c r="R105" s="39"/>
      <c r="S105" s="39"/>
    </row>
    <row r="106" spans="17:19" x14ac:dyDescent="0.25">
      <c r="Q106" s="39"/>
      <c r="R106" s="39"/>
      <c r="S106" s="39"/>
    </row>
    <row r="107" spans="17:19" x14ac:dyDescent="0.25">
      <c r="Q107" s="39"/>
      <c r="R107" s="39"/>
      <c r="S107" s="39"/>
    </row>
    <row r="108" spans="17:19" x14ac:dyDescent="0.25">
      <c r="Q108" s="39"/>
      <c r="R108" s="39"/>
      <c r="S108" s="39"/>
    </row>
    <row r="109" spans="17:19" x14ac:dyDescent="0.25">
      <c r="Q109" s="39"/>
      <c r="R109" s="39"/>
      <c r="S109" s="39"/>
    </row>
    <row r="110" spans="17:19" x14ac:dyDescent="0.25">
      <c r="Q110" s="39"/>
      <c r="R110" s="39"/>
      <c r="S110" s="39"/>
    </row>
    <row r="111" spans="17:19" x14ac:dyDescent="0.25">
      <c r="Q111" s="39"/>
    </row>
    <row r="112" spans="17:19" x14ac:dyDescent="0.25">
      <c r="Q112" s="39"/>
    </row>
    <row r="114" spans="17:17" x14ac:dyDescent="0.25">
      <c r="Q114" s="39"/>
    </row>
    <row r="116" spans="17:17" x14ac:dyDescent="0.25">
      <c r="Q116" s="39"/>
    </row>
    <row r="117" spans="17:17" x14ac:dyDescent="0.25">
      <c r="Q117" s="39"/>
    </row>
    <row r="118" spans="17:17" x14ac:dyDescent="0.25">
      <c r="Q118" s="39"/>
    </row>
    <row r="119" spans="17:17" x14ac:dyDescent="0.25">
      <c r="Q119" s="39"/>
    </row>
    <row r="120" spans="17:17" x14ac:dyDescent="0.25">
      <c r="Q120" s="39"/>
    </row>
    <row r="121" spans="17:17" x14ac:dyDescent="0.25">
      <c r="Q121" s="39"/>
    </row>
    <row r="122" spans="17:17" x14ac:dyDescent="0.25">
      <c r="Q122" s="39"/>
    </row>
    <row r="123" spans="17:17" x14ac:dyDescent="0.25">
      <c r="Q123" s="39"/>
    </row>
    <row r="124" spans="17:17" x14ac:dyDescent="0.25">
      <c r="Q124" s="39"/>
    </row>
    <row r="125" spans="17:17" x14ac:dyDescent="0.25">
      <c r="Q125" s="39"/>
    </row>
    <row r="16387" ht="15" customHeight="1" x14ac:dyDescent="0.25"/>
    <row r="16388" ht="15" customHeight="1" x14ac:dyDescent="0.25"/>
    <row r="16389" ht="15" customHeight="1" x14ac:dyDescent="0.25"/>
    <row r="16402" ht="15" customHeight="1" x14ac:dyDescent="0.25"/>
    <row r="16403" ht="15" customHeight="1" x14ac:dyDescent="0.25"/>
    <row r="16405" ht="15" customHeight="1" x14ac:dyDescent="0.25"/>
    <row r="16406" ht="15" customHeight="1" x14ac:dyDescent="0.25"/>
    <row r="16407" ht="15" customHeight="1" x14ac:dyDescent="0.25"/>
    <row r="32771" ht="15" customHeight="1" x14ac:dyDescent="0.25"/>
    <row r="32772" ht="15" customHeight="1" x14ac:dyDescent="0.25"/>
    <row r="32773" ht="15" customHeight="1" x14ac:dyDescent="0.25"/>
    <row r="32786" ht="15" customHeight="1" x14ac:dyDescent="0.25"/>
    <row r="32787" ht="15" customHeight="1" x14ac:dyDescent="0.25"/>
    <row r="32789" ht="15" customHeight="1" x14ac:dyDescent="0.25"/>
    <row r="32790" ht="15" customHeight="1" x14ac:dyDescent="0.25"/>
    <row r="32791" ht="15" customHeight="1" x14ac:dyDescent="0.25"/>
    <row r="49155" ht="15" customHeight="1" x14ac:dyDescent="0.25"/>
    <row r="49156" ht="15" customHeight="1" x14ac:dyDescent="0.25"/>
    <row r="49157" ht="15" customHeight="1" x14ac:dyDescent="0.25"/>
    <row r="49170" ht="15" customHeight="1" x14ac:dyDescent="0.25"/>
    <row r="49171" ht="15" customHeight="1" x14ac:dyDescent="0.25"/>
    <row r="49173" ht="15" customHeight="1" x14ac:dyDescent="0.25"/>
    <row r="49174" ht="15" customHeight="1" x14ac:dyDescent="0.25"/>
    <row r="49175" ht="15" customHeight="1" x14ac:dyDescent="0.25"/>
    <row r="65539" ht="15" customHeight="1" x14ac:dyDescent="0.25"/>
    <row r="65540" ht="15" customHeight="1" x14ac:dyDescent="0.25"/>
    <row r="65541" ht="15" customHeight="1" x14ac:dyDescent="0.25"/>
    <row r="65554" ht="15" customHeight="1" x14ac:dyDescent="0.25"/>
    <row r="65555" ht="15" customHeight="1" x14ac:dyDescent="0.25"/>
    <row r="65557" ht="15" customHeight="1" x14ac:dyDescent="0.25"/>
    <row r="65558" ht="15" customHeight="1" x14ac:dyDescent="0.25"/>
    <row r="65559" ht="15" customHeight="1" x14ac:dyDescent="0.25"/>
    <row r="81923" ht="15" customHeight="1" x14ac:dyDescent="0.25"/>
    <row r="81924" ht="15" customHeight="1" x14ac:dyDescent="0.25"/>
    <row r="81925" ht="15" customHeight="1" x14ac:dyDescent="0.25"/>
    <row r="81938" ht="15" customHeight="1" x14ac:dyDescent="0.25"/>
    <row r="81939" ht="15" customHeight="1" x14ac:dyDescent="0.25"/>
    <row r="81941" ht="15" customHeight="1" x14ac:dyDescent="0.25"/>
    <row r="81942" ht="15" customHeight="1" x14ac:dyDescent="0.25"/>
    <row r="81943" ht="15" customHeight="1" x14ac:dyDescent="0.25"/>
    <row r="98307" ht="15" customHeight="1" x14ac:dyDescent="0.25"/>
    <row r="98308" ht="15" customHeight="1" x14ac:dyDescent="0.25"/>
    <row r="98309" ht="15" customHeight="1" x14ac:dyDescent="0.25"/>
    <row r="98322" ht="15" customHeight="1" x14ac:dyDescent="0.25"/>
    <row r="98323" ht="15" customHeight="1" x14ac:dyDescent="0.25"/>
    <row r="98325" ht="15" customHeight="1" x14ac:dyDescent="0.25"/>
    <row r="98326" ht="15" customHeight="1" x14ac:dyDescent="0.25"/>
    <row r="98327" ht="15" customHeight="1" x14ac:dyDescent="0.25"/>
    <row r="114691" ht="15" customHeight="1" x14ac:dyDescent="0.25"/>
    <row r="114692" ht="15" customHeight="1" x14ac:dyDescent="0.25"/>
    <row r="114693" ht="15" customHeight="1" x14ac:dyDescent="0.25"/>
    <row r="114706" ht="15" customHeight="1" x14ac:dyDescent="0.25"/>
    <row r="114707" ht="15" customHeight="1" x14ac:dyDescent="0.25"/>
    <row r="114709" ht="15" customHeight="1" x14ac:dyDescent="0.25"/>
    <row r="114710" ht="15" customHeight="1" x14ac:dyDescent="0.25"/>
    <row r="114711" ht="15" customHeight="1" x14ac:dyDescent="0.25"/>
    <row r="131075" ht="15" customHeight="1" x14ac:dyDescent="0.25"/>
    <row r="131076" ht="15" customHeight="1" x14ac:dyDescent="0.25"/>
    <row r="131077" ht="15" customHeight="1" x14ac:dyDescent="0.25"/>
    <row r="131090" ht="15" customHeight="1" x14ac:dyDescent="0.25"/>
    <row r="131091" ht="15" customHeight="1" x14ac:dyDescent="0.25"/>
    <row r="131093" ht="15" customHeight="1" x14ac:dyDescent="0.25"/>
    <row r="131094" ht="15" customHeight="1" x14ac:dyDescent="0.25"/>
    <row r="131095" ht="15" customHeight="1" x14ac:dyDescent="0.25"/>
    <row r="147459" ht="15" customHeight="1" x14ac:dyDescent="0.25"/>
    <row r="147460" ht="15" customHeight="1" x14ac:dyDescent="0.25"/>
    <row r="147461" ht="15" customHeight="1" x14ac:dyDescent="0.25"/>
    <row r="147474" ht="15" customHeight="1" x14ac:dyDescent="0.25"/>
    <row r="147475" ht="15" customHeight="1" x14ac:dyDescent="0.25"/>
    <row r="147477" ht="15" customHeight="1" x14ac:dyDescent="0.25"/>
    <row r="147478" ht="15" customHeight="1" x14ac:dyDescent="0.25"/>
    <row r="147479" ht="15" customHeight="1" x14ac:dyDescent="0.25"/>
    <row r="163843" ht="15" customHeight="1" x14ac:dyDescent="0.25"/>
    <row r="163844" ht="15" customHeight="1" x14ac:dyDescent="0.25"/>
    <row r="163845" ht="15" customHeight="1" x14ac:dyDescent="0.25"/>
    <row r="163858" ht="15" customHeight="1" x14ac:dyDescent="0.25"/>
    <row r="163859" ht="15" customHeight="1" x14ac:dyDescent="0.25"/>
    <row r="163861" ht="15" customHeight="1" x14ac:dyDescent="0.25"/>
    <row r="163862" ht="15" customHeight="1" x14ac:dyDescent="0.25"/>
    <row r="163863" ht="15" customHeight="1" x14ac:dyDescent="0.25"/>
    <row r="180227" ht="15" customHeight="1" x14ac:dyDescent="0.25"/>
    <row r="180228" ht="15" customHeight="1" x14ac:dyDescent="0.25"/>
    <row r="180229" ht="15" customHeight="1" x14ac:dyDescent="0.25"/>
    <row r="180242" ht="15" customHeight="1" x14ac:dyDescent="0.25"/>
    <row r="180243" ht="15" customHeight="1" x14ac:dyDescent="0.25"/>
    <row r="180245" ht="15" customHeight="1" x14ac:dyDescent="0.25"/>
    <row r="180246" ht="15" customHeight="1" x14ac:dyDescent="0.25"/>
    <row r="180247" ht="15" customHeight="1" x14ac:dyDescent="0.25"/>
    <row r="196611" ht="15" customHeight="1" x14ac:dyDescent="0.25"/>
    <row r="196612" ht="15" customHeight="1" x14ac:dyDescent="0.25"/>
    <row r="196613" ht="15" customHeight="1" x14ac:dyDescent="0.25"/>
    <row r="196626" ht="15" customHeight="1" x14ac:dyDescent="0.25"/>
    <row r="196627" ht="15" customHeight="1" x14ac:dyDescent="0.25"/>
    <row r="196629" ht="15" customHeight="1" x14ac:dyDescent="0.25"/>
    <row r="196630" ht="15" customHeight="1" x14ac:dyDescent="0.25"/>
    <row r="196631" ht="15" customHeight="1" x14ac:dyDescent="0.25"/>
    <row r="212995" ht="15" customHeight="1" x14ac:dyDescent="0.25"/>
    <row r="212996" ht="15" customHeight="1" x14ac:dyDescent="0.25"/>
    <row r="212997" ht="15" customHeight="1" x14ac:dyDescent="0.25"/>
    <row r="213010" ht="15" customHeight="1" x14ac:dyDescent="0.25"/>
    <row r="213011" ht="15" customHeight="1" x14ac:dyDescent="0.25"/>
    <row r="213013" ht="15" customHeight="1" x14ac:dyDescent="0.25"/>
    <row r="213014" ht="15" customHeight="1" x14ac:dyDescent="0.25"/>
    <row r="213015" ht="15" customHeight="1" x14ac:dyDescent="0.25"/>
    <row r="229379" ht="15" customHeight="1" x14ac:dyDescent="0.25"/>
    <row r="229380" ht="15" customHeight="1" x14ac:dyDescent="0.25"/>
    <row r="229381" ht="15" customHeight="1" x14ac:dyDescent="0.25"/>
    <row r="229394" ht="15" customHeight="1" x14ac:dyDescent="0.25"/>
    <row r="229395" ht="15" customHeight="1" x14ac:dyDescent="0.25"/>
    <row r="229397" ht="15" customHeight="1" x14ac:dyDescent="0.25"/>
    <row r="229398" ht="15" customHeight="1" x14ac:dyDescent="0.25"/>
    <row r="229399" ht="15" customHeight="1" x14ac:dyDescent="0.25"/>
    <row r="245763" ht="15" customHeight="1" x14ac:dyDescent="0.25"/>
    <row r="245764" ht="15" customHeight="1" x14ac:dyDescent="0.25"/>
    <row r="245765" ht="15" customHeight="1" x14ac:dyDescent="0.25"/>
    <row r="245778" ht="15" customHeight="1" x14ac:dyDescent="0.25"/>
    <row r="245779" ht="15" customHeight="1" x14ac:dyDescent="0.25"/>
    <row r="245781" ht="15" customHeight="1" x14ac:dyDescent="0.25"/>
    <row r="245782" ht="15" customHeight="1" x14ac:dyDescent="0.25"/>
    <row r="245783" ht="15" customHeight="1" x14ac:dyDescent="0.25"/>
    <row r="262147" ht="15" customHeight="1" x14ac:dyDescent="0.25"/>
    <row r="262148" ht="15" customHeight="1" x14ac:dyDescent="0.25"/>
    <row r="262149" ht="15" customHeight="1" x14ac:dyDescent="0.25"/>
    <row r="262162" ht="15" customHeight="1" x14ac:dyDescent="0.25"/>
    <row r="262163" ht="15" customHeight="1" x14ac:dyDescent="0.25"/>
    <row r="262165" ht="15" customHeight="1" x14ac:dyDescent="0.25"/>
    <row r="262166" ht="15" customHeight="1" x14ac:dyDescent="0.25"/>
    <row r="262167" ht="15" customHeight="1" x14ac:dyDescent="0.25"/>
    <row r="278531" ht="15" customHeight="1" x14ac:dyDescent="0.25"/>
    <row r="278532" ht="15" customHeight="1" x14ac:dyDescent="0.25"/>
    <row r="278533" ht="15" customHeight="1" x14ac:dyDescent="0.25"/>
    <row r="278546" ht="15" customHeight="1" x14ac:dyDescent="0.25"/>
    <row r="278547" ht="15" customHeight="1" x14ac:dyDescent="0.25"/>
    <row r="278549" ht="15" customHeight="1" x14ac:dyDescent="0.25"/>
    <row r="278550" ht="15" customHeight="1" x14ac:dyDescent="0.25"/>
    <row r="278551" ht="15" customHeight="1" x14ac:dyDescent="0.25"/>
    <row r="294915" ht="15" customHeight="1" x14ac:dyDescent="0.25"/>
    <row r="294916" ht="15" customHeight="1" x14ac:dyDescent="0.25"/>
    <row r="294917" ht="15" customHeight="1" x14ac:dyDescent="0.25"/>
    <row r="294930" ht="15" customHeight="1" x14ac:dyDescent="0.25"/>
    <row r="294931" ht="15" customHeight="1" x14ac:dyDescent="0.25"/>
    <row r="294933" ht="15" customHeight="1" x14ac:dyDescent="0.25"/>
    <row r="294934" ht="15" customHeight="1" x14ac:dyDescent="0.25"/>
    <row r="294935" ht="15" customHeight="1" x14ac:dyDescent="0.25"/>
    <row r="311299" ht="15" customHeight="1" x14ac:dyDescent="0.25"/>
    <row r="311300" ht="15" customHeight="1" x14ac:dyDescent="0.25"/>
    <row r="311301" ht="15" customHeight="1" x14ac:dyDescent="0.25"/>
    <row r="311314" ht="15" customHeight="1" x14ac:dyDescent="0.25"/>
    <row r="311315" ht="15" customHeight="1" x14ac:dyDescent="0.25"/>
    <row r="311317" ht="15" customHeight="1" x14ac:dyDescent="0.25"/>
    <row r="311318" ht="15" customHeight="1" x14ac:dyDescent="0.25"/>
    <row r="311319" ht="15" customHeight="1" x14ac:dyDescent="0.25"/>
    <row r="327683" ht="15" customHeight="1" x14ac:dyDescent="0.25"/>
    <row r="327684" ht="15" customHeight="1" x14ac:dyDescent="0.25"/>
    <row r="327685" ht="15" customHeight="1" x14ac:dyDescent="0.25"/>
    <row r="327698" ht="15" customHeight="1" x14ac:dyDescent="0.25"/>
    <row r="327699" ht="15" customHeight="1" x14ac:dyDescent="0.25"/>
    <row r="327701" ht="15" customHeight="1" x14ac:dyDescent="0.25"/>
    <row r="327702" ht="15" customHeight="1" x14ac:dyDescent="0.25"/>
    <row r="327703" ht="15" customHeight="1" x14ac:dyDescent="0.25"/>
    <row r="344067" ht="15" customHeight="1" x14ac:dyDescent="0.25"/>
    <row r="344068" ht="15" customHeight="1" x14ac:dyDescent="0.25"/>
    <row r="344069" ht="15" customHeight="1" x14ac:dyDescent="0.25"/>
    <row r="344082" ht="15" customHeight="1" x14ac:dyDescent="0.25"/>
    <row r="344083" ht="15" customHeight="1" x14ac:dyDescent="0.25"/>
    <row r="344085" ht="15" customHeight="1" x14ac:dyDescent="0.25"/>
    <row r="344086" ht="15" customHeight="1" x14ac:dyDescent="0.25"/>
    <row r="344087" ht="15" customHeight="1" x14ac:dyDescent="0.25"/>
    <row r="360451" ht="15" customHeight="1" x14ac:dyDescent="0.25"/>
    <row r="360452" ht="15" customHeight="1" x14ac:dyDescent="0.25"/>
    <row r="360453" ht="15" customHeight="1" x14ac:dyDescent="0.25"/>
    <row r="360466" ht="15" customHeight="1" x14ac:dyDescent="0.25"/>
    <row r="360467" ht="15" customHeight="1" x14ac:dyDescent="0.25"/>
    <row r="360469" ht="15" customHeight="1" x14ac:dyDescent="0.25"/>
    <row r="360470" ht="15" customHeight="1" x14ac:dyDescent="0.25"/>
    <row r="360471" ht="15" customHeight="1" x14ac:dyDescent="0.25"/>
    <row r="376835" ht="15" customHeight="1" x14ac:dyDescent="0.25"/>
    <row r="376836" ht="15" customHeight="1" x14ac:dyDescent="0.25"/>
    <row r="376837" ht="15" customHeight="1" x14ac:dyDescent="0.25"/>
    <row r="376850" ht="15" customHeight="1" x14ac:dyDescent="0.25"/>
    <row r="376851" ht="15" customHeight="1" x14ac:dyDescent="0.25"/>
    <row r="376853" ht="15" customHeight="1" x14ac:dyDescent="0.25"/>
    <row r="376854" ht="15" customHeight="1" x14ac:dyDescent="0.25"/>
    <row r="376855" ht="15" customHeight="1" x14ac:dyDescent="0.25"/>
    <row r="393219" ht="15" customHeight="1" x14ac:dyDescent="0.25"/>
    <row r="393220" ht="15" customHeight="1" x14ac:dyDescent="0.25"/>
    <row r="393221" ht="15" customHeight="1" x14ac:dyDescent="0.25"/>
    <row r="393234" ht="15" customHeight="1" x14ac:dyDescent="0.25"/>
    <row r="393235" ht="15" customHeight="1" x14ac:dyDescent="0.25"/>
    <row r="393237" ht="15" customHeight="1" x14ac:dyDescent="0.25"/>
    <row r="393238" ht="15" customHeight="1" x14ac:dyDescent="0.25"/>
    <row r="393239" ht="15" customHeight="1" x14ac:dyDescent="0.25"/>
    <row r="409603" ht="15" customHeight="1" x14ac:dyDescent="0.25"/>
    <row r="409604" ht="15" customHeight="1" x14ac:dyDescent="0.25"/>
    <row r="409605" ht="15" customHeight="1" x14ac:dyDescent="0.25"/>
    <row r="409618" ht="15" customHeight="1" x14ac:dyDescent="0.25"/>
    <row r="409619" ht="15" customHeight="1" x14ac:dyDescent="0.25"/>
    <row r="409621" ht="15" customHeight="1" x14ac:dyDescent="0.25"/>
    <row r="409622" ht="15" customHeight="1" x14ac:dyDescent="0.25"/>
    <row r="409623" ht="15" customHeight="1" x14ac:dyDescent="0.25"/>
    <row r="425987" ht="15" customHeight="1" x14ac:dyDescent="0.25"/>
    <row r="425988" ht="15" customHeight="1" x14ac:dyDescent="0.25"/>
    <row r="425989" ht="15" customHeight="1" x14ac:dyDescent="0.25"/>
    <row r="426002" ht="15" customHeight="1" x14ac:dyDescent="0.25"/>
    <row r="426003" ht="15" customHeight="1" x14ac:dyDescent="0.25"/>
    <row r="426005" ht="15" customHeight="1" x14ac:dyDescent="0.25"/>
    <row r="426006" ht="15" customHeight="1" x14ac:dyDescent="0.25"/>
    <row r="426007" ht="15" customHeight="1" x14ac:dyDescent="0.25"/>
    <row r="442371" ht="15" customHeight="1" x14ac:dyDescent="0.25"/>
    <row r="442372" ht="15" customHeight="1" x14ac:dyDescent="0.25"/>
    <row r="442373" ht="15" customHeight="1" x14ac:dyDescent="0.25"/>
    <row r="442386" ht="15" customHeight="1" x14ac:dyDescent="0.25"/>
    <row r="442387" ht="15" customHeight="1" x14ac:dyDescent="0.25"/>
    <row r="442389" ht="15" customHeight="1" x14ac:dyDescent="0.25"/>
    <row r="442390" ht="15" customHeight="1" x14ac:dyDescent="0.25"/>
    <row r="442391" ht="15" customHeight="1" x14ac:dyDescent="0.25"/>
    <row r="458755" ht="15" customHeight="1" x14ac:dyDescent="0.25"/>
    <row r="458756" ht="15" customHeight="1" x14ac:dyDescent="0.25"/>
    <row r="458757" ht="15" customHeight="1" x14ac:dyDescent="0.25"/>
    <row r="458770" ht="15" customHeight="1" x14ac:dyDescent="0.25"/>
    <row r="458771" ht="15" customHeight="1" x14ac:dyDescent="0.25"/>
    <row r="458773" ht="15" customHeight="1" x14ac:dyDescent="0.25"/>
    <row r="458774" ht="15" customHeight="1" x14ac:dyDescent="0.25"/>
    <row r="458775" ht="15" customHeight="1" x14ac:dyDescent="0.25"/>
    <row r="475139" ht="15" customHeight="1" x14ac:dyDescent="0.25"/>
    <row r="475140" ht="15" customHeight="1" x14ac:dyDescent="0.25"/>
    <row r="475141" ht="15" customHeight="1" x14ac:dyDescent="0.25"/>
    <row r="475154" ht="15" customHeight="1" x14ac:dyDescent="0.25"/>
    <row r="475155" ht="15" customHeight="1" x14ac:dyDescent="0.25"/>
    <row r="475157" ht="15" customHeight="1" x14ac:dyDescent="0.25"/>
    <row r="475158" ht="15" customHeight="1" x14ac:dyDescent="0.25"/>
    <row r="475159" ht="15" customHeight="1" x14ac:dyDescent="0.25"/>
    <row r="491523" ht="15" customHeight="1" x14ac:dyDescent="0.25"/>
    <row r="491524" ht="15" customHeight="1" x14ac:dyDescent="0.25"/>
    <row r="491525" ht="15" customHeight="1" x14ac:dyDescent="0.25"/>
    <row r="491538" ht="15" customHeight="1" x14ac:dyDescent="0.25"/>
    <row r="491539" ht="15" customHeight="1" x14ac:dyDescent="0.25"/>
    <row r="491541" ht="15" customHeight="1" x14ac:dyDescent="0.25"/>
    <row r="491542" ht="15" customHeight="1" x14ac:dyDescent="0.25"/>
    <row r="491543" ht="15" customHeight="1" x14ac:dyDescent="0.25"/>
    <row r="507907" ht="15" customHeight="1" x14ac:dyDescent="0.25"/>
    <row r="507908" ht="15" customHeight="1" x14ac:dyDescent="0.25"/>
    <row r="507909" ht="15" customHeight="1" x14ac:dyDescent="0.25"/>
    <row r="507922" ht="15" customHeight="1" x14ac:dyDescent="0.25"/>
    <row r="507923" ht="15" customHeight="1" x14ac:dyDescent="0.25"/>
    <row r="507925" ht="15" customHeight="1" x14ac:dyDescent="0.25"/>
    <row r="507926" ht="15" customHeight="1" x14ac:dyDescent="0.25"/>
    <row r="507927" ht="15" customHeight="1" x14ac:dyDescent="0.25"/>
    <row r="524291" ht="15" customHeight="1" x14ac:dyDescent="0.25"/>
    <row r="524292" ht="15" customHeight="1" x14ac:dyDescent="0.25"/>
    <row r="524293" ht="15" customHeight="1" x14ac:dyDescent="0.25"/>
    <row r="524306" ht="15" customHeight="1" x14ac:dyDescent="0.25"/>
    <row r="524307" ht="15" customHeight="1" x14ac:dyDescent="0.25"/>
    <row r="524309" ht="15" customHeight="1" x14ac:dyDescent="0.25"/>
    <row r="524310" ht="15" customHeight="1" x14ac:dyDescent="0.25"/>
    <row r="524311" ht="15" customHeight="1" x14ac:dyDescent="0.25"/>
    <row r="540675" ht="15" customHeight="1" x14ac:dyDescent="0.25"/>
    <row r="540676" ht="15" customHeight="1" x14ac:dyDescent="0.25"/>
    <row r="540677" ht="15" customHeight="1" x14ac:dyDescent="0.25"/>
    <row r="540690" ht="15" customHeight="1" x14ac:dyDescent="0.25"/>
    <row r="540691" ht="15" customHeight="1" x14ac:dyDescent="0.25"/>
    <row r="540693" ht="15" customHeight="1" x14ac:dyDescent="0.25"/>
    <row r="540694" ht="15" customHeight="1" x14ac:dyDescent="0.25"/>
    <row r="540695" ht="15" customHeight="1" x14ac:dyDescent="0.25"/>
    <row r="557059" ht="15" customHeight="1" x14ac:dyDescent="0.25"/>
    <row r="557060" ht="15" customHeight="1" x14ac:dyDescent="0.25"/>
    <row r="557061" ht="15" customHeight="1" x14ac:dyDescent="0.25"/>
    <row r="557074" ht="15" customHeight="1" x14ac:dyDescent="0.25"/>
    <row r="557075" ht="15" customHeight="1" x14ac:dyDescent="0.25"/>
    <row r="557077" ht="15" customHeight="1" x14ac:dyDescent="0.25"/>
    <row r="557078" ht="15" customHeight="1" x14ac:dyDescent="0.25"/>
    <row r="557079" ht="15" customHeight="1" x14ac:dyDescent="0.25"/>
    <row r="573443" ht="15" customHeight="1" x14ac:dyDescent="0.25"/>
    <row r="573444" ht="15" customHeight="1" x14ac:dyDescent="0.25"/>
    <row r="573445" ht="15" customHeight="1" x14ac:dyDescent="0.25"/>
    <row r="573458" ht="15" customHeight="1" x14ac:dyDescent="0.25"/>
    <row r="573459" ht="15" customHeight="1" x14ac:dyDescent="0.25"/>
    <row r="573461" ht="15" customHeight="1" x14ac:dyDescent="0.25"/>
    <row r="573462" ht="15" customHeight="1" x14ac:dyDescent="0.25"/>
    <row r="573463" ht="15" customHeight="1" x14ac:dyDescent="0.25"/>
    <row r="589827" ht="15" customHeight="1" x14ac:dyDescent="0.25"/>
    <row r="589828" ht="15" customHeight="1" x14ac:dyDescent="0.25"/>
    <row r="589829" ht="15" customHeight="1" x14ac:dyDescent="0.25"/>
    <row r="589842" ht="15" customHeight="1" x14ac:dyDescent="0.25"/>
    <row r="589843" ht="15" customHeight="1" x14ac:dyDescent="0.25"/>
    <row r="589845" ht="15" customHeight="1" x14ac:dyDescent="0.25"/>
    <row r="589846" ht="15" customHeight="1" x14ac:dyDescent="0.25"/>
    <row r="589847" ht="15" customHeight="1" x14ac:dyDescent="0.25"/>
    <row r="606211" ht="15" customHeight="1" x14ac:dyDescent="0.25"/>
    <row r="606212" ht="15" customHeight="1" x14ac:dyDescent="0.25"/>
    <row r="606213" ht="15" customHeight="1" x14ac:dyDescent="0.25"/>
    <row r="606226" ht="15" customHeight="1" x14ac:dyDescent="0.25"/>
    <row r="606227" ht="15" customHeight="1" x14ac:dyDescent="0.25"/>
    <row r="606229" ht="15" customHeight="1" x14ac:dyDescent="0.25"/>
    <row r="606230" ht="15" customHeight="1" x14ac:dyDescent="0.25"/>
    <row r="606231" ht="15" customHeight="1" x14ac:dyDescent="0.25"/>
    <row r="622595" ht="15" customHeight="1" x14ac:dyDescent="0.25"/>
    <row r="622596" ht="15" customHeight="1" x14ac:dyDescent="0.25"/>
    <row r="622597" ht="15" customHeight="1" x14ac:dyDescent="0.25"/>
    <row r="622610" ht="15" customHeight="1" x14ac:dyDescent="0.25"/>
    <row r="622611" ht="15" customHeight="1" x14ac:dyDescent="0.25"/>
    <row r="622613" ht="15" customHeight="1" x14ac:dyDescent="0.25"/>
    <row r="622614" ht="15" customHeight="1" x14ac:dyDescent="0.25"/>
    <row r="622615" ht="15" customHeight="1" x14ac:dyDescent="0.25"/>
    <row r="638979" ht="15" customHeight="1" x14ac:dyDescent="0.25"/>
    <row r="638980" ht="15" customHeight="1" x14ac:dyDescent="0.25"/>
    <row r="638981" ht="15" customHeight="1" x14ac:dyDescent="0.25"/>
    <row r="638994" ht="15" customHeight="1" x14ac:dyDescent="0.25"/>
    <row r="638995" ht="15" customHeight="1" x14ac:dyDescent="0.25"/>
    <row r="638997" ht="15" customHeight="1" x14ac:dyDescent="0.25"/>
    <row r="638998" ht="15" customHeight="1" x14ac:dyDescent="0.25"/>
    <row r="638999" ht="15" customHeight="1" x14ac:dyDescent="0.25"/>
    <row r="655363" ht="15" customHeight="1" x14ac:dyDescent="0.25"/>
    <row r="655364" ht="15" customHeight="1" x14ac:dyDescent="0.25"/>
    <row r="655365" ht="15" customHeight="1" x14ac:dyDescent="0.25"/>
    <row r="655378" ht="15" customHeight="1" x14ac:dyDescent="0.25"/>
    <row r="655379" ht="15" customHeight="1" x14ac:dyDescent="0.25"/>
    <row r="655381" ht="15" customHeight="1" x14ac:dyDescent="0.25"/>
    <row r="655382" ht="15" customHeight="1" x14ac:dyDescent="0.25"/>
    <row r="655383" ht="15" customHeight="1" x14ac:dyDescent="0.25"/>
    <row r="671747" ht="15" customHeight="1" x14ac:dyDescent="0.25"/>
    <row r="671748" ht="15" customHeight="1" x14ac:dyDescent="0.25"/>
    <row r="671749" ht="15" customHeight="1" x14ac:dyDescent="0.25"/>
    <row r="671762" ht="15" customHeight="1" x14ac:dyDescent="0.25"/>
    <row r="671763" ht="15" customHeight="1" x14ac:dyDescent="0.25"/>
    <row r="671765" ht="15" customHeight="1" x14ac:dyDescent="0.25"/>
    <row r="671766" ht="15" customHeight="1" x14ac:dyDescent="0.25"/>
    <row r="671767" ht="15" customHeight="1" x14ac:dyDescent="0.25"/>
    <row r="688131" ht="15" customHeight="1" x14ac:dyDescent="0.25"/>
    <row r="688132" ht="15" customHeight="1" x14ac:dyDescent="0.25"/>
    <row r="688133" ht="15" customHeight="1" x14ac:dyDescent="0.25"/>
    <row r="688146" ht="15" customHeight="1" x14ac:dyDescent="0.25"/>
    <row r="688147" ht="15" customHeight="1" x14ac:dyDescent="0.25"/>
    <row r="688149" ht="15" customHeight="1" x14ac:dyDescent="0.25"/>
    <row r="688150" ht="15" customHeight="1" x14ac:dyDescent="0.25"/>
    <row r="688151" ht="15" customHeight="1" x14ac:dyDescent="0.25"/>
    <row r="704515" ht="15" customHeight="1" x14ac:dyDescent="0.25"/>
    <row r="704516" ht="15" customHeight="1" x14ac:dyDescent="0.25"/>
    <row r="704517" ht="15" customHeight="1" x14ac:dyDescent="0.25"/>
    <row r="704530" ht="15" customHeight="1" x14ac:dyDescent="0.25"/>
    <row r="704531" ht="15" customHeight="1" x14ac:dyDescent="0.25"/>
    <row r="704533" ht="15" customHeight="1" x14ac:dyDescent="0.25"/>
    <row r="704534" ht="15" customHeight="1" x14ac:dyDescent="0.25"/>
    <row r="704535" ht="15" customHeight="1" x14ac:dyDescent="0.25"/>
    <row r="720899" ht="15" customHeight="1" x14ac:dyDescent="0.25"/>
    <row r="720900" ht="15" customHeight="1" x14ac:dyDescent="0.25"/>
    <row r="720901" ht="15" customHeight="1" x14ac:dyDescent="0.25"/>
    <row r="720914" ht="15" customHeight="1" x14ac:dyDescent="0.25"/>
    <row r="720915" ht="15" customHeight="1" x14ac:dyDescent="0.25"/>
    <row r="720917" ht="15" customHeight="1" x14ac:dyDescent="0.25"/>
    <row r="720918" ht="15" customHeight="1" x14ac:dyDescent="0.25"/>
    <row r="720919" ht="15" customHeight="1" x14ac:dyDescent="0.25"/>
    <row r="737283" ht="15" customHeight="1" x14ac:dyDescent="0.25"/>
    <row r="737284" ht="15" customHeight="1" x14ac:dyDescent="0.25"/>
    <row r="737285" ht="15" customHeight="1" x14ac:dyDescent="0.25"/>
    <row r="737298" ht="15" customHeight="1" x14ac:dyDescent="0.25"/>
    <row r="737299" ht="15" customHeight="1" x14ac:dyDescent="0.25"/>
    <row r="737301" ht="15" customHeight="1" x14ac:dyDescent="0.25"/>
    <row r="737302" ht="15" customHeight="1" x14ac:dyDescent="0.25"/>
    <row r="737303" ht="15" customHeight="1" x14ac:dyDescent="0.25"/>
    <row r="753667" ht="15" customHeight="1" x14ac:dyDescent="0.25"/>
    <row r="753668" ht="15" customHeight="1" x14ac:dyDescent="0.25"/>
    <row r="753669" ht="15" customHeight="1" x14ac:dyDescent="0.25"/>
    <row r="753682" ht="15" customHeight="1" x14ac:dyDescent="0.25"/>
    <row r="753683" ht="15" customHeight="1" x14ac:dyDescent="0.25"/>
    <row r="753685" ht="15" customHeight="1" x14ac:dyDescent="0.25"/>
    <row r="753686" ht="15" customHeight="1" x14ac:dyDescent="0.25"/>
    <row r="753687" ht="15" customHeight="1" x14ac:dyDescent="0.25"/>
    <row r="770051" ht="15" customHeight="1" x14ac:dyDescent="0.25"/>
    <row r="770052" ht="15" customHeight="1" x14ac:dyDescent="0.25"/>
    <row r="770053" ht="15" customHeight="1" x14ac:dyDescent="0.25"/>
    <row r="770066" ht="15" customHeight="1" x14ac:dyDescent="0.25"/>
    <row r="770067" ht="15" customHeight="1" x14ac:dyDescent="0.25"/>
    <row r="770069" ht="15" customHeight="1" x14ac:dyDescent="0.25"/>
    <row r="770070" ht="15" customHeight="1" x14ac:dyDescent="0.25"/>
    <row r="770071" ht="15" customHeight="1" x14ac:dyDescent="0.25"/>
    <row r="786435" ht="15" customHeight="1" x14ac:dyDescent="0.25"/>
    <row r="786436" ht="15" customHeight="1" x14ac:dyDescent="0.25"/>
    <row r="786437" ht="15" customHeight="1" x14ac:dyDescent="0.25"/>
    <row r="786450" ht="15" customHeight="1" x14ac:dyDescent="0.25"/>
    <row r="786451" ht="15" customHeight="1" x14ac:dyDescent="0.25"/>
    <row r="786453" ht="15" customHeight="1" x14ac:dyDescent="0.25"/>
    <row r="786454" ht="15" customHeight="1" x14ac:dyDescent="0.25"/>
    <row r="786455" ht="15" customHeight="1" x14ac:dyDescent="0.25"/>
    <row r="802819" ht="15" customHeight="1" x14ac:dyDescent="0.25"/>
    <row r="802820" ht="15" customHeight="1" x14ac:dyDescent="0.25"/>
    <row r="802821" ht="15" customHeight="1" x14ac:dyDescent="0.25"/>
    <row r="802834" ht="15" customHeight="1" x14ac:dyDescent="0.25"/>
    <row r="802835" ht="15" customHeight="1" x14ac:dyDescent="0.25"/>
    <row r="802837" ht="15" customHeight="1" x14ac:dyDescent="0.25"/>
    <row r="802838" ht="15" customHeight="1" x14ac:dyDescent="0.25"/>
    <row r="802839" ht="15" customHeight="1" x14ac:dyDescent="0.25"/>
    <row r="819203" ht="15" customHeight="1" x14ac:dyDescent="0.25"/>
    <row r="819204" ht="15" customHeight="1" x14ac:dyDescent="0.25"/>
    <row r="819205" ht="15" customHeight="1" x14ac:dyDescent="0.25"/>
    <row r="819218" ht="15" customHeight="1" x14ac:dyDescent="0.25"/>
    <row r="819219" ht="15" customHeight="1" x14ac:dyDescent="0.25"/>
    <row r="819221" ht="15" customHeight="1" x14ac:dyDescent="0.25"/>
    <row r="819222" ht="15" customHeight="1" x14ac:dyDescent="0.25"/>
    <row r="819223" ht="15" customHeight="1" x14ac:dyDescent="0.25"/>
    <row r="835587" ht="15" customHeight="1" x14ac:dyDescent="0.25"/>
    <row r="835588" ht="15" customHeight="1" x14ac:dyDescent="0.25"/>
    <row r="835589" ht="15" customHeight="1" x14ac:dyDescent="0.25"/>
    <row r="835602" ht="15" customHeight="1" x14ac:dyDescent="0.25"/>
    <row r="835603" ht="15" customHeight="1" x14ac:dyDescent="0.25"/>
    <row r="835605" ht="15" customHeight="1" x14ac:dyDescent="0.25"/>
    <row r="835606" ht="15" customHeight="1" x14ac:dyDescent="0.25"/>
    <row r="835607" ht="15" customHeight="1" x14ac:dyDescent="0.25"/>
    <row r="851971" ht="15" customHeight="1" x14ac:dyDescent="0.25"/>
    <row r="851972" ht="15" customHeight="1" x14ac:dyDescent="0.25"/>
    <row r="851973" ht="15" customHeight="1" x14ac:dyDescent="0.25"/>
    <row r="851986" ht="15" customHeight="1" x14ac:dyDescent="0.25"/>
    <row r="851987" ht="15" customHeight="1" x14ac:dyDescent="0.25"/>
    <row r="851989" ht="15" customHeight="1" x14ac:dyDescent="0.25"/>
    <row r="851990" ht="15" customHeight="1" x14ac:dyDescent="0.25"/>
    <row r="851991" ht="15" customHeight="1" x14ac:dyDescent="0.25"/>
    <row r="868355" ht="15" customHeight="1" x14ac:dyDescent="0.25"/>
    <row r="868356" ht="15" customHeight="1" x14ac:dyDescent="0.25"/>
    <row r="868357" ht="15" customHeight="1" x14ac:dyDescent="0.25"/>
    <row r="868370" ht="15" customHeight="1" x14ac:dyDescent="0.25"/>
    <row r="868371" ht="15" customHeight="1" x14ac:dyDescent="0.25"/>
    <row r="868373" ht="15" customHeight="1" x14ac:dyDescent="0.25"/>
    <row r="868374" ht="15" customHeight="1" x14ac:dyDescent="0.25"/>
    <row r="868375" ht="15" customHeight="1" x14ac:dyDescent="0.25"/>
    <row r="884739" ht="15" customHeight="1" x14ac:dyDescent="0.25"/>
    <row r="884740" ht="15" customHeight="1" x14ac:dyDescent="0.25"/>
    <row r="884741" ht="15" customHeight="1" x14ac:dyDescent="0.25"/>
    <row r="884754" ht="15" customHeight="1" x14ac:dyDescent="0.25"/>
    <row r="884755" ht="15" customHeight="1" x14ac:dyDescent="0.25"/>
    <row r="884757" ht="15" customHeight="1" x14ac:dyDescent="0.25"/>
    <row r="884758" ht="15" customHeight="1" x14ac:dyDescent="0.25"/>
    <row r="884759" ht="15" customHeight="1" x14ac:dyDescent="0.25"/>
    <row r="901123" ht="15" customHeight="1" x14ac:dyDescent="0.25"/>
    <row r="901124" ht="15" customHeight="1" x14ac:dyDescent="0.25"/>
    <row r="901125" ht="15" customHeight="1" x14ac:dyDescent="0.25"/>
    <row r="901138" ht="15" customHeight="1" x14ac:dyDescent="0.25"/>
    <row r="901139" ht="15" customHeight="1" x14ac:dyDescent="0.25"/>
    <row r="901141" ht="15" customHeight="1" x14ac:dyDescent="0.25"/>
    <row r="901142" ht="15" customHeight="1" x14ac:dyDescent="0.25"/>
    <row r="901143" ht="15" customHeight="1" x14ac:dyDescent="0.25"/>
    <row r="917507" ht="15" customHeight="1" x14ac:dyDescent="0.25"/>
    <row r="917508" ht="15" customHeight="1" x14ac:dyDescent="0.25"/>
    <row r="917509" ht="15" customHeight="1" x14ac:dyDescent="0.25"/>
    <row r="917522" ht="15" customHeight="1" x14ac:dyDescent="0.25"/>
    <row r="917523" ht="15" customHeight="1" x14ac:dyDescent="0.25"/>
    <row r="917525" ht="15" customHeight="1" x14ac:dyDescent="0.25"/>
    <row r="917526" ht="15" customHeight="1" x14ac:dyDescent="0.25"/>
    <row r="917527" ht="15" customHeight="1" x14ac:dyDescent="0.25"/>
    <row r="933891" ht="15" customHeight="1" x14ac:dyDescent="0.25"/>
    <row r="933892" ht="15" customHeight="1" x14ac:dyDescent="0.25"/>
    <row r="933893" ht="15" customHeight="1" x14ac:dyDescent="0.25"/>
    <row r="933906" ht="15" customHeight="1" x14ac:dyDescent="0.25"/>
    <row r="933907" ht="15" customHeight="1" x14ac:dyDescent="0.25"/>
    <row r="933909" ht="15" customHeight="1" x14ac:dyDescent="0.25"/>
    <row r="933910" ht="15" customHeight="1" x14ac:dyDescent="0.25"/>
    <row r="933911" ht="15" customHeight="1" x14ac:dyDescent="0.25"/>
    <row r="950275" ht="15" customHeight="1" x14ac:dyDescent="0.25"/>
    <row r="950276" ht="15" customHeight="1" x14ac:dyDescent="0.25"/>
    <row r="950277" ht="15" customHeight="1" x14ac:dyDescent="0.25"/>
    <row r="950290" ht="15" customHeight="1" x14ac:dyDescent="0.25"/>
    <row r="950291" ht="15" customHeight="1" x14ac:dyDescent="0.25"/>
    <row r="950293" ht="15" customHeight="1" x14ac:dyDescent="0.25"/>
    <row r="950294" ht="15" customHeight="1" x14ac:dyDescent="0.25"/>
    <row r="950295" ht="15" customHeight="1" x14ac:dyDescent="0.25"/>
    <row r="966659" ht="15" customHeight="1" x14ac:dyDescent="0.25"/>
    <row r="966660" ht="15" customHeight="1" x14ac:dyDescent="0.25"/>
    <row r="966661" ht="15" customHeight="1" x14ac:dyDescent="0.25"/>
    <row r="966674" ht="15" customHeight="1" x14ac:dyDescent="0.25"/>
    <row r="966675" ht="15" customHeight="1" x14ac:dyDescent="0.25"/>
    <row r="966677" ht="15" customHeight="1" x14ac:dyDescent="0.25"/>
    <row r="966678" ht="15" customHeight="1" x14ac:dyDescent="0.25"/>
    <row r="966679" ht="15" customHeight="1" x14ac:dyDescent="0.25"/>
    <row r="983043" ht="15" customHeight="1" x14ac:dyDescent="0.25"/>
    <row r="983044" ht="15" customHeight="1" x14ac:dyDescent="0.25"/>
    <row r="983045" ht="15" customHeight="1" x14ac:dyDescent="0.25"/>
    <row r="983058" ht="15" customHeight="1" x14ac:dyDescent="0.25"/>
    <row r="983059" ht="15" customHeight="1" x14ac:dyDescent="0.25"/>
    <row r="983061" ht="15" customHeight="1" x14ac:dyDescent="0.25"/>
    <row r="983062" ht="15" customHeight="1" x14ac:dyDescent="0.25"/>
    <row r="983063" ht="15" customHeight="1" x14ac:dyDescent="0.25"/>
    <row r="999427" ht="15" customHeight="1" x14ac:dyDescent="0.25"/>
    <row r="999428" ht="15" customHeight="1" x14ac:dyDescent="0.25"/>
    <row r="999429" ht="15" customHeight="1" x14ac:dyDescent="0.25"/>
    <row r="999442" ht="15" customHeight="1" x14ac:dyDescent="0.25"/>
    <row r="999443" ht="15" customHeight="1" x14ac:dyDescent="0.25"/>
    <row r="999445" ht="15" customHeight="1" x14ac:dyDescent="0.25"/>
    <row r="999446" ht="15" customHeight="1" x14ac:dyDescent="0.25"/>
    <row r="999447" ht="15" customHeight="1" x14ac:dyDescent="0.25"/>
    <row r="1015811" ht="15" customHeight="1" x14ac:dyDescent="0.25"/>
    <row r="1015812" ht="15" customHeight="1" x14ac:dyDescent="0.25"/>
    <row r="1015813" ht="15" customHeight="1" x14ac:dyDescent="0.25"/>
    <row r="1015826" ht="15" customHeight="1" x14ac:dyDescent="0.25"/>
    <row r="1015827" ht="15" customHeight="1" x14ac:dyDescent="0.25"/>
    <row r="1015829" ht="15" customHeight="1" x14ac:dyDescent="0.25"/>
    <row r="1015830" ht="15" customHeight="1" x14ac:dyDescent="0.25"/>
    <row r="1015831" ht="15" customHeight="1" x14ac:dyDescent="0.25"/>
    <row r="1032195" ht="15" customHeight="1" x14ac:dyDescent="0.25"/>
    <row r="1032196" ht="15" customHeight="1" x14ac:dyDescent="0.25"/>
    <row r="1032197" ht="15" customHeight="1" x14ac:dyDescent="0.25"/>
    <row r="1032210" ht="15" customHeight="1" x14ac:dyDescent="0.25"/>
    <row r="1032211" ht="15" customHeight="1" x14ac:dyDescent="0.25"/>
    <row r="1032213" ht="15" customHeight="1" x14ac:dyDescent="0.25"/>
    <row r="1032214" ht="15" customHeight="1" x14ac:dyDescent="0.25"/>
    <row r="1032215" ht="15" customHeight="1" x14ac:dyDescent="0.25"/>
  </sheetData>
  <sortState ref="B52:M84">
    <sortCondition descending="1" ref="J52:J84"/>
  </sortState>
  <mergeCells count="22">
    <mergeCell ref="K70:O70"/>
    <mergeCell ref="A45:A58"/>
    <mergeCell ref="A59:A68"/>
    <mergeCell ref="CP33:CP36"/>
    <mergeCell ref="A30:A43"/>
    <mergeCell ref="A3:A28"/>
    <mergeCell ref="AJ1:AY1"/>
    <mergeCell ref="BH6:BR6"/>
    <mergeCell ref="BE6:BF6"/>
    <mergeCell ref="BT1:BW1"/>
    <mergeCell ref="BT6:BW6"/>
    <mergeCell ref="BA1:BB1"/>
    <mergeCell ref="BA6:BB6"/>
    <mergeCell ref="BH1:BR1"/>
    <mergeCell ref="AE1:AF1"/>
    <mergeCell ref="BH2:BI2"/>
    <mergeCell ref="CB1:CQ1"/>
    <mergeCell ref="B1:J1"/>
    <mergeCell ref="A1:A2"/>
    <mergeCell ref="BY1:BZ1"/>
    <mergeCell ref="BE1:BF1"/>
    <mergeCell ref="K1:AC1"/>
  </mergeCells>
  <conditionalFormatting sqref="AP32:AP42 AP3:AP23">
    <cfRule type="expression" dxfId="28" priority="96">
      <formula>AO3&lt;TODAY()</formula>
    </cfRule>
  </conditionalFormatting>
  <conditionalFormatting sqref="AP30">
    <cfRule type="expression" dxfId="27" priority="95">
      <formula>AO30&lt;TODAY()</formula>
    </cfRule>
  </conditionalFormatting>
  <conditionalFormatting sqref="AP31">
    <cfRule type="expression" dxfId="26" priority="94">
      <formula>AO31&lt;TODAY()</formula>
    </cfRule>
  </conditionalFormatting>
  <conditionalFormatting sqref="AP43">
    <cfRule type="expression" dxfId="25" priority="82">
      <formula>AO43&lt;TODAY()</formula>
    </cfRule>
  </conditionalFormatting>
  <conditionalFormatting sqref="BA4 BA7 BA11 BA13:BA14 BA17:BA18 BA20:BA23">
    <cfRule type="expression" dxfId="24" priority="98">
      <formula>AQ4&lt;BB4</formula>
    </cfRule>
  </conditionalFormatting>
  <conditionalFormatting sqref="AP28">
    <cfRule type="expression" dxfId="23" priority="74">
      <formula>AO28&lt;TODAY()</formula>
    </cfRule>
  </conditionalFormatting>
  <conditionalFormatting sqref="AP26:AP27">
    <cfRule type="expression" dxfId="22" priority="72">
      <formula>AO26&lt;TODAY()</formula>
    </cfRule>
  </conditionalFormatting>
  <conditionalFormatting sqref="BA27">
    <cfRule type="expression" dxfId="21" priority="73">
      <formula>AQ27&lt;BB27</formula>
    </cfRule>
  </conditionalFormatting>
  <conditionalFormatting sqref="AP24:AP25">
    <cfRule type="expression" dxfId="20" priority="70">
      <formula>AO24&lt;TODAY()</formula>
    </cfRule>
  </conditionalFormatting>
  <conditionalFormatting sqref="BA24:BA26">
    <cfRule type="expression" dxfId="19" priority="71">
      <formula>AQ24&lt;BB24</formula>
    </cfRule>
  </conditionalFormatting>
  <conditionalFormatting sqref="M30:M31 M43 M45 M59:M68 M32:N42 M5:N27">
    <cfRule type="cellIs" dxfId="18" priority="66" operator="equal">
      <formula>"Да"</formula>
    </cfRule>
    <cfRule type="cellIs" dxfId="17" priority="67" operator="equal">
      <formula>"Нет"</formula>
    </cfRule>
  </conditionalFormatting>
  <conditionalFormatting sqref="M3:M4 M28">
    <cfRule type="cellIs" dxfId="16" priority="64" operator="equal">
      <formula>"Да"</formula>
    </cfRule>
    <cfRule type="cellIs" dxfId="15" priority="65" operator="equal">
      <formula>"Нет"</formula>
    </cfRule>
  </conditionalFormatting>
  <conditionalFormatting sqref="N3:N4 N28">
    <cfRule type="cellIs" dxfId="14" priority="62" operator="equal">
      <formula>"Да"</formula>
    </cfRule>
    <cfRule type="cellIs" dxfId="13" priority="63" operator="equal">
      <formula>"Нет"</formula>
    </cfRule>
  </conditionalFormatting>
  <conditionalFormatting sqref="N30:N31 N43">
    <cfRule type="cellIs" dxfId="12" priority="60" operator="equal">
      <formula>"Да"</formula>
    </cfRule>
    <cfRule type="cellIs" dxfId="11" priority="61" operator="equal">
      <formula>"Нет"</formula>
    </cfRule>
  </conditionalFormatting>
  <conditionalFormatting sqref="BA15">
    <cfRule type="expression" dxfId="10" priority="46">
      <formula>AQ15&lt;BB15</formula>
    </cfRule>
  </conditionalFormatting>
  <conditionalFormatting sqref="M46:M58">
    <cfRule type="cellIs" dxfId="9" priority="15" operator="equal">
      <formula>"Да"</formula>
    </cfRule>
    <cfRule type="cellIs" dxfId="8" priority="16" operator="equal">
      <formula>"Нет"</formula>
    </cfRule>
  </conditionalFormatting>
  <conditionalFormatting sqref="N45:N58">
    <cfRule type="cellIs" dxfId="7" priority="13" operator="equal">
      <formula>"Да"</formula>
    </cfRule>
    <cfRule type="cellIs" dxfId="6" priority="14" operator="equal">
      <formula>"Нет"</formula>
    </cfRule>
  </conditionalFormatting>
  <conditionalFormatting sqref="N59:N68">
    <cfRule type="cellIs" dxfId="5" priority="9" operator="equal">
      <formula>"Да"</formula>
    </cfRule>
    <cfRule type="cellIs" dxfId="4" priority="10" operator="equal">
      <formula>"Нет"</formula>
    </cfRule>
  </conditionalFormatting>
  <conditionalFormatting sqref="AE45:AE68">
    <cfRule type="colorScale" priority="7">
      <colorScale>
        <cfvo type="min"/>
        <cfvo type="max"/>
        <color rgb="FFFCFCFF"/>
        <color rgb="FF63BE7B"/>
      </colorScale>
    </cfRule>
  </conditionalFormatting>
  <conditionalFormatting sqref="AF45:AF68">
    <cfRule type="colorScale" priority="8">
      <colorScale>
        <cfvo type="min"/>
        <cfvo type="max"/>
        <color rgb="FFFCFCFF"/>
        <color rgb="FFF8696B"/>
      </colorScale>
    </cfRule>
  </conditionalFormatting>
  <conditionalFormatting sqref="AE45:AE68">
    <cfRule type="colorScale" priority="6">
      <colorScale>
        <cfvo type="min"/>
        <cfvo type="max"/>
        <color rgb="FFFCFCFF"/>
        <color rgb="FF63BE7B"/>
      </colorScale>
    </cfRule>
  </conditionalFormatting>
  <conditionalFormatting sqref="AF45:AF68">
    <cfRule type="colorScale" priority="5">
      <colorScale>
        <cfvo type="min"/>
        <cfvo type="max"/>
        <color rgb="FFFCFCFF"/>
        <color rgb="FFF8696B"/>
      </colorScale>
    </cfRule>
  </conditionalFormatting>
  <conditionalFormatting sqref="AF30:AF43">
    <cfRule type="colorScale" priority="192">
      <colorScale>
        <cfvo type="min"/>
        <cfvo type="max"/>
        <color rgb="FFFCFCFF"/>
        <color rgb="FFF8696B"/>
      </colorScale>
    </cfRule>
  </conditionalFormatting>
  <conditionalFormatting sqref="AE30:AE43">
    <cfRule type="colorScale" priority="194">
      <colorScale>
        <cfvo type="min"/>
        <cfvo type="max"/>
        <color rgb="FFFCFCFF"/>
        <color rgb="FF63BE7B"/>
      </colorScale>
    </cfRule>
  </conditionalFormatting>
  <conditionalFormatting sqref="AE30:AE43 AE3:AE28">
    <cfRule type="colorScale" priority="196">
      <colorScale>
        <cfvo type="min"/>
        <cfvo type="max"/>
        <color rgb="FFFCFCFF"/>
        <color rgb="FF63BE7B"/>
      </colorScale>
    </cfRule>
  </conditionalFormatting>
  <conditionalFormatting sqref="AF30:AF43 AF3:AF28">
    <cfRule type="colorScale" priority="199">
      <colorScale>
        <cfvo type="min"/>
        <cfvo type="max"/>
        <color rgb="FFFCFCFF"/>
        <color rgb="FFF8696B"/>
      </colorScale>
    </cfRule>
  </conditionalFormatting>
  <conditionalFormatting sqref="AE3:AE28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F3:AF28">
    <cfRule type="colorScale" priority="208">
      <colorScale>
        <cfvo type="min"/>
        <cfvo type="max"/>
        <color rgb="FFFCFCFF"/>
        <color rgb="FFF8696B"/>
      </colorScale>
    </cfRule>
  </conditionalFormatting>
  <conditionalFormatting sqref="AR3:AR28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X4" r:id="rId1"/>
    <hyperlink ref="AX7" r:id="rId2"/>
    <hyperlink ref="AX3" r:id="rId3"/>
    <hyperlink ref="AX5" r:id="rId4"/>
    <hyperlink ref="AX9" r:id="rId5"/>
    <hyperlink ref="AX8" r:id="rId6"/>
    <hyperlink ref="AX6" r:id="rId7"/>
    <hyperlink ref="AX10" r:id="rId8"/>
    <hyperlink ref="AX11" r:id="rId9"/>
    <hyperlink ref="AX12" r:id="rId10"/>
    <hyperlink ref="AX13" r:id="rId11"/>
    <hyperlink ref="AX14" r:id="rId12"/>
    <hyperlink ref="AX15" r:id="rId13"/>
    <hyperlink ref="AX19" r:id="rId14"/>
    <hyperlink ref="AX22" r:id="rId15"/>
    <hyperlink ref="AX16" r:id="rId16"/>
    <hyperlink ref="AX17" r:id="rId17"/>
    <hyperlink ref="AX18" r:id="rId18"/>
    <hyperlink ref="AX20" r:id="rId19"/>
    <hyperlink ref="AX21" r:id="rId20"/>
    <hyperlink ref="AX23" r:id="rId21"/>
    <hyperlink ref="AX24" r:id="rId22"/>
    <hyperlink ref="AX30" r:id="rId23"/>
    <hyperlink ref="AX37" r:id="rId24"/>
    <hyperlink ref="AX31" r:id="rId25"/>
    <hyperlink ref="AX38" r:id="rId26"/>
    <hyperlink ref="AX32" r:id="rId27"/>
    <hyperlink ref="AX34" r:id="rId28"/>
    <hyperlink ref="AX36" r:id="rId29"/>
    <hyperlink ref="AX35" r:id="rId30"/>
    <hyperlink ref="AX33" r:id="rId31"/>
    <hyperlink ref="AX43" r:id="rId32"/>
    <hyperlink ref="AX41" r:id="rId33"/>
    <hyperlink ref="AX39" r:id="rId34"/>
    <hyperlink ref="AX40" r:id="rId35"/>
    <hyperlink ref="AX42" r:id="rId36"/>
    <hyperlink ref="AY4" r:id="rId37" display="http://www.ma-absolut4.ru/upload/iblock/931/%D0%9E%D1%82%D1%87%D0%B5%D1%82%20%D0%A0%D0%90_%D0%98%D0%90%20%D0%90%D0%B1%D1%81%D0%BE%D0%BB%D1%8E%D1%824_%D0%B4%D0%B0%D1%82%D0%B0%20%D0%B2%D1%8B%D0%BF%D0%BB%D0%B0%D1%82%D1%8B%2011.09.2019.pdf"/>
    <hyperlink ref="AY12" r:id="rId38"/>
    <hyperlink ref="AY13" r:id="rId39"/>
    <hyperlink ref="AY5" r:id="rId40"/>
    <hyperlink ref="AY10" r:id="rId41"/>
    <hyperlink ref="AX25" r:id="rId42"/>
    <hyperlink ref="AX26" r:id="rId43"/>
    <hyperlink ref="AX27" r:id="rId44"/>
    <hyperlink ref="AX28" r:id="rId45"/>
    <hyperlink ref="AY28" r:id="rId46"/>
    <hyperlink ref="AY27" r:id="rId47"/>
    <hyperlink ref="AY3" r:id="rId48"/>
    <hyperlink ref="AY36" r:id="rId49"/>
    <hyperlink ref="AY24" r:id="rId50"/>
    <hyperlink ref="AY43" r:id="rId51"/>
    <hyperlink ref="AY33" r:id="rId52"/>
    <hyperlink ref="AY41" r:id="rId53"/>
    <hyperlink ref="AY9" r:id="rId54"/>
    <hyperlink ref="AY18" r:id="rId55"/>
    <hyperlink ref="AY21" r:id="rId56"/>
    <hyperlink ref="AY23" r:id="rId57"/>
    <hyperlink ref="AY39" r:id="rId58"/>
    <hyperlink ref="AY22" r:id="rId59"/>
    <hyperlink ref="AY7" r:id="rId60"/>
    <hyperlink ref="AY15" r:id="rId61"/>
    <hyperlink ref="AY16" r:id="rId62"/>
    <hyperlink ref="AY19" r:id="rId63"/>
    <hyperlink ref="AY20" r:id="rId64"/>
    <hyperlink ref="AY25" r:id="rId65"/>
    <hyperlink ref="AY26" r:id="rId66"/>
    <hyperlink ref="AY34" r:id="rId67"/>
  </hyperlinks>
  <pageMargins left="0.7" right="0.7" top="0.75" bottom="0.75" header="0.3" footer="0.3"/>
  <pageSetup paperSize="9" orientation="portrait" r:id="rId68"/>
  <ignoredErrors>
    <ignoredError sqref="BV19:BV23 BV24" formula="1"/>
  </ignoredErrors>
  <drawing r:id="rId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R61"/>
  <sheetViews>
    <sheetView showGridLines="0" tabSelected="1" zoomScale="70" zoomScaleNormal="70" workbookViewId="0">
      <selection activeCell="C2" sqref="C2"/>
    </sheetView>
  </sheetViews>
  <sheetFormatPr defaultRowHeight="15" customHeight="1" x14ac:dyDescent="0.25"/>
  <cols>
    <col min="1" max="1" width="13.28515625" customWidth="1"/>
    <col min="2" max="2" width="16.5703125" customWidth="1"/>
    <col min="3" max="3" width="15.42578125" customWidth="1"/>
    <col min="4" max="4" width="17.28515625" style="45" customWidth="1"/>
    <col min="5" max="5" width="17" style="45" customWidth="1"/>
    <col min="6" max="6" width="13.5703125" style="116" customWidth="1"/>
    <col min="7" max="7" width="16" style="114" customWidth="1"/>
    <col min="8" max="8" width="15.7109375" style="45" customWidth="1"/>
    <col min="9" max="9" width="18.42578125" style="45" customWidth="1"/>
    <col min="10" max="10" width="18.28515625" style="374" customWidth="1"/>
    <col min="11" max="11" width="17.7109375" style="45" customWidth="1"/>
    <col min="12" max="12" width="18.5703125" style="368" customWidth="1"/>
    <col min="13" max="13" width="18.5703125" style="45" customWidth="1"/>
    <col min="14" max="14" width="18.28515625" style="45" customWidth="1"/>
    <col min="15" max="15" width="19.28515625" style="45" customWidth="1"/>
    <col min="16" max="16" width="23.42578125" style="371" customWidth="1"/>
    <col min="17" max="17" width="28.5703125" style="62" customWidth="1"/>
    <col min="18" max="18" width="21.85546875" style="45" customWidth="1"/>
  </cols>
  <sheetData>
    <row r="1" spans="1:18" s="115" customFormat="1" ht="15" customHeight="1" x14ac:dyDescent="0.25">
      <c r="A1" s="117" t="s">
        <v>487</v>
      </c>
      <c r="B1" s="117" t="s">
        <v>58</v>
      </c>
      <c r="C1" s="117" t="s">
        <v>223</v>
      </c>
      <c r="D1" s="118" t="s">
        <v>224</v>
      </c>
      <c r="E1" s="118" t="s">
        <v>225</v>
      </c>
      <c r="F1" s="120" t="s">
        <v>299</v>
      </c>
      <c r="G1" s="121" t="s">
        <v>226</v>
      </c>
      <c r="H1" s="118" t="s">
        <v>227</v>
      </c>
      <c r="I1" s="118" t="s">
        <v>219</v>
      </c>
      <c r="J1" s="372" t="s">
        <v>220</v>
      </c>
      <c r="K1" s="118" t="s">
        <v>302</v>
      </c>
      <c r="L1" s="126" t="s">
        <v>218</v>
      </c>
      <c r="M1" s="118" t="s">
        <v>228</v>
      </c>
      <c r="N1" s="118" t="s">
        <v>326</v>
      </c>
      <c r="O1" s="118" t="s">
        <v>327</v>
      </c>
      <c r="P1" s="369" t="s">
        <v>328</v>
      </c>
      <c r="Q1" s="121" t="s">
        <v>333</v>
      </c>
      <c r="R1" s="118" t="s">
        <v>330</v>
      </c>
    </row>
    <row r="2" spans="1:18" ht="15" customHeight="1" x14ac:dyDescent="0.25">
      <c r="A2" s="124">
        <f ca="1">TODAY()</f>
        <v>43859</v>
      </c>
      <c r="B2" s="119" t="s">
        <v>66</v>
      </c>
      <c r="C2" s="119" t="s">
        <v>234</v>
      </c>
      <c r="D2" s="122">
        <f>IF(VLOOKUP($B2,'Общая картина'!$CB$3:$CQ$28,2,FALSE)&lt;&gt;"",VLOOKUP($B2,'Общая картина'!$CB$3:$CQ$28,2,FALSE),"")</f>
        <v>4777040414.25</v>
      </c>
      <c r="E2" s="122">
        <f>IF(VLOOKUP($B2,'Общая картина'!$CB$3:$CQ$28,3,FALSE)&lt;&gt;"",VLOOKUP($B2,'Общая картина'!$CB$3:$CQ$28,3,FALSE),"")</f>
        <v>7547025</v>
      </c>
      <c r="F2" s="123">
        <f>IF(VLOOKUP($B2,'Общая картина'!$CB$3:$CQ$28,4,FALSE)&lt;&gt;"",VLOOKUP($B2,'Общая картина'!$CB$3:$CQ$28,4,FALSE),"")</f>
        <v>9.35E-2</v>
      </c>
      <c r="G2" s="124">
        <f>IF(VLOOKUP($B2,'Общая картина'!$CB$3:$CQ$28,5,FALSE)&lt;&gt;"",VLOOKUP($B2,'Общая картина'!$CB$3:$CQ$28,5,FALSE),"")</f>
        <v>43809</v>
      </c>
      <c r="H2" s="122">
        <f>IF(VLOOKUP($B2,'Общая картина'!$CB$3:$CQ$28,6,FALSE)&lt;&gt;"",VLOOKUP($B2,'Общая картина'!$CB$3:$CQ$28,6,FALSE),"")</f>
        <v>3</v>
      </c>
      <c r="I2" s="122">
        <f>IF(VLOOKUP($B2,'Общая картина'!$CB$3:$CQ$28,7,FALSE)&lt;&gt;"",VLOOKUP($B2,'Общая картина'!$CB$3:$CQ$28,7,FALSE),"")</f>
        <v>1252736.4833333334</v>
      </c>
      <c r="J2" s="373">
        <f>IF(VLOOKUP($B2,'Общая картина'!$CB$3:$CQ$28,8,FALSE)&lt;&gt;"",VLOOKUP($B2,'Общая картина'!$CB$3:$CQ$28,8,FALSE),"")</f>
        <v>7.0665395447743666E-4</v>
      </c>
      <c r="K2" s="122">
        <f>IF(VLOOKUP($B2,'Общая картина'!$CB$3:$CQ$28,9,FALSE)&lt;&gt;"",VLOOKUP($B2,'Общая картина'!$CB$3:$CQ$28,9,FALSE),"")</f>
        <v>1886756250</v>
      </c>
      <c r="L2" s="122">
        <f>IF(VLOOKUP($B2,'Общая картина'!$CB$3:$CQ$28,10,FALSE)&lt;&gt;"",VLOOKUP($B2,'Общая картина'!$CB$3:$CQ$28,10,FALSE),"")</f>
        <v>0</v>
      </c>
      <c r="M2" s="122">
        <f>IF(VLOOKUP($B2,'Общая картина'!$CB$3:$CQ$28,11,FALSE)&lt;&gt;"",VLOOKUP($B2,'Общая картина'!$CB$3:$CQ$28,11,FALSE),"")</f>
        <v>399992325</v>
      </c>
      <c r="N2" s="122">
        <f>IF(VLOOKUP($B2,'Общая картина'!$CB$3:$CQ$28,12,FALSE)&lt;&gt;"",VLOOKUP($B2,'Общая картина'!$CB$3:$CQ$28,12,FALSE),"")</f>
        <v>399992325</v>
      </c>
      <c r="O2" s="122">
        <f>IF(VLOOKUP($B2,'Общая картина'!$CB$3:$CQ$28,13,FALSE)&lt;&gt;"",VLOOKUP($B2,'Общая картина'!$CB$3:$CQ$28,13,FALSE),"")</f>
        <v>75470250</v>
      </c>
      <c r="P2" s="370">
        <f>IF(VLOOKUP($B2,'Общая картина'!$CB$3:$CQ$28,14,FALSE)&lt;&gt;"",VLOOKUP($B2,'Общая картина'!$CB$3:$CQ$28,14,FALSE),"")</f>
        <v>5.2999999999999999E-2</v>
      </c>
      <c r="Q2" s="124">
        <f>IF(VLOOKUP($B2,'Общая картина'!$CB$3:$CQ$28,15,FALSE)&lt;&gt;"",VLOOKUP($B2,'Общая картина'!$CB$3:$CQ$28,15,FALSE),"")</f>
        <v>44175</v>
      </c>
      <c r="R2" s="122" t="str">
        <f>IF(VLOOKUP($B2,'Общая картина'!$CB$3:$CQ$28,16,FALSE)&lt;&gt;"",VLOOKUP($B2,'Общая картина'!$CB$3:$CQ$28,16,FALSE),"")</f>
        <v/>
      </c>
    </row>
    <row r="3" spans="1:18" ht="15" customHeight="1" x14ac:dyDescent="0.25">
      <c r="A3" s="124">
        <f t="shared" ref="A3:A26" ca="1" si="0">TODAY()</f>
        <v>43859</v>
      </c>
      <c r="B3" s="119" t="s">
        <v>80</v>
      </c>
      <c r="C3" s="119" t="s">
        <v>23</v>
      </c>
      <c r="D3" s="122">
        <f>IF(VLOOKUP($B3,'Общая картина'!$CB$3:$CQ$28,2,FALSE)&lt;&gt;"",VLOOKUP($B3,'Общая картина'!$CB$3:$CQ$28,2,FALSE),"")</f>
        <v>682711026.48000002</v>
      </c>
      <c r="E3" s="122">
        <f>IF(VLOOKUP($B3,'Общая картина'!$CB$3:$CQ$28,3,FALSE)&lt;&gt;"",VLOOKUP($B3,'Общая картина'!$CB$3:$CQ$28,3,FALSE),"")</f>
        <v>4964449</v>
      </c>
      <c r="F3" s="123">
        <f>IF(VLOOKUP($B3,'Общая картина'!$CB$3:$CQ$28,4,FALSE)&lt;&gt;"",VLOOKUP($B3,'Общая картина'!$CB$3:$CQ$28,4,FALSE),"")</f>
        <v>9.8500000000000004E-2</v>
      </c>
      <c r="G3" s="124">
        <f>IF(VLOOKUP($B3,'Общая картина'!$CB$3:$CQ$28,5,FALSE)&lt;&gt;"",VLOOKUP($B3,'Общая картина'!$CB$3:$CQ$28,5,FALSE),"")</f>
        <v>43810</v>
      </c>
      <c r="H3" s="122">
        <f>IF(VLOOKUP($B3,'Общая картина'!$CB$3:$CQ$28,6,FALSE)&lt;&gt;"",VLOOKUP($B3,'Общая картина'!$CB$3:$CQ$28,6,FALSE),"")</f>
        <v>3</v>
      </c>
      <c r="I3" s="122">
        <f>IF(VLOOKUP($B3,'Общая картина'!$CB$3:$CQ$28,7,FALSE)&lt;&gt;"",VLOOKUP($B3,'Общая картина'!$CB$3:$CQ$28,7,FALSE),"")</f>
        <v>489673.5</v>
      </c>
      <c r="J3" s="373">
        <f>IF(VLOOKUP($B3,'Общая картина'!$CB$3:$CQ$28,8,FALSE)&lt;&gt;"",VLOOKUP($B3,'Общая картина'!$CB$3:$CQ$28,8,FALSE),"")</f>
        <v>2.0510025442334783E-3</v>
      </c>
      <c r="K3" s="122">
        <f>IF(VLOOKUP($B3,'Общая картина'!$CB$3:$CQ$28,9,FALSE)&lt;&gt;"",VLOOKUP($B3,'Общая картина'!$CB$3:$CQ$28,9,FALSE),"")</f>
        <v>992889800</v>
      </c>
      <c r="L3" s="122">
        <f>IF(VLOOKUP($B3,'Общая картина'!$CB$3:$CQ$28,10,FALSE)&lt;&gt;"",VLOOKUP($B3,'Общая картина'!$CB$3:$CQ$28,10,FALSE),"")</f>
        <v>0</v>
      </c>
      <c r="M3" s="122">
        <f>IF(VLOOKUP($B3,'Общая картина'!$CB$3:$CQ$28,11,FALSE)&lt;&gt;"",VLOOKUP($B3,'Общая картина'!$CB$3:$CQ$28,11,FALSE),"")</f>
        <v>86819012.239999995</v>
      </c>
      <c r="N3" s="122">
        <f>IF(VLOOKUP($B3,'Общая картина'!$CB$3:$CQ$28,12,FALSE)&lt;&gt;"",VLOOKUP($B3,'Общая картина'!$CB$3:$CQ$28,12,FALSE),"")</f>
        <v>86819012.239999995</v>
      </c>
      <c r="O3" s="122">
        <f>IF(VLOOKUP($B3,'Общая картина'!$CB$3:$CQ$28,13,FALSE)&lt;&gt;"",VLOOKUP($B3,'Общая картина'!$CB$3:$CQ$28,13,FALSE),"")</f>
        <v>55000000</v>
      </c>
      <c r="P3" s="370">
        <f>IF(VLOOKUP($B3,'Общая картина'!$CB$3:$CQ$28,14,FALSE)&lt;&gt;"",VLOOKUP($B3,'Общая картина'!$CB$3:$CQ$28,14,FALSE),"")</f>
        <v>0.12716802405789671</v>
      </c>
      <c r="Q3" s="124" t="str">
        <f>IF(VLOOKUP($B3,'Общая картина'!$CB$3:$CQ$28,15,FALSE)&lt;&gt;"",VLOOKUP($B3,'Общая картина'!$CB$3:$CQ$28,15,FALSE),"")</f>
        <v/>
      </c>
      <c r="R3" s="122" t="str">
        <f>IF(VLOOKUP($B3,'Общая картина'!$CB$3:$CQ$28,16,FALSE)&lt;&gt;"",VLOOKUP($B3,'Общая картина'!$CB$3:$CQ$28,16,FALSE),"")</f>
        <v/>
      </c>
    </row>
    <row r="4" spans="1:18" ht="15" customHeight="1" x14ac:dyDescent="0.25">
      <c r="A4" s="124">
        <f t="shared" ca="1" si="0"/>
        <v>43859</v>
      </c>
      <c r="B4" s="119" t="s">
        <v>92</v>
      </c>
      <c r="C4" s="119" t="s">
        <v>240</v>
      </c>
      <c r="D4" s="122">
        <f>IF(VLOOKUP($B4,'Общая картина'!$CB$3:$CQ$28,2,FALSE)&lt;&gt;"",VLOOKUP($B4,'Общая картина'!$CB$3:$CQ$28,2,FALSE),"")</f>
        <v>638452885.07000005</v>
      </c>
      <c r="E4" s="122">
        <f>IF(VLOOKUP($B4,'Общая картина'!$CB$3:$CQ$28,3,FALSE)&lt;&gt;"",VLOOKUP($B4,'Общая картина'!$CB$3:$CQ$28,3,FALSE),"")</f>
        <v>2126971</v>
      </c>
      <c r="F4" s="123">
        <f>IF(VLOOKUP($B4,'Общая картина'!$CB$3:$CQ$28,4,FALSE)&lt;&gt;"",VLOOKUP($B4,'Общая картина'!$CB$3:$CQ$28,4,FALSE),"")</f>
        <v>0.11</v>
      </c>
      <c r="G4" s="124">
        <f>IF(VLOOKUP($B4,'Общая картина'!$CB$3:$CQ$28,5,FALSE)&lt;&gt;"",VLOOKUP($B4,'Общая картина'!$CB$3:$CQ$28,5,FALSE),"")</f>
        <v>43786</v>
      </c>
      <c r="H4" s="122">
        <f>IF(VLOOKUP($B4,'Общая картина'!$CB$3:$CQ$28,6,FALSE)&lt;&gt;"",VLOOKUP($B4,'Общая картина'!$CB$3:$CQ$28,6,FALSE),"")</f>
        <v>3</v>
      </c>
      <c r="I4" s="122">
        <f>IF(VLOOKUP($B4,'Общая картина'!$CB$3:$CQ$28,7,FALSE)&lt;&gt;"",VLOOKUP($B4,'Общая картина'!$CB$3:$CQ$28,7,FALSE),"")</f>
        <v>2163336.5949999997</v>
      </c>
      <c r="J4" s="373">
        <f>IF(VLOOKUP($B4,'Общая картина'!$CB$3:$CQ$28,8,FALSE)&lt;&gt;"",VLOOKUP($B4,'Общая картина'!$CB$3:$CQ$28,8,FALSE),"")</f>
        <v>5.0273684571949572E-3</v>
      </c>
      <c r="K4" s="122" t="str">
        <f>IF(VLOOKUP($B4,'Общая картина'!$CB$3:$CQ$28,9,FALSE)&lt;&gt;"",VLOOKUP($B4,'Общая картина'!$CB$3:$CQ$28,9,FALSE),"")</f>
        <v/>
      </c>
      <c r="L4" s="122">
        <f>IF(VLOOKUP($B4,'Общая картина'!$CB$3:$CQ$28,10,FALSE)&lt;&gt;"",VLOOKUP($B4,'Общая картина'!$CB$3:$CQ$28,10,FALSE),"")</f>
        <v>0</v>
      </c>
      <c r="M4" s="122">
        <f>IF(VLOOKUP($B4,'Общая картина'!$CB$3:$CQ$28,11,FALSE)&lt;&gt;"",VLOOKUP($B4,'Общая картина'!$CB$3:$CQ$28,11,FALSE),"")</f>
        <v>83511604.099999994</v>
      </c>
      <c r="N4" s="122">
        <f>IF(VLOOKUP($B4,'Общая картина'!$CB$3:$CQ$28,12,FALSE)&lt;&gt;"",VLOOKUP($B4,'Общая картина'!$CB$3:$CQ$28,12,FALSE),"")</f>
        <v>83511604.099999994</v>
      </c>
      <c r="O4" s="122">
        <f>IF(VLOOKUP($B4,'Общая картина'!$CB$3:$CQ$28,13,FALSE)&lt;&gt;"",VLOOKUP($B4,'Общая картина'!$CB$3:$CQ$28,13,FALSE),"")</f>
        <v>22389170</v>
      </c>
      <c r="P4" s="370">
        <f>IF(VLOOKUP($B4,'Общая картина'!$CB$3:$CQ$28,14,FALSE)&lt;&gt;"",VLOOKUP($B4,'Общая картина'!$CB$3:$CQ$28,14,FALSE),"")</f>
        <v>0.13080308046668748</v>
      </c>
      <c r="Q4" s="124" t="str">
        <f>IF(VLOOKUP($B4,'Общая картина'!$CB$3:$CQ$28,15,FALSE)&lt;&gt;"",VLOOKUP($B4,'Общая картина'!$CB$3:$CQ$28,15,FALSE),"")</f>
        <v/>
      </c>
      <c r="R4" s="122" t="str">
        <f>IF(VLOOKUP($B4,'Общая картина'!$CB$3:$CQ$28,16,FALSE)&lt;&gt;"",VLOOKUP($B4,'Общая картина'!$CB$3:$CQ$28,16,FALSE),"")</f>
        <v/>
      </c>
    </row>
    <row r="5" spans="1:18" ht="15" customHeight="1" x14ac:dyDescent="0.25">
      <c r="A5" s="124">
        <f t="shared" ca="1" si="0"/>
        <v>43859</v>
      </c>
      <c r="B5" s="119" t="s">
        <v>64</v>
      </c>
      <c r="C5" s="119" t="s">
        <v>27</v>
      </c>
      <c r="D5" s="122">
        <f>IF(VLOOKUP($B5,'Общая картина'!$CB$3:$CQ$28,2,FALSE)&lt;&gt;"",VLOOKUP($B5,'Общая картина'!$CB$3:$CQ$28,2,FALSE),"")</f>
        <v>2457217962.7199998</v>
      </c>
      <c r="E5" s="122">
        <f>IF(VLOOKUP($B5,'Общая картина'!$CB$3:$CQ$28,3,FALSE)&lt;&gt;"",VLOOKUP($B5,'Общая картина'!$CB$3:$CQ$28,3,FALSE),"")</f>
        <v>10308852</v>
      </c>
      <c r="F5" s="123">
        <f>IF(VLOOKUP($B5,'Общая картина'!$CB$3:$CQ$28,4,FALSE)&lt;&gt;"",VLOOKUP($B5,'Общая картина'!$CB$3:$CQ$28,4,FALSE),"")</f>
        <v>0.1</v>
      </c>
      <c r="G5" s="124">
        <f>IF(VLOOKUP($B5,'Общая картина'!$CB$3:$CQ$28,5,FALSE)&lt;&gt;"",VLOOKUP($B5,'Общая картина'!$CB$3:$CQ$28,5,FALSE),"")</f>
        <v>43845</v>
      </c>
      <c r="H5" s="122">
        <f>IF(VLOOKUP($B5,'Общая картина'!$CB$3:$CQ$28,6,FALSE)&lt;&gt;"",VLOOKUP($B5,'Общая картина'!$CB$3:$CQ$28,6,FALSE),"")</f>
        <v>3</v>
      </c>
      <c r="I5" s="122">
        <f>IF(VLOOKUP($B5,'Общая картина'!$CB$3:$CQ$28,7,FALSE)&lt;&gt;"",VLOOKUP($B5,'Общая картина'!$CB$3:$CQ$28,7,FALSE),"")</f>
        <v>289748.53499999997</v>
      </c>
      <c r="J5" s="373">
        <f>IF(VLOOKUP($B5,'Общая картина'!$CB$3:$CQ$28,8,FALSE)&lt;&gt;"",VLOOKUP($B5,'Общая картина'!$CB$3:$CQ$28,8,FALSE),"")</f>
        <v>1.0097170456127723E-3</v>
      </c>
      <c r="K5" s="122">
        <f>IF(VLOOKUP($B5,'Общая картина'!$CB$3:$CQ$28,9,FALSE)&lt;&gt;"",VLOOKUP($B5,'Общая картина'!$CB$3:$CQ$28,9,FALSE),"")</f>
        <v>1030885200</v>
      </c>
      <c r="L5" s="122">
        <f>IF(VLOOKUP($B5,'Общая картина'!$CB$3:$CQ$28,10,FALSE)&lt;&gt;"",VLOOKUP($B5,'Общая картина'!$CB$3:$CQ$28,10,FALSE),"")</f>
        <v>0</v>
      </c>
      <c r="M5" s="122">
        <f>IF(VLOOKUP($B5,'Общая картина'!$CB$3:$CQ$28,11,FALSE)&lt;&gt;"",VLOOKUP($B5,'Общая картина'!$CB$3:$CQ$28,11,FALSE),"")</f>
        <v>508332731.41000003</v>
      </c>
      <c r="N5" s="122">
        <f>IF(VLOOKUP($B5,'Общая картина'!$CB$3:$CQ$28,12,FALSE)&lt;&gt;"",VLOOKUP($B5,'Общая картина'!$CB$3:$CQ$28,12,FALSE),"")</f>
        <v>508332731.41000003</v>
      </c>
      <c r="O5" s="122">
        <f>IF(VLOOKUP($B5,'Общая картина'!$CB$3:$CQ$28,13,FALSE)&lt;&gt;"",VLOOKUP($B5,'Общая картина'!$CB$3:$CQ$28,13,FALSE),"")</f>
        <v>55000000</v>
      </c>
      <c r="P5" s="370">
        <f>IF(VLOOKUP($B5,'Общая картина'!$CB$3:$CQ$28,14,FALSE)&lt;&gt;"",VLOOKUP($B5,'Общая картина'!$CB$3:$CQ$28,14,FALSE),"")</f>
        <v>0.14000000000000001</v>
      </c>
      <c r="Q5" s="124" t="str">
        <f>IF(VLOOKUP($B5,'Общая картина'!$CB$3:$CQ$28,15,FALSE)&lt;&gt;"",VLOOKUP($B5,'Общая картина'!$CB$3:$CQ$28,15,FALSE),"")</f>
        <v/>
      </c>
      <c r="R5" s="122">
        <f>IF(VLOOKUP($B5,'Общая картина'!$CB$3:$CQ$28,16,FALSE)&lt;&gt;"",VLOOKUP($B5,'Общая картина'!$CB$3:$CQ$28,16,FALSE),"")</f>
        <v>896422000</v>
      </c>
    </row>
    <row r="6" spans="1:18" ht="15" customHeight="1" x14ac:dyDescent="0.25">
      <c r="A6" s="124">
        <f t="shared" ca="1" si="0"/>
        <v>43859</v>
      </c>
      <c r="B6" s="119" t="s">
        <v>96</v>
      </c>
      <c r="C6" s="119" t="s">
        <v>26</v>
      </c>
      <c r="D6" s="122">
        <f>IF(VLOOKUP($B6,'Общая картина'!$CB$3:$CQ$28,2,FALSE)&lt;&gt;"",VLOOKUP($B6,'Общая картина'!$CB$3:$CQ$28,2,FALSE),"")</f>
        <v>508774626.01999998</v>
      </c>
      <c r="E6" s="122">
        <f>IF(VLOOKUP($B6,'Общая картина'!$CB$3:$CQ$28,3,FALSE)&lt;&gt;"",VLOOKUP($B6,'Общая картина'!$CB$3:$CQ$28,3,FALSE),"")</f>
        <v>2805794</v>
      </c>
      <c r="F6" s="123">
        <f>IF(VLOOKUP($B6,'Общая картина'!$CB$3:$CQ$28,4,FALSE)&lt;&gt;"",VLOOKUP($B6,'Общая картина'!$CB$3:$CQ$28,4,FALSE),"")</f>
        <v>0.10299999999999999</v>
      </c>
      <c r="G6" s="124">
        <f>IF(VLOOKUP($B6,'Общая картина'!$CB$3:$CQ$28,5,FALSE)&lt;&gt;"",VLOOKUP($B6,'Общая картина'!$CB$3:$CQ$28,5,FALSE),"")</f>
        <v>43815</v>
      </c>
      <c r="H6" s="122">
        <f>IF(VLOOKUP($B6,'Общая картина'!$CB$3:$CQ$28,6,FALSE)&lt;&gt;"",VLOOKUP($B6,'Общая картина'!$CB$3:$CQ$28,6,FALSE),"")</f>
        <v>3</v>
      </c>
      <c r="I6" s="122">
        <f>IF(VLOOKUP($B6,'Общая картина'!$CB$3:$CQ$28,7,FALSE)&lt;&gt;"",VLOOKUP($B6,'Общая картина'!$CB$3:$CQ$28,7,FALSE),"")</f>
        <v>865297.35499999998</v>
      </c>
      <c r="J6" s="373">
        <f>IF(VLOOKUP($B6,'Общая картина'!$CB$3:$CQ$28,8,FALSE)&lt;&gt;"",VLOOKUP($B6,'Общая картина'!$CB$3:$CQ$28,8,FALSE),"")</f>
        <v>6.1346421953451854E-3</v>
      </c>
      <c r="K6" s="122" t="str">
        <f>IF(VLOOKUP($B6,'Общая картина'!$CB$3:$CQ$28,9,FALSE)&lt;&gt;"",VLOOKUP($B6,'Общая картина'!$CB$3:$CQ$28,9,FALSE),"")</f>
        <v/>
      </c>
      <c r="L6" s="122">
        <f>IF(VLOOKUP($B6,'Общая картина'!$CB$3:$CQ$28,10,FALSE)&lt;&gt;"",VLOOKUP($B6,'Общая картина'!$CB$3:$CQ$28,10,FALSE),"")</f>
        <v>0</v>
      </c>
      <c r="M6" s="122">
        <f>IF(VLOOKUP($B6,'Общая картина'!$CB$3:$CQ$28,11,FALSE)&lt;&gt;"",VLOOKUP($B6,'Общая картина'!$CB$3:$CQ$28,11,FALSE),"")</f>
        <v>31826650.52</v>
      </c>
      <c r="N6" s="122">
        <f>IF(VLOOKUP($B6,'Общая картина'!$CB$3:$CQ$28,12,FALSE)&lt;&gt;"",VLOOKUP($B6,'Общая картина'!$CB$3:$CQ$28,12,FALSE),"")</f>
        <v>32175451.52</v>
      </c>
      <c r="O6" s="122">
        <f>IF(VLOOKUP($B6,'Общая картина'!$CB$3:$CQ$28,13,FALSE)&lt;&gt;"",VLOOKUP($B6,'Общая картина'!$CB$3:$CQ$28,13,FALSE),"")</f>
        <v>32010410</v>
      </c>
      <c r="P6" s="370">
        <f>IF(VLOOKUP($B6,'Общая картина'!$CB$3:$CQ$28,14,FALSE)&lt;&gt;"",VLOOKUP($B6,'Общая картина'!$CB$3:$CQ$28,14,FALSE),"")</f>
        <v>6.2555498824638497E-2</v>
      </c>
      <c r="Q6" s="124" t="str">
        <f>IF(VLOOKUP($B6,'Общая картина'!$CB$3:$CQ$28,15,FALSE)&lt;&gt;"",VLOOKUP($B6,'Общая картина'!$CB$3:$CQ$28,15,FALSE),"")</f>
        <v/>
      </c>
      <c r="R6" s="122" t="str">
        <f>IF(VLOOKUP($B6,'Общая картина'!$CB$3:$CQ$28,16,FALSE)&lt;&gt;"",VLOOKUP($B6,'Общая картина'!$CB$3:$CQ$28,16,FALSE),"")</f>
        <v/>
      </c>
    </row>
    <row r="7" spans="1:18" ht="15" customHeight="1" x14ac:dyDescent="0.25">
      <c r="A7" s="124">
        <f t="shared" ca="1" si="0"/>
        <v>43859</v>
      </c>
      <c r="B7" s="119" t="s">
        <v>90</v>
      </c>
      <c r="C7" s="119" t="s">
        <v>28</v>
      </c>
      <c r="D7" s="122">
        <f>IF(VLOOKUP($B7,'Общая картина'!$CB$3:$CQ$28,2,FALSE)&lt;&gt;"",VLOOKUP($B7,'Общая картина'!$CB$3:$CQ$28,2,FALSE),"")</f>
        <v>407613131.80000001</v>
      </c>
      <c r="E7" s="122">
        <f>IF(VLOOKUP($B7,'Общая картина'!$CB$3:$CQ$28,3,FALSE)&lt;&gt;"",VLOOKUP($B7,'Общая картина'!$CB$3:$CQ$28,3,FALSE),"")</f>
        <v>5463983</v>
      </c>
      <c r="F7" s="123">
        <f>IF(VLOOKUP($B7,'Общая картина'!$CB$3:$CQ$28,4,FALSE)&lt;&gt;"",VLOOKUP($B7,'Общая картина'!$CB$3:$CQ$28,4,FALSE),"")</f>
        <v>0.1075</v>
      </c>
      <c r="G7" s="124">
        <f>IF(VLOOKUP($B7,'Общая картина'!$CB$3:$CQ$28,5,FALSE)&lt;&gt;"",VLOOKUP($B7,'Общая картина'!$CB$3:$CQ$28,5,FALSE),"")</f>
        <v>43823</v>
      </c>
      <c r="H7" s="122">
        <f>IF(VLOOKUP($B7,'Общая картина'!$CB$3:$CQ$28,6,FALSE)&lt;&gt;"",VLOOKUP($B7,'Общая картина'!$CB$3:$CQ$28,6,FALSE),"")</f>
        <v>3</v>
      </c>
      <c r="I7" s="122">
        <f>IF(VLOOKUP($B7,'Общая картина'!$CB$3:$CQ$28,7,FALSE)&lt;&gt;"",VLOOKUP($B7,'Общая картина'!$CB$3:$CQ$28,7,FALSE),"")</f>
        <v>910471.90249999997</v>
      </c>
      <c r="J7" s="373">
        <f>IF(VLOOKUP($B7,'Общая картина'!$CB$3:$CQ$28,8,FALSE)&lt;&gt;"",VLOOKUP($B7,'Общая картина'!$CB$3:$CQ$28,8,FALSE),"")</f>
        <v>1.0247415916001222E-2</v>
      </c>
      <c r="K7" s="122" t="str">
        <f>IF(VLOOKUP($B7,'Общая картина'!$CB$3:$CQ$28,9,FALSE)&lt;&gt;"",VLOOKUP($B7,'Общая картина'!$CB$3:$CQ$28,9,FALSE),"")</f>
        <v/>
      </c>
      <c r="L7" s="122">
        <f>IF(VLOOKUP($B7,'Общая картина'!$CB$3:$CQ$28,10,FALSE)&lt;&gt;"",VLOOKUP($B7,'Общая картина'!$CB$3:$CQ$28,10,FALSE),"")</f>
        <v>0</v>
      </c>
      <c r="M7" s="122">
        <f>IF(VLOOKUP($B7,'Общая картина'!$CB$3:$CQ$28,11,FALSE)&lt;&gt;"",VLOOKUP($B7,'Общая картина'!$CB$3:$CQ$28,11,FALSE),"")</f>
        <v>100440735</v>
      </c>
      <c r="N7" s="122">
        <f>IF(VLOOKUP($B7,'Общая картина'!$CB$3:$CQ$28,12,FALSE)&lt;&gt;"",VLOOKUP($B7,'Общая картина'!$CB$3:$CQ$28,12,FALSE),"")</f>
        <v>100440735</v>
      </c>
      <c r="O7" s="122">
        <f>IF(VLOOKUP($B7,'Общая картина'!$CB$3:$CQ$28,13,FALSE)&lt;&gt;"",VLOOKUP($B7,'Общая картина'!$CB$3:$CQ$28,13,FALSE),"")</f>
        <v>100440735</v>
      </c>
      <c r="P7" s="370" t="str">
        <f>IF(VLOOKUP($B7,'Общая картина'!$CB$3:$CQ$28,14,FALSE)&lt;&gt;"",VLOOKUP($B7,'Общая картина'!$CB$3:$CQ$28,14,FALSE),"")</f>
        <v/>
      </c>
      <c r="Q7" s="124" t="str">
        <f>IF(VLOOKUP($B7,'Общая картина'!$CB$3:$CQ$28,15,FALSE)&lt;&gt;"",VLOOKUP($B7,'Общая картина'!$CB$3:$CQ$28,15,FALSE),"")</f>
        <v/>
      </c>
      <c r="R7" s="122" t="str">
        <f>IF(VLOOKUP($B7,'Общая картина'!$CB$3:$CQ$28,16,FALSE)&lt;&gt;"",VLOOKUP($B7,'Общая картина'!$CB$3:$CQ$28,16,FALSE),"")</f>
        <v/>
      </c>
    </row>
    <row r="8" spans="1:18" ht="15" customHeight="1" x14ac:dyDescent="0.25">
      <c r="A8" s="124">
        <f t="shared" ca="1" si="0"/>
        <v>43859</v>
      </c>
      <c r="B8" s="119" t="s">
        <v>72</v>
      </c>
      <c r="C8" s="119" t="s">
        <v>236</v>
      </c>
      <c r="D8" s="122">
        <f>IF(VLOOKUP($B8,'Общая картина'!$CB$3:$CQ$28,2,FALSE)&lt;&gt;"",VLOOKUP($B8,'Общая картина'!$CB$3:$CQ$28,2,FALSE),"")</f>
        <v>462704018.39999998</v>
      </c>
      <c r="E8" s="122">
        <f>IF(VLOOKUP($B8,'Общая картина'!$CB$3:$CQ$28,3,FALSE)&lt;&gt;"",VLOOKUP($B8,'Общая картина'!$CB$3:$CQ$28,3,FALSE),"")</f>
        <v>2106072</v>
      </c>
      <c r="F8" s="123">
        <f>IF(VLOOKUP($B8,'Общая картина'!$CB$3:$CQ$28,4,FALSE)&lt;&gt;"",VLOOKUP($B8,'Общая картина'!$CB$3:$CQ$28,4,FALSE),"")</f>
        <v>0.09</v>
      </c>
      <c r="G8" s="124">
        <f>IF(VLOOKUP($B8,'Общая картина'!$CB$3:$CQ$28,5,FALSE)&lt;&gt;"",VLOOKUP($B8,'Общая картина'!$CB$3:$CQ$28,5,FALSE),"")</f>
        <v>43776</v>
      </c>
      <c r="H8" s="122">
        <f>IF(VLOOKUP($B8,'Общая картина'!$CB$3:$CQ$28,6,FALSE)&lt;&gt;"",VLOOKUP($B8,'Общая картина'!$CB$3:$CQ$28,6,FALSE),"")</f>
        <v>3</v>
      </c>
      <c r="I8" s="122">
        <f>IF(VLOOKUP($B8,'Общая картина'!$CB$3:$CQ$28,7,FALSE)&lt;&gt;"",VLOOKUP($B8,'Общая картина'!$CB$3:$CQ$28,7,FALSE),"")</f>
        <v>833990.87</v>
      </c>
      <c r="J8" s="373">
        <f>IF(VLOOKUP($B8,'Общая картина'!$CB$3:$CQ$28,8,FALSE)&lt;&gt;"",VLOOKUP($B8,'Общая картина'!$CB$3:$CQ$28,8,FALSE),"")</f>
        <v>8.5981446724353108E-3</v>
      </c>
      <c r="K8" s="122" t="str">
        <f>IF(VLOOKUP($B8,'Общая картина'!$CB$3:$CQ$28,9,FALSE)&lt;&gt;"",VLOOKUP($B8,'Общая картина'!$CB$3:$CQ$28,9,FALSE),"")</f>
        <v/>
      </c>
      <c r="L8" s="122">
        <f>IF(VLOOKUP($B8,'Общая картина'!$CB$3:$CQ$28,10,FALSE)&lt;&gt;"",VLOOKUP($B8,'Общая картина'!$CB$3:$CQ$28,10,FALSE),"")</f>
        <v>0</v>
      </c>
      <c r="M8" s="122">
        <f>IF(VLOOKUP($B8,'Общая картина'!$CB$3:$CQ$28,11,FALSE)&lt;&gt;"",VLOOKUP($B8,'Общая картина'!$CB$3:$CQ$28,11,FALSE),"")</f>
        <v>21060728</v>
      </c>
      <c r="N8" s="122">
        <f>IF(VLOOKUP($B8,'Общая картина'!$CB$3:$CQ$28,12,FALSE)&lt;&gt;"",VLOOKUP($B8,'Общая картина'!$CB$3:$CQ$28,12,FALSE),"")</f>
        <v>21060728</v>
      </c>
      <c r="O8" s="122">
        <f>IF(VLOOKUP($B8,'Общая картина'!$CB$3:$CQ$28,13,FALSE)&lt;&gt;"",VLOOKUP($B8,'Общая картина'!$CB$3:$CQ$28,13,FALSE),"")</f>
        <v>21060728</v>
      </c>
      <c r="P8" s="370" t="str">
        <f>IF(VLOOKUP($B8,'Общая картина'!$CB$3:$CQ$28,14,FALSE)&lt;&gt;"",VLOOKUP($B8,'Общая картина'!$CB$3:$CQ$28,14,FALSE),"")</f>
        <v/>
      </c>
      <c r="Q8" s="124" t="str">
        <f>IF(VLOOKUP($B8,'Общая картина'!$CB$3:$CQ$28,15,FALSE)&lt;&gt;"",VLOOKUP($B8,'Общая картина'!$CB$3:$CQ$28,15,FALSE),"")</f>
        <v/>
      </c>
      <c r="R8" s="122" t="str">
        <f>IF(VLOOKUP($B8,'Общая картина'!$CB$3:$CQ$28,16,FALSE)&lt;&gt;"",VLOOKUP($B8,'Общая картина'!$CB$3:$CQ$28,16,FALSE),"")</f>
        <v/>
      </c>
    </row>
    <row r="9" spans="1:18" ht="15" customHeight="1" x14ac:dyDescent="0.25">
      <c r="A9" s="124">
        <f t="shared" ca="1" si="0"/>
        <v>43859</v>
      </c>
      <c r="B9" s="119" t="s">
        <v>86</v>
      </c>
      <c r="C9" s="119" t="s">
        <v>233</v>
      </c>
      <c r="D9" s="122">
        <f>IF(VLOOKUP($B9,'Общая картина'!$CB$3:$CQ$28,2,FALSE)&lt;&gt;"",VLOOKUP($B9,'Общая картина'!$CB$3:$CQ$28,2,FALSE),"")</f>
        <v>754482000</v>
      </c>
      <c r="E9" s="122">
        <f>IF(VLOOKUP($B9,'Общая картина'!$CB$3:$CQ$28,3,FALSE)&lt;&gt;"",VLOOKUP($B9,'Общая картина'!$CB$3:$CQ$28,3,FALSE),"")</f>
        <v>4100000</v>
      </c>
      <c r="F9" s="123">
        <f>IF(VLOOKUP($B9,'Общая картина'!$CB$3:$CQ$28,4,FALSE)&lt;&gt;"",VLOOKUP($B9,'Общая картина'!$CB$3:$CQ$28,4,FALSE),"")</f>
        <v>9.2499999999999999E-2</v>
      </c>
      <c r="G9" s="124">
        <f>IF(VLOOKUP($B9,'Общая картина'!$CB$3:$CQ$28,5,FALSE)&lt;&gt;"",VLOOKUP($B9,'Общая картина'!$CB$3:$CQ$28,5,FALSE),"")</f>
        <v>43858</v>
      </c>
      <c r="H9" s="122">
        <f>IF(VLOOKUP($B9,'Общая картина'!$CB$3:$CQ$28,6,FALSE)&lt;&gt;"",VLOOKUP($B9,'Общая картина'!$CB$3:$CQ$28,6,FALSE),"")</f>
        <v>1</v>
      </c>
      <c r="I9" s="122">
        <f>IF(VLOOKUP($B9,'Общая картина'!$CB$3:$CQ$28,7,FALSE)&lt;&gt;"",VLOOKUP($B9,'Общая картина'!$CB$3:$CQ$28,7,FALSE),"")</f>
        <v>80296.25</v>
      </c>
      <c r="J9" s="373">
        <f>IF(VLOOKUP($B9,'Общая картина'!$CB$3:$CQ$28,8,FALSE)&lt;&gt;"",VLOOKUP($B9,'Общая картина'!$CB$3:$CQ$28,8,FALSE),"")</f>
        <v>3.969402180977517E-4</v>
      </c>
      <c r="K9" s="122">
        <f>IF(VLOOKUP($B9,'Общая картина'!$CB$3:$CQ$28,9,FALSE)&lt;&gt;"",VLOOKUP($B9,'Общая картина'!$CB$3:$CQ$28,9,FALSE),"")</f>
        <v>1230000000</v>
      </c>
      <c r="L9" s="122">
        <f>IF(VLOOKUP($B9,'Общая картина'!$CB$3:$CQ$28,10,FALSE)&lt;&gt;"",VLOOKUP($B9,'Общая картина'!$CB$3:$CQ$28,10,FALSE),"")</f>
        <v>0</v>
      </c>
      <c r="M9" s="122">
        <f>IF(VLOOKUP($B9,'Общая картина'!$CB$3:$CQ$28,11,FALSE)&lt;&gt;"",VLOOKUP($B9,'Общая картина'!$CB$3:$CQ$28,11,FALSE),"")</f>
        <v>47931439.810000002</v>
      </c>
      <c r="N9" s="122">
        <f>IF(VLOOKUP($B9,'Общая картина'!$CB$3:$CQ$28,12,FALSE)&lt;&gt;"",VLOOKUP($B9,'Общая картина'!$CB$3:$CQ$28,12,FALSE),"")</f>
        <v>47931439.810000002</v>
      </c>
      <c r="O9" s="122">
        <f>IF(VLOOKUP($B9,'Общая картина'!$CB$3:$CQ$28,13,FALSE)&lt;&gt;"",VLOOKUP($B9,'Общая картина'!$CB$3:$CQ$28,13,FALSE),"")</f>
        <v>41000000</v>
      </c>
      <c r="P9" s="370">
        <f>IF(VLOOKUP($B9,'Общая картина'!$CB$3:$CQ$28,14,FALSE)&lt;&gt;"",VLOOKUP($B9,'Общая картина'!$CB$3:$CQ$28,14,FALSE),"")</f>
        <v>6.352893748293531E-2</v>
      </c>
      <c r="Q9" s="124" t="str">
        <f>IF(VLOOKUP($B9,'Общая картина'!$CB$3:$CQ$28,15,FALSE)&lt;&gt;"",VLOOKUP($B9,'Общая картина'!$CB$3:$CQ$28,15,FALSE),"")</f>
        <v/>
      </c>
      <c r="R9" s="122" t="str">
        <f>IF(VLOOKUP($B9,'Общая картина'!$CB$3:$CQ$28,16,FALSE)&lt;&gt;"",VLOOKUP($B9,'Общая картина'!$CB$3:$CQ$28,16,FALSE),"")</f>
        <v/>
      </c>
    </row>
    <row r="10" spans="1:18" ht="15" customHeight="1" x14ac:dyDescent="0.25">
      <c r="A10" s="124">
        <f t="shared" ca="1" si="0"/>
        <v>43859</v>
      </c>
      <c r="B10" s="119" t="s">
        <v>62</v>
      </c>
      <c r="C10" s="119" t="s">
        <v>34</v>
      </c>
      <c r="D10" s="122">
        <f>IF(VLOOKUP($B10,'Общая картина'!$CB$3:$CQ$28,2,FALSE)&lt;&gt;"",VLOOKUP($B10,'Общая картина'!$CB$3:$CQ$28,2,FALSE),"")</f>
        <v>406770745.83999997</v>
      </c>
      <c r="E10" s="122">
        <f>IF(VLOOKUP($B10,'Общая картина'!$CB$3:$CQ$28,3,FALSE)&lt;&gt;"",VLOOKUP($B10,'Общая картина'!$CB$3:$CQ$28,3,FALSE),"")</f>
        <v>2614712</v>
      </c>
      <c r="F10" s="123">
        <f>IF(VLOOKUP($B10,'Общая картина'!$CB$3:$CQ$28,4,FALSE)&lt;&gt;"",VLOOKUP($B10,'Общая картина'!$CB$3:$CQ$28,4,FALSE),"")</f>
        <v>8.7499999999999994E-2</v>
      </c>
      <c r="G10" s="124">
        <f>IF(VLOOKUP($B10,'Общая картина'!$CB$3:$CQ$28,5,FALSE)&lt;&gt;"",VLOOKUP($B10,'Общая картина'!$CB$3:$CQ$28,5,FALSE),"")</f>
        <v>43780</v>
      </c>
      <c r="H10" s="122">
        <f>IF(VLOOKUP($B10,'Общая картина'!$CB$3:$CQ$28,6,FALSE)&lt;&gt;"",VLOOKUP($B10,'Общая картина'!$CB$3:$CQ$28,6,FALSE),"")</f>
        <v>3</v>
      </c>
      <c r="I10" s="122">
        <f>IF(VLOOKUP($B10,'Общая картина'!$CB$3:$CQ$28,7,FALSE)&lt;&gt;"",VLOOKUP($B10,'Общая картина'!$CB$3:$CQ$28,7,FALSE),"")</f>
        <v>808285.75</v>
      </c>
      <c r="J10" s="373">
        <f>IF(VLOOKUP($B10,'Общая картина'!$CB$3:$CQ$28,8,FALSE)&lt;&gt;"",VLOOKUP($B10,'Общая картина'!$CB$3:$CQ$28,8,FALSE),"")</f>
        <v>7.1654193364192841E-3</v>
      </c>
      <c r="K10" s="122" t="str">
        <f>IF(VLOOKUP($B10,'Общая картина'!$CB$3:$CQ$28,9,FALSE)&lt;&gt;"",VLOOKUP($B10,'Общая картина'!$CB$3:$CQ$28,9,FALSE),"")</f>
        <v/>
      </c>
      <c r="L10" s="122">
        <f>IF(VLOOKUP($B10,'Общая картина'!$CB$3:$CQ$28,10,FALSE)&lt;&gt;"",VLOOKUP($B10,'Общая картина'!$CB$3:$CQ$28,10,FALSE),"")</f>
        <v>0</v>
      </c>
      <c r="M10" s="122">
        <f>IF(VLOOKUP($B10,'Общая картина'!$CB$3:$CQ$28,11,FALSE)&lt;&gt;"",VLOOKUP($B10,'Общая картина'!$CB$3:$CQ$28,11,FALSE),"")</f>
        <v>30682435</v>
      </c>
      <c r="N10" s="122">
        <f>IF(VLOOKUP($B10,'Общая картина'!$CB$3:$CQ$28,12,FALSE)&lt;&gt;"",VLOOKUP($B10,'Общая картина'!$CB$3:$CQ$28,12,FALSE),"")</f>
        <v>30682435</v>
      </c>
      <c r="O10" s="122">
        <f>IF(VLOOKUP($B10,'Общая картина'!$CB$3:$CQ$28,13,FALSE)&lt;&gt;"",VLOOKUP($B10,'Общая картина'!$CB$3:$CQ$28,13,FALSE),"")</f>
        <v>30682435</v>
      </c>
      <c r="P10" s="370" t="str">
        <f>IF(VLOOKUP($B10,'Общая картина'!$CB$3:$CQ$28,14,FALSE)&lt;&gt;"",VLOOKUP($B10,'Общая картина'!$CB$3:$CQ$28,14,FALSE),"")</f>
        <v/>
      </c>
      <c r="Q10" s="124" t="str">
        <f>IF(VLOOKUP($B10,'Общая картина'!$CB$3:$CQ$28,15,FALSE)&lt;&gt;"",VLOOKUP($B10,'Общая картина'!$CB$3:$CQ$28,15,FALSE),"")</f>
        <v/>
      </c>
      <c r="R10" s="122" t="str">
        <f>IF(VLOOKUP($B10,'Общая картина'!$CB$3:$CQ$28,16,FALSE)&lt;&gt;"",VLOOKUP($B10,'Общая картина'!$CB$3:$CQ$28,16,FALSE),"")</f>
        <v/>
      </c>
    </row>
    <row r="11" spans="1:18" ht="15" customHeight="1" x14ac:dyDescent="0.25">
      <c r="A11" s="124">
        <f t="shared" ca="1" si="0"/>
        <v>43859</v>
      </c>
      <c r="B11" s="119" t="s">
        <v>74</v>
      </c>
      <c r="C11" s="119" t="s">
        <v>22</v>
      </c>
      <c r="D11" s="122">
        <f>IF(VLOOKUP($B11,'Общая картина'!$CB$3:$CQ$28,2,FALSE)&lt;&gt;"",VLOOKUP($B11,'Общая картина'!$CB$3:$CQ$28,2,FALSE),"")</f>
        <v>595980439.03999996</v>
      </c>
      <c r="E11" s="122">
        <f>IF(VLOOKUP($B11,'Общая картина'!$CB$3:$CQ$28,3,FALSE)&lt;&gt;"",VLOOKUP($B11,'Общая картина'!$CB$3:$CQ$28,3,FALSE),"")</f>
        <v>3328384</v>
      </c>
      <c r="F11" s="123">
        <f>IF(VLOOKUP($B11,'Общая картина'!$CB$3:$CQ$28,4,FALSE)&lt;&gt;"",VLOOKUP($B11,'Общая картина'!$CB$3:$CQ$28,4,FALSE),"")</f>
        <v>0.10150000000000001</v>
      </c>
      <c r="G11" s="124">
        <f>IF(VLOOKUP($B11,'Общая картина'!$CB$3:$CQ$28,5,FALSE)&lt;&gt;"",VLOOKUP($B11,'Общая картина'!$CB$3:$CQ$28,5,FALSE),"")</f>
        <v>43806</v>
      </c>
      <c r="H11" s="122">
        <f>IF(VLOOKUP($B11,'Общая картина'!$CB$3:$CQ$28,6,FALSE)&lt;&gt;"",VLOOKUP($B11,'Общая картина'!$CB$3:$CQ$28,6,FALSE),"")</f>
        <v>3</v>
      </c>
      <c r="I11" s="122">
        <f>IF(VLOOKUP($B11,'Общая картина'!$CB$3:$CQ$28,7,FALSE)&lt;&gt;"",VLOOKUP($B11,'Общая картина'!$CB$3:$CQ$28,7,FALSE),"")</f>
        <v>892188.75</v>
      </c>
      <c r="J11" s="373">
        <f>IF(VLOOKUP($B11,'Общая картина'!$CB$3:$CQ$28,8,FALSE)&lt;&gt;"",VLOOKUP($B11,'Общая картина'!$CB$3:$CQ$28,8,FALSE),"")</f>
        <v>4.0737360942116763E-3</v>
      </c>
      <c r="K11" s="122">
        <f>IF(VLOOKUP($B11,'Общая картина'!$CB$3:$CQ$28,9,FALSE)&lt;&gt;"",VLOOKUP($B11,'Общая картина'!$CB$3:$CQ$28,9,FALSE),"")</f>
        <v>665676800</v>
      </c>
      <c r="L11" s="122">
        <f>IF(VLOOKUP($B11,'Общая картина'!$CB$3:$CQ$28,10,FALSE)&lt;&gt;"",VLOOKUP($B11,'Общая картина'!$CB$3:$CQ$28,10,FALSE),"")</f>
        <v>0</v>
      </c>
      <c r="M11" s="122">
        <f>IF(VLOOKUP($B11,'Общая картина'!$CB$3:$CQ$28,11,FALSE)&lt;&gt;"",VLOOKUP($B11,'Общая картина'!$CB$3:$CQ$28,11,FALSE),"")</f>
        <v>63128845.299999997</v>
      </c>
      <c r="N11" s="122">
        <f>IF(VLOOKUP($B11,'Общая картина'!$CB$3:$CQ$28,12,FALSE)&lt;&gt;"",VLOOKUP($B11,'Общая картина'!$CB$3:$CQ$28,12,FALSE),"")</f>
        <v>63128845.299999997</v>
      </c>
      <c r="O11" s="122">
        <f>IF(VLOOKUP($B11,'Общая картина'!$CB$3:$CQ$28,13,FALSE)&lt;&gt;"",VLOOKUP($B11,'Общая картина'!$CB$3:$CQ$28,13,FALSE),"")</f>
        <v>41091164.520000003</v>
      </c>
      <c r="P11" s="370">
        <f>IF(VLOOKUP($B11,'Общая картина'!$CB$3:$CQ$28,14,FALSE)&lt;&gt;"",VLOOKUP($B11,'Общая картина'!$CB$3:$CQ$28,14,FALSE),"")</f>
        <v>0.10592435785591786</v>
      </c>
      <c r="Q11" s="124" t="str">
        <f>IF(VLOOKUP($B11,'Общая картина'!$CB$3:$CQ$28,15,FALSE)&lt;&gt;"",VLOOKUP($B11,'Общая картина'!$CB$3:$CQ$28,15,FALSE),"")</f>
        <v/>
      </c>
      <c r="R11" s="122" t="str">
        <f>IF(VLOOKUP($B11,'Общая картина'!$CB$3:$CQ$28,16,FALSE)&lt;&gt;"",VLOOKUP($B11,'Общая картина'!$CB$3:$CQ$28,16,FALSE),"")</f>
        <v/>
      </c>
    </row>
    <row r="12" spans="1:18" ht="15" customHeight="1" x14ac:dyDescent="0.25">
      <c r="A12" s="124">
        <f t="shared" ca="1" si="0"/>
        <v>43859</v>
      </c>
      <c r="B12" s="119" t="s">
        <v>84</v>
      </c>
      <c r="C12" s="119" t="s">
        <v>232</v>
      </c>
      <c r="D12" s="122">
        <f>IF(VLOOKUP($B12,'Общая картина'!$CB$3:$CQ$28,2,FALSE)&lt;&gt;"",VLOOKUP($B12,'Общая картина'!$CB$3:$CQ$28,2,FALSE),"")</f>
        <v>266850000</v>
      </c>
      <c r="E12" s="122">
        <f>IF(VLOOKUP($B12,'Общая картина'!$CB$3:$CQ$28,3,FALSE)&lt;&gt;"",VLOOKUP($B12,'Общая картина'!$CB$3:$CQ$28,3,FALSE),"")</f>
        <v>3000000</v>
      </c>
      <c r="F12" s="123">
        <f>IF(VLOOKUP($B12,'Общая картина'!$CB$3:$CQ$28,4,FALSE)&lt;&gt;"",VLOOKUP($B12,'Общая картина'!$CB$3:$CQ$28,4,FALSE),"")</f>
        <v>0.11</v>
      </c>
      <c r="G12" s="124">
        <f>IF(VLOOKUP($B12,'Общая картина'!$CB$3:$CQ$28,5,FALSE)&lt;&gt;"",VLOOKUP($B12,'Общая картина'!$CB$3:$CQ$28,5,FALSE),"")</f>
        <v>43857</v>
      </c>
      <c r="H12" s="122">
        <f>IF(VLOOKUP($B12,'Общая картина'!$CB$3:$CQ$28,6,FALSE)&lt;&gt;"",VLOOKUP($B12,'Общая картина'!$CB$3:$CQ$28,6,FALSE),"")</f>
        <v>1</v>
      </c>
      <c r="I12" s="122">
        <f>IF(VLOOKUP($B12,'Общая картина'!$CB$3:$CQ$28,7,FALSE)&lt;&gt;"",VLOOKUP($B12,'Общая картина'!$CB$3:$CQ$28,7,FALSE),"")</f>
        <v>676016.3550000001</v>
      </c>
      <c r="J12" s="373">
        <f>IF(VLOOKUP($B12,'Общая картина'!$CB$3:$CQ$28,8,FALSE)&lt;&gt;"",VLOOKUP($B12,'Общая картина'!$CB$3:$CQ$28,8,FALSE),"")</f>
        <v>1.0212173862346795E-3</v>
      </c>
      <c r="K12" s="122">
        <f>IF(VLOOKUP($B12,'Общая картина'!$CB$3:$CQ$28,9,FALSE)&lt;&gt;"",VLOOKUP($B12,'Общая картина'!$CB$3:$CQ$28,9,FALSE),"")</f>
        <v>150000000</v>
      </c>
      <c r="L12" s="122">
        <f>IF(VLOOKUP($B12,'Общая картина'!$CB$3:$CQ$28,10,FALSE)&lt;&gt;"",VLOOKUP($B12,'Общая картина'!$CB$3:$CQ$28,10,FALSE),"")</f>
        <v>0</v>
      </c>
      <c r="M12" s="122">
        <f>IF(VLOOKUP($B12,'Общая картина'!$CB$3:$CQ$28,11,FALSE)&lt;&gt;"",VLOOKUP($B12,'Общая картина'!$CB$3:$CQ$28,11,FALSE),"")</f>
        <v>34500000</v>
      </c>
      <c r="N12" s="122">
        <f>IF(VLOOKUP($B12,'Общая картина'!$CB$3:$CQ$28,12,FALSE)&lt;&gt;"",VLOOKUP($B12,'Общая картина'!$CB$3:$CQ$28,12,FALSE),"")</f>
        <v>34500000</v>
      </c>
      <c r="O12" s="122">
        <f>IF(VLOOKUP($B12,'Общая картина'!$CB$3:$CQ$28,13,FALSE)&lt;&gt;"",VLOOKUP($B12,'Общая картина'!$CB$3:$CQ$28,13,FALSE),"")</f>
        <v>34500000</v>
      </c>
      <c r="P12" s="370" t="str">
        <f>IF(VLOOKUP($B12,'Общая картина'!$CB$3:$CQ$28,14,FALSE)&lt;&gt;"",VLOOKUP($B12,'Общая картина'!$CB$3:$CQ$28,14,FALSE),"")</f>
        <v/>
      </c>
      <c r="Q12" s="124" t="str">
        <f>IF(VLOOKUP($B12,'Общая картина'!$CB$3:$CQ$28,15,FALSE)&lt;&gt;"",VLOOKUP($B12,'Общая картина'!$CB$3:$CQ$28,15,FALSE),"")</f>
        <v/>
      </c>
      <c r="R12" s="122" t="str">
        <f>IF(VLOOKUP($B12,'Общая картина'!$CB$3:$CQ$28,16,FALSE)&lt;&gt;"",VLOOKUP($B12,'Общая картина'!$CB$3:$CQ$28,16,FALSE),"")</f>
        <v/>
      </c>
    </row>
    <row r="13" spans="1:18" ht="15" customHeight="1" x14ac:dyDescent="0.25">
      <c r="A13" s="124">
        <f t="shared" ca="1" si="0"/>
        <v>43859</v>
      </c>
      <c r="B13" s="119" t="s">
        <v>100</v>
      </c>
      <c r="C13" s="119" t="s">
        <v>238</v>
      </c>
      <c r="D13" s="122">
        <f>IF(VLOOKUP($B13,'Общая картина'!$CB$3:$CQ$28,2,FALSE)&lt;&gt;"",VLOOKUP($B13,'Общая картина'!$CB$3:$CQ$28,2,FALSE),"")</f>
        <v>273781555.44</v>
      </c>
      <c r="E13" s="122">
        <f>IF(VLOOKUP($B13,'Общая картина'!$CB$3:$CQ$28,3,FALSE)&lt;&gt;"",VLOOKUP($B13,'Общая картина'!$CB$3:$CQ$28,3,FALSE),"")</f>
        <v>1759974</v>
      </c>
      <c r="F13" s="123">
        <f>IF(VLOOKUP($B13,'Общая картина'!$CB$3:$CQ$28,4,FALSE)&lt;&gt;"",VLOOKUP($B13,'Общая картина'!$CB$3:$CQ$28,4,FALSE),"")</f>
        <v>0.09</v>
      </c>
      <c r="G13" s="124">
        <f>IF(VLOOKUP($B13,'Общая картина'!$CB$3:$CQ$28,5,FALSE)&lt;&gt;"",VLOOKUP($B13,'Общая картина'!$CB$3:$CQ$28,5,FALSE),"")</f>
        <v>43855</v>
      </c>
      <c r="H13" s="122">
        <f>IF(VLOOKUP($B13,'Общая картина'!$CB$3:$CQ$28,6,FALSE)&lt;&gt;"",VLOOKUP($B13,'Общая картина'!$CB$3:$CQ$28,6,FALSE),"")</f>
        <v>1</v>
      </c>
      <c r="I13" s="122">
        <f>IF(VLOOKUP($B13,'Общая картина'!$CB$3:$CQ$28,7,FALSE)&lt;&gt;"",VLOOKUP($B13,'Общая картина'!$CB$3:$CQ$28,7,FALSE),"")</f>
        <v>131613.97500000001</v>
      </c>
      <c r="J13" s="373">
        <f>IF(VLOOKUP($B13,'Общая картина'!$CB$3:$CQ$28,8,FALSE)&lt;&gt;"",VLOOKUP($B13,'Общая картина'!$CB$3:$CQ$28,8,FALSE),"")</f>
        <v>2.9025362292069094E-3</v>
      </c>
      <c r="K13" s="122">
        <f>IF(VLOOKUP($B13,'Общая картина'!$CB$3:$CQ$28,9,FALSE)&lt;&gt;"",VLOOKUP($B13,'Общая картина'!$CB$3:$CQ$28,9,FALSE),"")</f>
        <v>343902700</v>
      </c>
      <c r="L13" s="122">
        <f>IF(VLOOKUP($B13,'Общая картина'!$CB$3:$CQ$28,10,FALSE)&lt;&gt;"",VLOOKUP($B13,'Общая картина'!$CB$3:$CQ$28,10,FALSE),"")</f>
        <v>0</v>
      </c>
      <c r="M13" s="122">
        <f>IF(VLOOKUP($B13,'Общая картина'!$CB$3:$CQ$28,11,FALSE)&lt;&gt;"",VLOOKUP($B13,'Общая картина'!$CB$3:$CQ$28,11,FALSE),"")</f>
        <v>20229590</v>
      </c>
      <c r="N13" s="122">
        <f>IF(VLOOKUP($B13,'Общая картина'!$CB$3:$CQ$28,12,FALSE)&lt;&gt;"",VLOOKUP($B13,'Общая картина'!$CB$3:$CQ$28,12,FALSE),"")</f>
        <v>20229590</v>
      </c>
      <c r="O13" s="122">
        <f>IF(VLOOKUP($B13,'Общая картина'!$CB$3:$CQ$28,13,FALSE)&lt;&gt;"",VLOOKUP($B13,'Общая картина'!$CB$3:$CQ$28,13,FALSE),"")</f>
        <v>20229590</v>
      </c>
      <c r="P13" s="370" t="str">
        <f>IF(VLOOKUP($B13,'Общая картина'!$CB$3:$CQ$28,14,FALSE)&lt;&gt;"",VLOOKUP($B13,'Общая картина'!$CB$3:$CQ$28,14,FALSE),"")</f>
        <v/>
      </c>
      <c r="Q13" s="124" t="str">
        <f>IF(VLOOKUP($B13,'Общая картина'!$CB$3:$CQ$28,15,FALSE)&lt;&gt;"",VLOOKUP($B13,'Общая картина'!$CB$3:$CQ$28,15,FALSE),"")</f>
        <v/>
      </c>
      <c r="R13" s="122" t="str">
        <f>IF(VLOOKUP($B13,'Общая картина'!$CB$3:$CQ$28,16,FALSE)&lt;&gt;"",VLOOKUP($B13,'Общая картина'!$CB$3:$CQ$28,16,FALSE),"")</f>
        <v/>
      </c>
    </row>
    <row r="14" spans="1:18" ht="15" customHeight="1" x14ac:dyDescent="0.25">
      <c r="A14" s="124">
        <f t="shared" ca="1" si="0"/>
        <v>43859</v>
      </c>
      <c r="B14" s="119" t="s">
        <v>68</v>
      </c>
      <c r="C14" s="119" t="s">
        <v>24</v>
      </c>
      <c r="D14" s="122">
        <f>IF(VLOOKUP($B14,'Общая картина'!$CB$3:$CQ$28,2,FALSE)&lt;&gt;"",VLOOKUP($B14,'Общая картина'!$CB$3:$CQ$28,2,FALSE),"")</f>
        <v>245249758</v>
      </c>
      <c r="E14" s="122">
        <f>IF(VLOOKUP($B14,'Общая картина'!$CB$3:$CQ$28,3,FALSE)&lt;&gt;"",VLOOKUP($B14,'Общая картина'!$CB$3:$CQ$28,3,FALSE),"")</f>
        <v>1451182</v>
      </c>
      <c r="F14" s="123">
        <f>IF(VLOOKUP($B14,'Общая картина'!$CB$3:$CQ$28,4,FALSE)&lt;&gt;"",VLOOKUP($B14,'Общая картина'!$CB$3:$CQ$28,4,FALSE),"")</f>
        <v>0.1075</v>
      </c>
      <c r="G14" s="124">
        <f>IF(VLOOKUP($B14,'Общая картина'!$CB$3:$CQ$28,5,FALSE)&lt;&gt;"",VLOOKUP($B14,'Общая картина'!$CB$3:$CQ$28,5,FALSE),"")</f>
        <v>43856</v>
      </c>
      <c r="H14" s="122">
        <f>IF(VLOOKUP($B14,'Общая картина'!$CB$3:$CQ$28,6,FALSE)&lt;&gt;"",VLOOKUP($B14,'Общая картина'!$CB$3:$CQ$28,6,FALSE),"")</f>
        <v>1</v>
      </c>
      <c r="I14" s="122">
        <f>IF(VLOOKUP($B14,'Общая картина'!$CB$3:$CQ$28,7,FALSE)&lt;&gt;"",VLOOKUP($B14,'Общая картина'!$CB$3:$CQ$28,7,FALSE),"")</f>
        <v>69325.5</v>
      </c>
      <c r="J14" s="373">
        <f>IF(VLOOKUP($B14,'Общая картина'!$CB$3:$CQ$28,8,FALSE)&lt;&gt;"",VLOOKUP($B14,'Общая картина'!$CB$3:$CQ$28,8,FALSE),"")</f>
        <v>2.9433796069453905E-3</v>
      </c>
      <c r="K14" s="122" t="str">
        <f>IF(VLOOKUP($B14,'Общая картина'!$CB$3:$CQ$28,9,FALSE)&lt;&gt;"",VLOOKUP($B14,'Общая картина'!$CB$3:$CQ$28,9,FALSE),"")</f>
        <v/>
      </c>
      <c r="L14" s="122">
        <f>IF(VLOOKUP($B14,'Общая картина'!$CB$3:$CQ$28,10,FALSE)&lt;&gt;"",VLOOKUP($B14,'Общая картина'!$CB$3:$CQ$28,10,FALSE),"")</f>
        <v>0</v>
      </c>
      <c r="M14" s="122">
        <f>IF(VLOOKUP($B14,'Общая картина'!$CB$3:$CQ$28,11,FALSE)&lt;&gt;"",VLOOKUP($B14,'Общая картина'!$CB$3:$CQ$28,11,FALSE),"")</f>
        <v>16124240</v>
      </c>
      <c r="N14" s="122">
        <f>IF(VLOOKUP($B14,'Общая картина'!$CB$3:$CQ$28,12,FALSE)&lt;&gt;"",VLOOKUP($B14,'Общая картина'!$CB$3:$CQ$28,12,FALSE),"")</f>
        <v>16124240</v>
      </c>
      <c r="O14" s="122">
        <f>IF(VLOOKUP($B14,'Общая картина'!$CB$3:$CQ$28,13,FALSE)&lt;&gt;"",VLOOKUP($B14,'Общая картина'!$CB$3:$CQ$28,13,FALSE),"")</f>
        <v>16124240</v>
      </c>
      <c r="P14" s="370" t="str">
        <f>IF(VLOOKUP($B14,'Общая картина'!$CB$3:$CQ$28,14,FALSE)&lt;&gt;"",VLOOKUP($B14,'Общая картина'!$CB$3:$CQ$28,14,FALSE),"")</f>
        <v/>
      </c>
      <c r="Q14" s="124" t="str">
        <f>IF(VLOOKUP($B14,'Общая картина'!$CB$3:$CQ$28,15,FALSE)&lt;&gt;"",VLOOKUP($B14,'Общая картина'!$CB$3:$CQ$28,15,FALSE),"")</f>
        <v/>
      </c>
      <c r="R14" s="122" t="str">
        <f>IF(VLOOKUP($B14,'Общая картина'!$CB$3:$CQ$28,16,FALSE)&lt;&gt;"",VLOOKUP($B14,'Общая картина'!$CB$3:$CQ$28,16,FALSE),"")</f>
        <v/>
      </c>
    </row>
    <row r="15" spans="1:18" ht="15" customHeight="1" x14ac:dyDescent="0.25">
      <c r="A15" s="124">
        <f t="shared" ca="1" si="0"/>
        <v>43859</v>
      </c>
      <c r="B15" s="119" t="s">
        <v>76</v>
      </c>
      <c r="C15" s="119" t="s">
        <v>75</v>
      </c>
      <c r="D15" s="122">
        <f>IF(VLOOKUP($B15,'Общая картина'!$CB$3:$CQ$28,2,FALSE)&lt;&gt;"",VLOOKUP($B15,'Общая картина'!$CB$3:$CQ$28,2,FALSE),"")</f>
        <v>276787829.88</v>
      </c>
      <c r="E15" s="122">
        <f>IF(VLOOKUP($B15,'Общая картина'!$CB$3:$CQ$28,3,FALSE)&lt;&gt;"",VLOOKUP($B15,'Общая картина'!$CB$3:$CQ$28,3,FALSE),"")</f>
        <v>1878948</v>
      </c>
      <c r="F15" s="123">
        <f>IF(VLOOKUP($B15,'Общая картина'!$CB$3:$CQ$28,4,FALSE)&lt;&gt;"",VLOOKUP($B15,'Общая картина'!$CB$3:$CQ$28,4,FALSE),"")</f>
        <v>8.5000000000000006E-2</v>
      </c>
      <c r="G15" s="124">
        <f>IF(VLOOKUP($B15,'Общая картина'!$CB$3:$CQ$28,5,FALSE)&lt;&gt;"",VLOOKUP($B15,'Общая картина'!$CB$3:$CQ$28,5,FALSE),"")</f>
        <v>43845</v>
      </c>
      <c r="H15" s="122">
        <f>IF(VLOOKUP($B15,'Общая картина'!$CB$3:$CQ$28,6,FALSE)&lt;&gt;"",VLOOKUP($B15,'Общая картина'!$CB$3:$CQ$28,6,FALSE),"")</f>
        <v>3</v>
      </c>
      <c r="I15" s="122">
        <f>IF(VLOOKUP($B15,'Общая картина'!$CB$3:$CQ$28,7,FALSE)&lt;&gt;"",VLOOKUP($B15,'Общая картина'!$CB$3:$CQ$28,7,FALSE),"")</f>
        <v>519953.75</v>
      </c>
      <c r="J15" s="373">
        <f>IF(VLOOKUP($B15,'Общая картина'!$CB$3:$CQ$28,8,FALSE)&lt;&gt;"",VLOOKUP($B15,'Общая картина'!$CB$3:$CQ$28,8,FALSE),"")</f>
        <v>7.1004269701700779E-3</v>
      </c>
      <c r="K15" s="122">
        <f>IF(VLOOKUP($B15,'Общая картина'!$CB$3:$CQ$28,9,FALSE)&lt;&gt;"",VLOOKUP($B15,'Общая картина'!$CB$3:$CQ$28,9,FALSE),"")</f>
        <v>93947400</v>
      </c>
      <c r="L15" s="122">
        <f>IF(VLOOKUP($B15,'Общая картина'!$CB$3:$CQ$28,10,FALSE)&lt;&gt;"",VLOOKUP($B15,'Общая картина'!$CB$3:$CQ$28,10,FALSE),"")</f>
        <v>0</v>
      </c>
      <c r="M15" s="122">
        <f>IF(VLOOKUP($B15,'Общая картина'!$CB$3:$CQ$28,11,FALSE)&lt;&gt;"",VLOOKUP($B15,'Общая картина'!$CB$3:$CQ$28,11,FALSE),"")</f>
        <v>20877210</v>
      </c>
      <c r="N15" s="122">
        <f>IF(VLOOKUP($B15,'Общая картина'!$CB$3:$CQ$28,12,FALSE)&lt;&gt;"",VLOOKUP($B15,'Общая картина'!$CB$3:$CQ$28,12,FALSE),"")</f>
        <v>20877210</v>
      </c>
      <c r="O15" s="122">
        <f>IF(VLOOKUP($B15,'Общая картина'!$CB$3:$CQ$28,13,FALSE)&lt;&gt;"",VLOOKUP($B15,'Общая картина'!$CB$3:$CQ$28,13,FALSE),"")</f>
        <v>20877210</v>
      </c>
      <c r="P15" s="370" t="str">
        <f>IF(VLOOKUP($B15,'Общая картина'!$CB$3:$CQ$28,14,FALSE)&lt;&gt;"",VLOOKUP($B15,'Общая картина'!$CB$3:$CQ$28,14,FALSE),"")</f>
        <v/>
      </c>
      <c r="Q15" s="124" t="str">
        <f>IF(VLOOKUP($B15,'Общая картина'!$CB$3:$CQ$28,15,FALSE)&lt;&gt;"",VLOOKUP($B15,'Общая картина'!$CB$3:$CQ$28,15,FALSE),"")</f>
        <v/>
      </c>
      <c r="R15" s="122" t="str">
        <f>IF(VLOOKUP($B15,'Общая картина'!$CB$3:$CQ$28,16,FALSE)&lt;&gt;"",VLOOKUP($B15,'Общая картина'!$CB$3:$CQ$28,16,FALSE),"")</f>
        <v/>
      </c>
    </row>
    <row r="16" spans="1:18" ht="15" customHeight="1" x14ac:dyDescent="0.25">
      <c r="A16" s="124">
        <f t="shared" ca="1" si="0"/>
        <v>43859</v>
      </c>
      <c r="B16" s="119" t="s">
        <v>104</v>
      </c>
      <c r="C16" s="119" t="s">
        <v>231</v>
      </c>
      <c r="D16" s="122">
        <f>IF(VLOOKUP($B16,'Общая картина'!$CB$3:$CQ$28,2,FALSE)&lt;&gt;"",VLOOKUP($B16,'Общая картина'!$CB$3:$CQ$28,2,FALSE),"")</f>
        <v>321212504.27999997</v>
      </c>
      <c r="E16" s="122">
        <f>IF(VLOOKUP($B16,'Общая картина'!$CB$3:$CQ$28,3,FALSE)&lt;&gt;"",VLOOKUP($B16,'Общая картина'!$CB$3:$CQ$28,3,FALSE),"")</f>
        <v>3091852</v>
      </c>
      <c r="F16" s="123">
        <f>IF(VLOOKUP($B16,'Общая картина'!$CB$3:$CQ$28,4,FALSE)&lt;&gt;"",VLOOKUP($B16,'Общая картина'!$CB$3:$CQ$28,4,FALSE),"")</f>
        <v>0.11</v>
      </c>
      <c r="G16" s="124">
        <f>IF(VLOOKUP($B16,'Общая картина'!$CB$3:$CQ$28,5,FALSE)&lt;&gt;"",VLOOKUP($B16,'Общая картина'!$CB$3:$CQ$28,5,FALSE),"")</f>
        <v>43829</v>
      </c>
      <c r="H16" s="122">
        <f>IF(VLOOKUP($B16,'Общая картина'!$CB$3:$CQ$28,6,FALSE)&lt;&gt;"",VLOOKUP($B16,'Общая картина'!$CB$3:$CQ$28,6,FALSE),"")</f>
        <v>3</v>
      </c>
      <c r="I16" s="122">
        <f>IF(VLOOKUP($B16,'Общая картина'!$CB$3:$CQ$28,7,FALSE)&lt;&gt;"",VLOOKUP($B16,'Общая картина'!$CB$3:$CQ$28,7,FALSE),"")</f>
        <v>619152.75</v>
      </c>
      <c r="J16" s="373">
        <f>IF(VLOOKUP($B16,'Общая картина'!$CB$3:$CQ$28,8,FALSE)&lt;&gt;"",VLOOKUP($B16,'Общая картина'!$CB$3:$CQ$28,8,FALSE),"")</f>
        <v>4.1292510140349906E-3</v>
      </c>
      <c r="K16" s="122">
        <f>IF(VLOOKUP($B16,'Общая картина'!$CB$3:$CQ$28,9,FALSE)&lt;&gt;"",VLOOKUP($B16,'Общая картина'!$CB$3:$CQ$28,9,FALSE),"")</f>
        <v>727494600</v>
      </c>
      <c r="L16" s="122">
        <f>IF(VLOOKUP($B16,'Общая картина'!$CB$3:$CQ$28,10,FALSE)&lt;&gt;"",VLOOKUP($B16,'Общая картина'!$CB$3:$CQ$28,10,FALSE),"")</f>
        <v>0</v>
      </c>
      <c r="M16" s="122">
        <f>IF(VLOOKUP($B16,'Общая картина'!$CB$3:$CQ$28,11,FALSE)&lt;&gt;"",VLOOKUP($B16,'Общая картина'!$CB$3:$CQ$28,11,FALSE),"")</f>
        <v>54562095</v>
      </c>
      <c r="N16" s="122">
        <f>IF(VLOOKUP($B16,'Общая картина'!$CB$3:$CQ$28,12,FALSE)&lt;&gt;"",VLOOKUP($B16,'Общая картина'!$CB$3:$CQ$28,12,FALSE),"")</f>
        <v>54562095</v>
      </c>
      <c r="O16" s="122">
        <f>IF(VLOOKUP($B16,'Общая картина'!$CB$3:$CQ$28,13,FALSE)&lt;&gt;"",VLOOKUP($B16,'Общая картина'!$CB$3:$CQ$28,13,FALSE),"")</f>
        <v>54562095</v>
      </c>
      <c r="P16" s="370" t="str">
        <f>IF(VLOOKUP($B16,'Общая картина'!$CB$3:$CQ$28,14,FALSE)&lt;&gt;"",VLOOKUP($B16,'Общая картина'!$CB$3:$CQ$28,14,FALSE),"")</f>
        <v/>
      </c>
      <c r="Q16" s="124" t="str">
        <f>IF(VLOOKUP($B16,'Общая картина'!$CB$3:$CQ$28,15,FALSE)&lt;&gt;"",VLOOKUP($B16,'Общая картина'!$CB$3:$CQ$28,15,FALSE),"")</f>
        <v/>
      </c>
      <c r="R16" s="122" t="str">
        <f>IF(VLOOKUP($B16,'Общая картина'!$CB$3:$CQ$28,16,FALSE)&lt;&gt;"",VLOOKUP($B16,'Общая картина'!$CB$3:$CQ$28,16,FALSE),"")</f>
        <v/>
      </c>
    </row>
    <row r="17" spans="1:18" ht="15" customHeight="1" x14ac:dyDescent="0.25">
      <c r="A17" s="124">
        <f t="shared" ca="1" si="0"/>
        <v>43859</v>
      </c>
      <c r="B17" s="119" t="s">
        <v>70</v>
      </c>
      <c r="C17" s="119" t="s">
        <v>25</v>
      </c>
      <c r="D17" s="122">
        <f>IF(VLOOKUP($B17,'Общая картина'!$CB$3:$CQ$28,2,FALSE)&lt;&gt;"",VLOOKUP($B17,'Общая картина'!$CB$3:$CQ$28,2,FALSE),"")</f>
        <v>323201304.38999999</v>
      </c>
      <c r="E17" s="122">
        <f>IF(VLOOKUP($B17,'Общая картина'!$CB$3:$CQ$28,3,FALSE)&lt;&gt;"",VLOOKUP($B17,'Общая картина'!$CB$3:$CQ$28,3,FALSE),"")</f>
        <v>1761411</v>
      </c>
      <c r="F17" s="123">
        <f>IF(VLOOKUP($B17,'Общая картина'!$CB$3:$CQ$28,4,FALSE)&lt;&gt;"",VLOOKUP($B17,'Общая картина'!$CB$3:$CQ$28,4,FALSE),"")</f>
        <v>0.1075</v>
      </c>
      <c r="G17" s="124">
        <f>IF(VLOOKUP($B17,'Общая картина'!$CB$3:$CQ$28,5,FALSE)&lt;&gt;"",VLOOKUP($B17,'Общая картина'!$CB$3:$CQ$28,5,FALSE),"")</f>
        <v>43856</v>
      </c>
      <c r="H17" s="122">
        <f>IF(VLOOKUP($B17,'Общая картина'!$CB$3:$CQ$28,6,FALSE)&lt;&gt;"",VLOOKUP($B17,'Общая картина'!$CB$3:$CQ$28,6,FALSE),"")</f>
        <v>1</v>
      </c>
      <c r="I17" s="122">
        <f>IF(VLOOKUP($B17,'Общая картина'!$CB$3:$CQ$28,7,FALSE)&lt;&gt;"",VLOOKUP($B17,'Общая картина'!$CB$3:$CQ$28,7,FALSE),"")</f>
        <v>57700</v>
      </c>
      <c r="J17" s="373">
        <f>IF(VLOOKUP($B17,'Общая картина'!$CB$3:$CQ$28,8,FALSE)&lt;&gt;"",VLOOKUP($B17,'Общая картина'!$CB$3:$CQ$28,8,FALSE),"")</f>
        <v>2.7495344546331285E-3</v>
      </c>
      <c r="K17" s="122" t="str">
        <f>IF(VLOOKUP($B17,'Общая картина'!$CB$3:$CQ$28,9,FALSE)&lt;&gt;"",VLOOKUP($B17,'Общая картина'!$CB$3:$CQ$28,9,FALSE),"")</f>
        <v/>
      </c>
      <c r="L17" s="122">
        <f>IF(VLOOKUP($B17,'Общая картина'!$CB$3:$CQ$28,10,FALSE)&lt;&gt;"",VLOOKUP($B17,'Общая картина'!$CB$3:$CQ$28,10,FALSE),"")</f>
        <v>0</v>
      </c>
      <c r="M17" s="122">
        <f>IF(VLOOKUP($B17,'Общая картина'!$CB$3:$CQ$28,11,FALSE)&lt;&gt;"",VLOOKUP($B17,'Общая картина'!$CB$3:$CQ$28,11,FALSE),"")</f>
        <v>19571230</v>
      </c>
      <c r="N17" s="122">
        <f>IF(VLOOKUP($B17,'Общая картина'!$CB$3:$CQ$28,12,FALSE)&lt;&gt;"",VLOOKUP($B17,'Общая картина'!$CB$3:$CQ$28,12,FALSE),"")</f>
        <v>19571230</v>
      </c>
      <c r="O17" s="122">
        <f>IF(VLOOKUP($B17,'Общая картина'!$CB$3:$CQ$28,13,FALSE)&lt;&gt;"",VLOOKUP($B17,'Общая картина'!$CB$3:$CQ$28,13,FALSE),"")</f>
        <v>19571230</v>
      </c>
      <c r="P17" s="370" t="str">
        <f>IF(VLOOKUP($B17,'Общая картина'!$CB$3:$CQ$28,14,FALSE)&lt;&gt;"",VLOOKUP($B17,'Общая картина'!$CB$3:$CQ$28,14,FALSE),"")</f>
        <v/>
      </c>
      <c r="Q17" s="124" t="str">
        <f>IF(VLOOKUP($B17,'Общая картина'!$CB$3:$CQ$28,15,FALSE)&lt;&gt;"",VLOOKUP($B17,'Общая картина'!$CB$3:$CQ$28,15,FALSE),"")</f>
        <v/>
      </c>
      <c r="R17" s="122" t="str">
        <f>IF(VLOOKUP($B17,'Общая картина'!$CB$3:$CQ$28,16,FALSE)&lt;&gt;"",VLOOKUP($B17,'Общая картина'!$CB$3:$CQ$28,16,FALSE),"")</f>
        <v/>
      </c>
    </row>
    <row r="18" spans="1:18" ht="15" customHeight="1" x14ac:dyDescent="0.25">
      <c r="A18" s="124">
        <f t="shared" ca="1" si="0"/>
        <v>43859</v>
      </c>
      <c r="B18" s="119" t="s">
        <v>82</v>
      </c>
      <c r="C18" s="119" t="s">
        <v>229</v>
      </c>
      <c r="D18" s="122">
        <f>IF(VLOOKUP($B18,'Общая картина'!$CB$3:$CQ$28,2,FALSE)&lt;&gt;"",VLOOKUP($B18,'Общая картина'!$CB$3:$CQ$28,2,FALSE),"")</f>
        <v>117180000</v>
      </c>
      <c r="E18" s="122">
        <f>IF(VLOOKUP($B18,'Общая картина'!$CB$3:$CQ$28,3,FALSE)&lt;&gt;"",VLOOKUP($B18,'Общая картина'!$CB$3:$CQ$28,3,FALSE),"")</f>
        <v>3000000</v>
      </c>
      <c r="F18" s="123">
        <f>IF(VLOOKUP($B18,'Общая картина'!$CB$3:$CQ$28,4,FALSE)&lt;&gt;"",VLOOKUP($B18,'Общая картина'!$CB$3:$CQ$28,4,FALSE),"")</f>
        <v>0.09</v>
      </c>
      <c r="G18" s="124">
        <f>IF(VLOOKUP($B18,'Общая картина'!$CB$3:$CQ$28,5,FALSE)&lt;&gt;"",VLOOKUP($B18,'Общая картина'!$CB$3:$CQ$28,5,FALSE),"")</f>
        <v>43856</v>
      </c>
      <c r="H18" s="122">
        <f>IF(VLOOKUP($B18,'Общая картина'!$CB$3:$CQ$28,6,FALSE)&lt;&gt;"",VLOOKUP($B18,'Общая картина'!$CB$3:$CQ$28,6,FALSE),"")</f>
        <v>1</v>
      </c>
      <c r="I18" s="122">
        <f>IF(VLOOKUP($B18,'Общая картина'!$CB$3:$CQ$28,7,FALSE)&lt;&gt;"",VLOOKUP($B18,'Общая картина'!$CB$3:$CQ$28,7,FALSE),"")</f>
        <v>669019.63</v>
      </c>
      <c r="J18" s="373">
        <f>IF(VLOOKUP($B18,'Общая картина'!$CB$3:$CQ$28,8,FALSE)&lt;&gt;"",VLOOKUP($B18,'Общая картина'!$CB$3:$CQ$28,8,FALSE),"")</f>
        <v>2.0966207059375293E-3</v>
      </c>
      <c r="K18" s="122">
        <f>IF(VLOOKUP($B18,'Общая картина'!$CB$3:$CQ$28,9,FALSE)&lt;&gt;"",VLOOKUP($B18,'Общая картина'!$CB$3:$CQ$28,9,FALSE),"")</f>
        <v>300000000</v>
      </c>
      <c r="L18" s="122">
        <f>IF(VLOOKUP($B18,'Общая картина'!$CB$3:$CQ$28,10,FALSE)&lt;&gt;"",VLOOKUP($B18,'Общая картина'!$CB$3:$CQ$28,10,FALSE),"")</f>
        <v>0</v>
      </c>
      <c r="M18" s="122">
        <f>IF(VLOOKUP($B18,'Общая картина'!$CB$3:$CQ$28,11,FALSE)&lt;&gt;"",VLOOKUP($B18,'Общая картина'!$CB$3:$CQ$28,11,FALSE),"")</f>
        <v>34500000</v>
      </c>
      <c r="N18" s="122">
        <f>IF(VLOOKUP($B18,'Общая картина'!$CB$3:$CQ$28,12,FALSE)&lt;&gt;"",VLOOKUP($B18,'Общая картина'!$CB$3:$CQ$28,12,FALSE),"")</f>
        <v>34500000</v>
      </c>
      <c r="O18" s="122">
        <f>IF(VLOOKUP($B18,'Общая картина'!$CB$3:$CQ$28,13,FALSE)&lt;&gt;"",VLOOKUP($B18,'Общая картина'!$CB$3:$CQ$28,13,FALSE),"")</f>
        <v>34500000</v>
      </c>
      <c r="P18" s="370" t="str">
        <f>IF(VLOOKUP($B18,'Общая картина'!$CB$3:$CQ$28,14,FALSE)&lt;&gt;"",VLOOKUP($B18,'Общая картина'!$CB$3:$CQ$28,14,FALSE),"")</f>
        <v/>
      </c>
      <c r="Q18" s="124" t="str">
        <f>IF(VLOOKUP($B18,'Общая картина'!$CB$3:$CQ$28,15,FALSE)&lt;&gt;"",VLOOKUP($B18,'Общая картина'!$CB$3:$CQ$28,15,FALSE),"")</f>
        <v/>
      </c>
      <c r="R18" s="122" t="str">
        <f>IF(VLOOKUP($B18,'Общая картина'!$CB$3:$CQ$28,16,FALSE)&lt;&gt;"",VLOOKUP($B18,'Общая картина'!$CB$3:$CQ$28,16,FALSE),"")</f>
        <v/>
      </c>
    </row>
    <row r="19" spans="1:18" ht="15" customHeight="1" x14ac:dyDescent="0.25">
      <c r="A19" s="124">
        <f t="shared" ca="1" si="0"/>
        <v>43859</v>
      </c>
      <c r="B19" s="119" t="s">
        <v>78</v>
      </c>
      <c r="C19" s="119" t="s">
        <v>16</v>
      </c>
      <c r="D19" s="122">
        <f>IF(VLOOKUP($B19,'Общая картина'!$CB$3:$CQ$28,2,FALSE)&lt;&gt;"",VLOOKUP($B19,'Общая картина'!$CB$3:$CQ$28,2,FALSE),"")</f>
        <v>382587345.36000001</v>
      </c>
      <c r="E19" s="122">
        <f>IF(VLOOKUP($B19,'Общая картина'!$CB$3:$CQ$28,3,FALSE)&lt;&gt;"",VLOOKUP($B19,'Общая картина'!$CB$3:$CQ$28,3,FALSE),"")</f>
        <v>2382831</v>
      </c>
      <c r="F19" s="123">
        <f>IF(VLOOKUP($B19,'Общая картина'!$CB$3:$CQ$28,4,FALSE)&lt;&gt;"",VLOOKUP($B19,'Общая картина'!$CB$3:$CQ$28,4,FALSE),"")</f>
        <v>0.11</v>
      </c>
      <c r="G19" s="124">
        <f>IF(VLOOKUP($B19,'Общая картина'!$CB$3:$CQ$28,5,FALSE)&lt;&gt;"",VLOOKUP($B19,'Общая картина'!$CB$3:$CQ$28,5,FALSE),"")</f>
        <v>43825</v>
      </c>
      <c r="H19" s="122">
        <f>IF(VLOOKUP($B19,'Общая картина'!$CB$3:$CQ$28,6,FALSE)&lt;&gt;"",VLOOKUP($B19,'Общая картина'!$CB$3:$CQ$28,6,FALSE),"")</f>
        <v>3</v>
      </c>
      <c r="I19" s="122">
        <f>IF(VLOOKUP($B19,'Общая картина'!$CB$3:$CQ$28,7,FALSE)&lt;&gt;"",VLOOKUP($B19,'Общая картина'!$CB$3:$CQ$28,7,FALSE),"")</f>
        <v>6113867.5700000003</v>
      </c>
      <c r="J19" s="373">
        <f>IF(VLOOKUP($B19,'Общая картина'!$CB$3:$CQ$28,8,FALSE)&lt;&gt;"",VLOOKUP($B19,'Общая картина'!$CB$3:$CQ$28,8,FALSE),"")</f>
        <v>9.0612137547490101E-3</v>
      </c>
      <c r="K19" s="122">
        <f>IF(VLOOKUP($B19,'Общая картина'!$CB$3:$CQ$28,9,FALSE)&lt;&gt;"",VLOOKUP($B19,'Общая картина'!$CB$3:$CQ$28,9,FALSE),"")</f>
        <v>257675000</v>
      </c>
      <c r="L19" s="122">
        <f>IF(VLOOKUP($B19,'Общая картина'!$CB$3:$CQ$28,10,FALSE)&lt;&gt;"",VLOOKUP($B19,'Общая картина'!$CB$3:$CQ$28,10,FALSE),"")</f>
        <v>0</v>
      </c>
      <c r="M19" s="122">
        <f>IF(VLOOKUP($B19,'Общая картина'!$CB$3:$CQ$28,11,FALSE)&lt;&gt;"",VLOOKUP($B19,'Общая картина'!$CB$3:$CQ$28,11,FALSE),"")</f>
        <v>82349795</v>
      </c>
      <c r="N19" s="122">
        <f>IF(VLOOKUP($B19,'Общая картина'!$CB$3:$CQ$28,12,FALSE)&lt;&gt;"",VLOOKUP($B19,'Общая картина'!$CB$3:$CQ$28,12,FALSE),"")</f>
        <v>82349795</v>
      </c>
      <c r="O19" s="122">
        <f>IF(VLOOKUP($B19,'Общая картина'!$CB$3:$CQ$28,13,FALSE)&lt;&gt;"",VLOOKUP($B19,'Общая картина'!$CB$3:$CQ$28,13,FALSE),"")</f>
        <v>26564450</v>
      </c>
      <c r="P19" s="370">
        <f>IF(VLOOKUP($B19,'Общая картина'!$CB$3:$CQ$28,14,FALSE)&lt;&gt;"",VLOOKUP($B19,'Общая картина'!$CB$3:$CQ$28,14,FALSE),"")</f>
        <v>0.21524442979814715</v>
      </c>
      <c r="Q19" s="124" t="str">
        <f>IF(VLOOKUP($B19,'Общая картина'!$CB$3:$CQ$28,15,FALSE)&lt;&gt;"",VLOOKUP($B19,'Общая картина'!$CB$3:$CQ$28,15,FALSE),"")</f>
        <v/>
      </c>
      <c r="R19" s="122" t="str">
        <f>IF(VLOOKUP($B19,'Общая картина'!$CB$3:$CQ$28,16,FALSE)&lt;&gt;"",VLOOKUP($B19,'Общая картина'!$CB$3:$CQ$28,16,FALSE),"")</f>
        <v/>
      </c>
    </row>
    <row r="20" spans="1:18" ht="15" customHeight="1" x14ac:dyDescent="0.25">
      <c r="A20" s="124">
        <f t="shared" ca="1" si="0"/>
        <v>43859</v>
      </c>
      <c r="B20" s="119" t="s">
        <v>102</v>
      </c>
      <c r="C20" s="119" t="s">
        <v>237</v>
      </c>
      <c r="D20" s="122">
        <f>IF(VLOOKUP($B20,'Общая картина'!$CB$3:$CQ$28,2,FALSE)&lt;&gt;"",VLOOKUP($B20,'Общая картина'!$CB$3:$CQ$28,2,FALSE),"")</f>
        <v>159901740.80000001</v>
      </c>
      <c r="E20" s="122">
        <f>IF(VLOOKUP($B20,'Общая картина'!$CB$3:$CQ$28,3,FALSE)&lt;&gt;"",VLOOKUP($B20,'Общая картина'!$CB$3:$CQ$28,3,FALSE),"")</f>
        <v>1345408</v>
      </c>
      <c r="F20" s="123">
        <f>IF(VLOOKUP($B20,'Общая картина'!$CB$3:$CQ$28,4,FALSE)&lt;&gt;"",VLOOKUP($B20,'Общая картина'!$CB$3:$CQ$28,4,FALSE),"")</f>
        <v>9.2499999999999999E-2</v>
      </c>
      <c r="G20" s="124">
        <f>IF(VLOOKUP($B20,'Общая картина'!$CB$3:$CQ$28,5,FALSE)&lt;&gt;"",VLOOKUP($B20,'Общая картина'!$CB$3:$CQ$28,5,FALSE),"")</f>
        <v>43839</v>
      </c>
      <c r="H20" s="122">
        <f>IF(VLOOKUP($B20,'Общая картина'!$CB$3:$CQ$28,6,FALSE)&lt;&gt;"",VLOOKUP($B20,'Общая картина'!$CB$3:$CQ$28,6,FALSE),"")</f>
        <v>1</v>
      </c>
      <c r="I20" s="122">
        <f>IF(VLOOKUP($B20,'Общая картина'!$CB$3:$CQ$28,7,FALSE)&lt;&gt;"",VLOOKUP($B20,'Общая картина'!$CB$3:$CQ$28,7,FALSE),"")</f>
        <v>179863.75750000001</v>
      </c>
      <c r="J20" s="373">
        <f>IF(VLOOKUP($B20,'Общая картина'!$CB$3:$CQ$28,8,FALSE)&lt;&gt;"",VLOOKUP($B20,'Общая картина'!$CB$3:$CQ$28,8,FALSE),"")</f>
        <v>3.7272984549906411E-3</v>
      </c>
      <c r="K20" s="122">
        <f>IF(VLOOKUP($B20,'Общая картина'!$CB$3:$CQ$28,9,FALSE)&lt;&gt;"",VLOOKUP($B20,'Общая картина'!$CB$3:$CQ$28,9,FALSE),"")</f>
        <v>108251200</v>
      </c>
      <c r="L20" s="122">
        <f>IF(VLOOKUP($B20,'Общая картина'!$CB$3:$CQ$28,10,FALSE)&lt;&gt;"",VLOOKUP($B20,'Общая картина'!$CB$3:$CQ$28,10,FALSE),"")</f>
        <v>0</v>
      </c>
      <c r="M20" s="122">
        <f>IF(VLOOKUP($B20,'Общая картина'!$CB$3:$CQ$28,11,FALSE)&lt;&gt;"",VLOOKUP($B20,'Общая картина'!$CB$3:$CQ$28,11,FALSE),"")</f>
        <v>15464460</v>
      </c>
      <c r="N20" s="122">
        <f>IF(VLOOKUP($B20,'Общая картина'!$CB$3:$CQ$28,12,FALSE)&lt;&gt;"",VLOOKUP($B20,'Общая картина'!$CB$3:$CQ$28,12,FALSE),"")</f>
        <v>15464460</v>
      </c>
      <c r="O20" s="122">
        <f>IF(VLOOKUP($B20,'Общая картина'!$CB$3:$CQ$28,13,FALSE)&lt;&gt;"",VLOOKUP($B20,'Общая картина'!$CB$3:$CQ$28,13,FALSE),"")</f>
        <v>15464460</v>
      </c>
      <c r="P20" s="370" t="str">
        <f>IF(VLOOKUP($B20,'Общая картина'!$CB$3:$CQ$28,14,FALSE)&lt;&gt;"",VLOOKUP($B20,'Общая картина'!$CB$3:$CQ$28,14,FALSE),"")</f>
        <v/>
      </c>
      <c r="Q20" s="124" t="str">
        <f>IF(VLOOKUP($B20,'Общая картина'!$CB$3:$CQ$28,15,FALSE)&lt;&gt;"",VLOOKUP($B20,'Общая картина'!$CB$3:$CQ$28,15,FALSE),"")</f>
        <v/>
      </c>
      <c r="R20" s="122" t="str">
        <f>IF(VLOOKUP($B20,'Общая картина'!$CB$3:$CQ$28,16,FALSE)&lt;&gt;"",VLOOKUP($B20,'Общая картина'!$CB$3:$CQ$28,16,FALSE),"")</f>
        <v/>
      </c>
    </row>
    <row r="21" spans="1:18" ht="15" customHeight="1" x14ac:dyDescent="0.25">
      <c r="A21" s="124">
        <f t="shared" ca="1" si="0"/>
        <v>43859</v>
      </c>
      <c r="B21" s="119" t="s">
        <v>88</v>
      </c>
      <c r="C21" s="119" t="s">
        <v>19</v>
      </c>
      <c r="D21" s="122">
        <f>IF(VLOOKUP($B21,'Общая картина'!$CB$3:$CQ$28,2,FALSE)&lt;&gt;"",VLOOKUP($B21,'Общая картина'!$CB$3:$CQ$28,2,FALSE),"")</f>
        <v>1175680987.8</v>
      </c>
      <c r="E21" s="122">
        <f>IF(VLOOKUP($B21,'Общая картина'!$CB$3:$CQ$28,3,FALSE)&lt;&gt;"",VLOOKUP($B21,'Общая картина'!$CB$3:$CQ$28,3,FALSE),"")</f>
        <v>2354187</v>
      </c>
      <c r="F21" s="123">
        <f>IF(VLOOKUP($B21,'Общая картина'!$CB$3:$CQ$28,4,FALSE)&lt;&gt;"",VLOOKUP($B21,'Общая картина'!$CB$3:$CQ$28,4,FALSE),"")</f>
        <v>7.8E-2</v>
      </c>
      <c r="G21" s="124">
        <f>IF(VLOOKUP($B21,'Общая картина'!$CB$3:$CQ$28,5,FALSE)&lt;&gt;"",VLOOKUP($B21,'Общая картина'!$CB$3:$CQ$28,5,FALSE),"")</f>
        <v>43827</v>
      </c>
      <c r="H21" s="122">
        <f>IF(VLOOKUP($B21,'Общая картина'!$CB$3:$CQ$28,6,FALSE)&lt;&gt;"",VLOOKUP($B21,'Общая картина'!$CB$3:$CQ$28,6,FALSE),"")</f>
        <v>3</v>
      </c>
      <c r="I21" s="122">
        <f>IF(VLOOKUP($B21,'Общая картина'!$CB$3:$CQ$28,7,FALSE)&lt;&gt;"",VLOOKUP($B21,'Общая картина'!$CB$3:$CQ$28,7,FALSE),"")</f>
        <v>361555.20500000002</v>
      </c>
      <c r="J21" s="373">
        <f>IF(VLOOKUP($B21,'Общая картина'!$CB$3:$CQ$28,8,FALSE)&lt;&gt;"",VLOOKUP($B21,'Общая картина'!$CB$3:$CQ$28,8,FALSE),"")</f>
        <v>1.3766353546117384E-3</v>
      </c>
      <c r="K21" s="122">
        <f>IF(VLOOKUP($B21,'Общая картина'!$CB$3:$CQ$28,9,FALSE)&lt;&gt;"",VLOOKUP($B21,'Общая картина'!$CB$3:$CQ$28,9,FALSE),"")</f>
        <v>706256100</v>
      </c>
      <c r="L21" s="122">
        <f>IF(VLOOKUP($B21,'Общая картина'!$CB$3:$CQ$28,10,FALSE)&lt;&gt;"",VLOOKUP($B21,'Общая картина'!$CB$3:$CQ$28,10,FALSE),"")</f>
        <v>0</v>
      </c>
      <c r="M21" s="122">
        <f>IF(VLOOKUP($B21,'Общая картина'!$CB$3:$CQ$28,11,FALSE)&lt;&gt;"",VLOOKUP($B21,'Общая картина'!$CB$3:$CQ$28,11,FALSE),"")</f>
        <v>52905644.449999988</v>
      </c>
      <c r="N21" s="122">
        <f>IF(VLOOKUP($B21,'Общая картина'!$CB$3:$CQ$28,12,FALSE)&lt;&gt;"",VLOOKUP($B21,'Общая картина'!$CB$3:$CQ$28,12,FALSE),"")</f>
        <v>52905644.450000003</v>
      </c>
      <c r="O21" s="122">
        <f>IF(VLOOKUP($B21,'Общая картина'!$CB$3:$CQ$28,13,FALSE)&lt;&gt;"",VLOOKUP($B21,'Общая картина'!$CB$3:$CQ$28,13,FALSE),"")</f>
        <v>40000000</v>
      </c>
      <c r="P21" s="370">
        <f>IF(VLOOKUP($B21,'Общая картина'!$CB$3:$CQ$28,14,FALSE)&lt;&gt;"",VLOOKUP($B21,'Общая картина'!$CB$3:$CQ$28,14,FALSE),"")</f>
        <v>4.4999999999149422E-2</v>
      </c>
      <c r="Q21" s="124" t="str">
        <f>IF(VLOOKUP($B21,'Общая картина'!$CB$3:$CQ$28,15,FALSE)&lt;&gt;"",VLOOKUP($B21,'Общая картина'!$CB$3:$CQ$28,15,FALSE),"")</f>
        <v/>
      </c>
      <c r="R21" s="122" t="str">
        <f>IF(VLOOKUP($B21,'Общая картина'!$CB$3:$CQ$28,16,FALSE)&lt;&gt;"",VLOOKUP($B21,'Общая картина'!$CB$3:$CQ$28,16,FALSE),"")</f>
        <v/>
      </c>
    </row>
    <row r="22" spans="1:18" ht="15" customHeight="1" x14ac:dyDescent="0.25">
      <c r="A22" s="124">
        <f t="shared" ca="1" si="0"/>
        <v>43859</v>
      </c>
      <c r="B22" s="119" t="s">
        <v>98</v>
      </c>
      <c r="C22" s="119" t="s">
        <v>239</v>
      </c>
      <c r="D22" s="122">
        <f>IF(VLOOKUP($B22,'Общая картина'!$CB$3:$CQ$28,2,FALSE)&lt;&gt;"",VLOOKUP($B22,'Общая картина'!$CB$3:$CQ$28,2,FALSE),"")</f>
        <v>56120552.32</v>
      </c>
      <c r="E22" s="122">
        <f>IF(VLOOKUP($B22,'Общая картина'!$CB$3:$CQ$28,3,FALSE)&lt;&gt;"",VLOOKUP($B22,'Общая картина'!$CB$3:$CQ$28,3,FALSE),"")</f>
        <v>1241056</v>
      </c>
      <c r="F22" s="123">
        <f>IF(VLOOKUP($B22,'Общая картина'!$CB$3:$CQ$28,4,FALSE)&lt;&gt;"",VLOOKUP($B22,'Общая картина'!$CB$3:$CQ$28,4,FALSE),"")</f>
        <v>0.09</v>
      </c>
      <c r="G22" s="124">
        <f>IF(VLOOKUP($B22,'Общая картина'!$CB$3:$CQ$28,5,FALSE)&lt;&gt;"",VLOOKUP($B22,'Общая картина'!$CB$3:$CQ$28,5,FALSE),"")</f>
        <v>43815</v>
      </c>
      <c r="H22" s="122">
        <f>IF(VLOOKUP($B22,'Общая картина'!$CB$3:$CQ$28,6,FALSE)&lt;&gt;"",VLOOKUP($B22,'Общая картина'!$CB$3:$CQ$28,6,FALSE),"")</f>
        <v>3</v>
      </c>
      <c r="I22" s="122">
        <f>IF(VLOOKUP($B22,'Общая картина'!$CB$3:$CQ$28,7,FALSE)&lt;&gt;"",VLOOKUP($B22,'Общая картина'!$CB$3:$CQ$28,7,FALSE),"")</f>
        <v>847319.15249999997</v>
      </c>
      <c r="J22" s="373">
        <f>IF(VLOOKUP($B22,'Общая картина'!$CB$3:$CQ$28,8,FALSE)&lt;&gt;"",VLOOKUP($B22,'Общая картина'!$CB$3:$CQ$28,8,FALSE),"")</f>
        <v>2.341219671164279E-2</v>
      </c>
      <c r="K22" s="122" t="str">
        <f>IF(VLOOKUP($B22,'Общая картина'!$CB$3:$CQ$28,9,FALSE)&lt;&gt;"",VLOOKUP($B22,'Общая картина'!$CB$3:$CQ$28,9,FALSE),"")</f>
        <v/>
      </c>
      <c r="L22" s="122">
        <f>IF(VLOOKUP($B22,'Общая картина'!$CB$3:$CQ$28,10,FALSE)&lt;&gt;"",VLOOKUP($B22,'Общая картина'!$CB$3:$CQ$28,10,FALSE),"")</f>
        <v>0</v>
      </c>
      <c r="M22" s="122">
        <f>IF(VLOOKUP($B22,'Общая картина'!$CB$3:$CQ$28,11,FALSE)&lt;&gt;"",VLOOKUP($B22,'Общая картина'!$CB$3:$CQ$28,11,FALSE),"")</f>
        <v>14687827.26</v>
      </c>
      <c r="N22" s="122">
        <f>IF(VLOOKUP($B22,'Общая картина'!$CB$3:$CQ$28,12,FALSE)&lt;&gt;"",VLOOKUP($B22,'Общая картина'!$CB$3:$CQ$28,12,FALSE),"")</f>
        <v>14687827.26</v>
      </c>
      <c r="O22" s="122">
        <f>IF(VLOOKUP($B22,'Общая картина'!$CB$3:$CQ$28,13,FALSE)&lt;&gt;"",VLOOKUP($B22,'Общая картина'!$CB$3:$CQ$28,13,FALSE),"")</f>
        <v>12472928</v>
      </c>
      <c r="P22" s="370">
        <f>IF(VLOOKUP($B22,'Общая картина'!$CB$3:$CQ$28,14,FALSE)&lt;&gt;"",VLOOKUP($B22,'Общая картина'!$CB$3:$CQ$28,14,FALSE),"")</f>
        <v>0.26171922144047777</v>
      </c>
      <c r="Q22" s="124" t="str">
        <f>IF(VLOOKUP($B22,'Общая картина'!$CB$3:$CQ$28,15,FALSE)&lt;&gt;"",VLOOKUP($B22,'Общая картина'!$CB$3:$CQ$28,15,FALSE),"")</f>
        <v/>
      </c>
      <c r="R22" s="122" t="str">
        <f>IF(VLOOKUP($B22,'Общая картина'!$CB$3:$CQ$28,16,FALSE)&lt;&gt;"",VLOOKUP($B22,'Общая картина'!$CB$3:$CQ$28,16,FALSE),"")</f>
        <v/>
      </c>
    </row>
    <row r="23" spans="1:18" ht="15" customHeight="1" x14ac:dyDescent="0.25">
      <c r="A23" s="124">
        <f t="shared" ca="1" si="0"/>
        <v>43859</v>
      </c>
      <c r="B23" s="119" t="s">
        <v>190</v>
      </c>
      <c r="C23" s="119" t="s">
        <v>32</v>
      </c>
      <c r="D23" s="122">
        <f>IF(VLOOKUP($B23,'Общая картина'!$CB$3:$CQ$28,2,FALSE)&lt;&gt;"",VLOOKUP($B23,'Общая картина'!$CB$3:$CQ$28,2,FALSE),"")</f>
        <v>34457812.479999997</v>
      </c>
      <c r="E23" s="122">
        <f>IF(VLOOKUP($B23,'Общая картина'!$CB$3:$CQ$28,3,FALSE)&lt;&gt;"",VLOOKUP($B23,'Общая картина'!$CB$3:$CQ$28,3,FALSE),"")</f>
        <v>1035391</v>
      </c>
      <c r="F23" s="123">
        <f>IF(VLOOKUP($B23,'Общая картина'!$CB$3:$CQ$28,4,FALSE)&lt;&gt;"",VLOOKUP($B23,'Общая картина'!$CB$3:$CQ$28,4,FALSE),"")</f>
        <v>9.2499999999999999E-2</v>
      </c>
      <c r="G23" s="124">
        <f>IF(VLOOKUP($B23,'Общая картина'!$CB$3:$CQ$28,5,FALSE)&lt;&gt;"",VLOOKUP($B23,'Общая картина'!$CB$3:$CQ$28,5,FALSE),"")</f>
        <v>43858</v>
      </c>
      <c r="H23" s="122">
        <f>IF(VLOOKUP($B23,'Общая картина'!$CB$3:$CQ$28,6,FALSE)&lt;&gt;"",VLOOKUP($B23,'Общая картина'!$CB$3:$CQ$28,6,FALSE),"")</f>
        <v>1</v>
      </c>
      <c r="I23" s="122">
        <f>IF(VLOOKUP($B23,'Общая картина'!$CB$3:$CQ$28,7,FALSE)&lt;&gt;"",VLOOKUP($B23,'Общая картина'!$CB$3:$CQ$28,7,FALSE),"")</f>
        <v>96402.8125</v>
      </c>
      <c r="J23" s="373">
        <f>IF(VLOOKUP($B23,'Общая картина'!$CB$3:$CQ$28,8,FALSE)&lt;&gt;"",VLOOKUP($B23,'Общая картина'!$CB$3:$CQ$28,8,FALSE),"")</f>
        <v>8.9452473140098007E-3</v>
      </c>
      <c r="K23" s="122">
        <f>IF(VLOOKUP($B23,'Общая картина'!$CB$3:$CQ$28,9,FALSE)&lt;&gt;"",VLOOKUP($B23,'Общая картина'!$CB$3:$CQ$28,9,FALSE),"")</f>
        <v>182716100</v>
      </c>
      <c r="L23" s="122">
        <f>IF(VLOOKUP($B23,'Общая картина'!$CB$3:$CQ$28,10,FALSE)&lt;&gt;"",VLOOKUP($B23,'Общая картина'!$CB$3:$CQ$28,10,FALSE),"")</f>
        <v>0</v>
      </c>
      <c r="M23" s="122">
        <f>IF(VLOOKUP($B23,'Общая картина'!$CB$3:$CQ$28,11,FALSE)&lt;&gt;"",VLOOKUP($B23,'Общая картина'!$CB$3:$CQ$28,11,FALSE),"")</f>
        <v>12181070</v>
      </c>
      <c r="N23" s="122">
        <f>IF(VLOOKUP($B23,'Общая картина'!$CB$3:$CQ$28,12,FALSE)&lt;&gt;"",VLOOKUP($B23,'Общая картина'!$CB$3:$CQ$28,12,FALSE),"")</f>
        <v>12181070</v>
      </c>
      <c r="O23" s="122">
        <f>IF(VLOOKUP($B23,'Общая картина'!$CB$3:$CQ$28,13,FALSE)&lt;&gt;"",VLOOKUP($B23,'Общая картина'!$CB$3:$CQ$28,13,FALSE),"")</f>
        <v>12181070</v>
      </c>
      <c r="P23" s="370" t="str">
        <f>IF(VLOOKUP($B23,'Общая картина'!$CB$3:$CQ$28,14,FALSE)&lt;&gt;"",VLOOKUP($B23,'Общая картина'!$CB$3:$CQ$28,14,FALSE),"")</f>
        <v/>
      </c>
      <c r="Q23" s="124" t="str">
        <f>IF(VLOOKUP($B23,'Общая картина'!$CB$3:$CQ$28,15,FALSE)&lt;&gt;"",VLOOKUP($B23,'Общая картина'!$CB$3:$CQ$28,15,FALSE),"")</f>
        <v/>
      </c>
      <c r="R23" s="122" t="str">
        <f>IF(VLOOKUP($B23,'Общая картина'!$CB$3:$CQ$28,16,FALSE)&lt;&gt;"",VLOOKUP($B23,'Общая картина'!$CB$3:$CQ$28,16,FALSE),"")</f>
        <v/>
      </c>
    </row>
    <row r="24" spans="1:18" ht="15" customHeight="1" x14ac:dyDescent="0.25">
      <c r="A24" s="124">
        <f t="shared" ca="1" si="0"/>
        <v>43859</v>
      </c>
      <c r="B24" s="119" t="s">
        <v>191</v>
      </c>
      <c r="C24" s="119" t="s">
        <v>33</v>
      </c>
      <c r="D24" s="122">
        <f>IF(VLOOKUP($B24,'Общая картина'!$CB$3:$CQ$28,2,FALSE)&lt;&gt;"",VLOOKUP($B24,'Общая картина'!$CB$3:$CQ$28,2,FALSE),"")</f>
        <v>41763465.810000002</v>
      </c>
      <c r="E24" s="122">
        <f>IF(VLOOKUP($B24,'Общая картина'!$CB$3:$CQ$28,3,FALSE)&lt;&gt;"",VLOOKUP($B24,'Общая картина'!$CB$3:$CQ$28,3,FALSE),"")</f>
        <v>1002243</v>
      </c>
      <c r="F24" s="123">
        <f>IF(VLOOKUP($B24,'Общая картина'!$CB$3:$CQ$28,4,FALSE)&lt;&gt;"",VLOOKUP($B24,'Общая картина'!$CB$3:$CQ$28,4,FALSE),"")</f>
        <v>9.5000000000000001E-2</v>
      </c>
      <c r="G24" s="124">
        <f>IF(VLOOKUP($B24,'Общая картина'!$CB$3:$CQ$28,5,FALSE)&lt;&gt;"",VLOOKUP($B24,'Общая картина'!$CB$3:$CQ$28,5,FALSE),"")</f>
        <v>43858</v>
      </c>
      <c r="H24" s="122">
        <f>IF(VLOOKUP($B24,'Общая картина'!$CB$3:$CQ$28,6,FALSE)&lt;&gt;"",VLOOKUP($B24,'Общая картина'!$CB$3:$CQ$28,6,FALSE),"")</f>
        <v>1</v>
      </c>
      <c r="I24" s="122">
        <f>IF(VLOOKUP($B24,'Общая картина'!$CB$3:$CQ$28,7,FALSE)&lt;&gt;"",VLOOKUP($B24,'Общая картина'!$CB$3:$CQ$28,7,FALSE),"")</f>
        <v>70070.507500000007</v>
      </c>
      <c r="J24" s="373">
        <f>IF(VLOOKUP($B24,'Общая картина'!$CB$3:$CQ$28,8,FALSE)&lt;&gt;"",VLOOKUP($B24,'Общая картина'!$CB$3:$CQ$28,8,FALSE),"")</f>
        <v>8.2309585292092164E-3</v>
      </c>
      <c r="K24" s="122">
        <f>IF(VLOOKUP($B24,'Общая картина'!$CB$3:$CQ$28,9,FALSE)&lt;&gt;"",VLOOKUP($B24,'Общая картина'!$CB$3:$CQ$28,9,FALSE),"")</f>
        <v>176866700</v>
      </c>
      <c r="L24" s="122">
        <f>IF(VLOOKUP($B24,'Общая картина'!$CB$3:$CQ$28,10,FALSE)&lt;&gt;"",VLOOKUP($B24,'Общая картина'!$CB$3:$CQ$28,10,FALSE),"")</f>
        <v>0</v>
      </c>
      <c r="M24" s="122">
        <f>IF(VLOOKUP($B24,'Общая картина'!$CB$3:$CQ$28,11,FALSE)&lt;&gt;"",VLOOKUP($B24,'Общая картина'!$CB$3:$CQ$28,11,FALSE),"")</f>
        <v>11791090</v>
      </c>
      <c r="N24" s="122">
        <f>IF(VLOOKUP($B24,'Общая картина'!$CB$3:$CQ$28,12,FALSE)&lt;&gt;"",VLOOKUP($B24,'Общая картина'!$CB$3:$CQ$28,12,FALSE),"")</f>
        <v>11791090</v>
      </c>
      <c r="O24" s="122">
        <f>IF(VLOOKUP($B24,'Общая картина'!$CB$3:$CQ$28,13,FALSE)&lt;&gt;"",VLOOKUP($B24,'Общая картина'!$CB$3:$CQ$28,13,FALSE),"")</f>
        <v>11791090</v>
      </c>
      <c r="P24" s="370" t="str">
        <f>IF(VLOOKUP($B24,'Общая картина'!$CB$3:$CQ$28,14,FALSE)&lt;&gt;"",VLOOKUP($B24,'Общая картина'!$CB$3:$CQ$28,14,FALSE),"")</f>
        <v/>
      </c>
      <c r="Q24" s="124" t="str">
        <f>IF(VLOOKUP($B24,'Общая картина'!$CB$3:$CQ$28,15,FALSE)&lt;&gt;"",VLOOKUP($B24,'Общая картина'!$CB$3:$CQ$28,15,FALSE),"")</f>
        <v/>
      </c>
      <c r="R24" s="122" t="str">
        <f>IF(VLOOKUP($B24,'Общая картина'!$CB$3:$CQ$28,16,FALSE)&lt;&gt;"",VLOOKUP($B24,'Общая картина'!$CB$3:$CQ$28,16,FALSE),"")</f>
        <v/>
      </c>
    </row>
    <row r="25" spans="1:18" ht="15" customHeight="1" x14ac:dyDescent="0.25">
      <c r="A25" s="124">
        <f t="shared" ca="1" si="0"/>
        <v>43859</v>
      </c>
      <c r="B25" s="119" t="s">
        <v>193</v>
      </c>
      <c r="C25" s="119" t="s">
        <v>230</v>
      </c>
      <c r="D25" s="122">
        <f>IF(VLOOKUP($B25,'Общая картина'!$CB$3:$CQ$28,2,FALSE)&lt;&gt;"",VLOOKUP($B25,'Общая картина'!$CB$3:$CQ$28,2,FALSE),"")</f>
        <v>12769424.52</v>
      </c>
      <c r="E25" s="122">
        <f>IF(VLOOKUP($B25,'Общая картина'!$CB$3:$CQ$28,3,FALSE)&lt;&gt;"",VLOOKUP($B25,'Общая картина'!$CB$3:$CQ$28,3,FALSE),"")</f>
        <v>3432641</v>
      </c>
      <c r="F25" s="123">
        <f>IF(VLOOKUP($B25,'Общая картина'!$CB$3:$CQ$28,4,FALSE)&lt;&gt;"",VLOOKUP($B25,'Общая картина'!$CB$3:$CQ$28,4,FALSE),"")</f>
        <v>0.105</v>
      </c>
      <c r="G25" s="124">
        <f>IF(VLOOKUP($B25,'Общая картина'!$CB$3:$CQ$28,5,FALSE)&lt;&gt;"",VLOOKUP($B25,'Общая картина'!$CB$3:$CQ$28,5,FALSE),"")</f>
        <v>43795</v>
      </c>
      <c r="H25" s="122">
        <f>IF(VLOOKUP($B25,'Общая картина'!$CB$3:$CQ$28,6,FALSE)&lt;&gt;"",VLOOKUP($B25,'Общая картина'!$CB$3:$CQ$28,6,FALSE),"")</f>
        <v>3</v>
      </c>
      <c r="I25" s="122">
        <f>IF(VLOOKUP($B25,'Общая картина'!$CB$3:$CQ$28,7,FALSE)&lt;&gt;"",VLOOKUP($B25,'Общая картина'!$CB$3:$CQ$28,7,FALSE),"")</f>
        <v>827239.59250000003</v>
      </c>
      <c r="J25" s="373">
        <f>IF(VLOOKUP($B25,'Общая картина'!$CB$3:$CQ$28,8,FALSE)&lt;&gt;"",VLOOKUP($B25,'Общая картина'!$CB$3:$CQ$28,8,FALSE),"")</f>
        <v>1.046189467662508E-2</v>
      </c>
      <c r="K25" s="122">
        <f>IF(VLOOKUP($B25,'Общая картина'!$CB$3:$CQ$28,9,FALSE)&lt;&gt;"",VLOOKUP($B25,'Общая картина'!$CB$3:$CQ$28,9,FALSE),"")</f>
        <v>429079600</v>
      </c>
      <c r="L25" s="122">
        <f>IF(VLOOKUP($B25,'Общая картина'!$CB$3:$CQ$28,10,FALSE)&lt;&gt;"",VLOOKUP($B25,'Общая картина'!$CB$3:$CQ$28,10,FALSE),"")</f>
        <v>0</v>
      </c>
      <c r="M25" s="122">
        <f>IF(VLOOKUP($B25,'Общая картина'!$CB$3:$CQ$28,11,FALSE)&lt;&gt;"",VLOOKUP($B25,'Общая картина'!$CB$3:$CQ$28,11,FALSE),"")</f>
        <v>85816040</v>
      </c>
      <c r="N25" s="122">
        <f>IF(VLOOKUP($B25,'Общая картина'!$CB$3:$CQ$28,12,FALSE)&lt;&gt;"",VLOOKUP($B25,'Общая картина'!$CB$3:$CQ$28,12,FALSE),"")</f>
        <v>85816040</v>
      </c>
      <c r="O25" s="122">
        <f>IF(VLOOKUP($B25,'Общая картина'!$CB$3:$CQ$28,13,FALSE)&lt;&gt;"",VLOOKUP($B25,'Общая картина'!$CB$3:$CQ$28,13,FALSE),"")</f>
        <v>85816040</v>
      </c>
      <c r="P25" s="370" t="str">
        <f>IF(VLOOKUP($B25,'Общая картина'!$CB$3:$CQ$28,14,FALSE)&lt;&gt;"",VLOOKUP($B25,'Общая картина'!$CB$3:$CQ$28,14,FALSE),"")</f>
        <v/>
      </c>
      <c r="Q25" s="124" t="str">
        <f>IF(VLOOKUP($B25,'Общая картина'!$CB$3:$CQ$28,15,FALSE)&lt;&gt;"",VLOOKUP($B25,'Общая картина'!$CB$3:$CQ$28,15,FALSE),"")</f>
        <v/>
      </c>
      <c r="R25" s="122" t="str">
        <f>IF(VLOOKUP($B25,'Общая картина'!$CB$3:$CQ$28,16,FALSE)&lt;&gt;"",VLOOKUP($B25,'Общая картина'!$CB$3:$CQ$28,16,FALSE),"")</f>
        <v/>
      </c>
    </row>
    <row r="26" spans="1:18" ht="15" customHeight="1" x14ac:dyDescent="0.25">
      <c r="A26" s="124">
        <f t="shared" ca="1" si="0"/>
        <v>43859</v>
      </c>
      <c r="B26" s="119" t="s">
        <v>192</v>
      </c>
      <c r="C26" s="119" t="s">
        <v>254</v>
      </c>
      <c r="D26" s="122">
        <f>IF(VLOOKUP($B26,'Общая картина'!$CB$3:$CQ$28,2,FALSE)&lt;&gt;"",VLOOKUP($B26,'Общая картина'!$CB$3:$CQ$28,2,FALSE),"")</f>
        <v>29099520</v>
      </c>
      <c r="E26" s="122">
        <f>IF(VLOOKUP($B26,'Общая картина'!$CB$3:$CQ$28,3,FALSE)&lt;&gt;"",VLOOKUP($B26,'Общая картина'!$CB$3:$CQ$28,3,FALSE),"")</f>
        <v>864000</v>
      </c>
      <c r="F26" s="123">
        <f>IF(VLOOKUP($B26,'Общая картина'!$CB$3:$CQ$28,4,FALSE)&lt;&gt;"",VLOOKUP($B26,'Общая картина'!$CB$3:$CQ$28,4,FALSE),"")</f>
        <v>0.09</v>
      </c>
      <c r="G26" s="124">
        <f>IF(VLOOKUP($B26,'Общая картина'!$CB$3:$CQ$28,5,FALSE)&lt;&gt;"",VLOOKUP($B26,'Общая картина'!$CB$3:$CQ$28,5,FALSE),"")</f>
        <v>43773</v>
      </c>
      <c r="H26" s="122">
        <f>IF(VLOOKUP($B26,'Общая картина'!$CB$3:$CQ$28,6,FALSE)&lt;&gt;"",VLOOKUP($B26,'Общая картина'!$CB$3:$CQ$28,6,FALSE),"")</f>
        <v>3</v>
      </c>
      <c r="I26" s="122">
        <f>IF(VLOOKUP($B26,'Общая картина'!$CB$3:$CQ$28,7,FALSE)&lt;&gt;"",VLOOKUP($B26,'Общая картина'!$CB$3:$CQ$28,7,FALSE),"")</f>
        <v>383644.98499999999</v>
      </c>
      <c r="J26" s="373">
        <f>IF(VLOOKUP($B26,'Общая картина'!$CB$3:$CQ$28,8,FALSE)&lt;&gt;"",VLOOKUP($B26,'Общая картина'!$CB$3:$CQ$28,8,FALSE),"")</f>
        <v>6.2534769158753903E-2</v>
      </c>
      <c r="K26" s="122" t="str">
        <f>IF(VLOOKUP($B26,'Общая картина'!$CB$3:$CQ$28,9,FALSE)&lt;&gt;"",VLOOKUP($B26,'Общая картина'!$CB$3:$CQ$28,9,FALSE),"")</f>
        <v/>
      </c>
      <c r="L26" s="122">
        <f>IF(VLOOKUP($B26,'Общая картина'!$CB$3:$CQ$28,10,FALSE)&lt;&gt;"",VLOOKUP($B26,'Общая картина'!$CB$3:$CQ$28,10,FALSE),"")</f>
        <v>0</v>
      </c>
      <c r="M26" s="122">
        <f>IF(VLOOKUP($B26,'Общая картина'!$CB$3:$CQ$28,11,FALSE)&lt;&gt;"",VLOOKUP($B26,'Общая картина'!$CB$3:$CQ$28,11,FALSE),"")</f>
        <v>8641592</v>
      </c>
      <c r="N26" s="122">
        <f>IF(VLOOKUP($B26,'Общая картина'!$CB$3:$CQ$28,12,FALSE)&lt;&gt;"",VLOOKUP($B26,'Общая картина'!$CB$3:$CQ$28,12,FALSE),"")</f>
        <v>8641592</v>
      </c>
      <c r="O26" s="122">
        <f>IF(VLOOKUP($B26,'Общая картина'!$CB$3:$CQ$28,13,FALSE)&lt;&gt;"",VLOOKUP($B26,'Общая картина'!$CB$3:$CQ$28,13,FALSE),"")</f>
        <v>8641592</v>
      </c>
      <c r="P26" s="370" t="str">
        <f>IF(VLOOKUP($B26,'Общая картина'!$CB$3:$CQ$28,14,FALSE)&lt;&gt;"",VLOOKUP($B26,'Общая картина'!$CB$3:$CQ$28,14,FALSE),"")</f>
        <v/>
      </c>
      <c r="Q26" s="124" t="str">
        <f>IF(VLOOKUP($B26,'Общая картина'!$CB$3:$CQ$28,15,FALSE)&lt;&gt;"",VLOOKUP($B26,'Общая картина'!$CB$3:$CQ$28,15,FALSE),"")</f>
        <v/>
      </c>
      <c r="R26" s="122" t="str">
        <f>IF(VLOOKUP($B26,'Общая картина'!$CB$3:$CQ$28,16,FALSE)&lt;&gt;"",VLOOKUP($B26,'Общая картина'!$CB$3:$CQ$28,16,FALSE),"")</f>
        <v/>
      </c>
    </row>
    <row r="30" spans="1:18" ht="15" customHeight="1" x14ac:dyDescent="0.25">
      <c r="A30" s="127"/>
      <c r="B30" s="113"/>
      <c r="G30" s="62"/>
      <c r="H30" s="329"/>
      <c r="L30" s="127"/>
    </row>
    <row r="31" spans="1:18" ht="15" customHeight="1" x14ac:dyDescent="0.25">
      <c r="A31" s="127"/>
      <c r="B31" s="113"/>
      <c r="G31" s="62"/>
      <c r="H31" s="329"/>
      <c r="L31" s="127"/>
    </row>
    <row r="32" spans="1:18" ht="15" customHeight="1" x14ac:dyDescent="0.25">
      <c r="A32" s="127"/>
      <c r="B32" s="113"/>
      <c r="G32" s="62"/>
      <c r="H32" s="329"/>
      <c r="L32" s="127"/>
    </row>
    <row r="33" spans="1:12" ht="15" customHeight="1" x14ac:dyDescent="0.25">
      <c r="A33" s="127"/>
      <c r="B33" s="113"/>
      <c r="G33" s="62"/>
      <c r="H33" s="329"/>
      <c r="L33" s="127"/>
    </row>
    <row r="34" spans="1:12" ht="15" customHeight="1" x14ac:dyDescent="0.25">
      <c r="A34" s="127"/>
      <c r="B34" s="113"/>
      <c r="G34" s="62"/>
      <c r="H34" s="329"/>
      <c r="L34" s="127"/>
    </row>
    <row r="35" spans="1:12" ht="15" customHeight="1" x14ac:dyDescent="0.25">
      <c r="A35" s="127"/>
      <c r="B35" s="113"/>
      <c r="G35" s="62"/>
      <c r="H35" s="329"/>
      <c r="L35" s="127"/>
    </row>
    <row r="36" spans="1:12" ht="15" customHeight="1" x14ac:dyDescent="0.25">
      <c r="A36" s="127"/>
      <c r="B36" s="113"/>
      <c r="G36" s="62"/>
      <c r="H36" s="329"/>
      <c r="L36" s="127"/>
    </row>
    <row r="37" spans="1:12" ht="15" customHeight="1" x14ac:dyDescent="0.25">
      <c r="A37" s="127"/>
      <c r="B37" s="113"/>
      <c r="G37" s="62"/>
      <c r="H37" s="329"/>
      <c r="L37" s="127"/>
    </row>
    <row r="38" spans="1:12" ht="15" customHeight="1" x14ac:dyDescent="0.25">
      <c r="A38" s="127"/>
      <c r="B38" s="113"/>
      <c r="G38" s="62"/>
      <c r="H38" s="329"/>
      <c r="L38" s="127"/>
    </row>
    <row r="39" spans="1:12" ht="15" customHeight="1" x14ac:dyDescent="0.25">
      <c r="A39" s="127"/>
      <c r="B39" s="113"/>
      <c r="G39" s="62"/>
      <c r="H39" s="329"/>
      <c r="L39" s="127"/>
    </row>
    <row r="40" spans="1:12" ht="15" customHeight="1" x14ac:dyDescent="0.25">
      <c r="A40" s="127"/>
      <c r="B40" s="113"/>
      <c r="G40" s="62"/>
      <c r="H40" s="329"/>
      <c r="L40" s="127"/>
    </row>
    <row r="41" spans="1:12" ht="15" customHeight="1" x14ac:dyDescent="0.25">
      <c r="A41" s="127"/>
      <c r="B41" s="113"/>
      <c r="G41" s="62"/>
      <c r="H41" s="329"/>
      <c r="L41" s="127"/>
    </row>
    <row r="42" spans="1:12" ht="15" customHeight="1" x14ac:dyDescent="0.25">
      <c r="A42" s="127"/>
      <c r="B42" s="113"/>
      <c r="G42" s="62"/>
      <c r="H42" s="329"/>
      <c r="L42" s="127"/>
    </row>
    <row r="43" spans="1:12" ht="15" customHeight="1" x14ac:dyDescent="0.25">
      <c r="A43" s="127"/>
      <c r="B43" s="113"/>
      <c r="G43" s="62"/>
      <c r="H43" s="329"/>
      <c r="L43" s="127"/>
    </row>
    <row r="44" spans="1:12" ht="15" customHeight="1" x14ac:dyDescent="0.25">
      <c r="A44" s="127"/>
      <c r="B44" s="113"/>
      <c r="G44" s="62"/>
      <c r="H44" s="329"/>
      <c r="L44" s="127"/>
    </row>
    <row r="45" spans="1:12" ht="15" customHeight="1" x14ac:dyDescent="0.25">
      <c r="A45" s="127"/>
      <c r="B45" s="113"/>
      <c r="G45" s="62"/>
      <c r="H45" s="329"/>
      <c r="L45" s="127"/>
    </row>
    <row r="46" spans="1:12" ht="15" customHeight="1" x14ac:dyDescent="0.25">
      <c r="A46" s="127"/>
      <c r="B46" s="113"/>
      <c r="G46" s="62"/>
      <c r="H46" s="329"/>
      <c r="L46" s="127"/>
    </row>
    <row r="47" spans="1:12" ht="15" customHeight="1" x14ac:dyDescent="0.25">
      <c r="A47" s="127"/>
      <c r="B47" s="113"/>
      <c r="G47" s="62"/>
      <c r="H47" s="329"/>
      <c r="L47" s="127"/>
    </row>
    <row r="48" spans="1:12" ht="15" customHeight="1" x14ac:dyDescent="0.25">
      <c r="A48" s="127"/>
      <c r="B48" s="113"/>
      <c r="G48" s="62"/>
      <c r="H48" s="329"/>
      <c r="L48" s="127"/>
    </row>
    <row r="49" spans="1:12" ht="15" customHeight="1" x14ac:dyDescent="0.25">
      <c r="A49" s="127"/>
      <c r="B49" s="113"/>
      <c r="G49" s="62"/>
      <c r="H49" s="329"/>
      <c r="L49" s="127"/>
    </row>
    <row r="50" spans="1:12" ht="15" customHeight="1" x14ac:dyDescent="0.25">
      <c r="A50" s="127"/>
      <c r="B50" s="113"/>
      <c r="G50" s="62"/>
      <c r="H50" s="329"/>
      <c r="L50" s="127"/>
    </row>
    <row r="51" spans="1:12" ht="15" customHeight="1" x14ac:dyDescent="0.25">
      <c r="A51" s="127"/>
      <c r="B51" s="113"/>
      <c r="G51" s="62"/>
      <c r="H51" s="329"/>
      <c r="L51" s="127"/>
    </row>
    <row r="52" spans="1:12" ht="15" customHeight="1" x14ac:dyDescent="0.25">
      <c r="A52" s="127"/>
      <c r="B52" s="113"/>
      <c r="G52" s="62"/>
      <c r="H52" s="329"/>
      <c r="L52" s="127"/>
    </row>
    <row r="53" spans="1:12" ht="15" customHeight="1" x14ac:dyDescent="0.25">
      <c r="A53" s="127"/>
      <c r="B53" s="113"/>
      <c r="G53" s="62"/>
      <c r="H53" s="329"/>
      <c r="L53" s="127"/>
    </row>
    <row r="54" spans="1:12" ht="15" customHeight="1" x14ac:dyDescent="0.25">
      <c r="A54" s="127"/>
      <c r="B54" s="113"/>
      <c r="G54" s="62"/>
      <c r="H54" s="329"/>
      <c r="L54" s="127"/>
    </row>
    <row r="55" spans="1:12" ht="15" customHeight="1" x14ac:dyDescent="0.25">
      <c r="A55" s="127"/>
      <c r="B55" s="113"/>
      <c r="G55" s="62"/>
      <c r="H55" s="329"/>
      <c r="L55" s="127"/>
    </row>
    <row r="56" spans="1:12" ht="15" customHeight="1" x14ac:dyDescent="0.25">
      <c r="A56" s="127"/>
      <c r="B56" s="113"/>
      <c r="G56" s="62"/>
      <c r="H56" s="329"/>
      <c r="L56" s="127"/>
    </row>
    <row r="57" spans="1:12" ht="15" customHeight="1" x14ac:dyDescent="0.25">
      <c r="A57" s="127"/>
      <c r="B57" s="113"/>
      <c r="G57" s="62"/>
      <c r="H57" s="329"/>
      <c r="L57" s="127"/>
    </row>
    <row r="58" spans="1:12" ht="15" customHeight="1" x14ac:dyDescent="0.25">
      <c r="A58" s="127"/>
      <c r="B58" s="113"/>
      <c r="G58" s="62"/>
      <c r="H58" s="329"/>
      <c r="L58" s="127"/>
    </row>
    <row r="59" spans="1:12" ht="15" customHeight="1" x14ac:dyDescent="0.25">
      <c r="A59" s="127"/>
      <c r="B59" s="113"/>
      <c r="G59" s="62"/>
      <c r="H59" s="329"/>
      <c r="L59" s="127"/>
    </row>
    <row r="60" spans="1:12" ht="15" customHeight="1" x14ac:dyDescent="0.25">
      <c r="A60" s="127"/>
      <c r="B60" s="113"/>
      <c r="G60" s="62"/>
      <c r="H60" s="329"/>
      <c r="L60" s="127"/>
    </row>
    <row r="61" spans="1:12" ht="15" customHeight="1" x14ac:dyDescent="0.25">
      <c r="A61" s="127"/>
      <c r="B61" s="113"/>
      <c r="G61" s="62"/>
      <c r="H61" s="329"/>
      <c r="L61" s="127"/>
    </row>
  </sheetData>
  <autoFilter ref="A1:R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E281"/>
  <sheetViews>
    <sheetView zoomScaleNormal="100" workbookViewId="0">
      <pane ySplit="1" topLeftCell="A137" activePane="bottomLeft" state="frozen"/>
      <selection pane="bottomLeft" activeCell="G39" sqref="G39"/>
    </sheetView>
  </sheetViews>
  <sheetFormatPr defaultRowHeight="15" x14ac:dyDescent="0.25"/>
  <cols>
    <col min="1" max="1" width="17" style="1" customWidth="1"/>
    <col min="2" max="2" width="23.85546875" style="1" customWidth="1"/>
    <col min="3" max="5" width="9.28515625" style="28" customWidth="1"/>
    <col min="6" max="9" width="9.140625" style="1"/>
    <col min="10" max="10" width="9.140625" style="1" customWidth="1"/>
    <col min="11" max="16384" width="9.140625" style="1"/>
  </cols>
  <sheetData>
    <row r="1" spans="1:5" ht="15.75" thickBot="1" x14ac:dyDescent="0.3">
      <c r="A1" s="2" t="s">
        <v>50</v>
      </c>
      <c r="B1" s="5" t="s">
        <v>51</v>
      </c>
      <c r="C1" s="2" t="s">
        <v>0</v>
      </c>
      <c r="D1" s="3" t="s">
        <v>1</v>
      </c>
      <c r="E1" s="4" t="s">
        <v>2</v>
      </c>
    </row>
    <row r="2" spans="1:5" x14ac:dyDescent="0.25">
      <c r="A2" s="6" t="s">
        <v>15</v>
      </c>
      <c r="B2" s="9" t="s">
        <v>12</v>
      </c>
      <c r="C2" s="727" t="s">
        <v>13</v>
      </c>
      <c r="D2" s="728"/>
      <c r="E2" s="729"/>
    </row>
    <row r="3" spans="1:5" x14ac:dyDescent="0.25">
      <c r="A3" s="7" t="s">
        <v>15</v>
      </c>
      <c r="B3" s="10" t="s">
        <v>3</v>
      </c>
      <c r="C3" s="13"/>
      <c r="D3" s="14">
        <v>130</v>
      </c>
      <c r="E3" s="15"/>
    </row>
    <row r="4" spans="1:5" x14ac:dyDescent="0.25">
      <c r="A4" s="7" t="s">
        <v>15</v>
      </c>
      <c r="B4" s="10" t="s">
        <v>4</v>
      </c>
      <c r="C4" s="16">
        <v>102.14149999999999</v>
      </c>
      <c r="D4" s="17">
        <v>102.2161</v>
      </c>
      <c r="E4" s="18">
        <v>102.2907</v>
      </c>
    </row>
    <row r="5" spans="1:5" x14ac:dyDescent="0.25">
      <c r="A5" s="7" t="s">
        <v>15</v>
      </c>
      <c r="B5" s="10" t="s">
        <v>5</v>
      </c>
      <c r="C5" s="16">
        <v>101.327</v>
      </c>
      <c r="D5" s="17">
        <v>101.4016</v>
      </c>
      <c r="E5" s="18">
        <v>101.47620000000001</v>
      </c>
    </row>
    <row r="6" spans="1:5" x14ac:dyDescent="0.25">
      <c r="A6" s="7" t="s">
        <v>15</v>
      </c>
      <c r="B6" s="10" t="s">
        <v>6</v>
      </c>
      <c r="C6" s="19">
        <v>8.2911999999999999</v>
      </c>
      <c r="D6" s="20">
        <v>7.2279</v>
      </c>
      <c r="E6" s="21">
        <v>6.1750999999999996</v>
      </c>
    </row>
    <row r="7" spans="1:5" x14ac:dyDescent="0.25">
      <c r="A7" s="7" t="s">
        <v>15</v>
      </c>
      <c r="B7" s="10" t="s">
        <v>11</v>
      </c>
      <c r="C7" s="16">
        <v>7.3999999999999996E-2</v>
      </c>
      <c r="D7" s="17">
        <v>7.3999999999999996E-2</v>
      </c>
      <c r="E7" s="18">
        <v>7.3999999999999996E-2</v>
      </c>
    </row>
    <row r="8" spans="1:5" x14ac:dyDescent="0.25">
      <c r="A8" s="7" t="s">
        <v>15</v>
      </c>
      <c r="B8" s="10" t="s">
        <v>10</v>
      </c>
      <c r="C8" s="16">
        <v>6.83E-2</v>
      </c>
      <c r="D8" s="17">
        <v>6.9000000000000006E-2</v>
      </c>
      <c r="E8" s="18">
        <v>6.9599999999999995E-2</v>
      </c>
    </row>
    <row r="9" spans="1:5" x14ac:dyDescent="0.25">
      <c r="A9" s="7" t="s">
        <v>15</v>
      </c>
      <c r="B9" s="10" t="s">
        <v>7</v>
      </c>
      <c r="C9" s="16"/>
      <c r="D9" s="17">
        <v>7.2999999999999995E-2</v>
      </c>
      <c r="E9" s="18"/>
    </row>
    <row r="10" spans="1:5" x14ac:dyDescent="0.25">
      <c r="A10" s="7" t="s">
        <v>15</v>
      </c>
      <c r="B10" s="11" t="s">
        <v>8</v>
      </c>
      <c r="C10" s="22"/>
      <c r="D10" s="23">
        <v>4.3E-3</v>
      </c>
      <c r="E10" s="24"/>
    </row>
    <row r="11" spans="1:5" ht="15.75" thickBot="1" x14ac:dyDescent="0.3">
      <c r="A11" s="8" t="s">
        <v>15</v>
      </c>
      <c r="B11" s="12" t="s">
        <v>9</v>
      </c>
      <c r="C11" s="25">
        <v>12.035500000000001</v>
      </c>
      <c r="D11" s="26">
        <v>17.877199999999998</v>
      </c>
      <c r="E11" s="27">
        <v>22.548200000000001</v>
      </c>
    </row>
    <row r="12" spans="1:5" x14ac:dyDescent="0.25">
      <c r="A12" s="6" t="s">
        <v>16</v>
      </c>
      <c r="B12" s="9" t="s">
        <v>12</v>
      </c>
      <c r="C12" s="727" t="s">
        <v>13</v>
      </c>
      <c r="D12" s="728"/>
      <c r="E12" s="729"/>
    </row>
    <row r="13" spans="1:5" x14ac:dyDescent="0.25">
      <c r="A13" s="7" t="s">
        <v>16</v>
      </c>
      <c r="B13" s="10" t="s">
        <v>3</v>
      </c>
      <c r="C13" s="13"/>
      <c r="D13" s="14">
        <v>130</v>
      </c>
      <c r="E13" s="15"/>
    </row>
    <row r="14" spans="1:5" x14ac:dyDescent="0.25">
      <c r="A14" s="7" t="s">
        <v>16</v>
      </c>
      <c r="B14" s="10" t="s">
        <v>4</v>
      </c>
      <c r="C14" s="16">
        <v>104.1117</v>
      </c>
      <c r="D14" s="17">
        <v>104.5247</v>
      </c>
      <c r="E14" s="18">
        <v>104.9636</v>
      </c>
    </row>
    <row r="15" spans="1:5" x14ac:dyDescent="0.25">
      <c r="A15" s="7" t="s">
        <v>16</v>
      </c>
      <c r="B15" s="10" t="s">
        <v>5</v>
      </c>
      <c r="C15" s="16">
        <v>103.4182</v>
      </c>
      <c r="D15" s="17">
        <v>103.8313</v>
      </c>
      <c r="E15" s="18">
        <v>104.2702</v>
      </c>
    </row>
    <row r="16" spans="1:5" x14ac:dyDescent="0.25">
      <c r="A16" s="7" t="s">
        <v>16</v>
      </c>
      <c r="B16" s="10" t="s">
        <v>6</v>
      </c>
      <c r="C16" s="19">
        <v>8.3242999999999991</v>
      </c>
      <c r="D16" s="20">
        <v>7.2263000000000002</v>
      </c>
      <c r="E16" s="21">
        <v>6.1150000000000002</v>
      </c>
    </row>
    <row r="17" spans="1:5" x14ac:dyDescent="0.25">
      <c r="A17" s="7" t="s">
        <v>16</v>
      </c>
      <c r="B17" s="10" t="s">
        <v>11</v>
      </c>
      <c r="C17" s="16">
        <v>0.70499999999999996</v>
      </c>
      <c r="D17" s="17">
        <v>0.62239999999999995</v>
      </c>
      <c r="E17" s="18">
        <v>0.57630000000000003</v>
      </c>
    </row>
    <row r="18" spans="1:5" x14ac:dyDescent="0.25">
      <c r="A18" s="7" t="s">
        <v>16</v>
      </c>
      <c r="B18" s="10" t="s">
        <v>10</v>
      </c>
      <c r="C18" s="16">
        <v>0.65190000000000003</v>
      </c>
      <c r="D18" s="17">
        <v>0.58120000000000005</v>
      </c>
      <c r="E18" s="18">
        <v>0.54339999999999999</v>
      </c>
    </row>
    <row r="19" spans="1:5" x14ac:dyDescent="0.25">
      <c r="A19" s="7" t="s">
        <v>16</v>
      </c>
      <c r="B19" s="10" t="s">
        <v>7</v>
      </c>
      <c r="C19" s="16"/>
      <c r="D19" s="17">
        <v>0.40760000000000002</v>
      </c>
      <c r="E19" s="18"/>
    </row>
    <row r="20" spans="1:5" x14ac:dyDescent="0.25">
      <c r="A20" s="7" t="s">
        <v>16</v>
      </c>
      <c r="B20" s="11" t="s">
        <v>8</v>
      </c>
      <c r="C20" s="22"/>
      <c r="D20" s="23">
        <v>2.4828000000000001</v>
      </c>
      <c r="E20" s="24"/>
    </row>
    <row r="21" spans="1:5" ht="15.75" thickBot="1" x14ac:dyDescent="0.3">
      <c r="A21" s="8" t="s">
        <v>16</v>
      </c>
      <c r="B21" s="12" t="s">
        <v>9</v>
      </c>
      <c r="C21" s="25">
        <v>11.9854</v>
      </c>
      <c r="D21" s="26">
        <v>18.747399999999999</v>
      </c>
      <c r="E21" s="27">
        <v>24.596599999999999</v>
      </c>
    </row>
    <row r="22" spans="1:5" x14ac:dyDescent="0.25">
      <c r="A22" s="6" t="s">
        <v>17</v>
      </c>
      <c r="B22" s="9" t="s">
        <v>12</v>
      </c>
      <c r="C22" s="727" t="s">
        <v>13</v>
      </c>
      <c r="D22" s="728"/>
      <c r="E22" s="729"/>
    </row>
    <row r="23" spans="1:5" x14ac:dyDescent="0.25">
      <c r="A23" s="7" t="s">
        <v>17</v>
      </c>
      <c r="B23" s="10" t="s">
        <v>3</v>
      </c>
      <c r="C23" s="13"/>
      <c r="D23" s="14">
        <v>130</v>
      </c>
      <c r="E23" s="15"/>
    </row>
    <row r="24" spans="1:5" x14ac:dyDescent="0.25">
      <c r="A24" s="7" t="s">
        <v>17</v>
      </c>
      <c r="B24" s="10" t="s">
        <v>4</v>
      </c>
      <c r="C24" s="16">
        <v>100.815</v>
      </c>
      <c r="D24" s="17">
        <v>101.04649999999999</v>
      </c>
      <c r="E24" s="18">
        <v>101.2784</v>
      </c>
    </row>
    <row r="25" spans="1:5" x14ac:dyDescent="0.25">
      <c r="A25" s="7" t="s">
        <v>17</v>
      </c>
      <c r="B25" s="10" t="s">
        <v>5</v>
      </c>
      <c r="C25" s="16">
        <v>98.331400000000002</v>
      </c>
      <c r="D25" s="17">
        <v>98.562899999999999</v>
      </c>
      <c r="E25" s="18">
        <v>98.794799999999995</v>
      </c>
    </row>
    <row r="26" spans="1:5" x14ac:dyDescent="0.25">
      <c r="A26" s="7" t="s">
        <v>17</v>
      </c>
      <c r="B26" s="10" t="s">
        <v>6</v>
      </c>
      <c r="C26" s="19">
        <v>8.2261000000000006</v>
      </c>
      <c r="D26" s="20">
        <v>7.1654999999999998</v>
      </c>
      <c r="E26" s="21">
        <v>6.1155999999999997</v>
      </c>
    </row>
    <row r="27" spans="1:5" x14ac:dyDescent="0.25">
      <c r="A27" s="7" t="s">
        <v>17</v>
      </c>
      <c r="B27" s="10" t="s">
        <v>11</v>
      </c>
      <c r="C27" s="16">
        <v>0.2329</v>
      </c>
      <c r="D27" s="17">
        <v>0.2329</v>
      </c>
      <c r="E27" s="18">
        <v>0.2329</v>
      </c>
    </row>
    <row r="28" spans="1:5" x14ac:dyDescent="0.25">
      <c r="A28" s="7" t="s">
        <v>17</v>
      </c>
      <c r="B28" s="10" t="s">
        <v>10</v>
      </c>
      <c r="C28" s="16">
        <v>0.21510000000000001</v>
      </c>
      <c r="D28" s="17">
        <v>0.2172</v>
      </c>
      <c r="E28" s="18">
        <v>0.21940000000000001</v>
      </c>
    </row>
    <row r="29" spans="1:5" x14ac:dyDescent="0.25">
      <c r="A29" s="7" t="s">
        <v>17</v>
      </c>
      <c r="B29" s="10" t="s">
        <v>7</v>
      </c>
      <c r="C29" s="16"/>
      <c r="D29" s="17">
        <v>0.2293</v>
      </c>
      <c r="E29" s="18"/>
    </row>
    <row r="30" spans="1:5" x14ac:dyDescent="0.25">
      <c r="A30" s="7" t="s">
        <v>17</v>
      </c>
      <c r="B30" s="11" t="s">
        <v>8</v>
      </c>
      <c r="C30" s="22"/>
      <c r="D30" s="23">
        <v>4.7199999999999999E-2</v>
      </c>
      <c r="E30" s="24"/>
    </row>
    <row r="31" spans="1:5" ht="15.75" thickBot="1" x14ac:dyDescent="0.3">
      <c r="A31" s="8" t="s">
        <v>17</v>
      </c>
      <c r="B31" s="12" t="s">
        <v>9</v>
      </c>
      <c r="C31" s="25">
        <v>9.6893999999999991</v>
      </c>
      <c r="D31" s="26">
        <v>15.9026</v>
      </c>
      <c r="E31" s="27">
        <v>21.570599999999999</v>
      </c>
    </row>
    <row r="32" spans="1:5" x14ac:dyDescent="0.25">
      <c r="A32" s="6" t="s">
        <v>19</v>
      </c>
      <c r="B32" s="9" t="s">
        <v>12</v>
      </c>
      <c r="C32" s="727" t="s">
        <v>18</v>
      </c>
      <c r="D32" s="728"/>
      <c r="E32" s="729"/>
    </row>
    <row r="33" spans="1:5" x14ac:dyDescent="0.25">
      <c r="A33" s="7" t="s">
        <v>19</v>
      </c>
      <c r="B33" s="10" t="s">
        <v>3</v>
      </c>
      <c r="C33" s="13"/>
      <c r="D33" s="14">
        <v>130</v>
      </c>
      <c r="E33" s="15"/>
    </row>
    <row r="34" spans="1:5" x14ac:dyDescent="0.25">
      <c r="A34" s="7" t="s">
        <v>19</v>
      </c>
      <c r="B34" s="10" t="s">
        <v>4</v>
      </c>
      <c r="C34" s="16">
        <v>100.9563</v>
      </c>
      <c r="D34" s="17">
        <v>102.2007</v>
      </c>
      <c r="E34" s="18">
        <v>103.23569999999999</v>
      </c>
    </row>
    <row r="35" spans="1:5" x14ac:dyDescent="0.25">
      <c r="A35" s="7" t="s">
        <v>19</v>
      </c>
      <c r="B35" s="10" t="s">
        <v>5</v>
      </c>
      <c r="C35" s="16">
        <v>100.422</v>
      </c>
      <c r="D35" s="17">
        <v>101.6664</v>
      </c>
      <c r="E35" s="18">
        <v>102.70140000000001</v>
      </c>
    </row>
    <row r="36" spans="1:5" x14ac:dyDescent="0.25">
      <c r="A36" s="7" t="s">
        <v>19</v>
      </c>
      <c r="B36" s="10" t="s">
        <v>6</v>
      </c>
      <c r="C36" s="19">
        <v>8.4055999999999997</v>
      </c>
      <c r="D36" s="20">
        <v>7.2897999999999996</v>
      </c>
      <c r="E36" s="21">
        <v>6.1599000000000004</v>
      </c>
    </row>
    <row r="37" spans="1:5" x14ac:dyDescent="0.25">
      <c r="A37" s="7" t="s">
        <v>19</v>
      </c>
      <c r="B37" s="10" t="s">
        <v>11</v>
      </c>
      <c r="C37" s="16">
        <v>1.2857000000000001</v>
      </c>
      <c r="D37" s="17">
        <v>1.1341000000000001</v>
      </c>
      <c r="E37" s="18">
        <v>1.0256000000000001</v>
      </c>
    </row>
    <row r="38" spans="1:5" x14ac:dyDescent="0.25">
      <c r="A38" s="7" t="s">
        <v>19</v>
      </c>
      <c r="B38" s="10" t="s">
        <v>10</v>
      </c>
      <c r="C38" s="16">
        <v>1.1888000000000001</v>
      </c>
      <c r="D38" s="17">
        <v>1.0589999999999999</v>
      </c>
      <c r="E38" s="18">
        <v>0.96709999999999996</v>
      </c>
    </row>
    <row r="39" spans="1:5" x14ac:dyDescent="0.25">
      <c r="A39" s="7" t="s">
        <v>19</v>
      </c>
      <c r="B39" s="10" t="s">
        <v>7</v>
      </c>
      <c r="C39" s="16"/>
      <c r="D39" s="17">
        <v>1.1152</v>
      </c>
      <c r="E39" s="18"/>
    </row>
    <row r="40" spans="1:5" x14ac:dyDescent="0.25">
      <c r="A40" s="7" t="s">
        <v>19</v>
      </c>
      <c r="B40" s="11" t="s">
        <v>8</v>
      </c>
      <c r="C40" s="22"/>
      <c r="D40" s="23">
        <v>-20.492899999999999</v>
      </c>
      <c r="E40" s="24"/>
    </row>
    <row r="41" spans="1:5" ht="15.75" thickBot="1" x14ac:dyDescent="0.3">
      <c r="A41" s="8" t="s">
        <v>19</v>
      </c>
      <c r="B41" s="12" t="s">
        <v>9</v>
      </c>
      <c r="C41" s="25">
        <v>12.722300000000001</v>
      </c>
      <c r="D41" s="26">
        <v>18.757200000000001</v>
      </c>
      <c r="E41" s="27">
        <v>23.573499999999999</v>
      </c>
    </row>
    <row r="42" spans="1:5" x14ac:dyDescent="0.25">
      <c r="A42" s="6" t="s">
        <v>21</v>
      </c>
      <c r="B42" s="9" t="s">
        <v>12</v>
      </c>
      <c r="C42" s="727" t="s">
        <v>18</v>
      </c>
      <c r="D42" s="728"/>
      <c r="E42" s="729"/>
    </row>
    <row r="43" spans="1:5" x14ac:dyDescent="0.25">
      <c r="A43" s="7" t="s">
        <v>21</v>
      </c>
      <c r="B43" s="10" t="s">
        <v>3</v>
      </c>
      <c r="C43" s="13"/>
      <c r="D43" s="14">
        <v>130</v>
      </c>
      <c r="E43" s="15"/>
    </row>
    <row r="44" spans="1:5" x14ac:dyDescent="0.25">
      <c r="A44" s="7" t="s">
        <v>21</v>
      </c>
      <c r="B44" s="10" t="s">
        <v>4</v>
      </c>
      <c r="C44" s="16">
        <v>100.2132</v>
      </c>
      <c r="D44" s="17">
        <v>100.28100000000001</v>
      </c>
      <c r="E44" s="18">
        <v>100.3488</v>
      </c>
    </row>
    <row r="45" spans="1:5" x14ac:dyDescent="0.25">
      <c r="A45" s="7" t="s">
        <v>21</v>
      </c>
      <c r="B45" s="10" t="s">
        <v>5</v>
      </c>
      <c r="C45" s="16">
        <v>99.578000000000003</v>
      </c>
      <c r="D45" s="17">
        <v>99.645799999999994</v>
      </c>
      <c r="E45" s="18">
        <v>99.7136</v>
      </c>
    </row>
    <row r="46" spans="1:5" x14ac:dyDescent="0.25">
      <c r="A46" s="7" t="s">
        <v>21</v>
      </c>
      <c r="B46" s="10" t="s">
        <v>6</v>
      </c>
      <c r="C46" s="19">
        <v>8.3041999999999998</v>
      </c>
      <c r="D46" s="20">
        <v>7.2401</v>
      </c>
      <c r="E46" s="21">
        <v>6.1866000000000003</v>
      </c>
    </row>
    <row r="47" spans="1:5" x14ac:dyDescent="0.25">
      <c r="A47" s="7" t="s">
        <v>21</v>
      </c>
      <c r="B47" s="10" t="s">
        <v>11</v>
      </c>
      <c r="C47" s="16">
        <v>6.8500000000000005E-2</v>
      </c>
      <c r="D47" s="17">
        <v>6.8500000000000005E-2</v>
      </c>
      <c r="E47" s="18">
        <v>6.8500000000000005E-2</v>
      </c>
    </row>
    <row r="48" spans="1:5" x14ac:dyDescent="0.25">
      <c r="A48" s="7" t="s">
        <v>21</v>
      </c>
      <c r="B48" s="10" t="s">
        <v>10</v>
      </c>
      <c r="C48" s="16">
        <v>6.3200000000000006E-2</v>
      </c>
      <c r="D48" s="17">
        <v>6.3799999999999996E-2</v>
      </c>
      <c r="E48" s="18">
        <v>6.4500000000000002E-2</v>
      </c>
    </row>
    <row r="49" spans="1:5" x14ac:dyDescent="0.25">
      <c r="A49" s="7" t="s">
        <v>21</v>
      </c>
      <c r="B49" s="10" t="s">
        <v>7</v>
      </c>
      <c r="C49" s="16"/>
      <c r="D49" s="17">
        <v>6.7599999999999993E-2</v>
      </c>
      <c r="E49" s="18"/>
    </row>
    <row r="50" spans="1:5" x14ac:dyDescent="0.25">
      <c r="A50" s="7" t="s">
        <v>21</v>
      </c>
      <c r="B50" s="11" t="s">
        <v>8</v>
      </c>
      <c r="C50" s="22"/>
      <c r="D50" s="23">
        <v>3.8999999999999998E-3</v>
      </c>
      <c r="E50" s="24"/>
    </row>
    <row r="51" spans="1:5" ht="15.75" thickBot="1" x14ac:dyDescent="0.3">
      <c r="A51" s="8" t="s">
        <v>21</v>
      </c>
      <c r="B51" s="12" t="s">
        <v>9</v>
      </c>
      <c r="C51" s="25">
        <v>14.114599999999999</v>
      </c>
      <c r="D51" s="26">
        <v>19.733899999999998</v>
      </c>
      <c r="E51" s="27">
        <v>23.925999999999998</v>
      </c>
    </row>
    <row r="52" spans="1:5" x14ac:dyDescent="0.25">
      <c r="A52" s="6" t="s">
        <v>22</v>
      </c>
      <c r="B52" s="9" t="s">
        <v>12</v>
      </c>
      <c r="C52" s="727" t="s">
        <v>18</v>
      </c>
      <c r="D52" s="728"/>
      <c r="E52" s="729"/>
    </row>
    <row r="53" spans="1:5" x14ac:dyDescent="0.25">
      <c r="A53" s="7" t="s">
        <v>22</v>
      </c>
      <c r="B53" s="10" t="s">
        <v>3</v>
      </c>
      <c r="C53" s="13"/>
      <c r="D53" s="14">
        <v>130</v>
      </c>
      <c r="E53" s="15"/>
    </row>
    <row r="54" spans="1:5" x14ac:dyDescent="0.25">
      <c r="A54" s="7" t="s">
        <v>22</v>
      </c>
      <c r="B54" s="10" t="s">
        <v>4</v>
      </c>
      <c r="C54" s="16">
        <v>102.9024</v>
      </c>
      <c r="D54" s="17">
        <v>103.1249</v>
      </c>
      <c r="E54" s="18">
        <v>103.3468</v>
      </c>
    </row>
    <row r="55" spans="1:5" x14ac:dyDescent="0.25">
      <c r="A55" s="7" t="s">
        <v>22</v>
      </c>
      <c r="B55" s="10" t="s">
        <v>5</v>
      </c>
      <c r="C55" s="16">
        <v>102.7911</v>
      </c>
      <c r="D55" s="17">
        <v>103.0136</v>
      </c>
      <c r="E55" s="18">
        <v>103.23560000000001</v>
      </c>
    </row>
    <row r="56" spans="1:5" x14ac:dyDescent="0.25">
      <c r="A56" s="7" t="s">
        <v>22</v>
      </c>
      <c r="B56" s="10" t="s">
        <v>6</v>
      </c>
      <c r="C56" s="19">
        <v>8.2489000000000008</v>
      </c>
      <c r="D56" s="20">
        <v>7.1851000000000003</v>
      </c>
      <c r="E56" s="21">
        <v>6.1319999999999997</v>
      </c>
    </row>
    <row r="57" spans="1:5" x14ac:dyDescent="0.25">
      <c r="A57" s="7" t="s">
        <v>22</v>
      </c>
      <c r="B57" s="10" t="s">
        <v>11</v>
      </c>
      <c r="C57" s="16">
        <v>0.2248</v>
      </c>
      <c r="D57" s="17">
        <v>0.223</v>
      </c>
      <c r="E57" s="18">
        <v>0.2218</v>
      </c>
    </row>
    <row r="58" spans="1:5" x14ac:dyDescent="0.25">
      <c r="A58" s="7" t="s">
        <v>22</v>
      </c>
      <c r="B58" s="10" t="s">
        <v>10</v>
      </c>
      <c r="C58" s="16">
        <v>0.2077</v>
      </c>
      <c r="D58" s="17">
        <v>0.20799999999999999</v>
      </c>
      <c r="E58" s="18">
        <v>0.2089</v>
      </c>
    </row>
    <row r="59" spans="1:5" x14ac:dyDescent="0.25">
      <c r="A59" s="7" t="s">
        <v>22</v>
      </c>
      <c r="B59" s="10" t="s">
        <v>7</v>
      </c>
      <c r="C59" s="16"/>
      <c r="D59" s="17">
        <v>0.2155</v>
      </c>
      <c r="E59" s="18"/>
    </row>
    <row r="60" spans="1:5" x14ac:dyDescent="0.25">
      <c r="A60" s="7" t="s">
        <v>22</v>
      </c>
      <c r="B60" s="11" t="s">
        <v>8</v>
      </c>
      <c r="C60" s="22"/>
      <c r="D60" s="23">
        <v>-4.9200000000000001E-2</v>
      </c>
      <c r="E60" s="24"/>
    </row>
    <row r="61" spans="1:5" ht="15.75" thickBot="1" x14ac:dyDescent="0.3">
      <c r="A61" s="8" t="s">
        <v>22</v>
      </c>
      <c r="B61" s="12" t="s">
        <v>9</v>
      </c>
      <c r="C61" s="25">
        <v>12.664099999999999</v>
      </c>
      <c r="D61" s="26">
        <v>18.3874</v>
      </c>
      <c r="E61" s="27">
        <v>22.898099999999999</v>
      </c>
    </row>
    <row r="62" spans="1:5" x14ac:dyDescent="0.25">
      <c r="A62" s="6" t="s">
        <v>23</v>
      </c>
      <c r="B62" s="9" t="s">
        <v>12</v>
      </c>
      <c r="C62" s="727" t="s">
        <v>18</v>
      </c>
      <c r="D62" s="728"/>
      <c r="E62" s="729"/>
    </row>
    <row r="63" spans="1:5" x14ac:dyDescent="0.25">
      <c r="A63" s="7" t="s">
        <v>23</v>
      </c>
      <c r="B63" s="10" t="s">
        <v>3</v>
      </c>
      <c r="C63" s="13"/>
      <c r="D63" s="14">
        <v>130</v>
      </c>
      <c r="E63" s="15"/>
    </row>
    <row r="64" spans="1:5" x14ac:dyDescent="0.25">
      <c r="A64" s="7" t="s">
        <v>23</v>
      </c>
      <c r="B64" s="10" t="s">
        <v>4</v>
      </c>
      <c r="C64" s="16">
        <v>102.27630000000001</v>
      </c>
      <c r="D64" s="17">
        <v>102.2984</v>
      </c>
      <c r="E64" s="18">
        <v>102.3206</v>
      </c>
    </row>
    <row r="65" spans="1:5" x14ac:dyDescent="0.25">
      <c r="A65" s="7" t="s">
        <v>23</v>
      </c>
      <c r="B65" s="10" t="s">
        <v>5</v>
      </c>
      <c r="C65" s="16">
        <v>102.0603</v>
      </c>
      <c r="D65" s="17">
        <v>102.0825</v>
      </c>
      <c r="E65" s="18">
        <v>102.1046</v>
      </c>
    </row>
    <row r="66" spans="1:5" x14ac:dyDescent="0.25">
      <c r="A66" s="7" t="s">
        <v>23</v>
      </c>
      <c r="B66" s="10" t="s">
        <v>6</v>
      </c>
      <c r="C66" s="19">
        <v>8.3577999999999992</v>
      </c>
      <c r="D66" s="20">
        <v>7.2926000000000002</v>
      </c>
      <c r="E66" s="21">
        <v>6.2380000000000004</v>
      </c>
    </row>
    <row r="67" spans="1:5" x14ac:dyDescent="0.25">
      <c r="A67" s="7" t="s">
        <v>23</v>
      </c>
      <c r="B67" s="10" t="s">
        <v>11</v>
      </c>
      <c r="C67" s="16">
        <v>2.1899999999999999E-2</v>
      </c>
      <c r="D67" s="17">
        <v>2.1899999999999999E-2</v>
      </c>
      <c r="E67" s="18">
        <v>2.1899999999999999E-2</v>
      </c>
    </row>
    <row r="68" spans="1:5" x14ac:dyDescent="0.25">
      <c r="A68" s="7" t="s">
        <v>23</v>
      </c>
      <c r="B68" s="10" t="s">
        <v>10</v>
      </c>
      <c r="C68" s="16">
        <v>2.0199999999999999E-2</v>
      </c>
      <c r="D68" s="17">
        <v>2.0400000000000001E-2</v>
      </c>
      <c r="E68" s="18">
        <v>2.06E-2</v>
      </c>
    </row>
    <row r="69" spans="1:5" x14ac:dyDescent="0.25">
      <c r="A69" s="7" t="s">
        <v>23</v>
      </c>
      <c r="B69" s="10" t="s">
        <v>7</v>
      </c>
      <c r="C69" s="16"/>
      <c r="D69" s="17">
        <v>2.1700000000000001E-2</v>
      </c>
      <c r="E69" s="18"/>
    </row>
    <row r="70" spans="1:5" x14ac:dyDescent="0.25">
      <c r="A70" s="7" t="s">
        <v>23</v>
      </c>
      <c r="B70" s="11" t="s">
        <v>8</v>
      </c>
      <c r="C70" s="22"/>
      <c r="D70" s="23">
        <v>2.0000000000000001E-4</v>
      </c>
      <c r="E70" s="24"/>
    </row>
    <row r="71" spans="1:5" ht="15.75" thickBot="1" x14ac:dyDescent="0.3">
      <c r="A71" s="8" t="s">
        <v>23</v>
      </c>
      <c r="B71" s="12" t="s">
        <v>9</v>
      </c>
      <c r="C71" s="25">
        <v>12.1295</v>
      </c>
      <c r="D71" s="26">
        <v>18.126000000000001</v>
      </c>
      <c r="E71" s="27">
        <v>22.845400000000001</v>
      </c>
    </row>
    <row r="72" spans="1:5" x14ac:dyDescent="0.25">
      <c r="A72" s="6" t="s">
        <v>24</v>
      </c>
      <c r="B72" s="9" t="s">
        <v>12</v>
      </c>
      <c r="C72" s="727" t="s">
        <v>13</v>
      </c>
      <c r="D72" s="728"/>
      <c r="E72" s="729"/>
    </row>
    <row r="73" spans="1:5" x14ac:dyDescent="0.25">
      <c r="A73" s="7" t="s">
        <v>24</v>
      </c>
      <c r="B73" s="10" t="s">
        <v>3</v>
      </c>
      <c r="C73" s="13"/>
      <c r="D73" s="14">
        <v>130</v>
      </c>
      <c r="E73" s="15"/>
    </row>
    <row r="74" spans="1:5" x14ac:dyDescent="0.25">
      <c r="A74" s="7" t="s">
        <v>24</v>
      </c>
      <c r="B74" s="10" t="s">
        <v>4</v>
      </c>
      <c r="C74" s="16">
        <v>102.49169999999999</v>
      </c>
      <c r="D74" s="17">
        <v>103.22280000000001</v>
      </c>
      <c r="E74" s="18">
        <v>103.96299999999999</v>
      </c>
    </row>
    <row r="75" spans="1:5" x14ac:dyDescent="0.25">
      <c r="A75" s="7" t="s">
        <v>24</v>
      </c>
      <c r="B75" s="10" t="s">
        <v>5</v>
      </c>
      <c r="C75" s="16">
        <v>101.815</v>
      </c>
      <c r="D75" s="17">
        <v>102.5461</v>
      </c>
      <c r="E75" s="18">
        <v>103.2864</v>
      </c>
    </row>
    <row r="76" spans="1:5" x14ac:dyDescent="0.25">
      <c r="A76" s="7" t="s">
        <v>24</v>
      </c>
      <c r="B76" s="10" t="s">
        <v>6</v>
      </c>
      <c r="C76" s="19">
        <v>8.3361000000000001</v>
      </c>
      <c r="D76" s="20">
        <v>7.1707000000000001</v>
      </c>
      <c r="E76" s="21">
        <v>6.0677000000000003</v>
      </c>
    </row>
    <row r="77" spans="1:5" x14ac:dyDescent="0.25">
      <c r="A77" s="7" t="s">
        <v>24</v>
      </c>
      <c r="B77" s="10" t="s">
        <v>11</v>
      </c>
      <c r="C77" s="16">
        <v>0.84179999999999999</v>
      </c>
      <c r="D77" s="17">
        <v>0.7903</v>
      </c>
      <c r="E77" s="18">
        <v>0.77029999999999998</v>
      </c>
    </row>
    <row r="78" spans="1:5" x14ac:dyDescent="0.25">
      <c r="A78" s="7" t="s">
        <v>24</v>
      </c>
      <c r="B78" s="10" t="s">
        <v>10</v>
      </c>
      <c r="C78" s="16">
        <v>0.77839999999999998</v>
      </c>
      <c r="D78" s="17">
        <v>0.7379</v>
      </c>
      <c r="E78" s="18">
        <v>0.72629999999999995</v>
      </c>
    </row>
    <row r="79" spans="1:5" x14ac:dyDescent="0.25">
      <c r="A79" s="7" t="s">
        <v>24</v>
      </c>
      <c r="B79" s="10" t="s">
        <v>7</v>
      </c>
      <c r="C79" s="16"/>
      <c r="D79" s="17">
        <v>0.7127</v>
      </c>
      <c r="E79" s="18"/>
    </row>
    <row r="80" spans="1:5" x14ac:dyDescent="0.25">
      <c r="A80" s="7" t="s">
        <v>24</v>
      </c>
      <c r="B80" s="11" t="s">
        <v>8</v>
      </c>
      <c r="C80" s="22"/>
      <c r="D80" s="23">
        <v>0.89029999999999998</v>
      </c>
      <c r="E80" s="24"/>
    </row>
    <row r="81" spans="1:5" ht="15.75" thickBot="1" x14ac:dyDescent="0.3">
      <c r="A81" s="8" t="s">
        <v>24</v>
      </c>
      <c r="B81" s="12" t="s">
        <v>9</v>
      </c>
      <c r="C81" s="25">
        <v>21.742799999999999</v>
      </c>
      <c r="D81" s="26">
        <v>25.851099999999999</v>
      </c>
      <c r="E81" s="27">
        <v>28.124700000000001</v>
      </c>
    </row>
    <row r="82" spans="1:5" x14ac:dyDescent="0.25">
      <c r="A82" s="6" t="s">
        <v>25</v>
      </c>
      <c r="B82" s="9" t="s">
        <v>12</v>
      </c>
      <c r="C82" s="727" t="s">
        <v>13</v>
      </c>
      <c r="D82" s="728"/>
      <c r="E82" s="729"/>
    </row>
    <row r="83" spans="1:5" x14ac:dyDescent="0.25">
      <c r="A83" s="7" t="s">
        <v>25</v>
      </c>
      <c r="B83" s="10" t="s">
        <v>3</v>
      </c>
      <c r="C83" s="13"/>
      <c r="D83" s="14">
        <v>130</v>
      </c>
      <c r="E83" s="15"/>
    </row>
    <row r="84" spans="1:5" x14ac:dyDescent="0.25">
      <c r="A84" s="7" t="s">
        <v>25</v>
      </c>
      <c r="B84" s="10" t="s">
        <v>4</v>
      </c>
      <c r="C84" s="16">
        <v>102.5378</v>
      </c>
      <c r="D84" s="17">
        <v>103.28579999999999</v>
      </c>
      <c r="E84" s="18">
        <v>104.045</v>
      </c>
    </row>
    <row r="85" spans="1:5" x14ac:dyDescent="0.25">
      <c r="A85" s="7" t="s">
        <v>25</v>
      </c>
      <c r="B85" s="10" t="s">
        <v>5</v>
      </c>
      <c r="C85" s="16">
        <v>101.86109999999999</v>
      </c>
      <c r="D85" s="17">
        <v>102.6092</v>
      </c>
      <c r="E85" s="18">
        <v>103.3683</v>
      </c>
    </row>
    <row r="86" spans="1:5" x14ac:dyDescent="0.25">
      <c r="A86" s="7" t="s">
        <v>25</v>
      </c>
      <c r="B86" s="10" t="s">
        <v>6</v>
      </c>
      <c r="C86" s="19">
        <v>8.3045000000000009</v>
      </c>
      <c r="D86" s="20">
        <v>7.1571999999999996</v>
      </c>
      <c r="E86" s="21">
        <v>6.0594999999999999</v>
      </c>
    </row>
    <row r="87" spans="1:5" x14ac:dyDescent="0.25">
      <c r="A87" s="7" t="s">
        <v>25</v>
      </c>
      <c r="B87" s="10" t="s">
        <v>11</v>
      </c>
      <c r="C87" s="16">
        <v>0.84950000000000003</v>
      </c>
      <c r="D87" s="17">
        <v>0.80430000000000001</v>
      </c>
      <c r="E87" s="18">
        <v>0.78600000000000003</v>
      </c>
    </row>
    <row r="88" spans="1:5" x14ac:dyDescent="0.25">
      <c r="A88" s="7" t="s">
        <v>25</v>
      </c>
      <c r="B88" s="10" t="s">
        <v>10</v>
      </c>
      <c r="C88" s="16">
        <v>0.78539999999999999</v>
      </c>
      <c r="D88" s="17">
        <v>0.75090000000000001</v>
      </c>
      <c r="E88" s="18">
        <v>0.74109999999999998</v>
      </c>
    </row>
    <row r="89" spans="1:5" x14ac:dyDescent="0.25">
      <c r="A89" s="7" t="s">
        <v>25</v>
      </c>
      <c r="B89" s="10" t="s">
        <v>7</v>
      </c>
      <c r="C89" s="16"/>
      <c r="D89" s="17">
        <v>0.72960000000000003</v>
      </c>
      <c r="E89" s="18"/>
    </row>
    <row r="90" spans="1:5" x14ac:dyDescent="0.25">
      <c r="A90" s="7" t="s">
        <v>25</v>
      </c>
      <c r="B90" s="11" t="s">
        <v>8</v>
      </c>
      <c r="C90" s="22"/>
      <c r="D90" s="23">
        <v>1.0738000000000001</v>
      </c>
      <c r="E90" s="24"/>
    </row>
    <row r="91" spans="1:5" ht="15.75" thickBot="1" x14ac:dyDescent="0.3">
      <c r="A91" s="8" t="s">
        <v>25</v>
      </c>
      <c r="B91" s="12" t="s">
        <v>9</v>
      </c>
      <c r="C91" s="25">
        <v>21.356999999999999</v>
      </c>
      <c r="D91" s="26">
        <v>25.477599999999999</v>
      </c>
      <c r="E91" s="27">
        <v>27.765599999999999</v>
      </c>
    </row>
    <row r="92" spans="1:5" x14ac:dyDescent="0.25">
      <c r="A92" s="6" t="s">
        <v>26</v>
      </c>
      <c r="B92" s="9" t="s">
        <v>12</v>
      </c>
      <c r="C92" s="727" t="s">
        <v>13</v>
      </c>
      <c r="D92" s="728"/>
      <c r="E92" s="729"/>
    </row>
    <row r="93" spans="1:5" x14ac:dyDescent="0.25">
      <c r="A93" s="7" t="s">
        <v>26</v>
      </c>
      <c r="B93" s="10" t="s">
        <v>3</v>
      </c>
      <c r="C93" s="13"/>
      <c r="D93" s="14">
        <v>130</v>
      </c>
      <c r="E93" s="15"/>
    </row>
    <row r="94" spans="1:5" x14ac:dyDescent="0.25">
      <c r="A94" s="7" t="s">
        <v>26</v>
      </c>
      <c r="B94" s="10" t="s">
        <v>4</v>
      </c>
      <c r="C94" s="16">
        <v>104.2974</v>
      </c>
      <c r="D94" s="17">
        <v>105.09050000000001</v>
      </c>
      <c r="E94" s="18">
        <v>105.8792</v>
      </c>
    </row>
    <row r="95" spans="1:5" x14ac:dyDescent="0.25">
      <c r="A95" s="7" t="s">
        <v>26</v>
      </c>
      <c r="B95" s="10" t="s">
        <v>5</v>
      </c>
      <c r="C95" s="16">
        <v>103.9308</v>
      </c>
      <c r="D95" s="17">
        <v>104.724</v>
      </c>
      <c r="E95" s="18">
        <v>105.51260000000001</v>
      </c>
    </row>
    <row r="96" spans="1:5" x14ac:dyDescent="0.25">
      <c r="A96" s="7" t="s">
        <v>26</v>
      </c>
      <c r="B96" s="10" t="s">
        <v>6</v>
      </c>
      <c r="C96" s="19">
        <v>8.2614000000000001</v>
      </c>
      <c r="D96" s="20">
        <v>7.13</v>
      </c>
      <c r="E96" s="21">
        <v>6.0342000000000002</v>
      </c>
    </row>
    <row r="97" spans="1:5" x14ac:dyDescent="0.25">
      <c r="A97" s="7" t="s">
        <v>26</v>
      </c>
      <c r="B97" s="10" t="s">
        <v>11</v>
      </c>
      <c r="C97" s="16">
        <v>0.91749999999999998</v>
      </c>
      <c r="D97" s="17">
        <v>0.85729999999999995</v>
      </c>
      <c r="E97" s="18">
        <v>0.82869999999999999</v>
      </c>
    </row>
    <row r="98" spans="1:5" x14ac:dyDescent="0.25">
      <c r="A98" s="7" t="s">
        <v>26</v>
      </c>
      <c r="B98" s="10" t="s">
        <v>10</v>
      </c>
      <c r="C98" s="16">
        <v>0.84799999999999998</v>
      </c>
      <c r="D98" s="17">
        <v>0.80020000000000002</v>
      </c>
      <c r="E98" s="18">
        <v>0.78120000000000001</v>
      </c>
    </row>
    <row r="99" spans="1:5" x14ac:dyDescent="0.25">
      <c r="A99" s="7" t="s">
        <v>26</v>
      </c>
      <c r="B99" s="10" t="s">
        <v>7</v>
      </c>
      <c r="C99" s="16"/>
      <c r="D99" s="17">
        <v>0.75260000000000005</v>
      </c>
      <c r="E99" s="18"/>
    </row>
    <row r="100" spans="1:5" x14ac:dyDescent="0.25">
      <c r="A100" s="7" t="s">
        <v>26</v>
      </c>
      <c r="B100" s="11" t="s">
        <v>8</v>
      </c>
      <c r="C100" s="22"/>
      <c r="D100" s="23">
        <v>-0.43090000000000001</v>
      </c>
      <c r="E100" s="24"/>
    </row>
    <row r="101" spans="1:5" ht="15.75" thickBot="1" x14ac:dyDescent="0.3">
      <c r="A101" s="8" t="s">
        <v>26</v>
      </c>
      <c r="B101" s="12" t="s">
        <v>9</v>
      </c>
      <c r="C101" s="25">
        <v>20.600200000000001</v>
      </c>
      <c r="D101" s="26">
        <v>24.997900000000001</v>
      </c>
      <c r="E101" s="27">
        <v>27.542400000000001</v>
      </c>
    </row>
    <row r="102" spans="1:5" x14ac:dyDescent="0.25">
      <c r="A102" s="6" t="s">
        <v>27</v>
      </c>
      <c r="B102" s="9" t="s">
        <v>12</v>
      </c>
      <c r="C102" s="727" t="s">
        <v>13</v>
      </c>
      <c r="D102" s="728"/>
      <c r="E102" s="729"/>
    </row>
    <row r="103" spans="1:5" x14ac:dyDescent="0.25">
      <c r="A103" s="7" t="s">
        <v>27</v>
      </c>
      <c r="B103" s="10" t="s">
        <v>3</v>
      </c>
      <c r="C103" s="13"/>
      <c r="D103" s="14">
        <v>130</v>
      </c>
      <c r="E103" s="15"/>
    </row>
    <row r="104" spans="1:5" x14ac:dyDescent="0.25">
      <c r="A104" s="7" t="s">
        <v>27</v>
      </c>
      <c r="B104" s="10" t="s">
        <v>4</v>
      </c>
      <c r="C104" s="16">
        <v>103.4217</v>
      </c>
      <c r="D104" s="17">
        <v>104.19880000000001</v>
      </c>
      <c r="E104" s="18">
        <v>104.92310000000001</v>
      </c>
    </row>
    <row r="105" spans="1:5" x14ac:dyDescent="0.25">
      <c r="A105" s="7" t="s">
        <v>27</v>
      </c>
      <c r="B105" s="10" t="s">
        <v>5</v>
      </c>
      <c r="C105" s="16">
        <v>102.24290000000001</v>
      </c>
      <c r="D105" s="17">
        <v>103.02</v>
      </c>
      <c r="E105" s="18">
        <v>103.7443</v>
      </c>
    </row>
    <row r="106" spans="1:5" x14ac:dyDescent="0.25">
      <c r="A106" s="7" t="s">
        <v>27</v>
      </c>
      <c r="B106" s="10" t="s">
        <v>6</v>
      </c>
      <c r="C106" s="19">
        <v>8.3210999999999995</v>
      </c>
      <c r="D106" s="20">
        <v>7.2405999999999997</v>
      </c>
      <c r="E106" s="21">
        <v>6.1273999999999997</v>
      </c>
    </row>
    <row r="107" spans="1:5" x14ac:dyDescent="0.25">
      <c r="A107" s="7" t="s">
        <v>27</v>
      </c>
      <c r="B107" s="10" t="s">
        <v>11</v>
      </c>
      <c r="C107" s="16">
        <v>1.0853999999999999</v>
      </c>
      <c r="D107" s="17">
        <v>0.96989999999999998</v>
      </c>
      <c r="E107" s="18">
        <v>0.89029999999999998</v>
      </c>
    </row>
    <row r="108" spans="1:5" x14ac:dyDescent="0.25">
      <c r="A108" s="7" t="s">
        <v>27</v>
      </c>
      <c r="B108" s="10" t="s">
        <v>10</v>
      </c>
      <c r="C108" s="16">
        <v>1.0034000000000001</v>
      </c>
      <c r="D108" s="17">
        <v>0.90569999999999995</v>
      </c>
      <c r="E108" s="18">
        <v>0.83950000000000002</v>
      </c>
    </row>
    <row r="109" spans="1:5" x14ac:dyDescent="0.25">
      <c r="A109" s="7" t="s">
        <v>27</v>
      </c>
      <c r="B109" s="10" t="s">
        <v>7</v>
      </c>
      <c r="C109" s="16"/>
      <c r="D109" s="17">
        <v>0.72050000000000003</v>
      </c>
      <c r="E109" s="18"/>
    </row>
    <row r="110" spans="1:5" x14ac:dyDescent="0.25">
      <c r="A110" s="7" t="s">
        <v>27</v>
      </c>
      <c r="B110" s="11" t="s">
        <v>8</v>
      </c>
      <c r="C110" s="22"/>
      <c r="D110" s="23">
        <v>-5.0671999999999997</v>
      </c>
      <c r="E110" s="24"/>
    </row>
    <row r="111" spans="1:5" ht="15.75" thickBot="1" x14ac:dyDescent="0.3">
      <c r="A111" s="8" t="s">
        <v>27</v>
      </c>
      <c r="B111" s="12" t="s">
        <v>9</v>
      </c>
      <c r="C111" s="25">
        <v>11.927899999999999</v>
      </c>
      <c r="D111" s="26">
        <v>18.4909</v>
      </c>
      <c r="E111" s="27">
        <v>23.835599999999999</v>
      </c>
    </row>
    <row r="112" spans="1:5" x14ac:dyDescent="0.25">
      <c r="A112" s="6" t="s">
        <v>28</v>
      </c>
      <c r="B112" s="9" t="s">
        <v>12</v>
      </c>
      <c r="C112" s="727" t="s">
        <v>29</v>
      </c>
      <c r="D112" s="728"/>
      <c r="E112" s="729"/>
    </row>
    <row r="113" spans="1:5" x14ac:dyDescent="0.25">
      <c r="A113" s="7" t="s">
        <v>28</v>
      </c>
      <c r="B113" s="10" t="s">
        <v>3</v>
      </c>
      <c r="C113" s="13"/>
      <c r="D113" s="14">
        <v>130</v>
      </c>
      <c r="E113" s="15"/>
    </row>
    <row r="114" spans="1:5" x14ac:dyDescent="0.25">
      <c r="A114" s="7" t="s">
        <v>28</v>
      </c>
      <c r="B114" s="10" t="s">
        <v>4</v>
      </c>
      <c r="C114" s="16">
        <v>103.5859</v>
      </c>
      <c r="D114" s="17">
        <v>103.9147</v>
      </c>
      <c r="E114" s="18">
        <v>104.2235</v>
      </c>
    </row>
    <row r="115" spans="1:5" x14ac:dyDescent="0.25">
      <c r="A115" s="7" t="s">
        <v>28</v>
      </c>
      <c r="B115" s="10" t="s">
        <v>5</v>
      </c>
      <c r="C115" s="16">
        <v>102.96639999999999</v>
      </c>
      <c r="D115" s="17">
        <v>103.29510000000001</v>
      </c>
      <c r="E115" s="18">
        <v>103.604</v>
      </c>
    </row>
    <row r="116" spans="1:5" x14ac:dyDescent="0.25">
      <c r="A116" s="7" t="s">
        <v>28</v>
      </c>
      <c r="B116" s="10" t="s">
        <v>6</v>
      </c>
      <c r="C116" s="19">
        <v>8.3434000000000008</v>
      </c>
      <c r="D116" s="20">
        <v>7.2422000000000004</v>
      </c>
      <c r="E116" s="21">
        <v>6.1287000000000003</v>
      </c>
    </row>
    <row r="117" spans="1:5" x14ac:dyDescent="0.25">
      <c r="A117" s="7" t="s">
        <v>28</v>
      </c>
      <c r="B117" s="10" t="s">
        <v>11</v>
      </c>
      <c r="C117" s="16">
        <v>0.57440000000000002</v>
      </c>
      <c r="D117" s="17">
        <v>0.50039999999999996</v>
      </c>
      <c r="E117" s="18">
        <v>0.45240000000000002</v>
      </c>
    </row>
    <row r="118" spans="1:5" x14ac:dyDescent="0.25">
      <c r="A118" s="7" t="s">
        <v>28</v>
      </c>
      <c r="B118" s="10" t="s">
        <v>10</v>
      </c>
      <c r="C118" s="16">
        <v>0.53120000000000001</v>
      </c>
      <c r="D118" s="17">
        <v>0.46729999999999999</v>
      </c>
      <c r="E118" s="18">
        <v>0.42649999999999999</v>
      </c>
    </row>
    <row r="119" spans="1:5" x14ac:dyDescent="0.25">
      <c r="A119" s="7" t="s">
        <v>28</v>
      </c>
      <c r="B119" s="10" t="s">
        <v>7</v>
      </c>
      <c r="C119" s="16"/>
      <c r="D119" s="17">
        <v>0.30680000000000002</v>
      </c>
      <c r="E119" s="18"/>
    </row>
    <row r="120" spans="1:5" x14ac:dyDescent="0.25">
      <c r="A120" s="7" t="s">
        <v>28</v>
      </c>
      <c r="B120" s="11" t="s">
        <v>8</v>
      </c>
      <c r="C120" s="22"/>
      <c r="D120" s="23">
        <v>-1.9206000000000001</v>
      </c>
      <c r="E120" s="24"/>
    </row>
    <row r="121" spans="1:5" ht="15.75" thickBot="1" x14ac:dyDescent="0.3">
      <c r="A121" s="8" t="s">
        <v>28</v>
      </c>
      <c r="B121" s="12" t="s">
        <v>9</v>
      </c>
      <c r="C121" s="25">
        <v>11.387700000000001</v>
      </c>
      <c r="D121" s="26">
        <v>17.514700000000001</v>
      </c>
      <c r="E121" s="27">
        <v>22.542000000000002</v>
      </c>
    </row>
    <row r="122" spans="1:5" x14ac:dyDescent="0.25">
      <c r="A122" s="6" t="s">
        <v>30</v>
      </c>
      <c r="B122" s="9" t="s">
        <v>12</v>
      </c>
      <c r="C122" s="727" t="s">
        <v>13</v>
      </c>
      <c r="D122" s="728"/>
      <c r="E122" s="729"/>
    </row>
    <row r="123" spans="1:5" x14ac:dyDescent="0.25">
      <c r="A123" s="7" t="s">
        <v>30</v>
      </c>
      <c r="B123" s="10" t="s">
        <v>3</v>
      </c>
      <c r="C123" s="13"/>
      <c r="D123" s="14">
        <v>130</v>
      </c>
      <c r="E123" s="15"/>
    </row>
    <row r="124" spans="1:5" x14ac:dyDescent="0.25">
      <c r="A124" s="7" t="s">
        <v>30</v>
      </c>
      <c r="B124" s="10" t="s">
        <v>4</v>
      </c>
      <c r="C124" s="16">
        <v>102.0492</v>
      </c>
      <c r="D124" s="17">
        <v>102.06570000000001</v>
      </c>
      <c r="E124" s="18">
        <v>102.0823</v>
      </c>
    </row>
    <row r="125" spans="1:5" x14ac:dyDescent="0.25">
      <c r="A125" s="7" t="s">
        <v>30</v>
      </c>
      <c r="B125" s="10" t="s">
        <v>5</v>
      </c>
      <c r="C125" s="16">
        <v>101.90519999999999</v>
      </c>
      <c r="D125" s="17">
        <v>101.9218</v>
      </c>
      <c r="E125" s="18">
        <v>101.9383</v>
      </c>
    </row>
    <row r="126" spans="1:5" x14ac:dyDescent="0.25">
      <c r="A126" s="7" t="s">
        <v>30</v>
      </c>
      <c r="B126" s="10" t="s">
        <v>6</v>
      </c>
      <c r="C126" s="19">
        <v>8.3598999999999997</v>
      </c>
      <c r="D126" s="20">
        <v>7.2949000000000002</v>
      </c>
      <c r="E126" s="21">
        <v>6.2404999999999999</v>
      </c>
    </row>
    <row r="127" spans="1:5" x14ac:dyDescent="0.25">
      <c r="A127" s="7" t="s">
        <v>30</v>
      </c>
      <c r="B127" s="10" t="s">
        <v>11</v>
      </c>
      <c r="C127" s="16">
        <v>1.6400000000000001E-2</v>
      </c>
      <c r="D127" s="17">
        <v>1.6400000000000001E-2</v>
      </c>
      <c r="E127" s="18">
        <v>1.6400000000000001E-2</v>
      </c>
    </row>
    <row r="128" spans="1:5" x14ac:dyDescent="0.25">
      <c r="A128" s="7" t="s">
        <v>30</v>
      </c>
      <c r="B128" s="10" t="s">
        <v>10</v>
      </c>
      <c r="C128" s="16">
        <v>1.52E-2</v>
      </c>
      <c r="D128" s="17">
        <v>1.5299999999999999E-2</v>
      </c>
      <c r="E128" s="18">
        <v>1.55E-2</v>
      </c>
    </row>
    <row r="129" spans="1:5" x14ac:dyDescent="0.25">
      <c r="A129" s="7" t="s">
        <v>30</v>
      </c>
      <c r="B129" s="10" t="s">
        <v>7</v>
      </c>
      <c r="C129" s="16"/>
      <c r="D129" s="17">
        <v>1.6199999999999999E-2</v>
      </c>
      <c r="E129" s="18"/>
    </row>
    <row r="130" spans="1:5" x14ac:dyDescent="0.25">
      <c r="A130" s="7" t="s">
        <v>30</v>
      </c>
      <c r="B130" s="11" t="s">
        <v>8</v>
      </c>
      <c r="C130" s="22"/>
      <c r="D130" s="23">
        <v>1E-4</v>
      </c>
      <c r="E130" s="24"/>
    </row>
    <row r="131" spans="1:5" ht="15.75" thickBot="1" x14ac:dyDescent="0.3">
      <c r="A131" s="8" t="s">
        <v>30</v>
      </c>
      <c r="B131" s="12" t="s">
        <v>9</v>
      </c>
      <c r="C131" s="25">
        <v>11.3858</v>
      </c>
      <c r="D131" s="26">
        <v>17.528600000000001</v>
      </c>
      <c r="E131" s="27">
        <v>22.815799999999999</v>
      </c>
    </row>
    <row r="132" spans="1:5" x14ac:dyDescent="0.25">
      <c r="A132" s="6" t="s">
        <v>31</v>
      </c>
      <c r="B132" s="9" t="s">
        <v>12</v>
      </c>
      <c r="C132" s="727" t="s">
        <v>13</v>
      </c>
      <c r="D132" s="728"/>
      <c r="E132" s="729"/>
    </row>
    <row r="133" spans="1:5" x14ac:dyDescent="0.25">
      <c r="A133" s="7" t="s">
        <v>31</v>
      </c>
      <c r="B133" s="10" t="s">
        <v>3</v>
      </c>
      <c r="C133" s="13"/>
      <c r="D133" s="14">
        <v>130</v>
      </c>
      <c r="E133" s="15"/>
    </row>
    <row r="134" spans="1:5" x14ac:dyDescent="0.25">
      <c r="A134" s="7" t="s">
        <v>31</v>
      </c>
      <c r="B134" s="10" t="s">
        <v>4</v>
      </c>
      <c r="C134" s="16">
        <v>102.07559999999999</v>
      </c>
      <c r="D134" s="17">
        <v>102.47110000000001</v>
      </c>
      <c r="E134" s="18">
        <v>102.85769999999999</v>
      </c>
    </row>
    <row r="135" spans="1:5" x14ac:dyDescent="0.25">
      <c r="A135" s="7" t="s">
        <v>31</v>
      </c>
      <c r="B135" s="10" t="s">
        <v>5</v>
      </c>
      <c r="C135" s="16">
        <v>101.34869999999999</v>
      </c>
      <c r="D135" s="17">
        <v>101.74420000000001</v>
      </c>
      <c r="E135" s="18">
        <v>102.13079999999999</v>
      </c>
    </row>
    <row r="136" spans="1:5" x14ac:dyDescent="0.25">
      <c r="A136" s="7" t="s">
        <v>31</v>
      </c>
      <c r="B136" s="10" t="s">
        <v>6</v>
      </c>
      <c r="C136" s="19">
        <v>8.2463999999999995</v>
      </c>
      <c r="D136" s="20">
        <v>7.1680999999999999</v>
      </c>
      <c r="E136" s="21">
        <v>6.0824999999999996</v>
      </c>
    </row>
    <row r="137" spans="1:5" x14ac:dyDescent="0.25">
      <c r="A137" s="7" t="s">
        <v>31</v>
      </c>
      <c r="B137" s="10" t="s">
        <v>11</v>
      </c>
      <c r="C137" s="16">
        <v>0.61939999999999995</v>
      </c>
      <c r="D137" s="17">
        <v>0.56220000000000003</v>
      </c>
      <c r="E137" s="18">
        <v>0.52380000000000004</v>
      </c>
    </row>
    <row r="138" spans="1:5" x14ac:dyDescent="0.25">
      <c r="A138" s="7" t="s">
        <v>31</v>
      </c>
      <c r="B138" s="10" t="s">
        <v>10</v>
      </c>
      <c r="C138" s="16">
        <v>0.5726</v>
      </c>
      <c r="D138" s="17">
        <v>0.52490000000000003</v>
      </c>
      <c r="E138" s="18">
        <v>0.49380000000000002</v>
      </c>
    </row>
    <row r="139" spans="1:5" x14ac:dyDescent="0.25">
      <c r="A139" s="7" t="s">
        <v>31</v>
      </c>
      <c r="B139" s="10" t="s">
        <v>7</v>
      </c>
      <c r="C139" s="16"/>
      <c r="D139" s="17">
        <v>0.38159999999999999</v>
      </c>
      <c r="E139" s="18"/>
    </row>
    <row r="140" spans="1:5" x14ac:dyDescent="0.25">
      <c r="A140" s="7" t="s">
        <v>31</v>
      </c>
      <c r="B140" s="11" t="s">
        <v>8</v>
      </c>
      <c r="C140" s="22"/>
      <c r="D140" s="23">
        <v>-0.86980000000000002</v>
      </c>
      <c r="E140" s="24"/>
    </row>
    <row r="141" spans="1:5" ht="15.75" thickBot="1" x14ac:dyDescent="0.3">
      <c r="A141" s="8" t="s">
        <v>31</v>
      </c>
      <c r="B141" s="12" t="s">
        <v>9</v>
      </c>
      <c r="C141" s="25">
        <v>11.269500000000001</v>
      </c>
      <c r="D141" s="26">
        <v>17.221599999999999</v>
      </c>
      <c r="E141" s="27">
        <v>22.2605</v>
      </c>
    </row>
    <row r="142" spans="1:5" x14ac:dyDescent="0.25">
      <c r="A142" s="6" t="s">
        <v>20</v>
      </c>
      <c r="B142" s="9" t="s">
        <v>12</v>
      </c>
      <c r="C142" s="727" t="s">
        <v>13</v>
      </c>
      <c r="D142" s="728"/>
      <c r="E142" s="729"/>
    </row>
    <row r="143" spans="1:5" x14ac:dyDescent="0.25">
      <c r="A143" s="7" t="s">
        <v>20</v>
      </c>
      <c r="B143" s="10" t="s">
        <v>3</v>
      </c>
      <c r="C143" s="13"/>
      <c r="D143" s="14">
        <v>130</v>
      </c>
      <c r="E143" s="15"/>
    </row>
    <row r="144" spans="1:5" x14ac:dyDescent="0.25">
      <c r="A144" s="7" t="s">
        <v>20</v>
      </c>
      <c r="B144" s="10" t="s">
        <v>4</v>
      </c>
      <c r="C144" s="16">
        <v>100.2272</v>
      </c>
      <c r="D144" s="17">
        <v>100.28959999999999</v>
      </c>
      <c r="E144" s="18">
        <v>100.35209999999999</v>
      </c>
    </row>
    <row r="145" spans="1:5" x14ac:dyDescent="0.25">
      <c r="A145" s="7" t="s">
        <v>20</v>
      </c>
      <c r="B145" s="10" t="s">
        <v>5</v>
      </c>
      <c r="C145" s="16">
        <v>99.665199999999999</v>
      </c>
      <c r="D145" s="17">
        <v>99.727599999999995</v>
      </c>
      <c r="E145" s="18">
        <v>99.79</v>
      </c>
    </row>
    <row r="146" spans="1:5" x14ac:dyDescent="0.25">
      <c r="A146" s="7" t="s">
        <v>20</v>
      </c>
      <c r="B146" s="10" t="s">
        <v>6</v>
      </c>
      <c r="C146" s="19">
        <v>8.3171999999999997</v>
      </c>
      <c r="D146" s="20">
        <v>7.2525000000000004</v>
      </c>
      <c r="E146" s="21">
        <v>6.1982999999999997</v>
      </c>
    </row>
    <row r="147" spans="1:5" x14ac:dyDescent="0.25">
      <c r="A147" s="7" t="s">
        <v>20</v>
      </c>
      <c r="B147" s="10" t="s">
        <v>11</v>
      </c>
      <c r="C147" s="16">
        <v>6.3E-2</v>
      </c>
      <c r="D147" s="17">
        <v>6.3E-2</v>
      </c>
      <c r="E147" s="18">
        <v>6.3E-2</v>
      </c>
    </row>
    <row r="148" spans="1:5" x14ac:dyDescent="0.25">
      <c r="A148" s="7" t="s">
        <v>20</v>
      </c>
      <c r="B148" s="10" t="s">
        <v>10</v>
      </c>
      <c r="C148" s="16">
        <v>5.8200000000000002E-2</v>
      </c>
      <c r="D148" s="17">
        <v>5.8700000000000002E-2</v>
      </c>
      <c r="E148" s="18">
        <v>5.9299999999999999E-2</v>
      </c>
    </row>
    <row r="149" spans="1:5" x14ac:dyDescent="0.25">
      <c r="A149" s="7" t="s">
        <v>20</v>
      </c>
      <c r="B149" s="10" t="s">
        <v>7</v>
      </c>
      <c r="C149" s="16"/>
      <c r="D149" s="17">
        <v>6.2199999999999998E-2</v>
      </c>
      <c r="E149" s="18"/>
    </row>
    <row r="150" spans="1:5" x14ac:dyDescent="0.25">
      <c r="A150" s="7" t="s">
        <v>20</v>
      </c>
      <c r="B150" s="11" t="s">
        <v>8</v>
      </c>
      <c r="C150" s="22"/>
      <c r="D150" s="23">
        <v>3.5000000000000001E-3</v>
      </c>
      <c r="E150" s="24"/>
    </row>
    <row r="151" spans="1:5" ht="15.75" thickBot="1" x14ac:dyDescent="0.3">
      <c r="A151" s="8" t="s">
        <v>20</v>
      </c>
      <c r="B151" s="12" t="s">
        <v>9</v>
      </c>
      <c r="C151" s="25">
        <v>11.8813</v>
      </c>
      <c r="D151" s="26">
        <v>17.927099999999999</v>
      </c>
      <c r="E151" s="27">
        <v>22.764299999999999</v>
      </c>
    </row>
    <row r="152" spans="1:5" x14ac:dyDescent="0.25">
      <c r="A152" s="6" t="s">
        <v>34</v>
      </c>
      <c r="B152" s="9" t="s">
        <v>12</v>
      </c>
      <c r="C152" s="727" t="s">
        <v>13</v>
      </c>
      <c r="D152" s="728"/>
      <c r="E152" s="729"/>
    </row>
    <row r="153" spans="1:5" x14ac:dyDescent="0.25">
      <c r="A153" s="7" t="s">
        <v>34</v>
      </c>
      <c r="B153" s="10" t="s">
        <v>3</v>
      </c>
      <c r="C153" s="13"/>
      <c r="D153" s="14">
        <v>130</v>
      </c>
      <c r="E153" s="15"/>
    </row>
    <row r="154" spans="1:5" x14ac:dyDescent="0.25">
      <c r="A154" s="7" t="s">
        <v>34</v>
      </c>
      <c r="B154" s="10" t="s">
        <v>4</v>
      </c>
      <c r="C154" s="16">
        <v>101.0534</v>
      </c>
      <c r="D154" s="17">
        <v>101.77589999999999</v>
      </c>
      <c r="E154" s="18">
        <v>102.41800000000001</v>
      </c>
    </row>
    <row r="155" spans="1:5" x14ac:dyDescent="0.25">
      <c r="A155" s="7" t="s">
        <v>34</v>
      </c>
      <c r="B155" s="10" t="s">
        <v>5</v>
      </c>
      <c r="C155" s="16">
        <v>99.375799999999998</v>
      </c>
      <c r="D155" s="17">
        <v>100.09829999999999</v>
      </c>
      <c r="E155" s="18">
        <v>100.74039999999999</v>
      </c>
    </row>
    <row r="156" spans="1:5" x14ac:dyDescent="0.25">
      <c r="A156" s="7" t="s">
        <v>34</v>
      </c>
      <c r="B156" s="10" t="s">
        <v>6</v>
      </c>
      <c r="C156" s="19">
        <v>8.3596000000000004</v>
      </c>
      <c r="D156" s="20">
        <v>7.2584999999999997</v>
      </c>
      <c r="E156" s="21">
        <v>6.1395</v>
      </c>
    </row>
    <row r="157" spans="1:5" x14ac:dyDescent="0.25">
      <c r="A157" s="7" t="s">
        <v>34</v>
      </c>
      <c r="B157" s="10" t="s">
        <v>11</v>
      </c>
      <c r="C157" s="16">
        <v>0.84160000000000001</v>
      </c>
      <c r="D157" s="17">
        <v>0.75349999999999995</v>
      </c>
      <c r="E157" s="18">
        <v>0.69469999999999998</v>
      </c>
    </row>
    <row r="158" spans="1:5" x14ac:dyDescent="0.25">
      <c r="A158" s="7" t="s">
        <v>34</v>
      </c>
      <c r="B158" s="10" t="s">
        <v>10</v>
      </c>
      <c r="C158" s="16">
        <v>0.7782</v>
      </c>
      <c r="D158" s="17">
        <v>0.70369999999999999</v>
      </c>
      <c r="E158" s="18">
        <v>0.65510000000000002</v>
      </c>
    </row>
    <row r="159" spans="1:5" x14ac:dyDescent="0.25">
      <c r="A159" s="7" t="s">
        <v>34</v>
      </c>
      <c r="B159" s="10" t="s">
        <v>7</v>
      </c>
      <c r="C159" s="16"/>
      <c r="D159" s="17">
        <v>0.6704</v>
      </c>
      <c r="E159" s="18"/>
    </row>
    <row r="160" spans="1:5" x14ac:dyDescent="0.25">
      <c r="A160" s="7" t="s">
        <v>34</v>
      </c>
      <c r="B160" s="11" t="s">
        <v>8</v>
      </c>
      <c r="C160" s="22"/>
      <c r="D160" s="23">
        <v>-7.8944999999999999</v>
      </c>
      <c r="E160" s="24"/>
    </row>
    <row r="161" spans="1:5" ht="15.75" thickBot="1" x14ac:dyDescent="0.3">
      <c r="A161" s="8" t="s">
        <v>34</v>
      </c>
      <c r="B161" s="12" t="s">
        <v>9</v>
      </c>
      <c r="C161" s="25">
        <v>12.0022</v>
      </c>
      <c r="D161" s="26">
        <v>18.350200000000001</v>
      </c>
      <c r="E161" s="27">
        <v>23.4099</v>
      </c>
    </row>
    <row r="162" spans="1:5" x14ac:dyDescent="0.25">
      <c r="A162" s="6" t="s">
        <v>35</v>
      </c>
      <c r="B162" s="9" t="s">
        <v>12</v>
      </c>
      <c r="C162" s="727" t="s">
        <v>13</v>
      </c>
      <c r="D162" s="728"/>
      <c r="E162" s="729"/>
    </row>
    <row r="163" spans="1:5" x14ac:dyDescent="0.25">
      <c r="A163" s="7" t="s">
        <v>35</v>
      </c>
      <c r="B163" s="10" t="s">
        <v>3</v>
      </c>
      <c r="C163" s="13"/>
      <c r="D163" s="14">
        <v>130</v>
      </c>
      <c r="E163" s="15"/>
    </row>
    <row r="164" spans="1:5" x14ac:dyDescent="0.25">
      <c r="A164" s="7" t="s">
        <v>35</v>
      </c>
      <c r="B164" s="10" t="s">
        <v>4</v>
      </c>
      <c r="C164" s="16">
        <v>101.54940000000001</v>
      </c>
      <c r="D164" s="17">
        <v>102.4213</v>
      </c>
      <c r="E164" s="18">
        <v>103.1758</v>
      </c>
    </row>
    <row r="165" spans="1:5" x14ac:dyDescent="0.25">
      <c r="A165" s="7" t="s">
        <v>35</v>
      </c>
      <c r="B165" s="10" t="s">
        <v>5</v>
      </c>
      <c r="C165" s="16">
        <v>100.548</v>
      </c>
      <c r="D165" s="17">
        <v>101.4199</v>
      </c>
      <c r="E165" s="18">
        <v>102.17440000000001</v>
      </c>
    </row>
    <row r="166" spans="1:5" x14ac:dyDescent="0.25">
      <c r="A166" s="7" t="s">
        <v>35</v>
      </c>
      <c r="B166" s="10" t="s">
        <v>6</v>
      </c>
      <c r="C166" s="19">
        <v>8.3466000000000005</v>
      </c>
      <c r="D166" s="20">
        <v>7.2736000000000001</v>
      </c>
      <c r="E166" s="21">
        <v>6.1504000000000003</v>
      </c>
    </row>
    <row r="167" spans="1:5" x14ac:dyDescent="0.25">
      <c r="A167" s="7" t="s">
        <v>35</v>
      </c>
      <c r="B167" s="10" t="s">
        <v>11</v>
      </c>
      <c r="C167" s="16">
        <v>1.036</v>
      </c>
      <c r="D167" s="17">
        <v>0.91139999999999999</v>
      </c>
      <c r="E167" s="18">
        <v>0.82089999999999996</v>
      </c>
    </row>
    <row r="168" spans="1:5" x14ac:dyDescent="0.25">
      <c r="A168" s="7" t="s">
        <v>35</v>
      </c>
      <c r="B168" s="10" t="s">
        <v>10</v>
      </c>
      <c r="C168" s="16">
        <v>0.95789999999999997</v>
      </c>
      <c r="D168" s="17">
        <v>0.85119999999999996</v>
      </c>
      <c r="E168" s="18">
        <v>0.77410000000000001</v>
      </c>
    </row>
    <row r="169" spans="1:5" x14ac:dyDescent="0.25">
      <c r="A169" s="7" t="s">
        <v>35</v>
      </c>
      <c r="B169" s="10" t="s">
        <v>7</v>
      </c>
      <c r="C169" s="16"/>
      <c r="D169" s="17">
        <v>0.79400000000000004</v>
      </c>
      <c r="E169" s="18"/>
    </row>
    <row r="170" spans="1:5" x14ac:dyDescent="0.25">
      <c r="A170" s="7" t="s">
        <v>35</v>
      </c>
      <c r="B170" s="11" t="s">
        <v>8</v>
      </c>
      <c r="C170" s="22"/>
      <c r="D170" s="23">
        <v>-11.4572</v>
      </c>
      <c r="E170" s="24"/>
    </row>
    <row r="171" spans="1:5" ht="15.75" thickBot="1" x14ac:dyDescent="0.3">
      <c r="A171" s="8" t="s">
        <v>35</v>
      </c>
      <c r="B171" s="12" t="s">
        <v>9</v>
      </c>
      <c r="C171" s="25">
        <v>10.4269</v>
      </c>
      <c r="D171" s="26">
        <v>16.476099999999999</v>
      </c>
      <c r="E171" s="27">
        <v>21.854299999999999</v>
      </c>
    </row>
    <row r="172" spans="1:5" x14ac:dyDescent="0.25">
      <c r="A172" s="6" t="s">
        <v>36</v>
      </c>
      <c r="B172" s="9" t="s">
        <v>12</v>
      </c>
      <c r="C172" s="727" t="s">
        <v>13</v>
      </c>
      <c r="D172" s="728"/>
      <c r="E172" s="729"/>
    </row>
    <row r="173" spans="1:5" x14ac:dyDescent="0.25">
      <c r="A173" s="7" t="s">
        <v>36</v>
      </c>
      <c r="B173" s="10" t="s">
        <v>3</v>
      </c>
      <c r="C173" s="13"/>
      <c r="D173" s="14">
        <v>130</v>
      </c>
      <c r="E173" s="15"/>
    </row>
    <row r="174" spans="1:5" x14ac:dyDescent="0.25">
      <c r="A174" s="7" t="s">
        <v>36</v>
      </c>
      <c r="B174" s="10" t="s">
        <v>4</v>
      </c>
      <c r="C174" s="16">
        <v>101.09139999999999</v>
      </c>
      <c r="D174" s="17">
        <v>102.6456</v>
      </c>
      <c r="E174" s="18">
        <v>104.0034</v>
      </c>
    </row>
    <row r="175" spans="1:5" x14ac:dyDescent="0.25">
      <c r="A175" s="7" t="s">
        <v>36</v>
      </c>
      <c r="B175" s="10" t="s">
        <v>5</v>
      </c>
      <c r="C175" s="16">
        <v>99.221199999999996</v>
      </c>
      <c r="D175" s="17">
        <v>100.77549999999999</v>
      </c>
      <c r="E175" s="18">
        <v>102.1332</v>
      </c>
    </row>
    <row r="176" spans="1:5" x14ac:dyDescent="0.25">
      <c r="A176" s="7" t="s">
        <v>36</v>
      </c>
      <c r="B176" s="10" t="s">
        <v>6</v>
      </c>
      <c r="C176" s="19">
        <v>8.6051000000000002</v>
      </c>
      <c r="D176" s="20">
        <v>7.5087999999999999</v>
      </c>
      <c r="E176" s="21">
        <v>6.3350999999999997</v>
      </c>
    </row>
    <row r="177" spans="1:5" x14ac:dyDescent="0.25">
      <c r="A177" s="7" t="s">
        <v>36</v>
      </c>
      <c r="B177" s="10" t="s">
        <v>11</v>
      </c>
      <c r="C177" s="16">
        <v>1.8802000000000001</v>
      </c>
      <c r="D177" s="17">
        <v>1.62</v>
      </c>
      <c r="E177" s="18">
        <v>1.4421999999999999</v>
      </c>
    </row>
    <row r="178" spans="1:5" x14ac:dyDescent="0.25">
      <c r="A178" s="7" t="s">
        <v>36</v>
      </c>
      <c r="B178" s="10" t="s">
        <v>10</v>
      </c>
      <c r="C178" s="16">
        <v>1.7346999999999999</v>
      </c>
      <c r="D178" s="17">
        <v>1.5108999999999999</v>
      </c>
      <c r="E178" s="18">
        <v>1.3585</v>
      </c>
    </row>
    <row r="179" spans="1:5" x14ac:dyDescent="0.25">
      <c r="A179" s="7" t="s">
        <v>36</v>
      </c>
      <c r="B179" s="10" t="s">
        <v>7</v>
      </c>
      <c r="C179" s="16"/>
      <c r="D179" s="17">
        <v>1.4185000000000001</v>
      </c>
      <c r="E179" s="18"/>
    </row>
    <row r="180" spans="1:5" x14ac:dyDescent="0.25">
      <c r="A180" s="7" t="s">
        <v>36</v>
      </c>
      <c r="B180" s="11" t="s">
        <v>8</v>
      </c>
      <c r="C180" s="22"/>
      <c r="D180" s="23">
        <v>-19.145499999999998</v>
      </c>
      <c r="E180" s="24"/>
    </row>
    <row r="181" spans="1:5" ht="15.75" thickBot="1" x14ac:dyDescent="0.3">
      <c r="A181" s="8" t="s">
        <v>36</v>
      </c>
      <c r="B181" s="12" t="s">
        <v>9</v>
      </c>
      <c r="C181" s="25">
        <v>12.472200000000001</v>
      </c>
      <c r="D181" s="26">
        <v>18.541799999999999</v>
      </c>
      <c r="E181" s="27">
        <v>23.204699999999999</v>
      </c>
    </row>
    <row r="182" spans="1:5" x14ac:dyDescent="0.25">
      <c r="A182" s="6" t="s">
        <v>234</v>
      </c>
      <c r="B182" s="9" t="s">
        <v>12</v>
      </c>
      <c r="C182" s="727" t="s">
        <v>13</v>
      </c>
      <c r="D182" s="728"/>
      <c r="E182" s="729"/>
    </row>
    <row r="183" spans="1:5" x14ac:dyDescent="0.25">
      <c r="A183" s="7" t="s">
        <v>234</v>
      </c>
      <c r="B183" s="10" t="s">
        <v>3</v>
      </c>
      <c r="C183" s="13"/>
      <c r="D183" s="14">
        <v>130</v>
      </c>
      <c r="E183" s="15"/>
    </row>
    <row r="184" spans="1:5" x14ac:dyDescent="0.25">
      <c r="A184" s="7" t="s">
        <v>234</v>
      </c>
      <c r="B184" s="10" t="s">
        <v>4</v>
      </c>
      <c r="C184" s="16">
        <v>104.04819999999999</v>
      </c>
      <c r="D184" s="17">
        <v>105.4408</v>
      </c>
      <c r="E184" s="18">
        <v>106.7128</v>
      </c>
    </row>
    <row r="185" spans="1:5" x14ac:dyDescent="0.25">
      <c r="A185" s="7" t="s">
        <v>234</v>
      </c>
      <c r="B185" s="10" t="s">
        <v>5</v>
      </c>
      <c r="C185" s="16">
        <v>103.89449999999999</v>
      </c>
      <c r="D185" s="17">
        <v>105.2871</v>
      </c>
      <c r="E185" s="18">
        <v>106.5592</v>
      </c>
    </row>
    <row r="186" spans="1:5" x14ac:dyDescent="0.25">
      <c r="A186" s="7" t="s">
        <v>234</v>
      </c>
      <c r="B186" s="10" t="s">
        <v>6</v>
      </c>
      <c r="C186" s="19">
        <v>8.5000999999999998</v>
      </c>
      <c r="D186" s="20">
        <v>7.3922999999999996</v>
      </c>
      <c r="E186" s="21">
        <v>6.2489999999999997</v>
      </c>
    </row>
    <row r="187" spans="1:5" x14ac:dyDescent="0.25">
      <c r="A187" s="7" t="s">
        <v>234</v>
      </c>
      <c r="B187" s="10" t="s">
        <v>11</v>
      </c>
      <c r="C187" s="16">
        <v>1.6846000000000001</v>
      </c>
      <c r="D187" s="17">
        <v>1.5045999999999999</v>
      </c>
      <c r="E187" s="18">
        <v>1.3829</v>
      </c>
    </row>
    <row r="188" spans="1:5" x14ac:dyDescent="0.25">
      <c r="A188" s="7" t="s">
        <v>234</v>
      </c>
      <c r="B188" s="10" t="s">
        <v>10</v>
      </c>
      <c r="C188" s="16">
        <v>1.5550999999999999</v>
      </c>
      <c r="D188" s="17">
        <v>1.4033</v>
      </c>
      <c r="E188" s="18">
        <v>1.3025</v>
      </c>
    </row>
    <row r="189" spans="1:5" x14ac:dyDescent="0.25">
      <c r="A189" s="7" t="s">
        <v>234</v>
      </c>
      <c r="B189" s="10" t="s">
        <v>7</v>
      </c>
      <c r="C189" s="16"/>
      <c r="D189" s="17">
        <v>1.2636000000000001</v>
      </c>
      <c r="E189" s="18"/>
    </row>
    <row r="190" spans="1:5" x14ac:dyDescent="0.25">
      <c r="A190" s="7" t="s">
        <v>234</v>
      </c>
      <c r="B190" s="11" t="s">
        <v>8</v>
      </c>
      <c r="C190" s="22"/>
      <c r="D190" s="23">
        <v>-11.432399999999999</v>
      </c>
      <c r="E190" s="24"/>
    </row>
    <row r="191" spans="1:5" ht="15.75" thickBot="1" x14ac:dyDescent="0.3">
      <c r="A191" s="8" t="s">
        <v>234</v>
      </c>
      <c r="B191" s="12" t="s">
        <v>9</v>
      </c>
      <c r="C191" s="25">
        <v>12.375400000000001</v>
      </c>
      <c r="D191" s="26">
        <v>18.415600000000001</v>
      </c>
      <c r="E191" s="27">
        <v>23.1738</v>
      </c>
    </row>
    <row r="192" spans="1:5" x14ac:dyDescent="0.25">
      <c r="A192" s="6" t="s">
        <v>32</v>
      </c>
      <c r="B192" s="9" t="s">
        <v>12</v>
      </c>
      <c r="C192" s="727" t="s">
        <v>13</v>
      </c>
      <c r="D192" s="728"/>
      <c r="E192" s="729"/>
    </row>
    <row r="193" spans="1:5" x14ac:dyDescent="0.25">
      <c r="A193" s="7" t="s">
        <v>32</v>
      </c>
      <c r="B193" s="10" t="s">
        <v>3</v>
      </c>
      <c r="C193" s="13"/>
      <c r="D193" s="14">
        <v>130</v>
      </c>
      <c r="E193" s="15"/>
    </row>
    <row r="194" spans="1:5" x14ac:dyDescent="0.25">
      <c r="A194" s="7" t="s">
        <v>32</v>
      </c>
      <c r="B194" s="10" t="s">
        <v>4</v>
      </c>
      <c r="C194" s="16">
        <v>100.206</v>
      </c>
      <c r="D194" s="17">
        <v>100.27379999999999</v>
      </c>
      <c r="E194" s="18">
        <v>100.3416</v>
      </c>
    </row>
    <row r="195" spans="1:5" x14ac:dyDescent="0.25">
      <c r="A195" s="7" t="s">
        <v>32</v>
      </c>
      <c r="B195" s="10" t="s">
        <v>5</v>
      </c>
      <c r="C195" s="16">
        <v>99.576700000000002</v>
      </c>
      <c r="D195" s="17">
        <v>99.644499999999994</v>
      </c>
      <c r="E195" s="18">
        <v>99.712400000000002</v>
      </c>
    </row>
    <row r="196" spans="1:5" x14ac:dyDescent="0.25">
      <c r="A196" s="7" t="s">
        <v>32</v>
      </c>
      <c r="B196" s="10" t="s">
        <v>6</v>
      </c>
      <c r="C196" s="19">
        <v>8.3055000000000003</v>
      </c>
      <c r="D196" s="20">
        <v>7.2413999999999996</v>
      </c>
      <c r="E196" s="21">
        <v>6.1878000000000002</v>
      </c>
    </row>
    <row r="197" spans="1:5" x14ac:dyDescent="0.25">
      <c r="A197" s="7" t="s">
        <v>32</v>
      </c>
      <c r="B197" s="10" t="s">
        <v>11</v>
      </c>
      <c r="C197" s="16">
        <v>6.8500000000000005E-2</v>
      </c>
      <c r="D197" s="17">
        <v>6.8500000000000005E-2</v>
      </c>
      <c r="E197" s="18">
        <v>6.8500000000000005E-2</v>
      </c>
    </row>
    <row r="198" spans="1:5" x14ac:dyDescent="0.25">
      <c r="A198" s="7" t="s">
        <v>32</v>
      </c>
      <c r="B198" s="10" t="s">
        <v>10</v>
      </c>
      <c r="C198" s="16">
        <v>6.3200000000000006E-2</v>
      </c>
      <c r="D198" s="17">
        <v>6.3799999999999996E-2</v>
      </c>
      <c r="E198" s="18">
        <v>6.4500000000000002E-2</v>
      </c>
    </row>
    <row r="199" spans="1:5" x14ac:dyDescent="0.25">
      <c r="A199" s="7" t="s">
        <v>32</v>
      </c>
      <c r="B199" s="10" t="s">
        <v>7</v>
      </c>
      <c r="C199" s="16"/>
      <c r="D199" s="17">
        <v>6.7599999999999993E-2</v>
      </c>
      <c r="E199" s="18"/>
    </row>
    <row r="200" spans="1:5" x14ac:dyDescent="0.25">
      <c r="A200" s="7" t="s">
        <v>32</v>
      </c>
      <c r="B200" s="11" t="s">
        <v>8</v>
      </c>
      <c r="C200" s="22"/>
      <c r="D200" s="23">
        <v>3.8999999999999998E-3</v>
      </c>
      <c r="E200" s="24"/>
    </row>
    <row r="201" spans="1:5" ht="15.75" thickBot="1" x14ac:dyDescent="0.3">
      <c r="A201" s="8" t="s">
        <v>32</v>
      </c>
      <c r="B201" s="12" t="s">
        <v>9</v>
      </c>
      <c r="C201" s="25">
        <v>12.629</v>
      </c>
      <c r="D201" s="26">
        <v>18.526700000000002</v>
      </c>
      <c r="E201" s="27">
        <v>23.019600000000001</v>
      </c>
    </row>
    <row r="202" spans="1:5" x14ac:dyDescent="0.25">
      <c r="A202" s="6" t="s">
        <v>33</v>
      </c>
      <c r="B202" s="9" t="s">
        <v>12</v>
      </c>
      <c r="C202" s="727" t="s">
        <v>13</v>
      </c>
      <c r="D202" s="728"/>
      <c r="E202" s="729"/>
    </row>
    <row r="203" spans="1:5" x14ac:dyDescent="0.25">
      <c r="A203" s="7" t="s">
        <v>33</v>
      </c>
      <c r="B203" s="10" t="s">
        <v>3</v>
      </c>
      <c r="C203" s="13"/>
      <c r="D203" s="14">
        <v>130</v>
      </c>
      <c r="E203" s="15"/>
    </row>
    <row r="204" spans="1:5" x14ac:dyDescent="0.25">
      <c r="A204" s="7" t="s">
        <v>33</v>
      </c>
      <c r="B204" s="10" t="s">
        <v>4</v>
      </c>
      <c r="C204" s="16">
        <v>100.2277</v>
      </c>
      <c r="D204" s="17">
        <v>100.29559999999999</v>
      </c>
      <c r="E204" s="18">
        <v>100.3635</v>
      </c>
    </row>
    <row r="205" spans="1:5" x14ac:dyDescent="0.25">
      <c r="A205" s="7" t="s">
        <v>33</v>
      </c>
      <c r="B205" s="10" t="s">
        <v>5</v>
      </c>
      <c r="C205" s="16">
        <v>99.579599999999999</v>
      </c>
      <c r="D205" s="17">
        <v>99.647499999999994</v>
      </c>
      <c r="E205" s="18">
        <v>99.715400000000002</v>
      </c>
    </row>
    <row r="206" spans="1:5" x14ac:dyDescent="0.25">
      <c r="A206" s="7" t="s">
        <v>33</v>
      </c>
      <c r="B206" s="10" t="s">
        <v>6</v>
      </c>
      <c r="C206" s="19">
        <v>8.3179999999999996</v>
      </c>
      <c r="D206" s="20">
        <v>7.2527999999999997</v>
      </c>
      <c r="E206" s="21">
        <v>6.1980000000000004</v>
      </c>
    </row>
    <row r="207" spans="1:5" x14ac:dyDescent="0.25">
      <c r="A207" s="7" t="s">
        <v>33</v>
      </c>
      <c r="B207" s="10" t="s">
        <v>11</v>
      </c>
      <c r="C207" s="16">
        <v>6.8500000000000005E-2</v>
      </c>
      <c r="D207" s="17">
        <v>6.8500000000000005E-2</v>
      </c>
      <c r="E207" s="18">
        <v>6.8500000000000005E-2</v>
      </c>
    </row>
    <row r="208" spans="1:5" x14ac:dyDescent="0.25">
      <c r="A208" s="7" t="s">
        <v>33</v>
      </c>
      <c r="B208" s="10" t="s">
        <v>10</v>
      </c>
      <c r="C208" s="16">
        <v>6.3200000000000006E-2</v>
      </c>
      <c r="D208" s="17">
        <v>6.3799999999999996E-2</v>
      </c>
      <c r="E208" s="18">
        <v>6.4500000000000002E-2</v>
      </c>
    </row>
    <row r="209" spans="1:5" x14ac:dyDescent="0.25">
      <c r="A209" s="7" t="s">
        <v>33</v>
      </c>
      <c r="B209" s="10" t="s">
        <v>7</v>
      </c>
      <c r="C209" s="16"/>
      <c r="D209" s="17">
        <v>6.7699999999999996E-2</v>
      </c>
      <c r="E209" s="18"/>
    </row>
    <row r="210" spans="1:5" x14ac:dyDescent="0.25">
      <c r="A210" s="7" t="s">
        <v>33</v>
      </c>
      <c r="B210" s="11" t="s">
        <v>8</v>
      </c>
      <c r="C210" s="22"/>
      <c r="D210" s="23">
        <v>4.4999999999999997E-3</v>
      </c>
      <c r="E210" s="24"/>
    </row>
    <row r="211" spans="1:5" ht="15.75" thickBot="1" x14ac:dyDescent="0.3">
      <c r="A211" s="8" t="s">
        <v>33</v>
      </c>
      <c r="B211" s="12" t="s">
        <v>9</v>
      </c>
      <c r="C211" s="25">
        <v>12.5097</v>
      </c>
      <c r="D211" s="26">
        <v>18.603300000000001</v>
      </c>
      <c r="E211" s="27">
        <v>23.277899999999999</v>
      </c>
    </row>
    <row r="212" spans="1:5" x14ac:dyDescent="0.25">
      <c r="A212" s="6" t="s">
        <v>254</v>
      </c>
      <c r="B212" s="9" t="s">
        <v>12</v>
      </c>
      <c r="C212" s="727" t="s">
        <v>13</v>
      </c>
      <c r="D212" s="728"/>
      <c r="E212" s="729"/>
    </row>
    <row r="213" spans="1:5" x14ac:dyDescent="0.25">
      <c r="A213" s="7" t="s">
        <v>254</v>
      </c>
      <c r="B213" s="10" t="s">
        <v>3</v>
      </c>
      <c r="C213" s="13"/>
      <c r="D213" s="14">
        <v>130</v>
      </c>
      <c r="E213" s="15"/>
    </row>
    <row r="214" spans="1:5" x14ac:dyDescent="0.25">
      <c r="A214" s="7" t="s">
        <v>254</v>
      </c>
      <c r="B214" s="10" t="s">
        <v>4</v>
      </c>
      <c r="C214" s="16">
        <v>100.3475</v>
      </c>
      <c r="D214" s="17">
        <v>101.24769999999999</v>
      </c>
      <c r="E214" s="18">
        <v>101.5963</v>
      </c>
    </row>
    <row r="215" spans="1:5" x14ac:dyDescent="0.25">
      <c r="A215" s="7" t="s">
        <v>254</v>
      </c>
      <c r="B215" s="10" t="s">
        <v>5</v>
      </c>
      <c r="C215" s="16">
        <v>98.802300000000002</v>
      </c>
      <c r="D215" s="17">
        <v>99.702500000000001</v>
      </c>
      <c r="E215" s="18">
        <v>100.05110000000001</v>
      </c>
    </row>
    <row r="216" spans="1:5" x14ac:dyDescent="0.25">
      <c r="A216" s="7" t="s">
        <v>254</v>
      </c>
      <c r="B216" s="10" t="s">
        <v>6</v>
      </c>
      <c r="C216" s="19">
        <v>8.3164999999999996</v>
      </c>
      <c r="D216" s="20">
        <v>7.23</v>
      </c>
      <c r="E216" s="21">
        <v>6.1455000000000002</v>
      </c>
    </row>
    <row r="217" spans="1:5" x14ac:dyDescent="0.25">
      <c r="A217" s="7" t="s">
        <v>254</v>
      </c>
      <c r="B217" s="10" t="s">
        <v>11</v>
      </c>
      <c r="C217" s="16">
        <v>0.3805</v>
      </c>
      <c r="D217" s="17">
        <v>0.33410000000000001</v>
      </c>
      <c r="E217" s="18">
        <v>0.31030000000000002</v>
      </c>
    </row>
    <row r="218" spans="1:5" x14ac:dyDescent="0.25">
      <c r="A218" s="7" t="s">
        <v>254</v>
      </c>
      <c r="B218" s="10" t="s">
        <v>10</v>
      </c>
      <c r="C218" s="16">
        <v>0.35170000000000001</v>
      </c>
      <c r="D218" s="17">
        <v>0.31180000000000002</v>
      </c>
      <c r="E218" s="18">
        <v>0.29239999999999999</v>
      </c>
    </row>
    <row r="219" spans="1:5" x14ac:dyDescent="0.25">
      <c r="A219" s="7" t="s">
        <v>254</v>
      </c>
      <c r="B219" s="10" t="s">
        <v>7</v>
      </c>
      <c r="C219" s="16"/>
      <c r="D219" s="17">
        <v>0.61670000000000003</v>
      </c>
      <c r="E219" s="18"/>
    </row>
    <row r="220" spans="1:5" x14ac:dyDescent="0.25">
      <c r="A220" s="7" t="s">
        <v>254</v>
      </c>
      <c r="B220" s="11" t="s">
        <v>8</v>
      </c>
      <c r="C220" s="22"/>
      <c r="D220" s="23">
        <v>-54.4788</v>
      </c>
      <c r="E220" s="24"/>
    </row>
    <row r="221" spans="1:5" ht="15.75" thickBot="1" x14ac:dyDescent="0.3">
      <c r="A221" s="8" t="s">
        <v>254</v>
      </c>
      <c r="B221" s="12" t="s">
        <v>9</v>
      </c>
      <c r="C221" s="25">
        <v>10.792400000000001</v>
      </c>
      <c r="D221" s="26">
        <v>17.600899999999999</v>
      </c>
      <c r="E221" s="27">
        <v>23.253599999999999</v>
      </c>
    </row>
    <row r="222" spans="1:5" x14ac:dyDescent="0.25">
      <c r="A222" s="6" t="s">
        <v>240</v>
      </c>
      <c r="B222" s="9" t="s">
        <v>12</v>
      </c>
      <c r="C222" s="727" t="s">
        <v>13</v>
      </c>
      <c r="D222" s="728"/>
      <c r="E222" s="729"/>
    </row>
    <row r="223" spans="1:5" x14ac:dyDescent="0.25">
      <c r="A223" s="7" t="s">
        <v>240</v>
      </c>
      <c r="B223" s="10" t="s">
        <v>3</v>
      </c>
      <c r="C223" s="13"/>
      <c r="D223" s="14">
        <v>130</v>
      </c>
      <c r="E223" s="15"/>
    </row>
    <row r="224" spans="1:5" x14ac:dyDescent="0.25">
      <c r="A224" s="7" t="s">
        <v>240</v>
      </c>
      <c r="B224" s="10" t="s">
        <v>4</v>
      </c>
      <c r="C224" s="16">
        <v>104.4627</v>
      </c>
      <c r="D224" s="17">
        <v>105.65779999999999</v>
      </c>
      <c r="E224" s="18">
        <v>106.8567</v>
      </c>
    </row>
    <row r="225" spans="1:5" x14ac:dyDescent="0.25">
      <c r="A225" s="7" t="s">
        <v>240</v>
      </c>
      <c r="B225" s="10" t="s">
        <v>5</v>
      </c>
      <c r="C225" s="16">
        <v>102.173</v>
      </c>
      <c r="D225" s="17">
        <v>103.3681</v>
      </c>
      <c r="E225" s="18">
        <v>104.5669</v>
      </c>
    </row>
    <row r="226" spans="1:5" x14ac:dyDescent="0.25">
      <c r="A226" s="7" t="s">
        <v>240</v>
      </c>
      <c r="B226" s="10" t="s">
        <v>6</v>
      </c>
      <c r="C226" s="19">
        <v>8.4528999999999996</v>
      </c>
      <c r="D226" s="20">
        <v>7.2793000000000001</v>
      </c>
      <c r="E226" s="21">
        <v>6.1534000000000004</v>
      </c>
    </row>
    <row r="227" spans="1:5" x14ac:dyDescent="0.25">
      <c r="A227" s="7" t="s">
        <v>240</v>
      </c>
      <c r="B227" s="10" t="s">
        <v>11</v>
      </c>
      <c r="C227" s="16">
        <v>1.4348000000000001</v>
      </c>
      <c r="D227" s="17">
        <v>1.3285</v>
      </c>
      <c r="E227" s="18">
        <v>1.2768999999999999</v>
      </c>
    </row>
    <row r="228" spans="1:5" x14ac:dyDescent="0.25">
      <c r="A228" s="7" t="s">
        <v>240</v>
      </c>
      <c r="B228" s="10" t="s">
        <v>10</v>
      </c>
      <c r="C228" s="16">
        <v>1.3253999999999999</v>
      </c>
      <c r="D228" s="17">
        <v>1.2395</v>
      </c>
      <c r="E228" s="18">
        <v>1.2031000000000001</v>
      </c>
    </row>
    <row r="229" spans="1:5" x14ac:dyDescent="0.25">
      <c r="A229" s="7" t="s">
        <v>240</v>
      </c>
      <c r="B229" s="10" t="s">
        <v>7</v>
      </c>
      <c r="C229" s="16"/>
      <c r="D229" s="17">
        <v>1.1329</v>
      </c>
      <c r="E229" s="18"/>
    </row>
    <row r="230" spans="1:5" x14ac:dyDescent="0.25">
      <c r="A230" s="7" t="s">
        <v>240</v>
      </c>
      <c r="B230" s="11" t="s">
        <v>8</v>
      </c>
      <c r="C230" s="22"/>
      <c r="D230" s="23">
        <v>0.34570000000000001</v>
      </c>
      <c r="E230" s="24"/>
    </row>
    <row r="231" spans="1:5" ht="15.75" thickBot="1" x14ac:dyDescent="0.3">
      <c r="A231" s="8" t="s">
        <v>240</v>
      </c>
      <c r="B231" s="12" t="s">
        <v>9</v>
      </c>
      <c r="C231" s="25">
        <v>18.311299999999999</v>
      </c>
      <c r="D231" s="26">
        <v>22.9983</v>
      </c>
      <c r="E231" s="27">
        <v>26.104700000000001</v>
      </c>
    </row>
    <row r="232" spans="1:5" x14ac:dyDescent="0.25">
      <c r="A232" s="6" t="s">
        <v>239</v>
      </c>
      <c r="B232" s="9" t="s">
        <v>12</v>
      </c>
      <c r="C232" s="727" t="s">
        <v>13</v>
      </c>
      <c r="D232" s="728"/>
      <c r="E232" s="729"/>
    </row>
    <row r="233" spans="1:5" x14ac:dyDescent="0.25">
      <c r="A233" s="7" t="s">
        <v>239</v>
      </c>
      <c r="B233" s="10" t="s">
        <v>3</v>
      </c>
      <c r="C233" s="13"/>
      <c r="D233" s="14">
        <v>130</v>
      </c>
      <c r="E233" s="15"/>
    </row>
    <row r="234" spans="1:5" x14ac:dyDescent="0.25">
      <c r="A234" s="7" t="s">
        <v>239</v>
      </c>
      <c r="B234" s="10" t="s">
        <v>4</v>
      </c>
      <c r="C234" s="16">
        <v>85.495099999999994</v>
      </c>
      <c r="D234" s="17">
        <v>88.849100000000007</v>
      </c>
      <c r="E234" s="18">
        <v>91.462599999999995</v>
      </c>
    </row>
    <row r="235" spans="1:5" x14ac:dyDescent="0.25">
      <c r="A235" s="7" t="s">
        <v>239</v>
      </c>
      <c r="B235" s="10" t="s">
        <v>5</v>
      </c>
      <c r="C235" s="16">
        <v>85.495099999999994</v>
      </c>
      <c r="D235" s="17">
        <v>88.849100000000007</v>
      </c>
      <c r="E235" s="18">
        <v>91.462599999999995</v>
      </c>
    </row>
    <row r="236" spans="1:5" x14ac:dyDescent="0.25">
      <c r="A236" s="7" t="s">
        <v>239</v>
      </c>
      <c r="B236" s="10" t="s">
        <v>6</v>
      </c>
      <c r="C236" s="19">
        <v>8.4704999999999995</v>
      </c>
      <c r="D236" s="20">
        <v>7.3560999999999996</v>
      </c>
      <c r="E236" s="21">
        <v>6.2046000000000001</v>
      </c>
    </row>
    <row r="237" spans="1:5" x14ac:dyDescent="0.25">
      <c r="A237" s="7" t="s">
        <v>239</v>
      </c>
      <c r="B237" s="10" t="s">
        <v>11</v>
      </c>
      <c r="C237" s="16">
        <v>1.897</v>
      </c>
      <c r="D237" s="17">
        <v>1.6458999999999999</v>
      </c>
      <c r="E237" s="18">
        <v>1.4704999999999999</v>
      </c>
    </row>
    <row r="238" spans="1:5" x14ac:dyDescent="0.25">
      <c r="A238" s="7" t="s">
        <v>239</v>
      </c>
      <c r="B238" s="10" t="s">
        <v>10</v>
      </c>
      <c r="C238" s="16">
        <v>1.7515000000000001</v>
      </c>
      <c r="D238" s="17">
        <v>1.5355000000000001</v>
      </c>
      <c r="E238" s="18">
        <v>1.3856999999999999</v>
      </c>
    </row>
    <row r="239" spans="1:5" x14ac:dyDescent="0.25">
      <c r="A239" s="7" t="s">
        <v>239</v>
      </c>
      <c r="B239" s="10" t="s">
        <v>7</v>
      </c>
      <c r="C239" s="16"/>
      <c r="D239" s="17">
        <v>3.3582000000000001</v>
      </c>
      <c r="E239" s="18"/>
    </row>
    <row r="240" spans="1:5" x14ac:dyDescent="0.25">
      <c r="A240" s="7" t="s">
        <v>239</v>
      </c>
      <c r="B240" s="11" t="s">
        <v>8</v>
      </c>
      <c r="C240" s="22"/>
      <c r="D240" s="23">
        <v>-83.345600000000005</v>
      </c>
      <c r="E240" s="24"/>
    </row>
    <row r="241" spans="1:5" ht="15.75" thickBot="1" x14ac:dyDescent="0.3">
      <c r="A241" s="8" t="s">
        <v>239</v>
      </c>
      <c r="B241" s="12" t="s">
        <v>9</v>
      </c>
      <c r="C241" s="25">
        <v>10.69</v>
      </c>
      <c r="D241" s="26">
        <v>16.736599999999999</v>
      </c>
      <c r="E241" s="27">
        <v>21.950399999999998</v>
      </c>
    </row>
    <row r="242" spans="1:5" x14ac:dyDescent="0.25">
      <c r="A242" s="6" t="s">
        <v>238</v>
      </c>
      <c r="B242" s="9" t="s">
        <v>12</v>
      </c>
      <c r="C242" s="727" t="s">
        <v>13</v>
      </c>
      <c r="D242" s="728"/>
      <c r="E242" s="729"/>
    </row>
    <row r="243" spans="1:5" x14ac:dyDescent="0.25">
      <c r="A243" s="7" t="s">
        <v>238</v>
      </c>
      <c r="B243" s="10" t="s">
        <v>3</v>
      </c>
      <c r="C243" s="13"/>
      <c r="D243" s="14">
        <v>130</v>
      </c>
      <c r="E243" s="15"/>
    </row>
    <row r="244" spans="1:5" x14ac:dyDescent="0.25">
      <c r="A244" s="7" t="s">
        <v>238</v>
      </c>
      <c r="B244" s="10" t="s">
        <v>4</v>
      </c>
      <c r="C244" s="16">
        <v>100.2556</v>
      </c>
      <c r="D244" s="17">
        <v>100.3152</v>
      </c>
      <c r="E244" s="18">
        <v>100.37479999999999</v>
      </c>
    </row>
    <row r="245" spans="1:5" x14ac:dyDescent="0.25">
      <c r="A245" s="7" t="s">
        <v>238</v>
      </c>
      <c r="B245" s="10" t="s">
        <v>5</v>
      </c>
      <c r="C245" s="16">
        <v>99.713899999999995</v>
      </c>
      <c r="D245" s="17">
        <v>99.773499999999999</v>
      </c>
      <c r="E245" s="18">
        <v>99.833200000000005</v>
      </c>
    </row>
    <row r="246" spans="1:5" x14ac:dyDescent="0.25">
      <c r="A246" s="7" t="s">
        <v>238</v>
      </c>
      <c r="B246" s="10" t="s">
        <v>6</v>
      </c>
      <c r="C246" s="19">
        <v>8.3010999999999999</v>
      </c>
      <c r="D246" s="20">
        <v>7.2378999999999998</v>
      </c>
      <c r="E246" s="21">
        <v>6.1853999999999996</v>
      </c>
    </row>
    <row r="247" spans="1:5" x14ac:dyDescent="0.25">
      <c r="A247" s="7" t="s">
        <v>238</v>
      </c>
      <c r="B247" s="10" t="s">
        <v>11</v>
      </c>
      <c r="C247" s="16">
        <v>6.0299999999999999E-2</v>
      </c>
      <c r="D247" s="17">
        <v>6.0299999999999999E-2</v>
      </c>
      <c r="E247" s="18">
        <v>6.0299999999999999E-2</v>
      </c>
    </row>
    <row r="248" spans="1:5" x14ac:dyDescent="0.25">
      <c r="A248" s="7" t="s">
        <v>238</v>
      </c>
      <c r="B248" s="10" t="s">
        <v>10</v>
      </c>
      <c r="C248" s="16">
        <v>5.5599999999999997E-2</v>
      </c>
      <c r="D248" s="17">
        <v>5.62E-2</v>
      </c>
      <c r="E248" s="18">
        <v>5.67E-2</v>
      </c>
    </row>
    <row r="249" spans="1:5" x14ac:dyDescent="0.25">
      <c r="A249" s="7" t="s">
        <v>238</v>
      </c>
      <c r="B249" s="10" t="s">
        <v>7</v>
      </c>
      <c r="C249" s="16"/>
      <c r="D249" s="17">
        <v>5.9499999999999997E-2</v>
      </c>
      <c r="E249" s="18"/>
    </row>
    <row r="250" spans="1:5" x14ac:dyDescent="0.25">
      <c r="A250" s="7" t="s">
        <v>238</v>
      </c>
      <c r="B250" s="11" t="s">
        <v>8</v>
      </c>
      <c r="C250" s="22"/>
      <c r="D250" s="23">
        <v>2.3999999999999998E-3</v>
      </c>
      <c r="E250" s="24"/>
    </row>
    <row r="251" spans="1:5" ht="15.75" thickBot="1" x14ac:dyDescent="0.3">
      <c r="A251" s="8" t="s">
        <v>238</v>
      </c>
      <c r="B251" s="12" t="s">
        <v>9</v>
      </c>
      <c r="C251" s="25">
        <v>10.4193</v>
      </c>
      <c r="D251" s="26">
        <v>16.423300000000001</v>
      </c>
      <c r="E251" s="27">
        <v>21.560099999999998</v>
      </c>
    </row>
    <row r="252" spans="1:5" x14ac:dyDescent="0.25">
      <c r="A252" s="6" t="s">
        <v>237</v>
      </c>
      <c r="B252" s="9" t="s">
        <v>12</v>
      </c>
      <c r="C252" s="727" t="s">
        <v>13</v>
      </c>
      <c r="D252" s="728"/>
      <c r="E252" s="729"/>
    </row>
    <row r="253" spans="1:5" x14ac:dyDescent="0.25">
      <c r="A253" s="7" t="s">
        <v>237</v>
      </c>
      <c r="B253" s="10" t="s">
        <v>3</v>
      </c>
      <c r="C253" s="13"/>
      <c r="D253" s="14">
        <v>130</v>
      </c>
      <c r="E253" s="15"/>
    </row>
    <row r="254" spans="1:5" x14ac:dyDescent="0.25">
      <c r="A254" s="7" t="s">
        <v>237</v>
      </c>
      <c r="B254" s="10" t="s">
        <v>4</v>
      </c>
      <c r="C254" s="16">
        <v>100.8716</v>
      </c>
      <c r="D254" s="17">
        <v>101.3745</v>
      </c>
      <c r="E254" s="18">
        <v>101.8159</v>
      </c>
    </row>
    <row r="255" spans="1:5" x14ac:dyDescent="0.25">
      <c r="A255" s="7" t="s">
        <v>237</v>
      </c>
      <c r="B255" s="10" t="s">
        <v>5</v>
      </c>
      <c r="C255" s="16">
        <v>100.0885</v>
      </c>
      <c r="D255" s="17">
        <v>100.5913</v>
      </c>
      <c r="E255" s="18">
        <v>101.03279999999999</v>
      </c>
    </row>
    <row r="256" spans="1:5" x14ac:dyDescent="0.25">
      <c r="A256" s="7" t="s">
        <v>237</v>
      </c>
      <c r="B256" s="10" t="s">
        <v>6</v>
      </c>
      <c r="C256" s="19">
        <v>8.2596000000000007</v>
      </c>
      <c r="D256" s="20">
        <v>7.1927000000000003</v>
      </c>
      <c r="E256" s="21">
        <v>6.0997000000000003</v>
      </c>
    </row>
    <row r="257" spans="1:5" x14ac:dyDescent="0.25">
      <c r="A257" s="7" t="s">
        <v>237</v>
      </c>
      <c r="B257" s="10" t="s">
        <v>11</v>
      </c>
      <c r="C257" s="16">
        <v>0.68189999999999995</v>
      </c>
      <c r="D257" s="17">
        <v>0.60389999999999999</v>
      </c>
      <c r="E257" s="18">
        <v>0.54800000000000004</v>
      </c>
    </row>
    <row r="258" spans="1:5" x14ac:dyDescent="0.25">
      <c r="A258" s="7" t="s">
        <v>237</v>
      </c>
      <c r="B258" s="10" t="s">
        <v>10</v>
      </c>
      <c r="C258" s="16">
        <v>0.63039999999999996</v>
      </c>
      <c r="D258" s="17">
        <v>0.56379999999999997</v>
      </c>
      <c r="E258" s="18">
        <v>0.51659999999999995</v>
      </c>
    </row>
    <row r="259" spans="1:5" x14ac:dyDescent="0.25">
      <c r="A259" s="7" t="s">
        <v>237</v>
      </c>
      <c r="B259" s="10" t="s">
        <v>7</v>
      </c>
      <c r="C259" s="16"/>
      <c r="D259" s="17">
        <v>0.4657</v>
      </c>
      <c r="E259" s="18"/>
    </row>
    <row r="260" spans="1:5" x14ac:dyDescent="0.25">
      <c r="A260" s="7" t="s">
        <v>237</v>
      </c>
      <c r="B260" s="11" t="s">
        <v>8</v>
      </c>
      <c r="C260" s="22"/>
      <c r="D260" s="23">
        <v>-6.0502000000000002</v>
      </c>
      <c r="E260" s="24"/>
    </row>
    <row r="261" spans="1:5" ht="15.75" thickBot="1" x14ac:dyDescent="0.3">
      <c r="A261" s="8" t="s">
        <v>237</v>
      </c>
      <c r="B261" s="12" t="s">
        <v>9</v>
      </c>
      <c r="C261" s="25">
        <v>10.392099999999999</v>
      </c>
      <c r="D261" s="26">
        <v>16.4452</v>
      </c>
      <c r="E261" s="27">
        <v>21.868600000000001</v>
      </c>
    </row>
    <row r="262" spans="1:5" x14ac:dyDescent="0.25">
      <c r="A262" s="6" t="s">
        <v>236</v>
      </c>
      <c r="B262" s="9" t="s">
        <v>12</v>
      </c>
      <c r="C262" s="727" t="s">
        <v>13</v>
      </c>
      <c r="D262" s="728"/>
      <c r="E262" s="729"/>
    </row>
    <row r="263" spans="1:5" x14ac:dyDescent="0.25">
      <c r="A263" s="7" t="s">
        <v>236</v>
      </c>
      <c r="B263" s="10" t="s">
        <v>3</v>
      </c>
      <c r="C263" s="13"/>
      <c r="D263" s="14">
        <v>130</v>
      </c>
      <c r="E263" s="15"/>
    </row>
    <row r="264" spans="1:5" x14ac:dyDescent="0.25">
      <c r="A264" s="7" t="s">
        <v>236</v>
      </c>
      <c r="B264" s="10" t="s">
        <v>4</v>
      </c>
      <c r="C264" s="16">
        <v>101.48269999999999</v>
      </c>
      <c r="D264" s="17">
        <v>102.2967</v>
      </c>
      <c r="E264" s="18">
        <v>102.9894</v>
      </c>
    </row>
    <row r="265" spans="1:5" x14ac:dyDescent="0.25">
      <c r="A265" s="7" t="s">
        <v>236</v>
      </c>
      <c r="B265" s="10" t="s">
        <v>5</v>
      </c>
      <c r="C265" s="16">
        <v>99.856499999999997</v>
      </c>
      <c r="D265" s="17">
        <v>100.67059999999999</v>
      </c>
      <c r="E265" s="18">
        <v>101.3633</v>
      </c>
    </row>
    <row r="266" spans="1:5" x14ac:dyDescent="0.25">
      <c r="A266" s="7" t="s">
        <v>236</v>
      </c>
      <c r="B266" s="10" t="s">
        <v>6</v>
      </c>
      <c r="C266" s="19">
        <v>8.4376999999999995</v>
      </c>
      <c r="D266" s="20">
        <v>7.3579999999999997</v>
      </c>
      <c r="E266" s="21">
        <v>6.2214999999999998</v>
      </c>
    </row>
    <row r="267" spans="1:5" x14ac:dyDescent="0.25">
      <c r="A267" s="7" t="s">
        <v>236</v>
      </c>
      <c r="B267" s="10" t="s">
        <v>11</v>
      </c>
      <c r="C267" s="16">
        <v>1.0518000000000001</v>
      </c>
      <c r="D267" s="17">
        <v>0.91300000000000003</v>
      </c>
      <c r="E267" s="18">
        <v>0.81069999999999998</v>
      </c>
    </row>
    <row r="268" spans="1:5" x14ac:dyDescent="0.25">
      <c r="A268" s="7" t="s">
        <v>236</v>
      </c>
      <c r="B268" s="10" t="s">
        <v>10</v>
      </c>
      <c r="C268" s="16">
        <v>0.97270000000000001</v>
      </c>
      <c r="D268" s="17">
        <v>0.8528</v>
      </c>
      <c r="E268" s="18">
        <v>0.76459999999999995</v>
      </c>
    </row>
    <row r="269" spans="1:5" x14ac:dyDescent="0.25">
      <c r="A269" s="7" t="s">
        <v>236</v>
      </c>
      <c r="B269" s="10" t="s">
        <v>7</v>
      </c>
      <c r="C269" s="16"/>
      <c r="D269" s="17">
        <v>0.73650000000000004</v>
      </c>
      <c r="E269" s="18"/>
    </row>
    <row r="270" spans="1:5" x14ac:dyDescent="0.25">
      <c r="A270" s="7" t="s">
        <v>236</v>
      </c>
      <c r="B270" s="11" t="s">
        <v>8</v>
      </c>
      <c r="C270" s="22"/>
      <c r="D270" s="23">
        <v>-11.867100000000001</v>
      </c>
      <c r="E270" s="24"/>
    </row>
    <row r="271" spans="1:5" ht="15.75" thickBot="1" x14ac:dyDescent="0.3">
      <c r="A271" s="8" t="s">
        <v>236</v>
      </c>
      <c r="B271" s="12" t="s">
        <v>9</v>
      </c>
      <c r="C271" s="25">
        <v>9.4718</v>
      </c>
      <c r="D271" s="26">
        <v>15.4352</v>
      </c>
      <c r="E271" s="27">
        <v>20.6966</v>
      </c>
    </row>
    <row r="272" spans="1:5" x14ac:dyDescent="0.25">
      <c r="A272" s="6" t="s">
        <v>235</v>
      </c>
      <c r="B272" s="9" t="s">
        <v>12</v>
      </c>
      <c r="C272" s="727" t="s">
        <v>13</v>
      </c>
      <c r="D272" s="728"/>
      <c r="E272" s="729"/>
    </row>
    <row r="273" spans="1:5" x14ac:dyDescent="0.25">
      <c r="A273" s="7" t="s">
        <v>235</v>
      </c>
      <c r="B273" s="10" t="s">
        <v>3</v>
      </c>
      <c r="C273" s="13"/>
      <c r="D273" s="14">
        <v>130</v>
      </c>
      <c r="E273" s="15"/>
    </row>
    <row r="274" spans="1:5" x14ac:dyDescent="0.25">
      <c r="A274" s="7" t="s">
        <v>235</v>
      </c>
      <c r="B274" s="10" t="s">
        <v>4</v>
      </c>
      <c r="C274" s="16">
        <v>102.1011</v>
      </c>
      <c r="D274" s="17">
        <v>102.5158</v>
      </c>
      <c r="E274" s="18">
        <v>102.8822</v>
      </c>
    </row>
    <row r="275" spans="1:5" x14ac:dyDescent="0.25">
      <c r="A275" s="7" t="s">
        <v>235</v>
      </c>
      <c r="B275" s="10" t="s">
        <v>5</v>
      </c>
      <c r="C275" s="16">
        <v>100.982</v>
      </c>
      <c r="D275" s="17">
        <v>101.3967</v>
      </c>
      <c r="E275" s="18">
        <v>101.76300000000001</v>
      </c>
    </row>
    <row r="276" spans="1:5" x14ac:dyDescent="0.25">
      <c r="A276" s="7" t="s">
        <v>235</v>
      </c>
      <c r="B276" s="10" t="s">
        <v>6</v>
      </c>
      <c r="C276" s="19">
        <v>8.3405000000000005</v>
      </c>
      <c r="D276" s="20">
        <v>7.2362000000000002</v>
      </c>
      <c r="E276" s="21">
        <v>6.1307</v>
      </c>
    </row>
    <row r="277" spans="1:5" x14ac:dyDescent="0.25">
      <c r="A277" s="7" t="s">
        <v>235</v>
      </c>
      <c r="B277" s="10" t="s">
        <v>11</v>
      </c>
      <c r="C277" s="16">
        <v>0.59519999999999995</v>
      </c>
      <c r="D277" s="17">
        <v>0.51060000000000005</v>
      </c>
      <c r="E277" s="18">
        <v>0.4607</v>
      </c>
    </row>
    <row r="278" spans="1:5" x14ac:dyDescent="0.25">
      <c r="A278" s="7" t="s">
        <v>235</v>
      </c>
      <c r="B278" s="10" t="s">
        <v>10</v>
      </c>
      <c r="C278" s="16">
        <v>0.5504</v>
      </c>
      <c r="D278" s="17">
        <v>0.47670000000000001</v>
      </c>
      <c r="E278" s="18">
        <v>0.43430000000000002</v>
      </c>
    </row>
    <row r="279" spans="1:5" x14ac:dyDescent="0.25">
      <c r="A279" s="7" t="s">
        <v>235</v>
      </c>
      <c r="B279" s="10" t="s">
        <v>7</v>
      </c>
      <c r="C279" s="16"/>
      <c r="D279" s="17">
        <v>0.38090000000000002</v>
      </c>
      <c r="E279" s="18"/>
    </row>
    <row r="280" spans="1:5" x14ac:dyDescent="0.25">
      <c r="A280" s="7" t="s">
        <v>235</v>
      </c>
      <c r="B280" s="11" t="s">
        <v>8</v>
      </c>
      <c r="C280" s="22"/>
      <c r="D280" s="23">
        <v>-4.7161999999999997</v>
      </c>
      <c r="E280" s="24"/>
    </row>
    <row r="281" spans="1:5" ht="15.75" thickBot="1" x14ac:dyDescent="0.3">
      <c r="A281" s="8" t="s">
        <v>235</v>
      </c>
      <c r="B281" s="12" t="s">
        <v>9</v>
      </c>
      <c r="C281" s="25">
        <v>11.6724</v>
      </c>
      <c r="D281" s="26">
        <v>18.1449</v>
      </c>
      <c r="E281" s="27">
        <v>23.329699999999999</v>
      </c>
    </row>
  </sheetData>
  <autoFilter ref="A1:B281"/>
  <mergeCells count="28">
    <mergeCell ref="C262:E262"/>
    <mergeCell ref="C272:E272"/>
    <mergeCell ref="C192:E192"/>
    <mergeCell ref="C202:E202"/>
    <mergeCell ref="C212:E212"/>
    <mergeCell ref="C222:E222"/>
    <mergeCell ref="C232:E232"/>
    <mergeCell ref="C122:E122"/>
    <mergeCell ref="C92:E92"/>
    <mergeCell ref="C102:E102"/>
    <mergeCell ref="C242:E242"/>
    <mergeCell ref="C252:E252"/>
    <mergeCell ref="C182:E182"/>
    <mergeCell ref="C132:E132"/>
    <mergeCell ref="C172:E172"/>
    <mergeCell ref="C142:E142"/>
    <mergeCell ref="C152:E152"/>
    <mergeCell ref="C162:E162"/>
    <mergeCell ref="C112:E112"/>
    <mergeCell ref="C82:E82"/>
    <mergeCell ref="C62:E62"/>
    <mergeCell ref="C72:E72"/>
    <mergeCell ref="C2:E2"/>
    <mergeCell ref="C12:E12"/>
    <mergeCell ref="C22:E22"/>
    <mergeCell ref="C32:E32"/>
    <mergeCell ref="C42:E42"/>
    <mergeCell ref="C52:E5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91"/>
  <sheetViews>
    <sheetView zoomScaleNormal="100" workbookViewId="0">
      <pane ySplit="1" topLeftCell="A2" activePane="bottomLeft" state="frozen"/>
      <selection pane="bottomLeft" activeCell="C111" sqref="C111"/>
    </sheetView>
  </sheetViews>
  <sheetFormatPr defaultRowHeight="15" x14ac:dyDescent="0.25"/>
  <cols>
    <col min="1" max="1" width="17" style="1" customWidth="1"/>
    <col min="2" max="2" width="23.85546875" style="1" customWidth="1"/>
    <col min="3" max="14" width="9.28515625" style="28" customWidth="1"/>
    <col min="15" max="15" width="9.140625" style="1" customWidth="1"/>
    <col min="16" max="16384" width="9.140625" style="1"/>
  </cols>
  <sheetData>
    <row r="1" spans="1:14" ht="15.75" thickBot="1" x14ac:dyDescent="0.3">
      <c r="A1" s="2" t="s">
        <v>50</v>
      </c>
      <c r="B1" s="5" t="s">
        <v>51</v>
      </c>
      <c r="C1" s="2" t="s">
        <v>0</v>
      </c>
      <c r="D1" s="3" t="s">
        <v>1</v>
      </c>
      <c r="E1" s="4" t="s">
        <v>2</v>
      </c>
      <c r="F1" s="2" t="s">
        <v>0</v>
      </c>
      <c r="G1" s="3" t="s">
        <v>1</v>
      </c>
      <c r="H1" s="4" t="s">
        <v>2</v>
      </c>
      <c r="I1" s="2" t="s">
        <v>0</v>
      </c>
      <c r="J1" s="3" t="s">
        <v>1</v>
      </c>
      <c r="K1" s="4" t="s">
        <v>2</v>
      </c>
      <c r="L1" s="2" t="s">
        <v>0</v>
      </c>
      <c r="M1" s="3" t="s">
        <v>1</v>
      </c>
      <c r="N1" s="4" t="s">
        <v>2</v>
      </c>
    </row>
    <row r="2" spans="1:14" x14ac:dyDescent="0.25">
      <c r="A2" s="6" t="s">
        <v>37</v>
      </c>
      <c r="B2" s="9" t="s">
        <v>12</v>
      </c>
      <c r="C2" s="727" t="s">
        <v>38</v>
      </c>
      <c r="D2" s="728"/>
      <c r="E2" s="729"/>
      <c r="F2" s="727" t="s">
        <v>39</v>
      </c>
      <c r="G2" s="728"/>
      <c r="H2" s="729"/>
      <c r="I2" s="727" t="s">
        <v>14</v>
      </c>
      <c r="J2" s="728"/>
      <c r="K2" s="729"/>
      <c r="L2" s="727"/>
      <c r="M2" s="728"/>
      <c r="N2" s="729"/>
    </row>
    <row r="3" spans="1:14" x14ac:dyDescent="0.25">
      <c r="A3" s="7" t="s">
        <v>37</v>
      </c>
      <c r="B3" s="10" t="s">
        <v>3</v>
      </c>
      <c r="C3" s="13"/>
      <c r="D3" s="14">
        <v>130</v>
      </c>
      <c r="E3" s="15"/>
      <c r="F3" s="13"/>
      <c r="G3" s="14">
        <v>130</v>
      </c>
      <c r="H3" s="15"/>
      <c r="I3" s="13"/>
      <c r="J3" s="14">
        <v>130</v>
      </c>
      <c r="K3" s="15"/>
      <c r="L3" s="13"/>
      <c r="M3" s="14"/>
      <c r="N3" s="15"/>
    </row>
    <row r="4" spans="1:14" x14ac:dyDescent="0.25">
      <c r="A4" s="7" t="s">
        <v>37</v>
      </c>
      <c r="B4" s="10" t="s">
        <v>4</v>
      </c>
      <c r="C4" s="16">
        <v>102.8873</v>
      </c>
      <c r="D4" s="17">
        <v>104.0692</v>
      </c>
      <c r="E4" s="18">
        <v>105.1027</v>
      </c>
      <c r="F4" s="16">
        <v>92.744600000000005</v>
      </c>
      <c r="G4" s="17">
        <v>95.148300000000006</v>
      </c>
      <c r="H4" s="18">
        <v>97.040899999999993</v>
      </c>
      <c r="I4" s="16">
        <v>104.2422</v>
      </c>
      <c r="J4" s="17">
        <v>107.1764</v>
      </c>
      <c r="K4" s="18">
        <v>109.8254</v>
      </c>
      <c r="L4" s="16"/>
      <c r="M4" s="17"/>
      <c r="N4" s="18"/>
    </row>
    <row r="5" spans="1:14" x14ac:dyDescent="0.25">
      <c r="A5" s="7" t="s">
        <v>37</v>
      </c>
      <c r="B5" s="10" t="s">
        <v>5</v>
      </c>
      <c r="C5" s="16">
        <v>102.5915</v>
      </c>
      <c r="D5" s="17">
        <v>103.7735</v>
      </c>
      <c r="E5" s="18">
        <v>104.807</v>
      </c>
      <c r="F5" s="16">
        <v>92.646000000000001</v>
      </c>
      <c r="G5" s="17">
        <v>95.049700000000001</v>
      </c>
      <c r="H5" s="18">
        <v>96.942300000000003</v>
      </c>
      <c r="I5" s="16">
        <v>103.6133</v>
      </c>
      <c r="J5" s="17">
        <v>106.5475</v>
      </c>
      <c r="K5" s="18">
        <v>109.1965</v>
      </c>
      <c r="L5" s="16"/>
      <c r="M5" s="17"/>
      <c r="N5" s="18"/>
    </row>
    <row r="6" spans="1:14" x14ac:dyDescent="0.25">
      <c r="A6" s="7" t="s">
        <v>37</v>
      </c>
      <c r="B6" s="10" t="s">
        <v>6</v>
      </c>
      <c r="C6" s="19">
        <v>8.6273</v>
      </c>
      <c r="D6" s="20">
        <v>7.5343</v>
      </c>
      <c r="E6" s="21">
        <v>6.3480999999999996</v>
      </c>
      <c r="F6" s="19">
        <v>8.6232000000000006</v>
      </c>
      <c r="G6" s="20">
        <v>7.5278999999999998</v>
      </c>
      <c r="H6" s="21">
        <v>6.3437000000000001</v>
      </c>
      <c r="I6" s="19">
        <v>8.8379999999999992</v>
      </c>
      <c r="J6" s="20">
        <v>7.7472000000000003</v>
      </c>
      <c r="K6" s="21">
        <v>6.5467000000000004</v>
      </c>
      <c r="L6" s="19"/>
      <c r="M6" s="20"/>
      <c r="N6" s="21"/>
    </row>
    <row r="7" spans="1:14" x14ac:dyDescent="0.25">
      <c r="A7" s="7" t="s">
        <v>37</v>
      </c>
      <c r="B7" s="10" t="s">
        <v>11</v>
      </c>
      <c r="C7" s="16">
        <v>1.4772000000000001</v>
      </c>
      <c r="D7" s="17">
        <v>1.2690999999999999</v>
      </c>
      <c r="E7" s="18">
        <v>1.1208</v>
      </c>
      <c r="F7" s="16">
        <v>1.508</v>
      </c>
      <c r="G7" s="17">
        <v>1.2938000000000001</v>
      </c>
      <c r="H7" s="18">
        <v>1.1433</v>
      </c>
      <c r="I7" s="16">
        <v>3.4758</v>
      </c>
      <c r="J7" s="17">
        <v>2.9691000000000001</v>
      </c>
      <c r="K7" s="18">
        <v>2.6253000000000002</v>
      </c>
      <c r="L7" s="16"/>
      <c r="M7" s="17"/>
      <c r="N7" s="18"/>
    </row>
    <row r="8" spans="1:14" x14ac:dyDescent="0.25">
      <c r="A8" s="7" t="s">
        <v>37</v>
      </c>
      <c r="B8" s="10" t="s">
        <v>10</v>
      </c>
      <c r="C8" s="16">
        <v>1.3657999999999999</v>
      </c>
      <c r="D8" s="17">
        <v>1.1855</v>
      </c>
      <c r="E8" s="18">
        <v>1.0569999999999999</v>
      </c>
      <c r="F8" s="16">
        <v>1.3940999999999999</v>
      </c>
      <c r="G8" s="17">
        <v>1.2083999999999999</v>
      </c>
      <c r="H8" s="18">
        <v>1.0781000000000001</v>
      </c>
      <c r="I8" s="16">
        <v>3.2061999999999999</v>
      </c>
      <c r="J8" s="17">
        <v>2.7679</v>
      </c>
      <c r="K8" s="18">
        <v>2.4719000000000002</v>
      </c>
      <c r="L8" s="16"/>
      <c r="M8" s="17"/>
      <c r="N8" s="18"/>
    </row>
    <row r="9" spans="1:14" x14ac:dyDescent="0.25">
      <c r="A9" s="7" t="s">
        <v>37</v>
      </c>
      <c r="B9" s="10" t="s">
        <v>7</v>
      </c>
      <c r="C9" s="16"/>
      <c r="D9" s="17">
        <v>1.0644</v>
      </c>
      <c r="E9" s="18"/>
      <c r="F9" s="16"/>
      <c r="G9" s="17">
        <v>2.2576999999999998</v>
      </c>
      <c r="H9" s="18"/>
      <c r="I9" s="16"/>
      <c r="J9" s="17">
        <v>2.6046999999999998</v>
      </c>
      <c r="K9" s="18"/>
      <c r="L9" s="16"/>
      <c r="M9" s="17"/>
      <c r="N9" s="18"/>
    </row>
    <row r="10" spans="1:14" x14ac:dyDescent="0.25">
      <c r="A10" s="7" t="s">
        <v>37</v>
      </c>
      <c r="B10" s="11" t="s">
        <v>8</v>
      </c>
      <c r="C10" s="22"/>
      <c r="D10" s="23">
        <v>-14.268000000000001</v>
      </c>
      <c r="E10" s="24"/>
      <c r="F10" s="22"/>
      <c r="G10" s="23">
        <v>-53.726300000000002</v>
      </c>
      <c r="H10" s="24"/>
      <c r="I10" s="22"/>
      <c r="J10" s="23">
        <v>-26.6112</v>
      </c>
      <c r="K10" s="24"/>
      <c r="L10" s="22"/>
      <c r="M10" s="23"/>
      <c r="N10" s="24"/>
    </row>
    <row r="11" spans="1:14" ht="15.75" thickBot="1" x14ac:dyDescent="0.3">
      <c r="A11" s="8" t="s">
        <v>37</v>
      </c>
      <c r="B11" s="12" t="s">
        <v>9</v>
      </c>
      <c r="C11" s="25">
        <v>13.342000000000001</v>
      </c>
      <c r="D11" s="26">
        <v>19.502700000000001</v>
      </c>
      <c r="E11" s="27">
        <v>24.296800000000001</v>
      </c>
      <c r="F11" s="25">
        <v>13.3332</v>
      </c>
      <c r="G11" s="26">
        <v>19.4878</v>
      </c>
      <c r="H11" s="27">
        <v>24.276399999999999</v>
      </c>
      <c r="I11" s="25">
        <v>13.301</v>
      </c>
      <c r="J11" s="26">
        <v>19.4909</v>
      </c>
      <c r="K11" s="27">
        <v>24.302499999999998</v>
      </c>
      <c r="L11" s="25"/>
      <c r="M11" s="26"/>
      <c r="N11" s="27"/>
    </row>
    <row r="12" spans="1:14" x14ac:dyDescent="0.25">
      <c r="A12" s="6" t="s">
        <v>42</v>
      </c>
      <c r="B12" s="9" t="s">
        <v>12</v>
      </c>
      <c r="C12" s="727" t="s">
        <v>40</v>
      </c>
      <c r="D12" s="728"/>
      <c r="E12" s="729"/>
      <c r="F12" s="727" t="s">
        <v>41</v>
      </c>
      <c r="G12" s="728"/>
      <c r="H12" s="729"/>
      <c r="I12" s="727" t="s">
        <v>29</v>
      </c>
      <c r="J12" s="728"/>
      <c r="K12" s="729"/>
      <c r="L12" s="727" t="s">
        <v>14</v>
      </c>
      <c r="M12" s="728"/>
      <c r="N12" s="729"/>
    </row>
    <row r="13" spans="1:14" x14ac:dyDescent="0.25">
      <c r="A13" s="7" t="s">
        <v>42</v>
      </c>
      <c r="B13" s="10" t="s">
        <v>3</v>
      </c>
      <c r="C13" s="13"/>
      <c r="D13" s="14"/>
      <c r="E13" s="15"/>
      <c r="F13" s="13"/>
      <c r="G13" s="14"/>
      <c r="H13" s="15"/>
      <c r="I13" s="13"/>
      <c r="J13" s="14">
        <v>130</v>
      </c>
      <c r="K13" s="15"/>
      <c r="L13" s="13"/>
      <c r="M13" s="14">
        <v>130</v>
      </c>
      <c r="N13" s="15"/>
    </row>
    <row r="14" spans="1:14" x14ac:dyDescent="0.25">
      <c r="A14" s="7" t="s">
        <v>42</v>
      </c>
      <c r="B14" s="10" t="s">
        <v>4</v>
      </c>
      <c r="C14" s="16"/>
      <c r="D14" s="17"/>
      <c r="E14" s="18"/>
      <c r="F14" s="16"/>
      <c r="G14" s="17"/>
      <c r="H14" s="18"/>
      <c r="I14" s="16">
        <v>106.4765</v>
      </c>
      <c r="J14" s="17">
        <v>107.71080000000001</v>
      </c>
      <c r="K14" s="18">
        <v>108.8723</v>
      </c>
      <c r="L14" s="16">
        <v>160.62219999999999</v>
      </c>
      <c r="M14" s="17">
        <v>168.29660000000001</v>
      </c>
      <c r="N14" s="18">
        <v>175.1052</v>
      </c>
    </row>
    <row r="15" spans="1:14" x14ac:dyDescent="0.25">
      <c r="A15" s="7" t="s">
        <v>42</v>
      </c>
      <c r="B15" s="10" t="s">
        <v>5</v>
      </c>
      <c r="C15" s="16"/>
      <c r="D15" s="17"/>
      <c r="E15" s="18"/>
      <c r="F15" s="16"/>
      <c r="G15" s="17"/>
      <c r="H15" s="18"/>
      <c r="I15" s="16">
        <v>106.2175</v>
      </c>
      <c r="J15" s="17">
        <v>107.45189999999999</v>
      </c>
      <c r="K15" s="18">
        <v>108.6134</v>
      </c>
      <c r="L15" s="16">
        <v>159.3082</v>
      </c>
      <c r="M15" s="17">
        <v>166.98249999999999</v>
      </c>
      <c r="N15" s="18">
        <v>173.7911</v>
      </c>
    </row>
    <row r="16" spans="1:14" x14ac:dyDescent="0.25">
      <c r="A16" s="7" t="s">
        <v>42</v>
      </c>
      <c r="B16" s="10" t="s">
        <v>6</v>
      </c>
      <c r="C16" s="19"/>
      <c r="D16" s="20"/>
      <c r="E16" s="21"/>
      <c r="F16" s="19"/>
      <c r="G16" s="20"/>
      <c r="H16" s="21"/>
      <c r="I16" s="19">
        <v>8.7283000000000008</v>
      </c>
      <c r="J16" s="20">
        <v>7.6228999999999996</v>
      </c>
      <c r="K16" s="21">
        <v>6.4264000000000001</v>
      </c>
      <c r="L16" s="19">
        <v>8.9499999999999993</v>
      </c>
      <c r="M16" s="20">
        <v>7.8535000000000004</v>
      </c>
      <c r="N16" s="21">
        <v>6.6757999999999997</v>
      </c>
    </row>
    <row r="17" spans="1:14" x14ac:dyDescent="0.25">
      <c r="A17" s="7" t="s">
        <v>42</v>
      </c>
      <c r="B17" s="10" t="s">
        <v>11</v>
      </c>
      <c r="C17" s="16"/>
      <c r="D17" s="17"/>
      <c r="E17" s="18"/>
      <c r="F17" s="16"/>
      <c r="G17" s="17"/>
      <c r="H17" s="18"/>
      <c r="I17" s="16">
        <v>2.0084</v>
      </c>
      <c r="J17" s="17">
        <v>1.7226999999999999</v>
      </c>
      <c r="K17" s="18">
        <v>1.5235000000000001</v>
      </c>
      <c r="L17" s="16">
        <v>5.2374000000000001</v>
      </c>
      <c r="M17" s="17">
        <v>4.4729999999999999</v>
      </c>
      <c r="N17" s="18">
        <v>3.9354</v>
      </c>
    </row>
    <row r="18" spans="1:14" x14ac:dyDescent="0.25">
      <c r="A18" s="7" t="s">
        <v>42</v>
      </c>
      <c r="B18" s="10" t="s">
        <v>10</v>
      </c>
      <c r="C18" s="16"/>
      <c r="D18" s="17"/>
      <c r="E18" s="18"/>
      <c r="F18" s="16"/>
      <c r="G18" s="17"/>
      <c r="H18" s="18"/>
      <c r="I18" s="16">
        <v>1.8536999999999999</v>
      </c>
      <c r="J18" s="17">
        <v>1.6071</v>
      </c>
      <c r="K18" s="18">
        <v>1.4350000000000001</v>
      </c>
      <c r="L18" s="16">
        <v>4.8188000000000004</v>
      </c>
      <c r="M18" s="17">
        <v>4.1614000000000004</v>
      </c>
      <c r="N18" s="18">
        <v>3.6991000000000001</v>
      </c>
    </row>
    <row r="19" spans="1:14" x14ac:dyDescent="0.25">
      <c r="A19" s="7" t="s">
        <v>42</v>
      </c>
      <c r="B19" s="10" t="s">
        <v>7</v>
      </c>
      <c r="C19" s="16"/>
      <c r="D19" s="17"/>
      <c r="E19" s="18"/>
      <c r="F19" s="16"/>
      <c r="G19" s="17"/>
      <c r="H19" s="18"/>
      <c r="I19" s="16"/>
      <c r="J19" s="17">
        <v>1.1122000000000001</v>
      </c>
      <c r="K19" s="18"/>
      <c r="L19" s="16"/>
      <c r="M19" s="17">
        <v>4.3028000000000004</v>
      </c>
      <c r="N19" s="18"/>
    </row>
    <row r="20" spans="1:14" x14ac:dyDescent="0.25">
      <c r="A20" s="7" t="s">
        <v>42</v>
      </c>
      <c r="B20" s="11" t="s">
        <v>8</v>
      </c>
      <c r="C20" s="22"/>
      <c r="D20" s="23"/>
      <c r="E20" s="24"/>
      <c r="F20" s="22"/>
      <c r="G20" s="23"/>
      <c r="H20" s="24"/>
      <c r="I20" s="22"/>
      <c r="J20" s="23">
        <v>-6.77</v>
      </c>
      <c r="K20" s="24"/>
      <c r="L20" s="22"/>
      <c r="M20" s="23">
        <v>-51.440899999999999</v>
      </c>
      <c r="N20" s="24"/>
    </row>
    <row r="21" spans="1:14" ht="15.75" thickBot="1" x14ac:dyDescent="0.3">
      <c r="A21" s="8" t="s">
        <v>42</v>
      </c>
      <c r="B21" s="12" t="s">
        <v>9</v>
      </c>
      <c r="C21" s="25"/>
      <c r="D21" s="26"/>
      <c r="E21" s="27"/>
      <c r="F21" s="25"/>
      <c r="G21" s="26"/>
      <c r="H21" s="27"/>
      <c r="I21" s="25">
        <v>12.9313</v>
      </c>
      <c r="J21" s="26">
        <v>19.005199999999999</v>
      </c>
      <c r="K21" s="27">
        <v>23.640899999999998</v>
      </c>
      <c r="L21" s="25">
        <v>12.8817</v>
      </c>
      <c r="M21" s="26">
        <v>18.949000000000002</v>
      </c>
      <c r="N21" s="27">
        <v>23.584900000000001</v>
      </c>
    </row>
    <row r="22" spans="1:14" x14ac:dyDescent="0.25">
      <c r="A22" s="6" t="s">
        <v>43</v>
      </c>
      <c r="B22" s="9" t="s">
        <v>12</v>
      </c>
      <c r="C22" s="727" t="s">
        <v>40</v>
      </c>
      <c r="D22" s="728"/>
      <c r="E22" s="729"/>
      <c r="F22" s="727" t="s">
        <v>41</v>
      </c>
      <c r="G22" s="728"/>
      <c r="H22" s="729"/>
      <c r="I22" s="727" t="s">
        <v>29</v>
      </c>
      <c r="J22" s="728"/>
      <c r="K22" s="729"/>
      <c r="L22" s="727" t="s">
        <v>14</v>
      </c>
      <c r="M22" s="728"/>
      <c r="N22" s="729"/>
    </row>
    <row r="23" spans="1:14" x14ac:dyDescent="0.25">
      <c r="A23" s="7" t="s">
        <v>43</v>
      </c>
      <c r="B23" s="10" t="s">
        <v>3</v>
      </c>
      <c r="C23" s="13"/>
      <c r="D23" s="14"/>
      <c r="E23" s="15"/>
      <c r="F23" s="13"/>
      <c r="G23" s="14"/>
      <c r="H23" s="15"/>
      <c r="I23" s="13"/>
      <c r="J23" s="14">
        <v>130</v>
      </c>
      <c r="K23" s="15"/>
      <c r="L23" s="13"/>
      <c r="M23" s="14">
        <v>130</v>
      </c>
      <c r="N23" s="15"/>
    </row>
    <row r="24" spans="1:14" x14ac:dyDescent="0.25">
      <c r="A24" s="7" t="s">
        <v>43</v>
      </c>
      <c r="B24" s="10" t="s">
        <v>4</v>
      </c>
      <c r="C24" s="16"/>
      <c r="D24" s="17"/>
      <c r="E24" s="18"/>
      <c r="F24" s="16"/>
      <c r="G24" s="17"/>
      <c r="H24" s="18"/>
      <c r="I24" s="16">
        <v>102.3125</v>
      </c>
      <c r="J24" s="17">
        <v>103.779</v>
      </c>
      <c r="K24" s="18">
        <v>105.06480000000001</v>
      </c>
      <c r="L24" s="16">
        <v>164.1446</v>
      </c>
      <c r="M24" s="17">
        <v>170.03319999999999</v>
      </c>
      <c r="N24" s="18">
        <v>175.34610000000001</v>
      </c>
    </row>
    <row r="25" spans="1:14" x14ac:dyDescent="0.25">
      <c r="A25" s="7" t="s">
        <v>43</v>
      </c>
      <c r="B25" s="10" t="s">
        <v>5</v>
      </c>
      <c r="C25" s="16"/>
      <c r="D25" s="17"/>
      <c r="E25" s="18"/>
      <c r="F25" s="16"/>
      <c r="G25" s="17"/>
      <c r="H25" s="18"/>
      <c r="I25" s="16">
        <v>102.1495</v>
      </c>
      <c r="J25" s="17">
        <v>103.616</v>
      </c>
      <c r="K25" s="18">
        <v>104.90170000000001</v>
      </c>
      <c r="L25" s="16">
        <v>163.4134</v>
      </c>
      <c r="M25" s="17">
        <v>169.30199999999999</v>
      </c>
      <c r="N25" s="18">
        <v>174.61500000000001</v>
      </c>
    </row>
    <row r="26" spans="1:14" x14ac:dyDescent="0.25">
      <c r="A26" s="7" t="s">
        <v>43</v>
      </c>
      <c r="B26" s="10" t="s">
        <v>6</v>
      </c>
      <c r="C26" s="19"/>
      <c r="D26" s="20"/>
      <c r="E26" s="21"/>
      <c r="F26" s="19"/>
      <c r="G26" s="20"/>
      <c r="H26" s="21"/>
      <c r="I26" s="19">
        <v>8.5495999999999999</v>
      </c>
      <c r="J26" s="20">
        <v>7.4759000000000002</v>
      </c>
      <c r="K26" s="21">
        <v>6.3228999999999997</v>
      </c>
      <c r="L26" s="19">
        <v>8.7972999999999999</v>
      </c>
      <c r="M26" s="20">
        <v>7.7230999999999996</v>
      </c>
      <c r="N26" s="21">
        <v>6.5778999999999996</v>
      </c>
    </row>
    <row r="27" spans="1:14" x14ac:dyDescent="0.25">
      <c r="A27" s="7" t="s">
        <v>43</v>
      </c>
      <c r="B27" s="10" t="s">
        <v>11</v>
      </c>
      <c r="C27" s="16"/>
      <c r="D27" s="17"/>
      <c r="E27" s="18"/>
      <c r="F27" s="16"/>
      <c r="G27" s="17"/>
      <c r="H27" s="18"/>
      <c r="I27" s="16">
        <v>1.6901999999999999</v>
      </c>
      <c r="J27" s="17">
        <v>1.4850000000000001</v>
      </c>
      <c r="K27" s="18">
        <v>1.3303</v>
      </c>
      <c r="L27" s="16">
        <v>4.3209</v>
      </c>
      <c r="M27" s="17">
        <v>3.7606000000000002</v>
      </c>
      <c r="N27" s="18">
        <v>3.3464999999999998</v>
      </c>
    </row>
    <row r="28" spans="1:14" x14ac:dyDescent="0.25">
      <c r="A28" s="7" t="s">
        <v>43</v>
      </c>
      <c r="B28" s="10" t="s">
        <v>10</v>
      </c>
      <c r="C28" s="16"/>
      <c r="D28" s="17"/>
      <c r="E28" s="18"/>
      <c r="F28" s="16"/>
      <c r="G28" s="17"/>
      <c r="H28" s="18"/>
      <c r="I28" s="16">
        <v>1.5599000000000001</v>
      </c>
      <c r="J28" s="17">
        <v>1.3853</v>
      </c>
      <c r="K28" s="18">
        <v>1.2533000000000001</v>
      </c>
      <c r="L28" s="16">
        <v>3.9777999999999998</v>
      </c>
      <c r="M28" s="17">
        <v>3.5002</v>
      </c>
      <c r="N28" s="18">
        <v>3.1472000000000002</v>
      </c>
    </row>
    <row r="29" spans="1:14" x14ac:dyDescent="0.25">
      <c r="A29" s="7" t="s">
        <v>43</v>
      </c>
      <c r="B29" s="10" t="s">
        <v>7</v>
      </c>
      <c r="C29" s="16"/>
      <c r="D29" s="17"/>
      <c r="E29" s="18"/>
      <c r="F29" s="16"/>
      <c r="G29" s="17"/>
      <c r="H29" s="18"/>
      <c r="I29" s="16"/>
      <c r="J29" s="17">
        <v>1.3260000000000001</v>
      </c>
      <c r="K29" s="18"/>
      <c r="L29" s="16"/>
      <c r="M29" s="17">
        <v>3.2938999999999998</v>
      </c>
      <c r="N29" s="18"/>
    </row>
    <row r="30" spans="1:14" x14ac:dyDescent="0.25">
      <c r="A30" s="7" t="s">
        <v>43</v>
      </c>
      <c r="B30" s="11" t="s">
        <v>8</v>
      </c>
      <c r="C30" s="22"/>
      <c r="D30" s="23"/>
      <c r="E30" s="24"/>
      <c r="F30" s="22"/>
      <c r="G30" s="23"/>
      <c r="H30" s="24"/>
      <c r="I30" s="22"/>
      <c r="J30" s="23">
        <v>-17.420000000000002</v>
      </c>
      <c r="K30" s="24"/>
      <c r="L30" s="22"/>
      <c r="M30" s="23">
        <v>-33.8613</v>
      </c>
      <c r="N30" s="24"/>
    </row>
    <row r="31" spans="1:14" ht="15.75" thickBot="1" x14ac:dyDescent="0.3">
      <c r="A31" s="8" t="s">
        <v>43</v>
      </c>
      <c r="B31" s="12" t="s">
        <v>9</v>
      </c>
      <c r="C31" s="25"/>
      <c r="D31" s="26"/>
      <c r="E31" s="27"/>
      <c r="F31" s="25"/>
      <c r="G31" s="26"/>
      <c r="H31" s="27"/>
      <c r="I31" s="25">
        <v>11.637</v>
      </c>
      <c r="J31" s="26">
        <v>17.7544</v>
      </c>
      <c r="K31" s="27">
        <v>22.706399999999999</v>
      </c>
      <c r="L31" s="25">
        <v>11.5893</v>
      </c>
      <c r="M31" s="26">
        <v>17.699300000000001</v>
      </c>
      <c r="N31" s="27">
        <v>22.645700000000001</v>
      </c>
    </row>
    <row r="32" spans="1:14" x14ac:dyDescent="0.25">
      <c r="A32" s="6" t="s">
        <v>44</v>
      </c>
      <c r="B32" s="9" t="s">
        <v>12</v>
      </c>
      <c r="C32" s="727" t="s">
        <v>40</v>
      </c>
      <c r="D32" s="728"/>
      <c r="E32" s="729"/>
      <c r="F32" s="727" t="s">
        <v>39</v>
      </c>
      <c r="G32" s="728"/>
      <c r="H32" s="729"/>
      <c r="I32" s="727" t="s">
        <v>14</v>
      </c>
      <c r="J32" s="728"/>
      <c r="K32" s="729"/>
      <c r="L32" s="727"/>
      <c r="M32" s="728"/>
      <c r="N32" s="729"/>
    </row>
    <row r="33" spans="1:14" x14ac:dyDescent="0.25">
      <c r="A33" s="7" t="s">
        <v>44</v>
      </c>
      <c r="B33" s="10" t="s">
        <v>3</v>
      </c>
      <c r="C33" s="13"/>
      <c r="D33" s="14"/>
      <c r="E33" s="15"/>
      <c r="F33" s="13"/>
      <c r="G33" s="14">
        <v>130</v>
      </c>
      <c r="H33" s="15"/>
      <c r="I33" s="13"/>
      <c r="J33" s="14">
        <v>130</v>
      </c>
      <c r="K33" s="15"/>
      <c r="L33" s="13"/>
      <c r="M33" s="14"/>
      <c r="N33" s="15"/>
    </row>
    <row r="34" spans="1:14" x14ac:dyDescent="0.25">
      <c r="A34" s="7" t="s">
        <v>44</v>
      </c>
      <c r="B34" s="10" t="s">
        <v>4</v>
      </c>
      <c r="C34" s="16"/>
      <c r="D34" s="17"/>
      <c r="E34" s="18"/>
      <c r="F34" s="16">
        <v>103.1961</v>
      </c>
      <c r="G34" s="17">
        <v>104.3922</v>
      </c>
      <c r="H34" s="18">
        <v>105.4205</v>
      </c>
      <c r="I34" s="16">
        <v>143.5684</v>
      </c>
      <c r="J34" s="17">
        <v>146.8562</v>
      </c>
      <c r="K34" s="18">
        <v>149.73519999999999</v>
      </c>
      <c r="L34" s="16"/>
      <c r="M34" s="17"/>
      <c r="N34" s="18"/>
    </row>
    <row r="35" spans="1:14" x14ac:dyDescent="0.25">
      <c r="A35" s="7" t="s">
        <v>44</v>
      </c>
      <c r="B35" s="10" t="s">
        <v>5</v>
      </c>
      <c r="C35" s="16"/>
      <c r="D35" s="17"/>
      <c r="E35" s="18"/>
      <c r="F35" s="16">
        <v>103.0728</v>
      </c>
      <c r="G35" s="17">
        <v>104.2688</v>
      </c>
      <c r="H35" s="18">
        <v>105.2972</v>
      </c>
      <c r="I35" s="16">
        <v>143.15430000000001</v>
      </c>
      <c r="J35" s="17">
        <v>146.44220000000001</v>
      </c>
      <c r="K35" s="18">
        <v>149.3211</v>
      </c>
      <c r="L35" s="16"/>
      <c r="M35" s="17"/>
      <c r="N35" s="18"/>
    </row>
    <row r="36" spans="1:14" x14ac:dyDescent="0.25">
      <c r="A36" s="7" t="s">
        <v>44</v>
      </c>
      <c r="B36" s="10" t="s">
        <v>6</v>
      </c>
      <c r="C36" s="19"/>
      <c r="D36" s="20"/>
      <c r="E36" s="21"/>
      <c r="F36" s="19">
        <v>8.5472999999999999</v>
      </c>
      <c r="G36" s="20">
        <v>7.4729000000000001</v>
      </c>
      <c r="H36" s="21">
        <v>6.3258000000000001</v>
      </c>
      <c r="I36" s="19">
        <v>8.7280999999999995</v>
      </c>
      <c r="J36" s="20">
        <v>7.6683000000000003</v>
      </c>
      <c r="K36" s="21">
        <v>6.5026999999999999</v>
      </c>
      <c r="L36" s="19"/>
      <c r="M36" s="20"/>
      <c r="N36" s="21"/>
    </row>
    <row r="37" spans="1:14" x14ac:dyDescent="0.25">
      <c r="A37" s="7" t="s">
        <v>44</v>
      </c>
      <c r="B37" s="10" t="s">
        <v>11</v>
      </c>
      <c r="C37" s="16"/>
      <c r="D37" s="17"/>
      <c r="E37" s="18"/>
      <c r="F37" s="16">
        <v>1.5062</v>
      </c>
      <c r="G37" s="17">
        <v>1.3089999999999999</v>
      </c>
      <c r="H37" s="18">
        <v>1.1606000000000001</v>
      </c>
      <c r="I37" s="16">
        <v>3.4205000000000001</v>
      </c>
      <c r="J37" s="17">
        <v>2.9325999999999999</v>
      </c>
      <c r="K37" s="18">
        <v>2.5348999999999999</v>
      </c>
      <c r="L37" s="16"/>
      <c r="M37" s="17"/>
      <c r="N37" s="18"/>
    </row>
    <row r="38" spans="1:14" x14ac:dyDescent="0.25">
      <c r="A38" s="7" t="s">
        <v>44</v>
      </c>
      <c r="B38" s="10" t="s">
        <v>10</v>
      </c>
      <c r="C38" s="16"/>
      <c r="D38" s="17"/>
      <c r="E38" s="18"/>
      <c r="F38" s="16">
        <v>1.3914</v>
      </c>
      <c r="G38" s="17">
        <v>1.2221</v>
      </c>
      <c r="H38" s="18">
        <v>1.0942000000000001</v>
      </c>
      <c r="I38" s="16">
        <v>3.1537000000000002</v>
      </c>
      <c r="J38" s="17">
        <v>2.7332000000000001</v>
      </c>
      <c r="K38" s="18">
        <v>2.3866999999999998</v>
      </c>
      <c r="L38" s="16"/>
      <c r="M38" s="17"/>
      <c r="N38" s="18"/>
    </row>
    <row r="39" spans="1:14" x14ac:dyDescent="0.25">
      <c r="A39" s="7" t="s">
        <v>44</v>
      </c>
      <c r="B39" s="10" t="s">
        <v>7</v>
      </c>
      <c r="C39" s="16"/>
      <c r="D39" s="17"/>
      <c r="E39" s="18"/>
      <c r="F39" s="16"/>
      <c r="G39" s="17">
        <v>1.0653999999999999</v>
      </c>
      <c r="H39" s="18"/>
      <c r="I39" s="16"/>
      <c r="J39" s="17">
        <v>2.0996000000000001</v>
      </c>
      <c r="K39" s="18"/>
      <c r="L39" s="16"/>
      <c r="M39" s="17"/>
      <c r="N39" s="18"/>
    </row>
    <row r="40" spans="1:14" x14ac:dyDescent="0.25">
      <c r="A40" s="7" t="s">
        <v>44</v>
      </c>
      <c r="B40" s="11" t="s">
        <v>8</v>
      </c>
      <c r="C40" s="22"/>
      <c r="D40" s="23"/>
      <c r="E40" s="24"/>
      <c r="F40" s="22"/>
      <c r="G40" s="23">
        <v>-16.0702</v>
      </c>
      <c r="H40" s="24"/>
      <c r="I40" s="22"/>
      <c r="J40" s="23">
        <v>-27.843499999999999</v>
      </c>
      <c r="K40" s="24"/>
      <c r="L40" s="22"/>
      <c r="M40" s="23"/>
      <c r="N40" s="24"/>
    </row>
    <row r="41" spans="1:14" ht="15.75" thickBot="1" x14ac:dyDescent="0.3">
      <c r="A41" s="8" t="s">
        <v>44</v>
      </c>
      <c r="B41" s="12" t="s">
        <v>9</v>
      </c>
      <c r="C41" s="25"/>
      <c r="D41" s="26"/>
      <c r="E41" s="27"/>
      <c r="F41" s="25">
        <v>10.863200000000001</v>
      </c>
      <c r="G41" s="26">
        <v>16.572299999999998</v>
      </c>
      <c r="H41" s="27">
        <v>21.403400000000001</v>
      </c>
      <c r="I41" s="25">
        <v>10.821199999999999</v>
      </c>
      <c r="J41" s="26">
        <v>16.5352</v>
      </c>
      <c r="K41" s="27">
        <v>21.372299999999999</v>
      </c>
      <c r="L41" s="25"/>
      <c r="M41" s="26"/>
      <c r="N41" s="27"/>
    </row>
    <row r="42" spans="1:14" x14ac:dyDescent="0.25">
      <c r="A42" s="6" t="s">
        <v>45</v>
      </c>
      <c r="B42" s="9" t="s">
        <v>12</v>
      </c>
      <c r="C42" s="727" t="s">
        <v>40</v>
      </c>
      <c r="D42" s="728"/>
      <c r="E42" s="729"/>
      <c r="F42" s="727" t="s">
        <v>39</v>
      </c>
      <c r="G42" s="728"/>
      <c r="H42" s="729"/>
      <c r="I42" s="727" t="s">
        <v>14</v>
      </c>
      <c r="J42" s="728"/>
      <c r="K42" s="729"/>
      <c r="L42" s="727"/>
      <c r="M42" s="728"/>
      <c r="N42" s="729"/>
    </row>
    <row r="43" spans="1:14" x14ac:dyDescent="0.25">
      <c r="A43" s="7" t="s">
        <v>45</v>
      </c>
      <c r="B43" s="10" t="s">
        <v>3</v>
      </c>
      <c r="C43" s="13"/>
      <c r="D43" s="14"/>
      <c r="E43" s="15"/>
      <c r="F43" s="13"/>
      <c r="G43" s="14">
        <v>130</v>
      </c>
      <c r="H43" s="15"/>
      <c r="I43" s="13"/>
      <c r="J43" s="14">
        <v>130</v>
      </c>
      <c r="K43" s="15"/>
      <c r="L43" s="13"/>
      <c r="M43" s="14"/>
      <c r="N43" s="15"/>
    </row>
    <row r="44" spans="1:14" x14ac:dyDescent="0.25">
      <c r="A44" s="7" t="s">
        <v>45</v>
      </c>
      <c r="B44" s="10" t="s">
        <v>4</v>
      </c>
      <c r="C44" s="16"/>
      <c r="D44" s="17"/>
      <c r="E44" s="18"/>
      <c r="F44" s="16">
        <v>101.5853</v>
      </c>
      <c r="G44" s="17">
        <v>102.12050000000001</v>
      </c>
      <c r="H44" s="18">
        <v>102.63800000000001</v>
      </c>
      <c r="I44" s="16">
        <v>113.84</v>
      </c>
      <c r="J44" s="17">
        <v>115.2392</v>
      </c>
      <c r="K44" s="18">
        <v>116.54049999999999</v>
      </c>
      <c r="L44" s="16"/>
      <c r="M44" s="17"/>
      <c r="N44" s="18"/>
    </row>
    <row r="45" spans="1:14" x14ac:dyDescent="0.25">
      <c r="A45" s="7" t="s">
        <v>45</v>
      </c>
      <c r="B45" s="10" t="s">
        <v>5</v>
      </c>
      <c r="C45" s="16"/>
      <c r="D45" s="17"/>
      <c r="E45" s="18"/>
      <c r="F45" s="16">
        <v>100.3759</v>
      </c>
      <c r="G45" s="17">
        <v>100.91119999999999</v>
      </c>
      <c r="H45" s="18">
        <v>101.4286</v>
      </c>
      <c r="I45" s="16">
        <v>111.9363</v>
      </c>
      <c r="J45" s="17">
        <v>113.3356</v>
      </c>
      <c r="K45" s="18">
        <v>114.6369</v>
      </c>
      <c r="L45" s="16"/>
      <c r="M45" s="17"/>
      <c r="N45" s="18"/>
    </row>
    <row r="46" spans="1:14" x14ac:dyDescent="0.25">
      <c r="A46" s="7" t="s">
        <v>45</v>
      </c>
      <c r="B46" s="10" t="s">
        <v>6</v>
      </c>
      <c r="C46" s="19"/>
      <c r="D46" s="20"/>
      <c r="E46" s="21"/>
      <c r="F46" s="19">
        <v>8.2885000000000009</v>
      </c>
      <c r="G46" s="20">
        <v>7.1837</v>
      </c>
      <c r="H46" s="21">
        <v>6.1063000000000001</v>
      </c>
      <c r="I46" s="19">
        <v>8.3225999999999996</v>
      </c>
      <c r="J46" s="20">
        <v>7.1830999999999996</v>
      </c>
      <c r="K46" s="21">
        <v>6.0865</v>
      </c>
      <c r="L46" s="19"/>
      <c r="M46" s="20"/>
      <c r="N46" s="21"/>
    </row>
    <row r="47" spans="1:14" x14ac:dyDescent="0.25">
      <c r="A47" s="7" t="s">
        <v>45</v>
      </c>
      <c r="B47" s="10" t="s">
        <v>11</v>
      </c>
      <c r="C47" s="16"/>
      <c r="D47" s="17"/>
      <c r="E47" s="18"/>
      <c r="F47" s="16">
        <v>0.5615</v>
      </c>
      <c r="G47" s="17">
        <v>0.53649999999999998</v>
      </c>
      <c r="H47" s="18">
        <v>0.52480000000000004</v>
      </c>
      <c r="I47" s="16">
        <v>1.1586000000000001</v>
      </c>
      <c r="J47" s="17">
        <v>1.1003000000000001</v>
      </c>
      <c r="K47" s="18">
        <v>1.0806</v>
      </c>
      <c r="L47" s="16"/>
      <c r="M47" s="17"/>
      <c r="N47" s="18"/>
    </row>
    <row r="48" spans="1:14" x14ac:dyDescent="0.25">
      <c r="A48" s="7" t="s">
        <v>45</v>
      </c>
      <c r="B48" s="10" t="s">
        <v>10</v>
      </c>
      <c r="C48" s="16"/>
      <c r="D48" s="17"/>
      <c r="E48" s="18"/>
      <c r="F48" s="16">
        <v>0.51910000000000001</v>
      </c>
      <c r="G48" s="17">
        <v>0.50080000000000002</v>
      </c>
      <c r="H48" s="18">
        <v>0.49480000000000002</v>
      </c>
      <c r="I48" s="16">
        <v>1.0710999999999999</v>
      </c>
      <c r="J48" s="17">
        <v>1.0273000000000001</v>
      </c>
      <c r="K48" s="18">
        <v>1.0188999999999999</v>
      </c>
      <c r="L48" s="16"/>
      <c r="M48" s="17"/>
      <c r="N48" s="18"/>
    </row>
    <row r="49" spans="1:14" x14ac:dyDescent="0.25">
      <c r="A49" s="7" t="s">
        <v>45</v>
      </c>
      <c r="B49" s="10" t="s">
        <v>7</v>
      </c>
      <c r="C49" s="16"/>
      <c r="D49" s="17"/>
      <c r="E49" s="18"/>
      <c r="F49" s="16"/>
      <c r="G49" s="17">
        <v>0.51539999999999997</v>
      </c>
      <c r="H49" s="18"/>
      <c r="I49" s="16"/>
      <c r="J49" s="17">
        <v>1.1717</v>
      </c>
      <c r="K49" s="18"/>
      <c r="L49" s="16"/>
      <c r="M49" s="17"/>
      <c r="N49" s="18"/>
    </row>
    <row r="50" spans="1:14" x14ac:dyDescent="0.25">
      <c r="A50" s="7" t="s">
        <v>45</v>
      </c>
      <c r="B50" s="11" t="s">
        <v>8</v>
      </c>
      <c r="C50" s="22"/>
      <c r="D50" s="23"/>
      <c r="E50" s="24"/>
      <c r="F50" s="22"/>
      <c r="G50" s="23">
        <v>-1.7507999999999999</v>
      </c>
      <c r="H50" s="24"/>
      <c r="I50" s="22"/>
      <c r="J50" s="23">
        <v>-8.5015999999999998</v>
      </c>
      <c r="K50" s="24"/>
      <c r="L50" s="22"/>
      <c r="M50" s="23"/>
      <c r="N50" s="24"/>
    </row>
    <row r="51" spans="1:14" ht="15.75" thickBot="1" x14ac:dyDescent="0.3">
      <c r="A51" s="8" t="s">
        <v>45</v>
      </c>
      <c r="B51" s="12" t="s">
        <v>9</v>
      </c>
      <c r="C51" s="25"/>
      <c r="D51" s="26"/>
      <c r="E51" s="27"/>
      <c r="F51" s="25">
        <v>23.901700000000002</v>
      </c>
      <c r="G51" s="26">
        <v>27.0184</v>
      </c>
      <c r="H51" s="27">
        <v>28.617000000000001</v>
      </c>
      <c r="I51" s="25">
        <v>23.9316</v>
      </c>
      <c r="J51" s="26">
        <v>27.3459</v>
      </c>
      <c r="K51" s="27">
        <v>29.1145</v>
      </c>
      <c r="L51" s="25"/>
      <c r="M51" s="26"/>
      <c r="N51" s="27"/>
    </row>
    <row r="52" spans="1:14" x14ac:dyDescent="0.25">
      <c r="A52" s="6" t="s">
        <v>46</v>
      </c>
      <c r="B52" s="9" t="s">
        <v>12</v>
      </c>
      <c r="C52" s="727" t="s">
        <v>40</v>
      </c>
      <c r="D52" s="728"/>
      <c r="E52" s="729"/>
      <c r="F52" s="727" t="s">
        <v>39</v>
      </c>
      <c r="G52" s="728"/>
      <c r="H52" s="729"/>
      <c r="I52" s="727" t="s">
        <v>14</v>
      </c>
      <c r="J52" s="728"/>
      <c r="K52" s="729"/>
      <c r="L52" s="727"/>
      <c r="M52" s="728"/>
      <c r="N52" s="729"/>
    </row>
    <row r="53" spans="1:14" x14ac:dyDescent="0.25">
      <c r="A53" s="7" t="s">
        <v>46</v>
      </c>
      <c r="B53" s="10" t="s">
        <v>3</v>
      </c>
      <c r="C53" s="13"/>
      <c r="D53" s="14"/>
      <c r="E53" s="15"/>
      <c r="F53" s="13"/>
      <c r="G53" s="14">
        <v>130</v>
      </c>
      <c r="H53" s="15"/>
      <c r="I53" s="13"/>
      <c r="J53" s="14">
        <v>130</v>
      </c>
      <c r="K53" s="15"/>
      <c r="L53" s="13"/>
      <c r="M53" s="14"/>
      <c r="N53" s="15"/>
    </row>
    <row r="54" spans="1:14" x14ac:dyDescent="0.25">
      <c r="A54" s="7" t="s">
        <v>46</v>
      </c>
      <c r="B54" s="10" t="s">
        <v>4</v>
      </c>
      <c r="C54" s="16"/>
      <c r="D54" s="17"/>
      <c r="E54" s="18"/>
      <c r="F54" s="16">
        <v>102.2814</v>
      </c>
      <c r="G54" s="17">
        <v>102.55840000000001</v>
      </c>
      <c r="H54" s="18">
        <v>102.8357</v>
      </c>
      <c r="I54" s="16">
        <v>115.75020000000001</v>
      </c>
      <c r="J54" s="17">
        <v>116.3742</v>
      </c>
      <c r="K54" s="18">
        <v>116.97329999999999</v>
      </c>
      <c r="L54" s="16"/>
      <c r="M54" s="17"/>
      <c r="N54" s="18"/>
    </row>
    <row r="55" spans="1:14" x14ac:dyDescent="0.25">
      <c r="A55" s="7" t="s">
        <v>46</v>
      </c>
      <c r="B55" s="10" t="s">
        <v>5</v>
      </c>
      <c r="C55" s="16"/>
      <c r="D55" s="17"/>
      <c r="E55" s="18"/>
      <c r="F55" s="16">
        <v>102.0094</v>
      </c>
      <c r="G55" s="17">
        <v>102.2865</v>
      </c>
      <c r="H55" s="18">
        <v>102.5637</v>
      </c>
      <c r="I55" s="16">
        <v>115.2838</v>
      </c>
      <c r="J55" s="17">
        <v>115.9079</v>
      </c>
      <c r="K55" s="18">
        <v>116.50700000000001</v>
      </c>
      <c r="L55" s="16"/>
      <c r="M55" s="17"/>
      <c r="N55" s="18"/>
    </row>
    <row r="56" spans="1:14" x14ac:dyDescent="0.25">
      <c r="A56" s="7" t="s">
        <v>46</v>
      </c>
      <c r="B56" s="10" t="s">
        <v>6</v>
      </c>
      <c r="C56" s="19"/>
      <c r="D56" s="20"/>
      <c r="E56" s="21"/>
      <c r="F56" s="19">
        <v>8.1395999999999997</v>
      </c>
      <c r="G56" s="20">
        <v>7.0774999999999997</v>
      </c>
      <c r="H56" s="21">
        <v>6.0313999999999997</v>
      </c>
      <c r="I56" s="19">
        <v>8.1513000000000009</v>
      </c>
      <c r="J56" s="20">
        <v>7.0547000000000004</v>
      </c>
      <c r="K56" s="21">
        <v>5.9995000000000003</v>
      </c>
      <c r="L56" s="19"/>
      <c r="M56" s="20"/>
      <c r="N56" s="21"/>
    </row>
    <row r="57" spans="1:14" x14ac:dyDescent="0.25">
      <c r="A57" s="7" t="s">
        <v>46</v>
      </c>
      <c r="B57" s="10" t="s">
        <v>11</v>
      </c>
      <c r="C57" s="16"/>
      <c r="D57" s="17"/>
      <c r="E57" s="18"/>
      <c r="F57" s="16">
        <v>0.27710000000000001</v>
      </c>
      <c r="G57" s="17">
        <v>0.2757</v>
      </c>
      <c r="H57" s="18">
        <v>0.27529999999999999</v>
      </c>
      <c r="I57" s="16">
        <v>0.52739999999999998</v>
      </c>
      <c r="J57" s="17">
        <v>0.51170000000000004</v>
      </c>
      <c r="K57" s="18">
        <v>0.50880000000000003</v>
      </c>
      <c r="L57" s="16"/>
      <c r="M57" s="17"/>
      <c r="N57" s="18"/>
    </row>
    <row r="58" spans="1:14" x14ac:dyDescent="0.25">
      <c r="A58" s="7" t="s">
        <v>46</v>
      </c>
      <c r="B58" s="10" t="s">
        <v>10</v>
      </c>
      <c r="C58" s="16"/>
      <c r="D58" s="17"/>
      <c r="E58" s="18"/>
      <c r="F58" s="16">
        <v>0.25600000000000001</v>
      </c>
      <c r="G58" s="17">
        <v>0.25719999999999998</v>
      </c>
      <c r="H58" s="18">
        <v>0.25950000000000001</v>
      </c>
      <c r="I58" s="16">
        <v>0.4874</v>
      </c>
      <c r="J58" s="17">
        <v>0.47760000000000002</v>
      </c>
      <c r="K58" s="18">
        <v>0.47960000000000003</v>
      </c>
      <c r="L58" s="16"/>
      <c r="M58" s="17"/>
      <c r="N58" s="18"/>
    </row>
    <row r="59" spans="1:14" x14ac:dyDescent="0.25">
      <c r="A59" s="7" t="s">
        <v>46</v>
      </c>
      <c r="B59" s="10" t="s">
        <v>7</v>
      </c>
      <c r="C59" s="16"/>
      <c r="D59" s="17"/>
      <c r="E59" s="18"/>
      <c r="F59" s="16"/>
      <c r="G59" s="17">
        <v>0.2702</v>
      </c>
      <c r="H59" s="18"/>
      <c r="I59" s="16"/>
      <c r="J59" s="17">
        <v>0.52549999999999997</v>
      </c>
      <c r="K59" s="18"/>
      <c r="L59" s="16"/>
      <c r="M59" s="17"/>
      <c r="N59" s="18"/>
    </row>
    <row r="60" spans="1:14" x14ac:dyDescent="0.25">
      <c r="A60" s="7" t="s">
        <v>46</v>
      </c>
      <c r="B60" s="11" t="s">
        <v>8</v>
      </c>
      <c r="C60" s="22"/>
      <c r="D60" s="23"/>
      <c r="E60" s="24"/>
      <c r="F60" s="22"/>
      <c r="G60" s="23">
        <v>1.4E-2</v>
      </c>
      <c r="H60" s="24"/>
      <c r="I60" s="22"/>
      <c r="J60" s="23">
        <v>-2.1427999999999998</v>
      </c>
      <c r="K60" s="24"/>
      <c r="L60" s="22"/>
      <c r="M60" s="23"/>
      <c r="N60" s="24"/>
    </row>
    <row r="61" spans="1:14" ht="15.75" thickBot="1" x14ac:dyDescent="0.3">
      <c r="A61" s="8" t="s">
        <v>46</v>
      </c>
      <c r="B61" s="12" t="s">
        <v>9</v>
      </c>
      <c r="C61" s="25"/>
      <c r="D61" s="26"/>
      <c r="E61" s="27"/>
      <c r="F61" s="25">
        <v>25.987200000000001</v>
      </c>
      <c r="G61" s="26">
        <v>27.454599999999999</v>
      </c>
      <c r="H61" s="27">
        <v>28.174600000000002</v>
      </c>
      <c r="I61" s="25">
        <v>25.9605</v>
      </c>
      <c r="J61" s="26">
        <v>27.644300000000001</v>
      </c>
      <c r="K61" s="27">
        <v>28.450299999999999</v>
      </c>
      <c r="L61" s="25"/>
      <c r="M61" s="26"/>
      <c r="N61" s="27"/>
    </row>
    <row r="62" spans="1:14" x14ac:dyDescent="0.25">
      <c r="A62" s="6" t="s">
        <v>47</v>
      </c>
      <c r="B62" s="9" t="s">
        <v>12</v>
      </c>
      <c r="C62" s="727" t="s">
        <v>38</v>
      </c>
      <c r="D62" s="728"/>
      <c r="E62" s="729"/>
      <c r="F62" s="727" t="s">
        <v>39</v>
      </c>
      <c r="G62" s="728"/>
      <c r="H62" s="729"/>
      <c r="I62" s="727" t="s">
        <v>14</v>
      </c>
      <c r="J62" s="728"/>
      <c r="K62" s="729"/>
      <c r="L62" s="727"/>
      <c r="M62" s="728"/>
      <c r="N62" s="729"/>
    </row>
    <row r="63" spans="1:14" x14ac:dyDescent="0.25">
      <c r="A63" s="7" t="s">
        <v>47</v>
      </c>
      <c r="B63" s="10" t="s">
        <v>3</v>
      </c>
      <c r="C63" s="13"/>
      <c r="D63" s="14">
        <v>130</v>
      </c>
      <c r="E63" s="15"/>
      <c r="F63" s="13"/>
      <c r="G63" s="14">
        <v>130</v>
      </c>
      <c r="H63" s="15"/>
      <c r="I63" s="13"/>
      <c r="J63" s="14">
        <v>130</v>
      </c>
      <c r="K63" s="15"/>
      <c r="L63" s="13"/>
      <c r="M63" s="14"/>
      <c r="N63" s="15"/>
    </row>
    <row r="64" spans="1:14" x14ac:dyDescent="0.25">
      <c r="A64" s="7" t="s">
        <v>47</v>
      </c>
      <c r="B64" s="10" t="s">
        <v>4</v>
      </c>
      <c r="C64" s="16">
        <v>102.7893</v>
      </c>
      <c r="D64" s="17">
        <v>103.7705</v>
      </c>
      <c r="E64" s="18">
        <v>104.60120000000001</v>
      </c>
      <c r="F64" s="16">
        <v>93.943399999999997</v>
      </c>
      <c r="G64" s="17">
        <v>95.982600000000005</v>
      </c>
      <c r="H64" s="18">
        <v>97.578699999999998</v>
      </c>
      <c r="I64" s="16">
        <v>105.62260000000001</v>
      </c>
      <c r="J64" s="17">
        <v>107.7268</v>
      </c>
      <c r="K64" s="18">
        <v>109.5732</v>
      </c>
      <c r="L64" s="16"/>
      <c r="M64" s="17"/>
      <c r="N64" s="18"/>
    </row>
    <row r="65" spans="1:14" x14ac:dyDescent="0.25">
      <c r="A65" s="7" t="s">
        <v>47</v>
      </c>
      <c r="B65" s="10" t="s">
        <v>5</v>
      </c>
      <c r="C65" s="16">
        <v>102.34520000000001</v>
      </c>
      <c r="D65" s="17">
        <v>103.32640000000001</v>
      </c>
      <c r="E65" s="18">
        <v>104.1571</v>
      </c>
      <c r="F65" s="16">
        <v>93.795299999999997</v>
      </c>
      <c r="G65" s="17">
        <v>95.834599999999995</v>
      </c>
      <c r="H65" s="18">
        <v>97.430700000000002</v>
      </c>
      <c r="I65" s="16">
        <v>104.8754</v>
      </c>
      <c r="J65" s="17">
        <v>106.9796</v>
      </c>
      <c r="K65" s="18">
        <v>108.8259</v>
      </c>
      <c r="L65" s="16"/>
      <c r="M65" s="17"/>
      <c r="N65" s="18"/>
    </row>
    <row r="66" spans="1:14" x14ac:dyDescent="0.25">
      <c r="A66" s="7" t="s">
        <v>47</v>
      </c>
      <c r="B66" s="10" t="s">
        <v>6</v>
      </c>
      <c r="C66" s="19">
        <v>8.4802999999999997</v>
      </c>
      <c r="D66" s="20">
        <v>7.4032</v>
      </c>
      <c r="E66" s="21">
        <v>6.2560000000000002</v>
      </c>
      <c r="F66" s="19">
        <v>8.4778000000000002</v>
      </c>
      <c r="G66" s="20">
        <v>7.3987999999999996</v>
      </c>
      <c r="H66" s="21">
        <v>6.2529000000000003</v>
      </c>
      <c r="I66" s="19">
        <v>8.6341999999999999</v>
      </c>
      <c r="J66" s="20">
        <v>7.5662000000000003</v>
      </c>
      <c r="K66" s="21">
        <v>6.3764000000000003</v>
      </c>
      <c r="L66" s="19"/>
      <c r="M66" s="20"/>
      <c r="N66" s="21"/>
    </row>
    <row r="67" spans="1:14" x14ac:dyDescent="0.25">
      <c r="A67" s="7" t="s">
        <v>47</v>
      </c>
      <c r="B67" s="10" t="s">
        <v>11</v>
      </c>
      <c r="C67" s="16">
        <v>1.2776000000000001</v>
      </c>
      <c r="D67" s="17">
        <v>1.0972999999999999</v>
      </c>
      <c r="E67" s="18">
        <v>0.9657</v>
      </c>
      <c r="F67" s="16">
        <v>1.3025</v>
      </c>
      <c r="G67" s="17">
        <v>1.1172</v>
      </c>
      <c r="H67" s="18">
        <v>0.98350000000000004</v>
      </c>
      <c r="I67" s="16">
        <v>2.7934999999999999</v>
      </c>
      <c r="J67" s="17">
        <v>2.3546</v>
      </c>
      <c r="K67" s="18">
        <v>2.0352000000000001</v>
      </c>
      <c r="L67" s="16"/>
      <c r="M67" s="17"/>
      <c r="N67" s="18"/>
    </row>
    <row r="68" spans="1:14" x14ac:dyDescent="0.25">
      <c r="A68" s="7" t="s">
        <v>47</v>
      </c>
      <c r="B68" s="10" t="s">
        <v>10</v>
      </c>
      <c r="C68" s="16">
        <v>1.1808000000000001</v>
      </c>
      <c r="D68" s="17">
        <v>1.0246999999999999</v>
      </c>
      <c r="E68" s="18">
        <v>0.91059999999999997</v>
      </c>
      <c r="F68" s="16">
        <v>1.2038</v>
      </c>
      <c r="G68" s="17">
        <v>1.0431999999999999</v>
      </c>
      <c r="H68" s="18">
        <v>0.92730000000000001</v>
      </c>
      <c r="I68" s="16">
        <v>2.5775999999999999</v>
      </c>
      <c r="J68" s="17">
        <v>2.1958000000000002</v>
      </c>
      <c r="K68" s="18">
        <v>1.9172</v>
      </c>
      <c r="L68" s="16"/>
      <c r="M68" s="17"/>
      <c r="N68" s="18"/>
    </row>
    <row r="69" spans="1:14" x14ac:dyDescent="0.25">
      <c r="A69" s="7" t="s">
        <v>47</v>
      </c>
      <c r="B69" s="10" t="s">
        <v>7</v>
      </c>
      <c r="C69" s="16"/>
      <c r="D69" s="17">
        <v>0.873</v>
      </c>
      <c r="E69" s="18"/>
      <c r="F69" s="16"/>
      <c r="G69" s="17">
        <v>1.8937999999999999</v>
      </c>
      <c r="H69" s="18"/>
      <c r="I69" s="16"/>
      <c r="J69" s="17">
        <v>1.8335999999999999</v>
      </c>
      <c r="K69" s="18"/>
      <c r="L69" s="16"/>
      <c r="M69" s="17"/>
      <c r="N69" s="18"/>
    </row>
    <row r="70" spans="1:14" x14ac:dyDescent="0.25">
      <c r="A70" s="7" t="s">
        <v>47</v>
      </c>
      <c r="B70" s="11" t="s">
        <v>8</v>
      </c>
      <c r="C70" s="22"/>
      <c r="D70" s="23">
        <v>-14.507999999999999</v>
      </c>
      <c r="E70" s="24"/>
      <c r="F70" s="22"/>
      <c r="G70" s="23">
        <v>-46.1738</v>
      </c>
      <c r="H70" s="24"/>
      <c r="I70" s="22"/>
      <c r="J70" s="23">
        <v>-23.933399999999999</v>
      </c>
      <c r="K70" s="24"/>
      <c r="L70" s="22"/>
      <c r="M70" s="23"/>
      <c r="N70" s="24"/>
    </row>
    <row r="71" spans="1:14" ht="15.75" thickBot="1" x14ac:dyDescent="0.3">
      <c r="A71" s="8" t="s">
        <v>47</v>
      </c>
      <c r="B71" s="12" t="s">
        <v>9</v>
      </c>
      <c r="C71" s="25">
        <v>11.819000000000001</v>
      </c>
      <c r="D71" s="26">
        <v>18.059000000000001</v>
      </c>
      <c r="E71" s="27">
        <v>23.293299999999999</v>
      </c>
      <c r="F71" s="25">
        <v>11.8131</v>
      </c>
      <c r="G71" s="26">
        <v>18.048400000000001</v>
      </c>
      <c r="H71" s="27">
        <v>23.278400000000001</v>
      </c>
      <c r="I71" s="25">
        <v>11.786799999999999</v>
      </c>
      <c r="J71" s="26">
        <v>18.0915</v>
      </c>
      <c r="K71" s="27">
        <v>23.409700000000001</v>
      </c>
      <c r="L71" s="25"/>
      <c r="M71" s="26"/>
      <c r="N71" s="27"/>
    </row>
    <row r="72" spans="1:14" x14ac:dyDescent="0.25">
      <c r="A72" s="6" t="s">
        <v>48</v>
      </c>
      <c r="B72" s="9" t="s">
        <v>12</v>
      </c>
      <c r="C72" s="727" t="s">
        <v>38</v>
      </c>
      <c r="D72" s="728"/>
      <c r="E72" s="729"/>
      <c r="F72" s="727" t="s">
        <v>39</v>
      </c>
      <c r="G72" s="728"/>
      <c r="H72" s="729"/>
      <c r="I72" s="727" t="s">
        <v>14</v>
      </c>
      <c r="J72" s="728"/>
      <c r="K72" s="729"/>
      <c r="L72" s="727"/>
      <c r="M72" s="728"/>
      <c r="N72" s="729"/>
    </row>
    <row r="73" spans="1:14" x14ac:dyDescent="0.25">
      <c r="A73" s="7" t="s">
        <v>48</v>
      </c>
      <c r="B73" s="10" t="s">
        <v>3</v>
      </c>
      <c r="C73" s="13"/>
      <c r="D73" s="14">
        <v>130</v>
      </c>
      <c r="E73" s="15"/>
      <c r="F73" s="13"/>
      <c r="G73" s="14">
        <v>130</v>
      </c>
      <c r="H73" s="15"/>
      <c r="I73" s="13"/>
      <c r="J73" s="14">
        <v>130</v>
      </c>
      <c r="K73" s="15"/>
      <c r="L73" s="13"/>
      <c r="M73" s="14"/>
      <c r="N73" s="15"/>
    </row>
    <row r="74" spans="1:14" x14ac:dyDescent="0.25">
      <c r="A74" s="7" t="s">
        <v>48</v>
      </c>
      <c r="B74" s="10" t="s">
        <v>4</v>
      </c>
      <c r="C74" s="16">
        <v>101.1765</v>
      </c>
      <c r="D74" s="17">
        <v>102.1288</v>
      </c>
      <c r="E74" s="18">
        <v>102.94289999999999</v>
      </c>
      <c r="F74" s="16">
        <v>93.890100000000004</v>
      </c>
      <c r="G74" s="17">
        <v>95.740700000000004</v>
      </c>
      <c r="H74" s="18">
        <v>97.206199999999995</v>
      </c>
      <c r="I74" s="16">
        <v>101.98050000000001</v>
      </c>
      <c r="J74" s="17">
        <v>104.00709999999999</v>
      </c>
      <c r="K74" s="18">
        <v>105.71210000000001</v>
      </c>
      <c r="L74" s="16"/>
      <c r="M74" s="17"/>
      <c r="N74" s="18"/>
    </row>
    <row r="75" spans="1:14" x14ac:dyDescent="0.25">
      <c r="A75" s="7" t="s">
        <v>48</v>
      </c>
      <c r="B75" s="10" t="s">
        <v>5</v>
      </c>
      <c r="C75" s="16">
        <v>99.126800000000003</v>
      </c>
      <c r="D75" s="17">
        <v>100.0791</v>
      </c>
      <c r="E75" s="18">
        <v>100.89319999999999</v>
      </c>
      <c r="F75" s="16">
        <v>93.209299999999999</v>
      </c>
      <c r="G75" s="17">
        <v>95.059799999999996</v>
      </c>
      <c r="H75" s="18">
        <v>96.525300000000001</v>
      </c>
      <c r="I75" s="16">
        <v>98.842799999999997</v>
      </c>
      <c r="J75" s="17">
        <v>100.8674</v>
      </c>
      <c r="K75" s="18">
        <v>102.57080000000001</v>
      </c>
      <c r="L75" s="16"/>
      <c r="M75" s="17"/>
      <c r="N75" s="18"/>
    </row>
    <row r="76" spans="1:14" x14ac:dyDescent="0.25">
      <c r="A76" s="7" t="s">
        <v>48</v>
      </c>
      <c r="B76" s="10" t="s">
        <v>6</v>
      </c>
      <c r="C76" s="19">
        <v>8.4520999999999997</v>
      </c>
      <c r="D76" s="20">
        <v>7.3598999999999997</v>
      </c>
      <c r="E76" s="21">
        <v>6.2169999999999996</v>
      </c>
      <c r="F76" s="19">
        <v>8.4494000000000007</v>
      </c>
      <c r="G76" s="20">
        <v>7.3560999999999996</v>
      </c>
      <c r="H76" s="21">
        <v>6.2142999999999997</v>
      </c>
      <c r="I76" s="19">
        <v>8.6058000000000003</v>
      </c>
      <c r="J76" s="20">
        <v>7.5218999999999996</v>
      </c>
      <c r="K76" s="21">
        <v>6.3421000000000003</v>
      </c>
      <c r="L76" s="19"/>
      <c r="M76" s="20"/>
      <c r="N76" s="21"/>
    </row>
    <row r="77" spans="1:14" x14ac:dyDescent="0.25">
      <c r="A77" s="7" t="s">
        <v>48</v>
      </c>
      <c r="B77" s="10" t="s">
        <v>11</v>
      </c>
      <c r="C77" s="16">
        <v>1.2095</v>
      </c>
      <c r="D77" s="17">
        <v>1.0529999999999999</v>
      </c>
      <c r="E77" s="18">
        <v>0.9385</v>
      </c>
      <c r="F77" s="16">
        <v>1.2270000000000001</v>
      </c>
      <c r="G77" s="17">
        <v>1.0664</v>
      </c>
      <c r="H77" s="18">
        <v>0.95020000000000004</v>
      </c>
      <c r="I77" s="16">
        <v>2.4537</v>
      </c>
      <c r="J77" s="17">
        <v>2.0811000000000002</v>
      </c>
      <c r="K77" s="18">
        <v>1.8026</v>
      </c>
      <c r="L77" s="16"/>
      <c r="M77" s="17"/>
      <c r="N77" s="18"/>
    </row>
    <row r="78" spans="1:14" x14ac:dyDescent="0.25">
      <c r="A78" s="7" t="s">
        <v>48</v>
      </c>
      <c r="B78" s="10" t="s">
        <v>10</v>
      </c>
      <c r="C78" s="16">
        <v>1.1181000000000001</v>
      </c>
      <c r="D78" s="17">
        <v>0.98319999999999996</v>
      </c>
      <c r="E78" s="18">
        <v>0.88490000000000002</v>
      </c>
      <c r="F78" s="16">
        <v>1.1342000000000001</v>
      </c>
      <c r="G78" s="17">
        <v>0.99570000000000003</v>
      </c>
      <c r="H78" s="18">
        <v>0.89600000000000002</v>
      </c>
      <c r="I78" s="16">
        <v>2.2654000000000001</v>
      </c>
      <c r="J78" s="17">
        <v>1.9413</v>
      </c>
      <c r="K78" s="18">
        <v>1.6987000000000001</v>
      </c>
      <c r="L78" s="16"/>
      <c r="M78" s="17"/>
      <c r="N78" s="18"/>
    </row>
    <row r="79" spans="1:14" x14ac:dyDescent="0.25">
      <c r="A79" s="7" t="s">
        <v>48</v>
      </c>
      <c r="B79" s="10" t="s">
        <v>7</v>
      </c>
      <c r="C79" s="16"/>
      <c r="D79" s="17">
        <v>0.86480000000000001</v>
      </c>
      <c r="E79" s="18"/>
      <c r="F79" s="16"/>
      <c r="G79" s="17">
        <v>1.7318</v>
      </c>
      <c r="H79" s="18"/>
      <c r="I79" s="16"/>
      <c r="J79" s="17">
        <v>1.7939000000000001</v>
      </c>
      <c r="K79" s="18"/>
      <c r="L79" s="16"/>
      <c r="M79" s="17"/>
      <c r="N79" s="18"/>
    </row>
    <row r="80" spans="1:14" x14ac:dyDescent="0.25">
      <c r="A80" s="7" t="s">
        <v>48</v>
      </c>
      <c r="B80" s="11" t="s">
        <v>8</v>
      </c>
      <c r="C80" s="22"/>
      <c r="D80" s="23">
        <v>-13.535600000000001</v>
      </c>
      <c r="E80" s="24"/>
      <c r="F80" s="22"/>
      <c r="G80" s="23">
        <v>-40.224299999999999</v>
      </c>
      <c r="H80" s="24"/>
      <c r="I80" s="22"/>
      <c r="J80" s="23">
        <v>-30.923400000000001</v>
      </c>
      <c r="K80" s="24"/>
      <c r="L80" s="22"/>
      <c r="M80" s="23"/>
      <c r="N80" s="24"/>
    </row>
    <row r="81" spans="1:14" ht="15.75" thickBot="1" x14ac:dyDescent="0.3">
      <c r="A81" s="8" t="s">
        <v>48</v>
      </c>
      <c r="B81" s="12" t="s">
        <v>9</v>
      </c>
      <c r="C81" s="25">
        <v>12.5855</v>
      </c>
      <c r="D81" s="26">
        <v>18.5364</v>
      </c>
      <c r="E81" s="27">
        <v>23.653700000000001</v>
      </c>
      <c r="F81" s="25">
        <v>12.5806</v>
      </c>
      <c r="G81" s="26">
        <v>18.529199999999999</v>
      </c>
      <c r="H81" s="27">
        <v>23.644200000000001</v>
      </c>
      <c r="I81" s="25">
        <v>12.526</v>
      </c>
      <c r="J81" s="26">
        <v>18.526399999999999</v>
      </c>
      <c r="K81" s="27">
        <v>23.709099999999999</v>
      </c>
      <c r="L81" s="25"/>
      <c r="M81" s="26"/>
      <c r="N81" s="27"/>
    </row>
    <row r="82" spans="1:14" x14ac:dyDescent="0.25">
      <c r="A82" s="6" t="s">
        <v>49</v>
      </c>
      <c r="B82" s="9" t="s">
        <v>12</v>
      </c>
      <c r="C82" s="727" t="s">
        <v>38</v>
      </c>
      <c r="D82" s="728"/>
      <c r="E82" s="729"/>
      <c r="F82" s="727" t="s">
        <v>39</v>
      </c>
      <c r="G82" s="728"/>
      <c r="H82" s="729"/>
      <c r="I82" s="727" t="s">
        <v>14</v>
      </c>
      <c r="J82" s="728"/>
      <c r="K82" s="729"/>
      <c r="L82" s="727"/>
      <c r="M82" s="728"/>
      <c r="N82" s="729"/>
    </row>
    <row r="83" spans="1:14" x14ac:dyDescent="0.25">
      <c r="A83" s="7" t="s">
        <v>49</v>
      </c>
      <c r="B83" s="10" t="s">
        <v>3</v>
      </c>
      <c r="C83" s="13"/>
      <c r="D83" s="14">
        <v>130</v>
      </c>
      <c r="E83" s="15"/>
      <c r="F83" s="13"/>
      <c r="G83" s="14">
        <v>130</v>
      </c>
      <c r="H83" s="15"/>
      <c r="I83" s="13"/>
      <c r="J83" s="14">
        <v>130</v>
      </c>
      <c r="K83" s="15"/>
      <c r="L83" s="13"/>
      <c r="M83" s="14"/>
      <c r="N83" s="15"/>
    </row>
    <row r="84" spans="1:14" x14ac:dyDescent="0.25">
      <c r="A84" s="7" t="s">
        <v>49</v>
      </c>
      <c r="B84" s="10" t="s">
        <v>4</v>
      </c>
      <c r="C84" s="13">
        <v>101.04600000000001</v>
      </c>
      <c r="D84" s="14">
        <v>101.6116</v>
      </c>
      <c r="E84" s="15">
        <v>102.1515</v>
      </c>
      <c r="F84" s="16">
        <v>97.146500000000003</v>
      </c>
      <c r="G84" s="17">
        <v>97.923400000000001</v>
      </c>
      <c r="H84" s="18">
        <v>98.545599999999993</v>
      </c>
      <c r="I84" s="16">
        <v>100.9012</v>
      </c>
      <c r="J84" s="17">
        <v>101.9958</v>
      </c>
      <c r="K84" s="18">
        <v>102.9425</v>
      </c>
      <c r="L84" s="16"/>
      <c r="M84" s="17"/>
      <c r="N84" s="18"/>
    </row>
    <row r="85" spans="1:14" x14ac:dyDescent="0.25">
      <c r="A85" s="7" t="s">
        <v>49</v>
      </c>
      <c r="B85" s="10" t="s">
        <v>5</v>
      </c>
      <c r="C85" s="13">
        <v>99.252300000000005</v>
      </c>
      <c r="D85" s="14">
        <v>99.817999999999998</v>
      </c>
      <c r="E85" s="15">
        <v>100.3579</v>
      </c>
      <c r="F85" s="16">
        <v>96.544200000000004</v>
      </c>
      <c r="G85" s="17">
        <v>97.321100000000001</v>
      </c>
      <c r="H85" s="18">
        <v>97.943200000000004</v>
      </c>
      <c r="I85" s="16">
        <v>99.007300000000001</v>
      </c>
      <c r="J85" s="17">
        <v>100.1014</v>
      </c>
      <c r="K85" s="18">
        <v>101.0478</v>
      </c>
      <c r="L85" s="16"/>
      <c r="M85" s="17"/>
      <c r="N85" s="18"/>
    </row>
    <row r="86" spans="1:14" x14ac:dyDescent="0.25">
      <c r="A86" s="7" t="s">
        <v>49</v>
      </c>
      <c r="B86" s="10" t="s">
        <v>6</v>
      </c>
      <c r="C86" s="13">
        <v>8.2718000000000007</v>
      </c>
      <c r="D86" s="14">
        <v>7.1486000000000001</v>
      </c>
      <c r="E86" s="15">
        <v>6.0654000000000003</v>
      </c>
      <c r="F86" s="19">
        <v>8.2693999999999992</v>
      </c>
      <c r="G86" s="20">
        <v>7.1474000000000002</v>
      </c>
      <c r="H86" s="21">
        <v>6.0648</v>
      </c>
      <c r="I86" s="19">
        <v>8.3925999999999998</v>
      </c>
      <c r="J86" s="20">
        <v>7.2153</v>
      </c>
      <c r="K86" s="21">
        <v>6.0717999999999996</v>
      </c>
      <c r="L86" s="19"/>
      <c r="M86" s="20"/>
      <c r="N86" s="21"/>
    </row>
    <row r="87" spans="1:14" x14ac:dyDescent="0.25">
      <c r="A87" s="7" t="s">
        <v>49</v>
      </c>
      <c r="B87" s="10" t="s">
        <v>11</v>
      </c>
      <c r="C87" s="13">
        <v>0.6089</v>
      </c>
      <c r="D87" s="14">
        <v>0.57069999999999999</v>
      </c>
      <c r="E87" s="15">
        <v>0.55479999999999996</v>
      </c>
      <c r="F87" s="16">
        <v>0.61339999999999995</v>
      </c>
      <c r="G87" s="17">
        <v>0.57499999999999996</v>
      </c>
      <c r="H87" s="18">
        <v>0.55900000000000005</v>
      </c>
      <c r="I87" s="16">
        <v>1.1673</v>
      </c>
      <c r="J87" s="17">
        <v>1.0142</v>
      </c>
      <c r="K87" s="18">
        <v>0.94410000000000005</v>
      </c>
      <c r="L87" s="16"/>
      <c r="M87" s="17"/>
      <c r="N87" s="18"/>
    </row>
    <row r="88" spans="1:14" x14ac:dyDescent="0.25">
      <c r="A88" s="7" t="s">
        <v>49</v>
      </c>
      <c r="B88" s="10" t="s">
        <v>10</v>
      </c>
      <c r="C88" s="13">
        <v>0.56279999999999997</v>
      </c>
      <c r="D88" s="14">
        <v>0.53269999999999995</v>
      </c>
      <c r="E88" s="15">
        <v>0.52300000000000002</v>
      </c>
      <c r="F88" s="16">
        <v>0.56699999999999995</v>
      </c>
      <c r="G88" s="17">
        <v>0.53680000000000005</v>
      </c>
      <c r="H88" s="18">
        <v>0.52700000000000002</v>
      </c>
      <c r="I88" s="16">
        <v>1.0790999999999999</v>
      </c>
      <c r="J88" s="17">
        <v>0.94689999999999996</v>
      </c>
      <c r="K88" s="18">
        <v>0.89019999999999999</v>
      </c>
      <c r="L88" s="16"/>
      <c r="M88" s="17"/>
      <c r="N88" s="18"/>
    </row>
    <row r="89" spans="1:14" x14ac:dyDescent="0.25">
      <c r="A89" s="7" t="s">
        <v>49</v>
      </c>
      <c r="B89" s="10" t="s">
        <v>7</v>
      </c>
      <c r="C89" s="13"/>
      <c r="D89" s="14">
        <v>0.54400000000000004</v>
      </c>
      <c r="E89" s="15"/>
      <c r="F89" s="16"/>
      <c r="G89" s="17">
        <v>0.71440000000000003</v>
      </c>
      <c r="H89" s="18"/>
      <c r="I89" s="16"/>
      <c r="J89" s="17">
        <v>1.0006999999999999</v>
      </c>
      <c r="K89" s="18"/>
      <c r="L89" s="16"/>
      <c r="M89" s="17"/>
      <c r="N89" s="18"/>
    </row>
    <row r="90" spans="1:14" x14ac:dyDescent="0.25">
      <c r="A90" s="7" t="s">
        <v>49</v>
      </c>
      <c r="B90" s="11" t="s">
        <v>8</v>
      </c>
      <c r="C90" s="131"/>
      <c r="D90" s="132">
        <v>-2.5428999999999999</v>
      </c>
      <c r="E90" s="133"/>
      <c r="F90" s="22"/>
      <c r="G90" s="23">
        <v>-15.800599999999999</v>
      </c>
      <c r="H90" s="24"/>
      <c r="I90" s="22"/>
      <c r="J90" s="23">
        <v>-14.4983</v>
      </c>
      <c r="K90" s="24"/>
      <c r="L90" s="22"/>
      <c r="M90" s="23"/>
      <c r="N90" s="24"/>
    </row>
    <row r="91" spans="1:14" ht="15.75" thickBot="1" x14ac:dyDescent="0.3">
      <c r="A91" s="8" t="s">
        <v>49</v>
      </c>
      <c r="B91" s="12" t="s">
        <v>9</v>
      </c>
      <c r="C91" s="134">
        <v>23.204899999999999</v>
      </c>
      <c r="D91" s="135">
        <v>27.0304</v>
      </c>
      <c r="E91" s="136">
        <v>29.004200000000001</v>
      </c>
      <c r="F91" s="25">
        <v>23.195</v>
      </c>
      <c r="G91" s="26">
        <v>27.0243</v>
      </c>
      <c r="H91" s="27">
        <v>28.999700000000001</v>
      </c>
      <c r="I91" s="25">
        <v>23.0227</v>
      </c>
      <c r="J91" s="26">
        <v>27.106100000000001</v>
      </c>
      <c r="K91" s="27">
        <v>29.237500000000001</v>
      </c>
      <c r="L91" s="25"/>
      <c r="M91" s="26"/>
      <c r="N91" s="27"/>
    </row>
  </sheetData>
  <autoFilter ref="A1:B1"/>
  <mergeCells count="36">
    <mergeCell ref="C82:E82"/>
    <mergeCell ref="F82:H82"/>
    <mergeCell ref="I82:K82"/>
    <mergeCell ref="L82:N82"/>
    <mergeCell ref="C62:E62"/>
    <mergeCell ref="F62:H62"/>
    <mergeCell ref="I62:K62"/>
    <mergeCell ref="L62:N62"/>
    <mergeCell ref="C72:E72"/>
    <mergeCell ref="F72:H72"/>
    <mergeCell ref="I72:K72"/>
    <mergeCell ref="L72:N72"/>
    <mergeCell ref="C42:E42"/>
    <mergeCell ref="F42:H42"/>
    <mergeCell ref="I42:K42"/>
    <mergeCell ref="L42:N42"/>
    <mergeCell ref="C52:E52"/>
    <mergeCell ref="F52:H52"/>
    <mergeCell ref="I52:K52"/>
    <mergeCell ref="L52:N52"/>
    <mergeCell ref="C22:E22"/>
    <mergeCell ref="F22:H22"/>
    <mergeCell ref="I22:K22"/>
    <mergeCell ref="L22:N22"/>
    <mergeCell ref="C32:E32"/>
    <mergeCell ref="F32:H32"/>
    <mergeCell ref="I32:K32"/>
    <mergeCell ref="L32:N32"/>
    <mergeCell ref="C2:E2"/>
    <mergeCell ref="F2:H2"/>
    <mergeCell ref="I2:K2"/>
    <mergeCell ref="L2:N2"/>
    <mergeCell ref="C12:E12"/>
    <mergeCell ref="F12:H12"/>
    <mergeCell ref="I12:K12"/>
    <mergeCell ref="L12:N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3:BP159"/>
  <sheetViews>
    <sheetView showGridLines="0" topLeftCell="B49" zoomScale="40" zoomScaleNormal="40" workbookViewId="0">
      <selection activeCell="AE88" sqref="AE88:AI91"/>
    </sheetView>
  </sheetViews>
  <sheetFormatPr defaultRowHeight="15" x14ac:dyDescent="0.25"/>
  <cols>
    <col min="6" max="6" width="10.140625" customWidth="1"/>
    <col min="7" max="9" width="15.85546875" bestFit="1" customWidth="1"/>
    <col min="11" max="14" width="15.85546875" bestFit="1" customWidth="1"/>
    <col min="16" max="16" width="9.140625" customWidth="1"/>
    <col min="40" max="40" width="12" customWidth="1"/>
  </cols>
  <sheetData>
    <row r="3" spans="33:42" ht="15.75" thickBot="1" x14ac:dyDescent="0.3"/>
    <row r="4" spans="33:42" x14ac:dyDescent="0.25">
      <c r="AH4" s="730" t="s">
        <v>257</v>
      </c>
      <c r="AI4" s="731"/>
      <c r="AJ4" s="731"/>
      <c r="AK4" s="731"/>
      <c r="AL4" s="731"/>
      <c r="AM4" s="731"/>
      <c r="AN4" s="731"/>
      <c r="AO4" s="732"/>
    </row>
    <row r="5" spans="33:42" ht="15" customHeight="1" x14ac:dyDescent="0.25">
      <c r="AH5" s="733"/>
      <c r="AI5" s="734"/>
      <c r="AJ5" s="734"/>
      <c r="AK5" s="734"/>
      <c r="AL5" s="734"/>
      <c r="AM5" s="734"/>
      <c r="AN5" s="734"/>
      <c r="AO5" s="735"/>
    </row>
    <row r="6" spans="33:42" ht="15" customHeight="1" x14ac:dyDescent="0.25">
      <c r="AH6" s="733"/>
      <c r="AI6" s="734"/>
      <c r="AJ6" s="734"/>
      <c r="AK6" s="734"/>
      <c r="AL6" s="734"/>
      <c r="AM6" s="734"/>
      <c r="AN6" s="734"/>
      <c r="AO6" s="735"/>
    </row>
    <row r="7" spans="33:42" ht="15" customHeight="1" x14ac:dyDescent="0.25">
      <c r="AH7" s="733"/>
      <c r="AI7" s="734"/>
      <c r="AJ7" s="734"/>
      <c r="AK7" s="734"/>
      <c r="AL7" s="734"/>
      <c r="AM7" s="734"/>
      <c r="AN7" s="734"/>
      <c r="AO7" s="735"/>
    </row>
    <row r="8" spans="33:42" ht="15.75" customHeight="1" thickBot="1" x14ac:dyDescent="0.3">
      <c r="AH8" s="736"/>
      <c r="AI8" s="737"/>
      <c r="AJ8" s="737"/>
      <c r="AK8" s="737"/>
      <c r="AL8" s="737"/>
      <c r="AM8" s="737"/>
      <c r="AN8" s="737"/>
      <c r="AO8" s="738"/>
    </row>
    <row r="14" spans="33:42" x14ac:dyDescent="0.25">
      <c r="AG14" s="739" t="s">
        <v>258</v>
      </c>
      <c r="AH14" s="739"/>
      <c r="AI14" s="739"/>
      <c r="AJ14" s="739"/>
      <c r="AK14" s="739"/>
      <c r="AL14" s="739"/>
      <c r="AM14" s="739"/>
      <c r="AN14" s="739"/>
      <c r="AO14" s="739"/>
      <c r="AP14" s="739"/>
    </row>
    <row r="15" spans="33:42" x14ac:dyDescent="0.25">
      <c r="AG15" s="739"/>
      <c r="AH15" s="739"/>
      <c r="AI15" s="739"/>
      <c r="AJ15" s="739"/>
      <c r="AK15" s="739"/>
      <c r="AL15" s="739"/>
      <c r="AM15" s="739"/>
      <c r="AN15" s="739"/>
      <c r="AO15" s="739"/>
      <c r="AP15" s="739"/>
    </row>
    <row r="16" spans="33:42" x14ac:dyDescent="0.25">
      <c r="AG16" s="739"/>
      <c r="AH16" s="739"/>
      <c r="AI16" s="739"/>
      <c r="AJ16" s="739"/>
      <c r="AK16" s="739"/>
      <c r="AL16" s="739"/>
      <c r="AM16" s="739"/>
      <c r="AN16" s="739"/>
      <c r="AO16" s="739"/>
      <c r="AP16" s="739"/>
    </row>
    <row r="17" spans="33:42" x14ac:dyDescent="0.25">
      <c r="AG17" s="739"/>
      <c r="AH17" s="739"/>
      <c r="AI17" s="739"/>
      <c r="AJ17" s="739"/>
      <c r="AK17" s="739"/>
      <c r="AL17" s="739"/>
      <c r="AM17" s="739"/>
      <c r="AN17" s="739"/>
      <c r="AO17" s="739"/>
      <c r="AP17" s="739"/>
    </row>
    <row r="18" spans="33:42" x14ac:dyDescent="0.25">
      <c r="AG18" s="739"/>
      <c r="AH18" s="739"/>
      <c r="AI18" s="739"/>
      <c r="AJ18" s="739"/>
      <c r="AK18" s="739"/>
      <c r="AL18" s="739"/>
      <c r="AM18" s="739"/>
      <c r="AN18" s="739"/>
      <c r="AO18" s="739"/>
      <c r="AP18" s="739"/>
    </row>
    <row r="19" spans="33:42" x14ac:dyDescent="0.25">
      <c r="AG19" s="739"/>
      <c r="AH19" s="739"/>
      <c r="AI19" s="739"/>
      <c r="AJ19" s="739"/>
      <c r="AK19" s="739"/>
      <c r="AL19" s="739"/>
      <c r="AM19" s="739"/>
      <c r="AN19" s="739"/>
      <c r="AO19" s="739"/>
      <c r="AP19" s="739"/>
    </row>
    <row r="20" spans="33:42" x14ac:dyDescent="0.25">
      <c r="AG20" s="739"/>
      <c r="AH20" s="739"/>
      <c r="AI20" s="739"/>
      <c r="AJ20" s="739"/>
      <c r="AK20" s="739"/>
      <c r="AL20" s="739"/>
      <c r="AM20" s="739"/>
      <c r="AN20" s="739"/>
      <c r="AO20" s="739"/>
      <c r="AP20" s="739"/>
    </row>
    <row r="21" spans="33:42" x14ac:dyDescent="0.25">
      <c r="AG21" s="739"/>
      <c r="AH21" s="739"/>
      <c r="AI21" s="739"/>
      <c r="AJ21" s="739"/>
      <c r="AK21" s="739"/>
      <c r="AL21" s="739"/>
      <c r="AM21" s="739"/>
      <c r="AN21" s="739"/>
      <c r="AO21" s="739"/>
      <c r="AP21" s="739"/>
    </row>
    <row r="29" spans="33:42" ht="18" customHeight="1" x14ac:dyDescent="0.25">
      <c r="AG29" s="740" t="s">
        <v>259</v>
      </c>
      <c r="AH29" s="740"/>
      <c r="AI29" s="740" t="s">
        <v>260</v>
      </c>
      <c r="AJ29" s="740"/>
      <c r="AK29" s="740" t="s">
        <v>261</v>
      </c>
      <c r="AL29" s="740"/>
      <c r="AM29" s="740" t="s">
        <v>262</v>
      </c>
      <c r="AN29" s="740"/>
      <c r="AO29" s="740" t="s">
        <v>263</v>
      </c>
      <c r="AP29" s="740"/>
    </row>
    <row r="30" spans="33:42" ht="20.25" customHeight="1" x14ac:dyDescent="0.25">
      <c r="AG30" s="740"/>
      <c r="AH30" s="740"/>
      <c r="AI30" s="740"/>
      <c r="AJ30" s="740"/>
      <c r="AK30" s="740"/>
      <c r="AL30" s="740"/>
      <c r="AM30" s="740"/>
      <c r="AN30" s="740"/>
      <c r="AO30" s="740"/>
      <c r="AP30" s="740"/>
    </row>
    <row r="31" spans="33:42" ht="49.5" customHeight="1" x14ac:dyDescent="0.25">
      <c r="AG31" s="759" t="s">
        <v>264</v>
      </c>
      <c r="AH31" s="759"/>
      <c r="AI31" s="759" t="s">
        <v>265</v>
      </c>
      <c r="AJ31" s="759"/>
      <c r="AK31" s="759" t="s">
        <v>266</v>
      </c>
      <c r="AL31" s="759"/>
      <c r="AM31" s="759" t="s">
        <v>267</v>
      </c>
      <c r="AN31" s="759"/>
      <c r="AO31" s="759" t="s">
        <v>268</v>
      </c>
      <c r="AP31" s="759"/>
    </row>
    <row r="32" spans="33:42" ht="49.5" customHeight="1" x14ac:dyDescent="0.25">
      <c r="AG32" s="759"/>
      <c r="AH32" s="759"/>
      <c r="AI32" s="759"/>
      <c r="AJ32" s="759"/>
      <c r="AK32" s="759"/>
      <c r="AL32" s="759"/>
      <c r="AM32" s="759"/>
      <c r="AN32" s="759"/>
      <c r="AO32" s="759"/>
      <c r="AP32" s="759"/>
    </row>
    <row r="33" spans="33:42" ht="30" customHeight="1" x14ac:dyDescent="0.25">
      <c r="AG33" s="840" t="s">
        <v>341</v>
      </c>
      <c r="AH33" s="841"/>
      <c r="AI33" s="841"/>
      <c r="AJ33" s="841"/>
      <c r="AK33" s="841"/>
      <c r="AL33" s="841"/>
      <c r="AM33" s="841"/>
      <c r="AN33" s="841"/>
      <c r="AO33" s="841"/>
      <c r="AP33" s="842"/>
    </row>
    <row r="41" spans="33:42" ht="15" customHeight="1" x14ac:dyDescent="0.25">
      <c r="AG41" s="750" t="s">
        <v>269</v>
      </c>
      <c r="AH41" s="751"/>
      <c r="AI41" s="751"/>
      <c r="AJ41" s="751"/>
      <c r="AK41" s="751"/>
      <c r="AL41" s="751"/>
      <c r="AM41" s="751"/>
      <c r="AN41" s="751"/>
      <c r="AO41" s="751"/>
      <c r="AP41" s="752"/>
    </row>
    <row r="42" spans="33:42" ht="15" customHeight="1" x14ac:dyDescent="0.25">
      <c r="AG42" s="753"/>
      <c r="AH42" s="754"/>
      <c r="AI42" s="754"/>
      <c r="AJ42" s="754"/>
      <c r="AK42" s="754"/>
      <c r="AL42" s="754"/>
      <c r="AM42" s="754"/>
      <c r="AN42" s="754"/>
      <c r="AO42" s="754"/>
      <c r="AP42" s="755"/>
    </row>
    <row r="43" spans="33:42" ht="15" customHeight="1" x14ac:dyDescent="0.25">
      <c r="AG43" s="753"/>
      <c r="AH43" s="754"/>
      <c r="AI43" s="754"/>
      <c r="AJ43" s="754"/>
      <c r="AK43" s="754"/>
      <c r="AL43" s="754"/>
      <c r="AM43" s="754"/>
      <c r="AN43" s="754"/>
      <c r="AO43" s="754"/>
      <c r="AP43" s="755"/>
    </row>
    <row r="44" spans="33:42" ht="15" customHeight="1" x14ac:dyDescent="0.25">
      <c r="AG44" s="753"/>
      <c r="AH44" s="754"/>
      <c r="AI44" s="754"/>
      <c r="AJ44" s="754"/>
      <c r="AK44" s="754"/>
      <c r="AL44" s="754"/>
      <c r="AM44" s="754"/>
      <c r="AN44" s="754"/>
      <c r="AO44" s="754"/>
      <c r="AP44" s="755"/>
    </row>
    <row r="45" spans="33:42" ht="15" customHeight="1" x14ac:dyDescent="0.25">
      <c r="AG45" s="753"/>
      <c r="AH45" s="754"/>
      <c r="AI45" s="754"/>
      <c r="AJ45" s="754"/>
      <c r="AK45" s="754"/>
      <c r="AL45" s="754"/>
      <c r="AM45" s="754"/>
      <c r="AN45" s="754"/>
      <c r="AO45" s="754"/>
      <c r="AP45" s="755"/>
    </row>
    <row r="46" spans="33:42" ht="15" customHeight="1" x14ac:dyDescent="0.25">
      <c r="AG46" s="753"/>
      <c r="AH46" s="754"/>
      <c r="AI46" s="754"/>
      <c r="AJ46" s="754"/>
      <c r="AK46" s="754"/>
      <c r="AL46" s="754"/>
      <c r="AM46" s="754"/>
      <c r="AN46" s="754"/>
      <c r="AO46" s="754"/>
      <c r="AP46" s="755"/>
    </row>
    <row r="47" spans="33:42" ht="15" customHeight="1" x14ac:dyDescent="0.25">
      <c r="AG47" s="753"/>
      <c r="AH47" s="754"/>
      <c r="AI47" s="754"/>
      <c r="AJ47" s="754"/>
      <c r="AK47" s="754"/>
      <c r="AL47" s="754"/>
      <c r="AM47" s="754"/>
      <c r="AN47" s="754"/>
      <c r="AO47" s="754"/>
      <c r="AP47" s="755"/>
    </row>
    <row r="48" spans="33:42" ht="15" customHeight="1" x14ac:dyDescent="0.25">
      <c r="AG48" s="756"/>
      <c r="AH48" s="757"/>
      <c r="AI48" s="757"/>
      <c r="AJ48" s="757"/>
      <c r="AK48" s="757"/>
      <c r="AL48" s="757"/>
      <c r="AM48" s="757"/>
      <c r="AN48" s="757"/>
      <c r="AO48" s="757"/>
      <c r="AP48" s="758"/>
    </row>
    <row r="54" spans="32:43" ht="15" customHeight="1" x14ac:dyDescent="0.25">
      <c r="AF54" s="760" t="s">
        <v>270</v>
      </c>
      <c r="AG54" s="761"/>
      <c r="AH54" s="762"/>
      <c r="AI54" s="769" t="s">
        <v>271</v>
      </c>
      <c r="AJ54" s="770"/>
      <c r="AK54" s="770"/>
      <c r="AL54" s="771" t="s">
        <v>272</v>
      </c>
      <c r="AM54" s="771"/>
      <c r="AN54" s="772"/>
      <c r="AO54" s="741" t="s">
        <v>273</v>
      </c>
      <c r="AP54" s="742"/>
      <c r="AQ54" s="743"/>
    </row>
    <row r="55" spans="32:43" ht="15" customHeight="1" x14ac:dyDescent="0.25">
      <c r="AF55" s="763"/>
      <c r="AG55" s="764"/>
      <c r="AH55" s="765"/>
      <c r="AI55" s="769"/>
      <c r="AJ55" s="770"/>
      <c r="AK55" s="770"/>
      <c r="AL55" s="771"/>
      <c r="AM55" s="771"/>
      <c r="AN55" s="772"/>
      <c r="AO55" s="744"/>
      <c r="AP55" s="745"/>
      <c r="AQ55" s="746"/>
    </row>
    <row r="56" spans="32:43" ht="15" customHeight="1" x14ac:dyDescent="0.25">
      <c r="AF56" s="763"/>
      <c r="AG56" s="764"/>
      <c r="AH56" s="765"/>
      <c r="AI56" s="769"/>
      <c r="AJ56" s="770"/>
      <c r="AK56" s="770"/>
      <c r="AL56" s="771"/>
      <c r="AM56" s="771"/>
      <c r="AN56" s="772"/>
      <c r="AO56" s="744"/>
      <c r="AP56" s="745"/>
      <c r="AQ56" s="746"/>
    </row>
    <row r="57" spans="32:43" ht="15" customHeight="1" x14ac:dyDescent="0.25">
      <c r="AF57" s="763"/>
      <c r="AG57" s="764"/>
      <c r="AH57" s="765"/>
      <c r="AI57" s="769"/>
      <c r="AJ57" s="770"/>
      <c r="AK57" s="770"/>
      <c r="AL57" s="771"/>
      <c r="AM57" s="771"/>
      <c r="AN57" s="772"/>
      <c r="AO57" s="744"/>
      <c r="AP57" s="745"/>
      <c r="AQ57" s="746"/>
    </row>
    <row r="58" spans="32:43" ht="15" customHeight="1" x14ac:dyDescent="0.25">
      <c r="AF58" s="763"/>
      <c r="AG58" s="764"/>
      <c r="AH58" s="765"/>
      <c r="AO58" s="744"/>
      <c r="AP58" s="745"/>
      <c r="AQ58" s="746"/>
    </row>
    <row r="59" spans="32:43" ht="15" customHeight="1" x14ac:dyDescent="0.25">
      <c r="AF59" s="763"/>
      <c r="AG59" s="764"/>
      <c r="AH59" s="765"/>
      <c r="AO59" s="744"/>
      <c r="AP59" s="745"/>
      <c r="AQ59" s="746"/>
    </row>
    <row r="60" spans="32:43" ht="15" customHeight="1" x14ac:dyDescent="0.25">
      <c r="AF60" s="766"/>
      <c r="AG60" s="767"/>
      <c r="AH60" s="768"/>
      <c r="AO60" s="747"/>
      <c r="AP60" s="748"/>
      <c r="AQ60" s="749"/>
    </row>
    <row r="62" spans="32:43" ht="15.75" thickBot="1" x14ac:dyDescent="0.3"/>
    <row r="63" spans="32:43" ht="15" customHeight="1" x14ac:dyDescent="0.25">
      <c r="AH63" s="730" t="s">
        <v>274</v>
      </c>
      <c r="AI63" s="731"/>
      <c r="AJ63" s="731"/>
      <c r="AK63" s="731"/>
      <c r="AL63" s="731"/>
      <c r="AM63" s="731"/>
      <c r="AN63" s="731"/>
      <c r="AO63" s="732"/>
    </row>
    <row r="64" spans="32:43" ht="15" customHeight="1" x14ac:dyDescent="0.25">
      <c r="AH64" s="733"/>
      <c r="AI64" s="734"/>
      <c r="AJ64" s="734"/>
      <c r="AK64" s="734"/>
      <c r="AL64" s="734"/>
      <c r="AM64" s="734"/>
      <c r="AN64" s="734"/>
      <c r="AO64" s="735"/>
    </row>
    <row r="65" spans="4:42" ht="15" customHeight="1" x14ac:dyDescent="0.25">
      <c r="AH65" s="733"/>
      <c r="AI65" s="734"/>
      <c r="AJ65" s="734"/>
      <c r="AK65" s="734"/>
      <c r="AL65" s="734"/>
      <c r="AM65" s="734"/>
      <c r="AN65" s="734"/>
      <c r="AO65" s="735"/>
    </row>
    <row r="66" spans="4:42" ht="15.75" customHeight="1" thickBot="1" x14ac:dyDescent="0.3">
      <c r="AH66" s="736"/>
      <c r="AI66" s="737"/>
      <c r="AJ66" s="737"/>
      <c r="AK66" s="737"/>
      <c r="AL66" s="737"/>
      <c r="AM66" s="737"/>
      <c r="AN66" s="737"/>
      <c r="AO66" s="738"/>
    </row>
    <row r="72" spans="4:42" x14ac:dyDescent="0.25">
      <c r="X72" s="30"/>
      <c r="Y72" s="30"/>
      <c r="Z72" s="30"/>
    </row>
    <row r="73" spans="4:42" ht="15" customHeight="1" x14ac:dyDescent="0.25">
      <c r="X73" s="30"/>
      <c r="Y73" s="30"/>
      <c r="Z73" s="30"/>
      <c r="AG73" s="741" t="s">
        <v>275</v>
      </c>
      <c r="AH73" s="742"/>
      <c r="AI73" s="742"/>
      <c r="AJ73" s="742"/>
      <c r="AK73" s="742"/>
      <c r="AL73" s="742"/>
      <c r="AM73" s="742"/>
      <c r="AN73" s="742"/>
      <c r="AO73" s="742"/>
      <c r="AP73" s="743"/>
    </row>
    <row r="74" spans="4:42" ht="15" customHeight="1" x14ac:dyDescent="0.25">
      <c r="E74" s="376"/>
      <c r="G74" s="843" t="s">
        <v>339</v>
      </c>
      <c r="H74" s="843"/>
      <c r="I74" s="843"/>
      <c r="J74" s="843"/>
      <c r="K74" s="843"/>
      <c r="L74" s="843"/>
      <c r="M74" s="843"/>
      <c r="N74" s="843"/>
      <c r="X74" s="30"/>
      <c r="Y74" s="30"/>
      <c r="Z74" s="30"/>
      <c r="AG74" s="744"/>
      <c r="AH74" s="745"/>
      <c r="AI74" s="745"/>
      <c r="AJ74" s="745"/>
      <c r="AK74" s="745"/>
      <c r="AL74" s="745"/>
      <c r="AM74" s="745"/>
      <c r="AN74" s="745"/>
      <c r="AO74" s="745"/>
      <c r="AP74" s="746"/>
    </row>
    <row r="75" spans="4:42" ht="15" customHeight="1" x14ac:dyDescent="0.25">
      <c r="D75" s="376"/>
      <c r="E75" s="376"/>
      <c r="F75" s="376"/>
      <c r="G75" s="843"/>
      <c r="H75" s="843"/>
      <c r="I75" s="843"/>
      <c r="J75" s="843"/>
      <c r="K75" s="843"/>
      <c r="L75" s="843"/>
      <c r="M75" s="843"/>
      <c r="N75" s="843"/>
      <c r="AG75" s="744"/>
      <c r="AH75" s="745"/>
      <c r="AI75" s="745"/>
      <c r="AJ75" s="745"/>
      <c r="AK75" s="745"/>
      <c r="AL75" s="745"/>
      <c r="AM75" s="745"/>
      <c r="AN75" s="745"/>
      <c r="AO75" s="745"/>
      <c r="AP75" s="746"/>
    </row>
    <row r="76" spans="4:42" ht="15" customHeight="1" x14ac:dyDescent="0.25">
      <c r="D76" s="376"/>
      <c r="E76" s="376"/>
      <c r="F76" s="376"/>
      <c r="G76" s="843"/>
      <c r="H76" s="843"/>
      <c r="I76" s="843"/>
      <c r="J76" s="843"/>
      <c r="K76" s="843"/>
      <c r="L76" s="843"/>
      <c r="M76" s="843"/>
      <c r="N76" s="843"/>
      <c r="AG76" s="747"/>
      <c r="AH76" s="748"/>
      <c r="AI76" s="748"/>
      <c r="AJ76" s="748"/>
      <c r="AK76" s="748"/>
      <c r="AL76" s="748"/>
      <c r="AM76" s="748"/>
      <c r="AN76" s="748"/>
      <c r="AO76" s="748"/>
      <c r="AP76" s="749"/>
    </row>
    <row r="77" spans="4:42" ht="15" customHeight="1" x14ac:dyDescent="0.25">
      <c r="D77" s="376"/>
      <c r="E77" s="376"/>
      <c r="F77" s="376"/>
      <c r="G77" s="843"/>
      <c r="H77" s="843"/>
      <c r="I77" s="843"/>
      <c r="J77" s="843"/>
      <c r="K77" s="843"/>
      <c r="L77" s="843"/>
      <c r="M77" s="843"/>
      <c r="N77" s="843"/>
    </row>
    <row r="78" spans="4:42" ht="15" customHeight="1" x14ac:dyDescent="0.25">
      <c r="D78" s="376"/>
      <c r="E78" s="376"/>
      <c r="F78" s="376"/>
      <c r="G78" s="843"/>
      <c r="H78" s="843"/>
      <c r="I78" s="843"/>
      <c r="J78" s="843"/>
      <c r="K78" s="843"/>
      <c r="L78" s="843"/>
      <c r="M78" s="843"/>
      <c r="N78" s="843"/>
    </row>
    <row r="79" spans="4:42" ht="15" customHeight="1" x14ac:dyDescent="0.25">
      <c r="D79" s="376"/>
      <c r="E79" s="376"/>
      <c r="F79" s="376"/>
      <c r="G79" s="843"/>
      <c r="H79" s="843"/>
      <c r="I79" s="843"/>
      <c r="J79" s="843"/>
      <c r="K79" s="843"/>
      <c r="L79" s="843"/>
      <c r="M79" s="843"/>
      <c r="N79" s="843"/>
    </row>
    <row r="80" spans="4:42" ht="15" customHeight="1" x14ac:dyDescent="0.25">
      <c r="D80" s="376"/>
      <c r="E80" s="376"/>
      <c r="F80" s="376"/>
      <c r="G80" s="843"/>
      <c r="H80" s="843"/>
      <c r="I80" s="843"/>
      <c r="J80" s="843"/>
      <c r="K80" s="843"/>
      <c r="L80" s="843"/>
      <c r="M80" s="843"/>
      <c r="N80" s="843"/>
    </row>
    <row r="81" spans="4:50" ht="15" customHeight="1" x14ac:dyDescent="0.25">
      <c r="D81" s="376"/>
      <c r="E81" s="376"/>
      <c r="F81" s="376"/>
      <c r="G81" s="843"/>
      <c r="H81" s="843"/>
      <c r="I81" s="843"/>
      <c r="J81" s="843"/>
      <c r="K81" s="843"/>
      <c r="L81" s="843"/>
      <c r="M81" s="843"/>
      <c r="N81" s="843"/>
      <c r="AG81" s="786" t="s">
        <v>247</v>
      </c>
      <c r="AH81" s="786"/>
      <c r="AT81" s="786" t="s">
        <v>276</v>
      </c>
      <c r="AU81" s="786"/>
    </row>
    <row r="82" spans="4:50" ht="15" customHeight="1" x14ac:dyDescent="0.25">
      <c r="D82" s="376"/>
      <c r="E82" s="376"/>
      <c r="F82" s="376"/>
      <c r="G82" s="843"/>
      <c r="H82" s="843"/>
      <c r="I82" s="843"/>
      <c r="J82" s="843"/>
      <c r="K82" s="843"/>
      <c r="L82" s="843"/>
      <c r="M82" s="843"/>
      <c r="N82" s="843"/>
      <c r="AG82" s="786"/>
      <c r="AH82" s="786"/>
      <c r="AT82" s="786"/>
      <c r="AU82" s="786"/>
    </row>
    <row r="83" spans="4:50" ht="15" customHeight="1" x14ac:dyDescent="0.25">
      <c r="D83" s="376"/>
      <c r="E83" s="376"/>
      <c r="F83" s="376"/>
      <c r="G83" s="843"/>
      <c r="H83" s="843"/>
      <c r="I83" s="843"/>
      <c r="J83" s="843"/>
      <c r="K83" s="843"/>
      <c r="L83" s="843"/>
      <c r="M83" s="843"/>
      <c r="N83" s="843"/>
    </row>
    <row r="84" spans="4:50" ht="15" customHeight="1" x14ac:dyDescent="0.25">
      <c r="D84" s="376"/>
      <c r="E84" s="376"/>
      <c r="F84" s="376"/>
      <c r="G84" s="843"/>
      <c r="H84" s="843"/>
      <c r="I84" s="843"/>
      <c r="J84" s="843"/>
      <c r="K84" s="843"/>
      <c r="L84" s="843"/>
      <c r="M84" s="843"/>
      <c r="N84" s="843"/>
    </row>
    <row r="85" spans="4:50" ht="15" customHeight="1" x14ac:dyDescent="0.25">
      <c r="D85" s="376"/>
      <c r="E85" s="376"/>
      <c r="F85" s="376"/>
      <c r="G85" s="843"/>
      <c r="H85" s="843"/>
      <c r="I85" s="843"/>
      <c r="J85" s="843"/>
      <c r="K85" s="843"/>
      <c r="L85" s="843"/>
      <c r="M85" s="843"/>
      <c r="N85" s="843"/>
    </row>
    <row r="86" spans="4:50" ht="15" customHeight="1" x14ac:dyDescent="0.25">
      <c r="D86" s="376"/>
      <c r="E86" s="376"/>
      <c r="F86" s="376"/>
      <c r="G86" s="843"/>
      <c r="H86" s="843"/>
      <c r="I86" s="843"/>
      <c r="J86" s="843"/>
      <c r="K86" s="843"/>
      <c r="L86" s="843"/>
      <c r="M86" s="843"/>
      <c r="N86" s="843"/>
    </row>
    <row r="87" spans="4:50" ht="15" customHeight="1" x14ac:dyDescent="0.25">
      <c r="D87" s="376"/>
      <c r="E87" s="376"/>
      <c r="F87" s="376"/>
      <c r="G87" s="843"/>
      <c r="H87" s="843"/>
      <c r="I87" s="843"/>
      <c r="J87" s="843"/>
      <c r="K87" s="843"/>
      <c r="L87" s="843"/>
      <c r="M87" s="843"/>
      <c r="N87" s="843"/>
    </row>
    <row r="88" spans="4:50" ht="15" customHeight="1" x14ac:dyDescent="0.25">
      <c r="D88" s="376"/>
      <c r="E88" s="376"/>
      <c r="F88" s="376"/>
      <c r="G88" s="843"/>
      <c r="H88" s="843"/>
      <c r="I88" s="843"/>
      <c r="J88" s="843"/>
      <c r="K88" s="843"/>
      <c r="L88" s="843"/>
      <c r="M88" s="843"/>
      <c r="N88" s="843"/>
      <c r="X88" s="102"/>
      <c r="Y88" s="787" t="s">
        <v>277</v>
      </c>
      <c r="Z88" s="787"/>
      <c r="AA88" s="787"/>
      <c r="AB88" s="787"/>
      <c r="AC88" s="787"/>
      <c r="AD88" s="103"/>
      <c r="AE88" s="789" t="s">
        <v>335</v>
      </c>
      <c r="AF88" s="790"/>
      <c r="AG88" s="790"/>
      <c r="AH88" s="790"/>
      <c r="AI88" s="791"/>
      <c r="AR88" s="798" t="s">
        <v>278</v>
      </c>
      <c r="AS88" s="799"/>
      <c r="AT88" s="799"/>
      <c r="AU88" s="799"/>
      <c r="AV88" s="799"/>
      <c r="AW88" s="800"/>
    </row>
    <row r="89" spans="4:50" ht="15" customHeight="1" x14ac:dyDescent="0.25">
      <c r="D89" s="378"/>
      <c r="E89" s="378"/>
      <c r="F89" s="378"/>
      <c r="G89" s="843"/>
      <c r="H89" s="843"/>
      <c r="I89" s="843"/>
      <c r="J89" s="843"/>
      <c r="K89" s="843"/>
      <c r="L89" s="843"/>
      <c r="M89" s="843"/>
      <c r="N89" s="843"/>
      <c r="X89" s="104"/>
      <c r="Y89" s="788"/>
      <c r="Z89" s="788"/>
      <c r="AA89" s="788"/>
      <c r="AB89" s="788"/>
      <c r="AC89" s="788"/>
      <c r="AD89" s="105"/>
      <c r="AE89" s="792"/>
      <c r="AF89" s="793"/>
      <c r="AG89" s="793"/>
      <c r="AH89" s="793"/>
      <c r="AI89" s="794"/>
      <c r="AR89" s="801"/>
      <c r="AS89" s="802"/>
      <c r="AT89" s="802"/>
      <c r="AU89" s="802"/>
      <c r="AV89" s="802"/>
      <c r="AW89" s="803"/>
    </row>
    <row r="90" spans="4:50" ht="15" customHeight="1" x14ac:dyDescent="0.25">
      <c r="D90" s="378"/>
      <c r="E90" s="378"/>
      <c r="G90" s="376"/>
      <c r="H90" s="376"/>
      <c r="I90" s="376"/>
      <c r="J90" s="376"/>
      <c r="K90" s="376"/>
      <c r="L90" s="376"/>
      <c r="M90" s="376"/>
      <c r="N90" s="376"/>
      <c r="X90" s="104"/>
      <c r="Y90" s="788"/>
      <c r="Z90" s="788"/>
      <c r="AA90" s="788"/>
      <c r="AB90" s="788"/>
      <c r="AC90" s="788"/>
      <c r="AD90" s="105"/>
      <c r="AE90" s="792"/>
      <c r="AF90" s="793"/>
      <c r="AG90" s="793"/>
      <c r="AH90" s="793"/>
      <c r="AI90" s="794"/>
      <c r="AR90" s="801"/>
      <c r="AS90" s="802"/>
      <c r="AT90" s="802"/>
      <c r="AU90" s="802"/>
      <c r="AV90" s="802"/>
      <c r="AW90" s="803"/>
    </row>
    <row r="91" spans="4:50" ht="15" customHeight="1" x14ac:dyDescent="0.25">
      <c r="D91" s="378"/>
      <c r="E91" s="378"/>
      <c r="F91" s="376"/>
      <c r="G91" s="376"/>
      <c r="H91" s="843" t="s">
        <v>344</v>
      </c>
      <c r="I91" s="843"/>
      <c r="J91" s="843"/>
      <c r="K91" s="843"/>
      <c r="L91" s="843"/>
      <c r="M91" s="843"/>
      <c r="N91" s="843"/>
      <c r="X91" s="104"/>
      <c r="Y91" s="788"/>
      <c r="Z91" s="788"/>
      <c r="AA91" s="788"/>
      <c r="AB91" s="788"/>
      <c r="AC91" s="788"/>
      <c r="AD91" s="105"/>
      <c r="AE91" s="795"/>
      <c r="AF91" s="796"/>
      <c r="AG91" s="796"/>
      <c r="AH91" s="796"/>
      <c r="AI91" s="797"/>
      <c r="AR91" s="804"/>
      <c r="AS91" s="805"/>
      <c r="AT91" s="805"/>
      <c r="AU91" s="805"/>
      <c r="AV91" s="805"/>
      <c r="AW91" s="806"/>
    </row>
    <row r="92" spans="4:50" ht="15" customHeight="1" x14ac:dyDescent="0.25">
      <c r="D92" s="378"/>
      <c r="E92" s="378"/>
      <c r="F92" s="376"/>
      <c r="G92" s="376"/>
      <c r="H92" s="843"/>
      <c r="I92" s="843"/>
      <c r="J92" s="843"/>
      <c r="K92" s="843"/>
      <c r="L92" s="843"/>
      <c r="M92" s="843"/>
      <c r="N92" s="843"/>
      <c r="U92" s="773" t="s">
        <v>279</v>
      </c>
      <c r="V92" s="774"/>
      <c r="W92" s="775"/>
      <c r="X92" s="105"/>
      <c r="Y92" s="105"/>
      <c r="Z92" s="105"/>
      <c r="AA92" s="105"/>
      <c r="AB92" s="105"/>
      <c r="AC92" s="105"/>
      <c r="AD92" s="106"/>
      <c r="AR92" s="107"/>
      <c r="AS92" s="782" t="s">
        <v>280</v>
      </c>
      <c r="AT92" s="782"/>
      <c r="AU92" s="782"/>
      <c r="AV92" s="782"/>
      <c r="AW92" s="107"/>
    </row>
    <row r="93" spans="4:50" ht="15" customHeight="1" x14ac:dyDescent="0.25">
      <c r="D93" s="378"/>
      <c r="E93" s="378"/>
      <c r="F93" s="376"/>
      <c r="G93" s="376"/>
      <c r="H93" s="843"/>
      <c r="I93" s="843"/>
      <c r="J93" s="843"/>
      <c r="K93" s="843"/>
      <c r="L93" s="843"/>
      <c r="M93" s="843"/>
      <c r="N93" s="843"/>
      <c r="U93" s="776"/>
      <c r="V93" s="777"/>
      <c r="W93" s="778"/>
      <c r="X93" s="105"/>
      <c r="Y93" s="105"/>
      <c r="Z93" s="105"/>
      <c r="AA93" s="105"/>
      <c r="AB93" s="105"/>
      <c r="AC93" s="105"/>
      <c r="AD93" s="106"/>
      <c r="AS93" s="782"/>
      <c r="AT93" s="782"/>
      <c r="AU93" s="782"/>
      <c r="AV93" s="782"/>
    </row>
    <row r="94" spans="4:50" ht="15" customHeight="1" x14ac:dyDescent="0.25">
      <c r="D94" s="378"/>
      <c r="E94" s="378"/>
      <c r="F94" s="376"/>
      <c r="G94" s="376"/>
      <c r="H94" s="843"/>
      <c r="I94" s="843"/>
      <c r="J94" s="843"/>
      <c r="K94" s="843"/>
      <c r="L94" s="843"/>
      <c r="M94" s="843"/>
      <c r="N94" s="843"/>
      <c r="U94" s="779"/>
      <c r="V94" s="780"/>
      <c r="W94" s="781"/>
      <c r="X94" s="105"/>
      <c r="Y94" s="783" t="s">
        <v>336</v>
      </c>
      <c r="Z94" s="783"/>
      <c r="AA94" s="783"/>
      <c r="AB94" s="783"/>
      <c r="AC94" s="783"/>
      <c r="AD94" s="106"/>
      <c r="AS94" s="784" t="s">
        <v>281</v>
      </c>
      <c r="AT94" s="784"/>
      <c r="AU94" s="784"/>
      <c r="AV94" s="784"/>
      <c r="AW94" s="785" t="s">
        <v>282</v>
      </c>
      <c r="AX94" s="785"/>
    </row>
    <row r="95" spans="4:50" ht="15" customHeight="1" x14ac:dyDescent="0.25">
      <c r="D95" s="378"/>
      <c r="E95" s="378"/>
      <c r="F95" s="376"/>
      <c r="G95" s="376"/>
      <c r="H95" s="843"/>
      <c r="I95" s="843"/>
      <c r="J95" s="843"/>
      <c r="K95" s="843"/>
      <c r="L95" s="843"/>
      <c r="M95" s="843"/>
      <c r="N95" s="843"/>
      <c r="X95" s="104"/>
      <c r="Y95" s="783"/>
      <c r="Z95" s="783"/>
      <c r="AA95" s="783"/>
      <c r="AB95" s="783"/>
      <c r="AC95" s="783"/>
      <c r="AD95" s="106"/>
      <c r="AS95" s="784"/>
      <c r="AT95" s="784"/>
      <c r="AU95" s="784"/>
      <c r="AV95" s="784"/>
      <c r="AW95" s="785"/>
      <c r="AX95" s="785"/>
    </row>
    <row r="96" spans="4:50" ht="15" customHeight="1" x14ac:dyDescent="0.25">
      <c r="D96" s="378"/>
      <c r="E96" s="378"/>
      <c r="F96" s="376"/>
      <c r="G96" s="376"/>
      <c r="H96" s="843"/>
      <c r="I96" s="843"/>
      <c r="J96" s="843"/>
      <c r="K96" s="843"/>
      <c r="L96" s="843"/>
      <c r="M96" s="843"/>
      <c r="N96" s="843"/>
      <c r="X96" s="104"/>
      <c r="Y96" s="783"/>
      <c r="Z96" s="783"/>
      <c r="AA96" s="783"/>
      <c r="AB96" s="783"/>
      <c r="AC96" s="783"/>
      <c r="AD96" s="106"/>
      <c r="AS96" s="784" t="s">
        <v>283</v>
      </c>
      <c r="AT96" s="784"/>
      <c r="AU96" s="784"/>
      <c r="AV96" s="784"/>
      <c r="AW96" s="785" t="s">
        <v>282</v>
      </c>
      <c r="AX96" s="785"/>
    </row>
    <row r="97" spans="1:53" ht="15" customHeight="1" x14ac:dyDescent="0.25">
      <c r="D97" s="378"/>
      <c r="E97" s="378"/>
      <c r="F97" s="376"/>
      <c r="G97" s="376"/>
      <c r="H97" s="843"/>
      <c r="I97" s="843"/>
      <c r="J97" s="843"/>
      <c r="K97" s="843"/>
      <c r="L97" s="843"/>
      <c r="M97" s="843"/>
      <c r="N97" s="843"/>
      <c r="X97" s="104"/>
      <c r="Y97" s="783"/>
      <c r="Z97" s="783"/>
      <c r="AA97" s="783"/>
      <c r="AB97" s="783"/>
      <c r="AC97" s="783"/>
      <c r="AD97" s="106"/>
      <c r="AS97" s="784"/>
      <c r="AT97" s="784"/>
      <c r="AU97" s="784"/>
      <c r="AV97" s="784"/>
      <c r="AW97" s="785"/>
      <c r="AX97" s="785"/>
    </row>
    <row r="98" spans="1:53" ht="15" customHeight="1" x14ac:dyDescent="0.25">
      <c r="D98" s="378"/>
      <c r="E98" s="378"/>
      <c r="F98" s="376"/>
      <c r="G98" s="376"/>
      <c r="H98" s="843"/>
      <c r="I98" s="843"/>
      <c r="J98" s="843"/>
      <c r="K98" s="843"/>
      <c r="L98" s="843"/>
      <c r="M98" s="843"/>
      <c r="N98" s="843"/>
      <c r="X98" s="104"/>
      <c r="Y98" s="783"/>
      <c r="Z98" s="783"/>
      <c r="AA98" s="783"/>
      <c r="AB98" s="783"/>
      <c r="AC98" s="783"/>
      <c r="AD98" s="106"/>
    </row>
    <row r="99" spans="1:53" ht="15" customHeight="1" x14ac:dyDescent="0.25">
      <c r="D99" s="378"/>
      <c r="E99" s="378"/>
      <c r="F99" s="376"/>
      <c r="G99" s="376"/>
      <c r="H99" s="843"/>
      <c r="I99" s="843"/>
      <c r="J99" s="843"/>
      <c r="K99" s="843"/>
      <c r="L99" s="843"/>
      <c r="M99" s="843"/>
      <c r="N99" s="843"/>
      <c r="X99" s="104"/>
      <c r="Y99" s="783"/>
      <c r="Z99" s="783"/>
      <c r="AA99" s="783"/>
      <c r="AB99" s="783"/>
      <c r="AC99" s="783"/>
      <c r="AD99" s="106"/>
    </row>
    <row r="100" spans="1:53" ht="15" customHeight="1" x14ac:dyDescent="0.25">
      <c r="D100" s="378"/>
      <c r="E100" s="378"/>
      <c r="F100" s="376"/>
      <c r="G100" s="376"/>
      <c r="H100" s="843"/>
      <c r="I100" s="843"/>
      <c r="J100" s="843"/>
      <c r="K100" s="843"/>
      <c r="L100" s="843"/>
      <c r="M100" s="843"/>
      <c r="N100" s="843"/>
      <c r="X100" s="104"/>
      <c r="Y100" s="105"/>
      <c r="Z100" s="105"/>
      <c r="AA100" s="105"/>
      <c r="AB100" s="105"/>
      <c r="AC100" s="105"/>
      <c r="AD100" s="106"/>
      <c r="AG100" s="798" t="s">
        <v>284</v>
      </c>
      <c r="AH100" s="799"/>
      <c r="AI100" s="799"/>
      <c r="AJ100" s="799"/>
      <c r="AK100" s="799"/>
      <c r="AL100" s="800"/>
    </row>
    <row r="101" spans="1:53" ht="15" customHeight="1" x14ac:dyDescent="0.25">
      <c r="D101" s="378"/>
      <c r="E101" s="378"/>
      <c r="F101" s="376"/>
      <c r="G101" s="376"/>
      <c r="H101" s="843"/>
      <c r="I101" s="843"/>
      <c r="J101" s="843"/>
      <c r="K101" s="843"/>
      <c r="L101" s="843"/>
      <c r="M101" s="843"/>
      <c r="N101" s="843"/>
      <c r="X101" s="104"/>
      <c r="Y101" s="105"/>
      <c r="Z101" s="105"/>
      <c r="AA101" s="105"/>
      <c r="AB101" s="105"/>
      <c r="AC101" s="105"/>
      <c r="AD101" s="106"/>
      <c r="AG101" s="801"/>
      <c r="AH101" s="802"/>
      <c r="AI101" s="802"/>
      <c r="AJ101" s="802"/>
      <c r="AK101" s="802"/>
      <c r="AL101" s="803"/>
    </row>
    <row r="102" spans="1:53" ht="15" customHeight="1" x14ac:dyDescent="0.25">
      <c r="D102" s="378"/>
      <c r="E102" s="378"/>
      <c r="F102" s="376"/>
      <c r="G102" s="376"/>
      <c r="H102" s="843"/>
      <c r="I102" s="843"/>
      <c r="J102" s="843"/>
      <c r="K102" s="843"/>
      <c r="L102" s="843"/>
      <c r="M102" s="843"/>
      <c r="N102" s="843"/>
      <c r="X102" s="104"/>
      <c r="Y102" s="105"/>
      <c r="Z102" s="105"/>
      <c r="AA102" s="105"/>
      <c r="AB102" s="105"/>
      <c r="AC102" s="105"/>
      <c r="AD102" s="106"/>
      <c r="AG102" s="801"/>
      <c r="AH102" s="802"/>
      <c r="AI102" s="802"/>
      <c r="AJ102" s="802"/>
      <c r="AK102" s="802"/>
      <c r="AL102" s="803"/>
      <c r="AS102" s="826" t="s">
        <v>285</v>
      </c>
      <c r="AT102" s="826"/>
      <c r="AU102" s="826"/>
      <c r="AV102" s="826"/>
    </row>
    <row r="103" spans="1:53" ht="15" customHeight="1" x14ac:dyDescent="0.25">
      <c r="D103" s="378"/>
      <c r="E103" s="378"/>
      <c r="F103" s="376"/>
      <c r="G103" s="376"/>
      <c r="H103" s="843"/>
      <c r="I103" s="843"/>
      <c r="J103" s="843"/>
      <c r="K103" s="843"/>
      <c r="L103" s="843"/>
      <c r="M103" s="843"/>
      <c r="N103" s="843"/>
      <c r="X103" s="104"/>
      <c r="Y103" s="105"/>
      <c r="Z103" s="105"/>
      <c r="AA103" s="105"/>
      <c r="AB103" s="105"/>
      <c r="AC103" s="105"/>
      <c r="AD103" s="106"/>
      <c r="AG103" s="804"/>
      <c r="AH103" s="805"/>
      <c r="AI103" s="805"/>
      <c r="AJ103" s="805"/>
      <c r="AK103" s="805"/>
      <c r="AL103" s="806"/>
      <c r="AS103" s="826"/>
      <c r="AT103" s="826"/>
      <c r="AU103" s="826"/>
      <c r="AV103" s="826"/>
    </row>
    <row r="104" spans="1:53" ht="15" customHeight="1" x14ac:dyDescent="0.25">
      <c r="D104" s="378"/>
      <c r="E104" s="378"/>
      <c r="F104" s="376"/>
      <c r="G104" s="376"/>
      <c r="H104" s="376"/>
      <c r="I104" s="376"/>
      <c r="J104" s="376"/>
      <c r="K104" s="376"/>
      <c r="L104" s="376"/>
      <c r="M104" s="376"/>
      <c r="N104" s="376"/>
      <c r="X104" s="104"/>
      <c r="Y104" s="827" t="s">
        <v>337</v>
      </c>
      <c r="Z104" s="828"/>
      <c r="AA104" s="828"/>
      <c r="AB104" s="828"/>
      <c r="AC104" s="828"/>
      <c r="AD104" s="106"/>
      <c r="AS104" s="826"/>
      <c r="AT104" s="826"/>
      <c r="AU104" s="826"/>
      <c r="AV104" s="826"/>
    </row>
    <row r="105" spans="1:53" ht="15" customHeight="1" x14ac:dyDescent="0.25">
      <c r="A105" s="837" t="s">
        <v>350</v>
      </c>
      <c r="B105" s="837"/>
      <c r="C105" s="837"/>
      <c r="D105" s="837"/>
      <c r="E105" s="837"/>
      <c r="F105" s="837"/>
      <c r="G105" s="379"/>
      <c r="H105" s="379"/>
      <c r="I105" s="379"/>
      <c r="J105" s="379"/>
      <c r="K105" s="379"/>
      <c r="L105" s="379"/>
      <c r="M105" s="379"/>
      <c r="N105" s="379"/>
      <c r="X105" s="104"/>
      <c r="Y105" s="828"/>
      <c r="Z105" s="828"/>
      <c r="AA105" s="828"/>
      <c r="AB105" s="828"/>
      <c r="AC105" s="828"/>
      <c r="AD105" s="106"/>
      <c r="AS105" s="826"/>
      <c r="AT105" s="826"/>
      <c r="AU105" s="826"/>
      <c r="AV105" s="826"/>
    </row>
    <row r="106" spans="1:53" ht="15" customHeight="1" x14ac:dyDescent="0.25">
      <c r="A106" s="837"/>
      <c r="B106" s="837"/>
      <c r="C106" s="837"/>
      <c r="D106" s="837"/>
      <c r="E106" s="837"/>
      <c r="F106" s="837"/>
      <c r="H106" s="844" t="s">
        <v>343</v>
      </c>
      <c r="I106" s="844"/>
      <c r="J106" s="844"/>
      <c r="K106" s="844"/>
      <c r="L106" s="844"/>
      <c r="M106" s="844"/>
      <c r="N106" s="844"/>
      <c r="X106" s="104"/>
      <c r="Y106" s="828"/>
      <c r="Z106" s="828"/>
      <c r="AA106" s="828"/>
      <c r="AB106" s="828"/>
      <c r="AC106" s="828"/>
      <c r="AD106" s="106"/>
    </row>
    <row r="107" spans="1:53" ht="15" customHeight="1" x14ac:dyDescent="0.25">
      <c r="A107" s="837"/>
      <c r="B107" s="837"/>
      <c r="C107" s="837"/>
      <c r="D107" s="837"/>
      <c r="E107" s="837"/>
      <c r="F107" s="837"/>
      <c r="G107" s="377"/>
      <c r="H107" s="844"/>
      <c r="I107" s="844"/>
      <c r="J107" s="844"/>
      <c r="K107" s="844"/>
      <c r="L107" s="844"/>
      <c r="M107" s="844"/>
      <c r="N107" s="844"/>
      <c r="X107" s="104"/>
      <c r="Y107" s="828"/>
      <c r="Z107" s="828"/>
      <c r="AA107" s="828"/>
      <c r="AB107" s="828"/>
      <c r="AC107" s="828"/>
      <c r="AD107" s="106"/>
    </row>
    <row r="108" spans="1:53" ht="15" customHeight="1" x14ac:dyDescent="0.25">
      <c r="A108" s="837"/>
      <c r="B108" s="837"/>
      <c r="C108" s="837"/>
      <c r="D108" s="837"/>
      <c r="E108" s="837"/>
      <c r="F108" s="837"/>
      <c r="G108" s="377"/>
      <c r="H108" s="844"/>
      <c r="I108" s="844"/>
      <c r="J108" s="844"/>
      <c r="K108" s="844"/>
      <c r="L108" s="844"/>
      <c r="M108" s="844"/>
      <c r="N108" s="844"/>
      <c r="X108" s="104"/>
      <c r="Y108" s="828"/>
      <c r="Z108" s="828"/>
      <c r="AA108" s="828"/>
      <c r="AB108" s="828"/>
      <c r="AC108" s="828"/>
      <c r="AD108" s="106"/>
      <c r="AH108" s="786" t="s">
        <v>286</v>
      </c>
      <c r="AI108" s="786"/>
      <c r="AK108" s="786" t="s">
        <v>287</v>
      </c>
      <c r="AL108" s="786"/>
      <c r="AN108" s="786" t="s">
        <v>288</v>
      </c>
      <c r="AO108" s="786"/>
    </row>
    <row r="109" spans="1:53" ht="15" customHeight="1" x14ac:dyDescent="0.25">
      <c r="A109" s="837"/>
      <c r="B109" s="837"/>
      <c r="C109" s="837"/>
      <c r="D109" s="837"/>
      <c r="E109" s="837"/>
      <c r="F109" s="837"/>
      <c r="G109" s="377"/>
      <c r="H109" s="844"/>
      <c r="I109" s="844"/>
      <c r="J109" s="844"/>
      <c r="K109" s="844"/>
      <c r="L109" s="844"/>
      <c r="M109" s="844"/>
      <c r="N109" s="844"/>
      <c r="X109" s="104"/>
      <c r="Y109" s="828"/>
      <c r="Z109" s="828"/>
      <c r="AA109" s="828"/>
      <c r="AB109" s="828"/>
      <c r="AC109" s="828"/>
      <c r="AD109" s="106"/>
      <c r="AH109" s="786"/>
      <c r="AI109" s="786"/>
      <c r="AK109" s="786"/>
      <c r="AL109" s="786"/>
      <c r="AN109" s="786"/>
      <c r="AO109" s="786"/>
      <c r="BA109" s="108"/>
    </row>
    <row r="110" spans="1:53" ht="15" customHeight="1" x14ac:dyDescent="0.25">
      <c r="A110" s="837"/>
      <c r="B110" s="837"/>
      <c r="C110" s="837"/>
      <c r="D110" s="837"/>
      <c r="E110" s="837"/>
      <c r="F110" s="837"/>
      <c r="G110" s="377"/>
      <c r="H110" s="844"/>
      <c r="I110" s="844"/>
      <c r="J110" s="844"/>
      <c r="K110" s="844"/>
      <c r="L110" s="844"/>
      <c r="M110" s="844"/>
      <c r="N110" s="844"/>
      <c r="X110" s="104"/>
      <c r="Y110" s="105"/>
      <c r="Z110" s="105"/>
      <c r="AA110" s="105"/>
      <c r="AB110" s="105"/>
      <c r="AC110" s="105"/>
      <c r="AD110" s="106"/>
      <c r="AS110" s="786" t="s">
        <v>247</v>
      </c>
      <c r="AT110" s="786"/>
      <c r="AX110" s="786" t="s">
        <v>276</v>
      </c>
      <c r="AY110" s="786"/>
    </row>
    <row r="111" spans="1:53" ht="15" customHeight="1" x14ac:dyDescent="0.25">
      <c r="A111" s="837"/>
      <c r="B111" s="837"/>
      <c r="C111" s="837"/>
      <c r="D111" s="837"/>
      <c r="E111" s="837"/>
      <c r="F111" s="837"/>
      <c r="G111" s="377"/>
      <c r="H111" s="844"/>
      <c r="I111" s="844"/>
      <c r="J111" s="844"/>
      <c r="K111" s="844"/>
      <c r="L111" s="844"/>
      <c r="M111" s="844"/>
      <c r="N111" s="844"/>
      <c r="X111" s="104"/>
      <c r="Y111" s="105"/>
      <c r="Z111" s="105"/>
      <c r="AA111" s="105"/>
      <c r="AB111" s="105"/>
      <c r="AC111" s="105"/>
      <c r="AD111" s="106"/>
      <c r="AS111" s="786"/>
      <c r="AT111" s="786"/>
      <c r="AX111" s="786"/>
      <c r="AY111" s="786"/>
    </row>
    <row r="112" spans="1:53" ht="15" customHeight="1" x14ac:dyDescent="0.25">
      <c r="A112" s="837"/>
      <c r="B112" s="837"/>
      <c r="C112" s="837"/>
      <c r="D112" s="837"/>
      <c r="E112" s="837"/>
      <c r="F112" s="837"/>
      <c r="G112" s="377"/>
      <c r="H112" s="844"/>
      <c r="I112" s="844"/>
      <c r="J112" s="844"/>
      <c r="K112" s="844"/>
      <c r="L112" s="844"/>
      <c r="M112" s="844"/>
      <c r="N112" s="844"/>
      <c r="X112" s="104"/>
      <c r="Y112" s="105"/>
      <c r="Z112" s="105"/>
      <c r="AA112" s="105"/>
      <c r="AB112" s="105"/>
      <c r="AC112" s="105"/>
      <c r="AD112" s="106"/>
      <c r="AF112" s="760" t="s">
        <v>289</v>
      </c>
      <c r="AG112" s="761"/>
      <c r="AH112" s="761"/>
      <c r="AI112" s="762"/>
      <c r="AN112" s="760" t="s">
        <v>290</v>
      </c>
      <c r="AO112" s="761"/>
      <c r="AP112" s="761"/>
      <c r="AQ112" s="762"/>
    </row>
    <row r="113" spans="1:63" ht="15" customHeight="1" x14ac:dyDescent="0.25">
      <c r="A113" s="837"/>
      <c r="B113" s="837"/>
      <c r="C113" s="837"/>
      <c r="D113" s="837"/>
      <c r="E113" s="837"/>
      <c r="F113" s="837"/>
      <c r="G113" s="377"/>
      <c r="H113" s="844"/>
      <c r="I113" s="844"/>
      <c r="J113" s="844"/>
      <c r="K113" s="844"/>
      <c r="L113" s="844"/>
      <c r="M113" s="844"/>
      <c r="N113" s="844"/>
      <c r="X113" s="104"/>
      <c r="Y113" s="827" t="s">
        <v>338</v>
      </c>
      <c r="Z113" s="828"/>
      <c r="AA113" s="828"/>
      <c r="AB113" s="828"/>
      <c r="AC113" s="828"/>
      <c r="AD113" s="106"/>
      <c r="AF113" s="763"/>
      <c r="AG113" s="764"/>
      <c r="AH113" s="764"/>
      <c r="AI113" s="765"/>
      <c r="AN113" s="763"/>
      <c r="AO113" s="764"/>
      <c r="AP113" s="764"/>
      <c r="AQ113" s="765"/>
    </row>
    <row r="114" spans="1:63" ht="15" customHeight="1" x14ac:dyDescent="0.25">
      <c r="A114" s="837"/>
      <c r="B114" s="837"/>
      <c r="C114" s="837"/>
      <c r="D114" s="837"/>
      <c r="E114" s="837"/>
      <c r="F114" s="837"/>
      <c r="G114" s="377"/>
      <c r="H114" s="844"/>
      <c r="I114" s="844"/>
      <c r="J114" s="844"/>
      <c r="K114" s="844"/>
      <c r="L114" s="844"/>
      <c r="M114" s="844"/>
      <c r="N114" s="844"/>
      <c r="X114" s="104"/>
      <c r="Y114" s="828"/>
      <c r="Z114" s="828"/>
      <c r="AA114" s="828"/>
      <c r="AB114" s="828"/>
      <c r="AC114" s="828"/>
      <c r="AD114" s="106"/>
      <c r="AF114" s="763"/>
      <c r="AG114" s="764"/>
      <c r="AH114" s="764"/>
      <c r="AI114" s="765"/>
      <c r="AN114" s="763"/>
      <c r="AO114" s="764"/>
      <c r="AP114" s="764"/>
      <c r="AQ114" s="765"/>
    </row>
    <row r="115" spans="1:63" ht="15" customHeight="1" x14ac:dyDescent="0.25">
      <c r="A115" s="837"/>
      <c r="B115" s="837"/>
      <c r="C115" s="837"/>
      <c r="D115" s="837"/>
      <c r="E115" s="837"/>
      <c r="F115" s="837"/>
      <c r="G115" s="377"/>
      <c r="H115" s="844"/>
      <c r="I115" s="844"/>
      <c r="J115" s="844"/>
      <c r="K115" s="844"/>
      <c r="L115" s="844"/>
      <c r="M115" s="844"/>
      <c r="N115" s="844"/>
      <c r="X115" s="104"/>
      <c r="Y115" s="828"/>
      <c r="Z115" s="828"/>
      <c r="AA115" s="828"/>
      <c r="AB115" s="828"/>
      <c r="AC115" s="828"/>
      <c r="AD115" s="106"/>
      <c r="AF115" s="763"/>
      <c r="AG115" s="764"/>
      <c r="AH115" s="764"/>
      <c r="AI115" s="765"/>
      <c r="AN115" s="763"/>
      <c r="AO115" s="764"/>
      <c r="AP115" s="764"/>
      <c r="AQ115" s="765"/>
      <c r="BK115" s="109"/>
    </row>
    <row r="116" spans="1:63" ht="15" customHeight="1" x14ac:dyDescent="0.25">
      <c r="A116" s="837"/>
      <c r="B116" s="837"/>
      <c r="C116" s="837"/>
      <c r="D116" s="837"/>
      <c r="E116" s="837"/>
      <c r="F116" s="837"/>
      <c r="G116" s="377"/>
      <c r="H116" s="844"/>
      <c r="I116" s="844"/>
      <c r="J116" s="844"/>
      <c r="K116" s="844"/>
      <c r="L116" s="844"/>
      <c r="M116" s="844"/>
      <c r="N116" s="844"/>
      <c r="X116" s="104"/>
      <c r="Y116" s="828"/>
      <c r="Z116" s="828"/>
      <c r="AA116" s="828"/>
      <c r="AB116" s="828"/>
      <c r="AC116" s="828"/>
      <c r="AD116" s="106"/>
      <c r="AF116" s="763"/>
      <c r="AG116" s="764"/>
      <c r="AH116" s="764"/>
      <c r="AI116" s="765"/>
      <c r="AN116" s="763"/>
      <c r="AO116" s="764"/>
      <c r="AP116" s="764"/>
      <c r="AQ116" s="765"/>
      <c r="BK116" s="109"/>
    </row>
    <row r="117" spans="1:63" ht="15" customHeight="1" x14ac:dyDescent="0.25">
      <c r="A117" s="837"/>
      <c r="B117" s="837"/>
      <c r="C117" s="837"/>
      <c r="D117" s="837"/>
      <c r="E117" s="837"/>
      <c r="F117" s="837"/>
      <c r="G117" s="377"/>
      <c r="H117" s="844"/>
      <c r="I117" s="844"/>
      <c r="J117" s="844"/>
      <c r="K117" s="844"/>
      <c r="L117" s="844"/>
      <c r="M117" s="844"/>
      <c r="N117" s="844"/>
      <c r="X117" s="104"/>
      <c r="Y117" s="828"/>
      <c r="Z117" s="828"/>
      <c r="AA117" s="828"/>
      <c r="AB117" s="828"/>
      <c r="AC117" s="828"/>
      <c r="AD117" s="106"/>
      <c r="AF117" s="763"/>
      <c r="AG117" s="764"/>
      <c r="AH117" s="764"/>
      <c r="AI117" s="765"/>
      <c r="AN117" s="763"/>
      <c r="AO117" s="764"/>
      <c r="AP117" s="764"/>
      <c r="AQ117" s="765"/>
      <c r="AS117" s="829" t="s">
        <v>291</v>
      </c>
      <c r="AT117" s="830"/>
      <c r="AV117" s="834" t="s">
        <v>292</v>
      </c>
      <c r="AW117" s="834"/>
      <c r="AX117" s="834"/>
      <c r="AY117" s="834"/>
      <c r="AZ117" s="834"/>
      <c r="BA117" s="834"/>
      <c r="BK117" s="109"/>
    </row>
    <row r="118" spans="1:63" ht="15" customHeight="1" x14ac:dyDescent="0.25">
      <c r="A118" s="837"/>
      <c r="B118" s="837"/>
      <c r="C118" s="837"/>
      <c r="D118" s="837"/>
      <c r="E118" s="837"/>
      <c r="F118" s="837"/>
      <c r="G118" s="377"/>
      <c r="H118" s="844"/>
      <c r="I118" s="844"/>
      <c r="J118" s="844"/>
      <c r="K118" s="844"/>
      <c r="L118" s="844"/>
      <c r="M118" s="844"/>
      <c r="N118" s="844"/>
      <c r="X118" s="104"/>
      <c r="Y118" s="828"/>
      <c r="Z118" s="828"/>
      <c r="AA118" s="828"/>
      <c r="AB118" s="828"/>
      <c r="AC118" s="828"/>
      <c r="AD118" s="106"/>
      <c r="AF118" s="763"/>
      <c r="AG118" s="764"/>
      <c r="AH118" s="764"/>
      <c r="AI118" s="765"/>
      <c r="AN118" s="763"/>
      <c r="AO118" s="764"/>
      <c r="AP118" s="764"/>
      <c r="AQ118" s="765"/>
      <c r="AS118" s="831"/>
      <c r="AT118" s="832"/>
      <c r="AV118" s="834"/>
      <c r="AW118" s="834"/>
      <c r="AX118" s="834"/>
      <c r="AY118" s="834"/>
      <c r="AZ118" s="834"/>
      <c r="BA118" s="834"/>
      <c r="BK118" s="109"/>
    </row>
    <row r="119" spans="1:63" ht="15" customHeight="1" x14ac:dyDescent="0.25">
      <c r="A119" s="837"/>
      <c r="B119" s="837"/>
      <c r="C119" s="837"/>
      <c r="D119" s="837"/>
      <c r="E119" s="837"/>
      <c r="F119" s="837"/>
      <c r="G119" s="377"/>
      <c r="H119" s="844"/>
      <c r="I119" s="844"/>
      <c r="J119" s="844"/>
      <c r="K119" s="844"/>
      <c r="L119" s="844"/>
      <c r="M119" s="844"/>
      <c r="N119" s="844"/>
      <c r="X119" s="110"/>
      <c r="Y119" s="111"/>
      <c r="Z119" s="111"/>
      <c r="AA119" s="111"/>
      <c r="AB119" s="111"/>
      <c r="AC119" s="111"/>
      <c r="AD119" s="112"/>
      <c r="AF119" s="766"/>
      <c r="AG119" s="767"/>
      <c r="AH119" s="767"/>
      <c r="AI119" s="768"/>
      <c r="AN119" s="766"/>
      <c r="AO119" s="767"/>
      <c r="AP119" s="767"/>
      <c r="AQ119" s="768"/>
      <c r="AV119" s="834"/>
      <c r="AW119" s="834"/>
      <c r="AX119" s="834"/>
      <c r="AY119" s="834"/>
      <c r="AZ119" s="834"/>
      <c r="BA119" s="834"/>
      <c r="BK119" s="109"/>
    </row>
    <row r="120" spans="1:63" ht="15" customHeight="1" x14ac:dyDescent="0.25">
      <c r="A120" s="837"/>
      <c r="B120" s="837"/>
      <c r="C120" s="837"/>
      <c r="D120" s="837"/>
      <c r="E120" s="837"/>
      <c r="F120" s="837"/>
      <c r="G120" s="377"/>
      <c r="H120" s="844"/>
      <c r="I120" s="844"/>
      <c r="J120" s="844"/>
      <c r="K120" s="844"/>
      <c r="L120" s="844"/>
      <c r="M120" s="844"/>
      <c r="N120" s="844"/>
      <c r="AV120" s="834"/>
      <c r="AW120" s="834"/>
      <c r="AX120" s="834"/>
      <c r="AY120" s="834"/>
      <c r="AZ120" s="834"/>
      <c r="BA120" s="834"/>
    </row>
    <row r="121" spans="1:63" ht="15" customHeight="1" x14ac:dyDescent="0.25">
      <c r="A121" s="837"/>
      <c r="B121" s="837"/>
      <c r="C121" s="837"/>
      <c r="D121" s="837"/>
      <c r="E121" s="837"/>
      <c r="F121" s="837"/>
      <c r="G121" s="379"/>
      <c r="H121" s="379"/>
      <c r="I121" s="379"/>
      <c r="J121" s="379"/>
      <c r="K121" s="379"/>
      <c r="L121" s="379"/>
      <c r="M121" s="379"/>
      <c r="N121" s="379"/>
      <c r="AV121" s="834"/>
      <c r="AW121" s="834"/>
      <c r="AX121" s="834"/>
      <c r="AY121" s="834"/>
      <c r="AZ121" s="834"/>
      <c r="BA121" s="834"/>
    </row>
    <row r="122" spans="1:63" ht="15" customHeight="1" x14ac:dyDescent="0.25">
      <c r="A122" s="837"/>
      <c r="B122" s="837"/>
      <c r="C122" s="837"/>
      <c r="D122" s="837"/>
      <c r="E122" s="837"/>
      <c r="F122" s="837"/>
      <c r="G122" s="377"/>
      <c r="H122" s="844" t="s">
        <v>342</v>
      </c>
      <c r="I122" s="844"/>
      <c r="J122" s="844"/>
      <c r="K122" s="844"/>
      <c r="L122" s="844"/>
      <c r="M122" s="844"/>
      <c r="N122" s="844"/>
      <c r="AJ122" s="807" t="s">
        <v>293</v>
      </c>
      <c r="AK122" s="808"/>
      <c r="AL122" s="808"/>
      <c r="AM122" s="809"/>
      <c r="AV122" s="834"/>
      <c r="AW122" s="834"/>
      <c r="AX122" s="834"/>
      <c r="AY122" s="834"/>
      <c r="AZ122" s="834"/>
      <c r="BA122" s="834"/>
    </row>
    <row r="123" spans="1:63" ht="15" customHeight="1" x14ac:dyDescent="0.25">
      <c r="D123" s="378"/>
      <c r="E123" s="377"/>
      <c r="F123" s="377"/>
      <c r="G123" s="377"/>
      <c r="H123" s="844"/>
      <c r="I123" s="844"/>
      <c r="J123" s="844"/>
      <c r="K123" s="844"/>
      <c r="L123" s="844"/>
      <c r="M123" s="844"/>
      <c r="N123" s="844"/>
      <c r="AJ123" s="810"/>
      <c r="AK123" s="811"/>
      <c r="AL123" s="811"/>
      <c r="AM123" s="812"/>
    </row>
    <row r="124" spans="1:63" ht="15" customHeight="1" x14ac:dyDescent="0.25">
      <c r="D124" s="378"/>
      <c r="E124" s="377"/>
      <c r="F124" s="377"/>
      <c r="G124" s="377"/>
      <c r="H124" s="844"/>
      <c r="I124" s="844"/>
      <c r="J124" s="844"/>
      <c r="K124" s="844"/>
      <c r="L124" s="844"/>
      <c r="M124" s="844"/>
      <c r="N124" s="844"/>
      <c r="AF124" s="109"/>
      <c r="AG124" s="109"/>
      <c r="AJ124" s="810"/>
      <c r="AK124" s="811"/>
      <c r="AL124" s="811"/>
      <c r="AM124" s="812"/>
    </row>
    <row r="125" spans="1:63" ht="15.75" customHeight="1" x14ac:dyDescent="0.25">
      <c r="D125" s="378"/>
      <c r="E125" s="377"/>
      <c r="F125" s="377"/>
      <c r="G125" s="377"/>
      <c r="H125" s="844"/>
      <c r="I125" s="844"/>
      <c r="J125" s="844"/>
      <c r="K125" s="844"/>
      <c r="L125" s="844"/>
      <c r="M125" s="844"/>
      <c r="N125" s="844"/>
      <c r="AF125" s="109"/>
      <c r="AG125" s="109"/>
      <c r="AJ125" s="810"/>
      <c r="AK125" s="811"/>
      <c r="AL125" s="811"/>
      <c r="AM125" s="812"/>
    </row>
    <row r="126" spans="1:63" ht="15" customHeight="1" x14ac:dyDescent="0.25">
      <c r="D126" s="378"/>
      <c r="E126" s="377"/>
      <c r="F126" s="377"/>
      <c r="G126" s="377"/>
      <c r="H126" s="844"/>
      <c r="I126" s="844"/>
      <c r="J126" s="844"/>
      <c r="K126" s="844"/>
      <c r="L126" s="844"/>
      <c r="M126" s="844"/>
      <c r="N126" s="844"/>
      <c r="Q126" s="375"/>
      <c r="AF126" s="109"/>
      <c r="AG126" s="109"/>
      <c r="AJ126" s="810"/>
      <c r="AK126" s="811"/>
      <c r="AL126" s="811"/>
      <c r="AM126" s="812"/>
    </row>
    <row r="127" spans="1:63" ht="15" customHeight="1" x14ac:dyDescent="0.25">
      <c r="D127" s="378"/>
      <c r="E127" s="377"/>
      <c r="F127" s="377"/>
      <c r="G127" s="377"/>
      <c r="H127" s="844"/>
      <c r="I127" s="844"/>
      <c r="J127" s="844"/>
      <c r="K127" s="844"/>
      <c r="L127" s="844"/>
      <c r="M127" s="844"/>
      <c r="N127" s="844"/>
      <c r="V127" s="816" t="s">
        <v>294</v>
      </c>
      <c r="W127" s="817"/>
      <c r="X127" s="817"/>
      <c r="Y127" s="817"/>
      <c r="Z127" s="817"/>
      <c r="AA127" s="818"/>
      <c r="AF127" s="109"/>
      <c r="AG127" s="109"/>
      <c r="AJ127" s="810"/>
      <c r="AK127" s="811"/>
      <c r="AL127" s="811"/>
      <c r="AM127" s="812"/>
    </row>
    <row r="128" spans="1:63" ht="15" customHeight="1" x14ac:dyDescent="0.25">
      <c r="D128" s="378"/>
      <c r="E128" s="377"/>
      <c r="F128" s="377"/>
      <c r="G128" s="377"/>
      <c r="H128" s="844"/>
      <c r="I128" s="844"/>
      <c r="J128" s="844"/>
      <c r="K128" s="844"/>
      <c r="L128" s="844"/>
      <c r="M128" s="844"/>
      <c r="N128" s="844"/>
      <c r="V128" s="819"/>
      <c r="W128" s="820"/>
      <c r="X128" s="820"/>
      <c r="Y128" s="820"/>
      <c r="Z128" s="820"/>
      <c r="AA128" s="821"/>
      <c r="AF128" s="109"/>
      <c r="AG128" s="109"/>
      <c r="AJ128" s="810"/>
      <c r="AK128" s="811"/>
      <c r="AL128" s="811"/>
      <c r="AM128" s="812"/>
    </row>
    <row r="129" spans="4:68" ht="15.75" customHeight="1" x14ac:dyDescent="0.25">
      <c r="D129" s="378"/>
      <c r="E129" s="377"/>
      <c r="F129" s="377"/>
      <c r="G129" s="377"/>
      <c r="H129" s="844"/>
      <c r="I129" s="844"/>
      <c r="J129" s="844"/>
      <c r="K129" s="844"/>
      <c r="L129" s="844"/>
      <c r="M129" s="844"/>
      <c r="N129" s="844"/>
      <c r="V129" s="819"/>
      <c r="W129" s="820"/>
      <c r="X129" s="820"/>
      <c r="Y129" s="820"/>
      <c r="Z129" s="820"/>
      <c r="AA129" s="821"/>
      <c r="AJ129" s="810"/>
      <c r="AK129" s="811"/>
      <c r="AL129" s="811"/>
      <c r="AM129" s="812"/>
    </row>
    <row r="130" spans="4:68" ht="15" customHeight="1" x14ac:dyDescent="0.25">
      <c r="D130" s="378"/>
      <c r="E130" s="377"/>
      <c r="F130" s="377"/>
      <c r="G130" s="377"/>
      <c r="H130" s="844"/>
      <c r="I130" s="844"/>
      <c r="J130" s="844"/>
      <c r="K130" s="844"/>
      <c r="L130" s="844"/>
      <c r="M130" s="844"/>
      <c r="N130" s="844"/>
      <c r="V130" s="819"/>
      <c r="W130" s="820"/>
      <c r="X130" s="820"/>
      <c r="Y130" s="820"/>
      <c r="Z130" s="820"/>
      <c r="AA130" s="821"/>
      <c r="AJ130" s="813"/>
      <c r="AK130" s="814"/>
      <c r="AL130" s="814"/>
      <c r="AM130" s="815"/>
      <c r="AV130" s="825" t="s">
        <v>295</v>
      </c>
      <c r="AW130" s="825"/>
      <c r="AX130" s="825"/>
      <c r="AY130" s="825"/>
      <c r="AZ130" s="825"/>
      <c r="BA130" s="825"/>
    </row>
    <row r="131" spans="4:68" ht="15" customHeight="1" x14ac:dyDescent="0.25">
      <c r="D131" s="378"/>
      <c r="E131" s="377"/>
      <c r="F131" s="377"/>
      <c r="G131" s="377"/>
      <c r="H131" s="844"/>
      <c r="I131" s="844"/>
      <c r="J131" s="844"/>
      <c r="K131" s="844"/>
      <c r="L131" s="844"/>
      <c r="M131" s="844"/>
      <c r="N131" s="844"/>
      <c r="V131" s="819"/>
      <c r="W131" s="820"/>
      <c r="X131" s="820"/>
      <c r="Y131" s="820"/>
      <c r="Z131" s="820"/>
      <c r="AA131" s="821"/>
      <c r="AV131" s="825"/>
      <c r="AW131" s="825"/>
      <c r="AX131" s="825"/>
      <c r="AY131" s="825"/>
      <c r="AZ131" s="825"/>
      <c r="BA131" s="825"/>
    </row>
    <row r="132" spans="4:68" ht="15" customHeight="1" x14ac:dyDescent="0.25">
      <c r="D132" s="378"/>
      <c r="E132" s="377"/>
      <c r="F132" s="377"/>
      <c r="G132" s="377"/>
      <c r="H132" s="844"/>
      <c r="I132" s="844"/>
      <c r="J132" s="844"/>
      <c r="K132" s="844"/>
      <c r="L132" s="844"/>
      <c r="M132" s="844"/>
      <c r="N132" s="844"/>
      <c r="V132" s="822"/>
      <c r="W132" s="823"/>
      <c r="X132" s="823"/>
      <c r="Y132" s="823"/>
      <c r="Z132" s="823"/>
      <c r="AA132" s="824"/>
      <c r="AV132" s="825"/>
      <c r="AW132" s="825"/>
      <c r="AX132" s="825"/>
      <c r="AY132" s="825"/>
      <c r="AZ132" s="825"/>
      <c r="BA132" s="825"/>
    </row>
    <row r="133" spans="4:68" ht="15" customHeight="1" x14ac:dyDescent="0.25">
      <c r="D133" s="378"/>
      <c r="E133" s="377"/>
      <c r="F133" s="377"/>
      <c r="G133" s="377"/>
      <c r="H133" s="844"/>
      <c r="I133" s="844"/>
      <c r="J133" s="844"/>
      <c r="K133" s="844"/>
      <c r="L133" s="844"/>
      <c r="M133" s="844"/>
      <c r="N133" s="844"/>
      <c r="AV133" s="825"/>
      <c r="AW133" s="825"/>
      <c r="AX133" s="825"/>
      <c r="AY133" s="825"/>
      <c r="AZ133" s="825"/>
      <c r="BA133" s="825"/>
      <c r="BG133" s="839" t="s">
        <v>340</v>
      </c>
      <c r="BH133" s="839"/>
      <c r="BI133" s="839"/>
      <c r="BJ133" s="839"/>
      <c r="BK133" s="839"/>
      <c r="BL133" s="839"/>
      <c r="BM133" s="839"/>
      <c r="BN133" s="839"/>
      <c r="BO133" s="839"/>
      <c r="BP133" s="839"/>
    </row>
    <row r="134" spans="4:68" ht="15" customHeight="1" x14ac:dyDescent="0.25">
      <c r="D134" s="378"/>
      <c r="E134" s="377"/>
      <c r="F134" s="377"/>
      <c r="G134" s="377"/>
      <c r="H134" s="844"/>
      <c r="I134" s="844"/>
      <c r="J134" s="844"/>
      <c r="K134" s="844"/>
      <c r="L134" s="844"/>
      <c r="M134" s="844"/>
      <c r="N134" s="844"/>
      <c r="AV134" s="825"/>
      <c r="AW134" s="825"/>
      <c r="AX134" s="825"/>
      <c r="AY134" s="825"/>
      <c r="AZ134" s="825"/>
      <c r="BA134" s="825"/>
      <c r="BG134" s="839"/>
      <c r="BH134" s="839"/>
      <c r="BI134" s="839"/>
      <c r="BJ134" s="839"/>
      <c r="BK134" s="839"/>
      <c r="BL134" s="839"/>
      <c r="BM134" s="839"/>
      <c r="BN134" s="839"/>
      <c r="BO134" s="839"/>
      <c r="BP134" s="839"/>
    </row>
    <row r="135" spans="4:68" ht="15" customHeight="1" x14ac:dyDescent="0.25">
      <c r="D135" s="378"/>
      <c r="E135" s="377"/>
      <c r="F135" s="377"/>
      <c r="G135" s="377"/>
      <c r="H135" s="844"/>
      <c r="I135" s="844"/>
      <c r="J135" s="844"/>
      <c r="K135" s="844"/>
      <c r="L135" s="844"/>
      <c r="M135" s="844"/>
      <c r="N135" s="844"/>
      <c r="AV135" s="825"/>
      <c r="AW135" s="825"/>
      <c r="AX135" s="825"/>
      <c r="AY135" s="825"/>
      <c r="AZ135" s="825"/>
      <c r="BA135" s="825"/>
      <c r="BG135" s="839"/>
      <c r="BH135" s="839"/>
      <c r="BI135" s="839"/>
      <c r="BJ135" s="839"/>
      <c r="BK135" s="839"/>
      <c r="BL135" s="839"/>
      <c r="BM135" s="839"/>
      <c r="BN135" s="839"/>
      <c r="BO135" s="839"/>
      <c r="BP135" s="839"/>
    </row>
    <row r="136" spans="4:68" ht="15" customHeight="1" x14ac:dyDescent="0.25">
      <c r="D136" s="378"/>
      <c r="E136" s="377"/>
      <c r="F136" s="377"/>
      <c r="G136" s="377"/>
      <c r="H136" s="377"/>
      <c r="I136" s="377"/>
      <c r="J136" s="377"/>
      <c r="K136" s="377"/>
      <c r="L136" s="377"/>
      <c r="M136" s="377"/>
      <c r="N136" s="377"/>
      <c r="AK136" s="829" t="s">
        <v>291</v>
      </c>
      <c r="AL136" s="830"/>
      <c r="AV136" s="825"/>
      <c r="AW136" s="825"/>
      <c r="AX136" s="825"/>
      <c r="AY136" s="825"/>
      <c r="AZ136" s="825"/>
      <c r="BA136" s="825"/>
      <c r="BG136" s="839"/>
      <c r="BH136" s="839"/>
      <c r="BI136" s="839"/>
      <c r="BJ136" s="839"/>
      <c r="BK136" s="839"/>
      <c r="BL136" s="839"/>
      <c r="BM136" s="839"/>
      <c r="BN136" s="839"/>
      <c r="BO136" s="839"/>
      <c r="BP136" s="839"/>
    </row>
    <row r="137" spans="4:68" ht="15" customHeight="1" x14ac:dyDescent="0.25">
      <c r="AK137" s="831"/>
      <c r="AL137" s="832"/>
      <c r="AV137" s="825"/>
      <c r="AW137" s="825"/>
      <c r="AX137" s="825"/>
      <c r="AY137" s="825"/>
      <c r="AZ137" s="825"/>
      <c r="BA137" s="825"/>
      <c r="BG137" s="839"/>
      <c r="BH137" s="839"/>
      <c r="BI137" s="839"/>
      <c r="BJ137" s="839"/>
      <c r="BK137" s="839"/>
      <c r="BL137" s="839"/>
      <c r="BM137" s="839"/>
      <c r="BN137" s="839"/>
      <c r="BO137" s="839"/>
      <c r="BP137" s="839"/>
    </row>
    <row r="138" spans="4:68" ht="15" customHeight="1" x14ac:dyDescent="0.25">
      <c r="BG138" s="839"/>
      <c r="BH138" s="839"/>
      <c r="BI138" s="839"/>
      <c r="BJ138" s="839"/>
      <c r="BK138" s="839"/>
      <c r="BL138" s="839"/>
      <c r="BM138" s="839"/>
      <c r="BN138" s="839"/>
      <c r="BO138" s="839"/>
      <c r="BP138" s="839"/>
    </row>
    <row r="139" spans="4:68" ht="15" customHeight="1" x14ac:dyDescent="0.25">
      <c r="F139" s="838" t="s">
        <v>351</v>
      </c>
      <c r="G139" s="838"/>
      <c r="H139" s="838"/>
      <c r="I139" s="838"/>
      <c r="J139" s="838"/>
      <c r="BG139" s="839"/>
      <c r="BH139" s="839"/>
      <c r="BI139" s="839"/>
      <c r="BJ139" s="839"/>
      <c r="BK139" s="839"/>
      <c r="BL139" s="839"/>
      <c r="BM139" s="839"/>
      <c r="BN139" s="839"/>
      <c r="BO139" s="839"/>
      <c r="BP139" s="839"/>
    </row>
    <row r="140" spans="4:68" ht="15" customHeight="1" x14ac:dyDescent="0.25">
      <c r="F140" s="838"/>
      <c r="G140" s="838"/>
      <c r="H140" s="838"/>
      <c r="I140" s="838"/>
      <c r="J140" s="838"/>
      <c r="BG140" s="839"/>
      <c r="BH140" s="839"/>
      <c r="BI140" s="839"/>
      <c r="BJ140" s="839"/>
      <c r="BK140" s="839"/>
      <c r="BL140" s="839"/>
      <c r="BM140" s="839"/>
      <c r="BN140" s="839"/>
      <c r="BO140" s="839"/>
      <c r="BP140" s="839"/>
    </row>
    <row r="141" spans="4:68" ht="15" customHeight="1" x14ac:dyDescent="0.25">
      <c r="F141" s="838"/>
      <c r="G141" s="838"/>
      <c r="H141" s="838"/>
      <c r="I141" s="838"/>
      <c r="J141" s="838"/>
      <c r="BG141" s="839"/>
      <c r="BH141" s="839"/>
      <c r="BI141" s="839"/>
      <c r="BJ141" s="839"/>
      <c r="BK141" s="839"/>
      <c r="BL141" s="839"/>
      <c r="BM141" s="839"/>
      <c r="BN141" s="839"/>
      <c r="BO141" s="839"/>
      <c r="BP141" s="839"/>
    </row>
    <row r="142" spans="4:68" ht="15" customHeight="1" x14ac:dyDescent="0.25">
      <c r="AW142" s="834" t="s">
        <v>296</v>
      </c>
      <c r="AX142" s="834"/>
      <c r="AY142" s="834"/>
      <c r="AZ142" s="834"/>
      <c r="BG142" s="839"/>
      <c r="BH142" s="839"/>
      <c r="BI142" s="839"/>
      <c r="BJ142" s="839"/>
      <c r="BK142" s="839"/>
      <c r="BL142" s="839"/>
      <c r="BM142" s="839"/>
      <c r="BN142" s="839"/>
      <c r="BO142" s="839"/>
      <c r="BP142" s="839"/>
    </row>
    <row r="143" spans="4:68" ht="15" customHeight="1" x14ac:dyDescent="0.25">
      <c r="F143" s="382"/>
      <c r="G143" s="835" t="s">
        <v>345</v>
      </c>
      <c r="H143" s="382"/>
      <c r="I143" s="382"/>
      <c r="J143" s="375"/>
      <c r="K143" s="375"/>
      <c r="L143" s="835" t="s">
        <v>348</v>
      </c>
      <c r="M143" s="835" t="s">
        <v>349</v>
      </c>
      <c r="N143" s="375"/>
      <c r="AW143" s="834"/>
      <c r="AX143" s="834"/>
      <c r="AY143" s="834"/>
      <c r="AZ143" s="834"/>
      <c r="BG143" s="839"/>
      <c r="BH143" s="839"/>
      <c r="BI143" s="839"/>
      <c r="BJ143" s="839"/>
      <c r="BK143" s="839"/>
      <c r="BL143" s="839"/>
      <c r="BM143" s="839"/>
      <c r="BN143" s="839"/>
      <c r="BO143" s="839"/>
      <c r="BP143" s="839"/>
    </row>
    <row r="144" spans="4:68" ht="15" customHeight="1" x14ac:dyDescent="0.25">
      <c r="F144" s="382"/>
      <c r="G144" s="835"/>
      <c r="H144" s="382"/>
      <c r="I144" s="382"/>
      <c r="J144" s="375"/>
      <c r="K144" s="375"/>
      <c r="L144" s="835"/>
      <c r="M144" s="835"/>
      <c r="N144" s="375"/>
      <c r="AW144" s="834"/>
      <c r="AX144" s="834"/>
      <c r="AY144" s="834"/>
      <c r="AZ144" s="834"/>
      <c r="BG144" s="839"/>
      <c r="BH144" s="839"/>
      <c r="BI144" s="839"/>
      <c r="BJ144" s="839"/>
      <c r="BK144" s="839"/>
      <c r="BL144" s="839"/>
      <c r="BM144" s="839"/>
      <c r="BN144" s="839"/>
      <c r="BO144" s="839"/>
      <c r="BP144" s="839"/>
    </row>
    <row r="145" spans="6:68" ht="15" customHeight="1" x14ac:dyDescent="0.25">
      <c r="F145" s="383" t="s">
        <v>347</v>
      </c>
      <c r="G145" s="836"/>
      <c r="H145" s="383" t="s">
        <v>295</v>
      </c>
      <c r="I145" s="383" t="s">
        <v>277</v>
      </c>
      <c r="J145" s="381"/>
      <c r="K145" s="383" t="s">
        <v>346</v>
      </c>
      <c r="L145" s="836"/>
      <c r="M145" s="836"/>
      <c r="N145" s="383" t="s">
        <v>277</v>
      </c>
      <c r="AW145" s="834"/>
      <c r="AX145" s="834"/>
      <c r="AY145" s="834"/>
      <c r="AZ145" s="834"/>
      <c r="BG145" s="839"/>
      <c r="BH145" s="839"/>
      <c r="BI145" s="839"/>
      <c r="BJ145" s="839"/>
      <c r="BK145" s="839"/>
      <c r="BL145" s="839"/>
      <c r="BM145" s="839"/>
      <c r="BN145" s="839"/>
      <c r="BO145" s="839"/>
      <c r="BP145" s="839"/>
    </row>
    <row r="146" spans="6:68" ht="15" customHeight="1" x14ac:dyDescent="0.25">
      <c r="F146" s="380">
        <v>1</v>
      </c>
      <c r="G146" s="310">
        <v>5534923.6900000004</v>
      </c>
      <c r="H146" s="310">
        <v>26395702.52</v>
      </c>
      <c r="I146" s="310">
        <v>0</v>
      </c>
      <c r="J146" s="310"/>
      <c r="K146" s="310">
        <v>5534923.6900000004</v>
      </c>
      <c r="L146" s="310">
        <v>0</v>
      </c>
      <c r="M146" s="310">
        <v>0</v>
      </c>
      <c r="N146" s="310">
        <v>0</v>
      </c>
      <c r="BG146" s="839"/>
      <c r="BH146" s="839"/>
      <c r="BI146" s="839"/>
      <c r="BJ146" s="839"/>
      <c r="BK146" s="839"/>
      <c r="BL146" s="839"/>
      <c r="BM146" s="839"/>
      <c r="BN146" s="839"/>
      <c r="BO146" s="839"/>
      <c r="BP146" s="839"/>
    </row>
    <row r="147" spans="6:68" ht="15" customHeight="1" x14ac:dyDescent="0.25">
      <c r="F147" s="380">
        <v>2</v>
      </c>
      <c r="G147" s="310">
        <v>6778926.2800000012</v>
      </c>
      <c r="H147" s="310">
        <v>0</v>
      </c>
      <c r="I147" s="310">
        <v>38709552.490000002</v>
      </c>
      <c r="J147" s="310"/>
      <c r="K147" s="310">
        <v>12313849.970000003</v>
      </c>
      <c r="L147" s="310">
        <v>26395702.52</v>
      </c>
      <c r="M147" s="310">
        <v>0</v>
      </c>
      <c r="N147" s="310">
        <f>K147+L147-M147</f>
        <v>38709552.490000002</v>
      </c>
      <c r="BG147" s="839"/>
      <c r="BH147" s="839"/>
      <c r="BI147" s="839"/>
      <c r="BJ147" s="839"/>
      <c r="BK147" s="839"/>
      <c r="BL147" s="839"/>
      <c r="BM147" s="839"/>
      <c r="BN147" s="839"/>
      <c r="BO147" s="839"/>
      <c r="BP147" s="839"/>
    </row>
    <row r="148" spans="6:68" ht="15" customHeight="1" x14ac:dyDescent="0.25">
      <c r="F148" s="380">
        <v>3</v>
      </c>
      <c r="G148" s="310">
        <v>15574469.649999999</v>
      </c>
      <c r="H148" s="310">
        <v>0</v>
      </c>
      <c r="I148" s="310">
        <v>15574469.65</v>
      </c>
      <c r="J148" s="310"/>
      <c r="K148" s="310">
        <v>27888319.620000001</v>
      </c>
      <c r="L148" s="310">
        <v>26395702.52</v>
      </c>
      <c r="M148" s="310">
        <v>38709552.490000002</v>
      </c>
      <c r="N148" s="310">
        <f t="shared" ref="N148:N149" si="0">K148+L148-M148</f>
        <v>15574469.649999999</v>
      </c>
    </row>
    <row r="149" spans="6:68" ht="15" customHeight="1" x14ac:dyDescent="0.25">
      <c r="F149" s="380">
        <v>4</v>
      </c>
      <c r="G149" s="310">
        <v>8813420.6999999993</v>
      </c>
      <c r="H149" s="310">
        <v>0</v>
      </c>
      <c r="I149" s="310">
        <v>8813420.6999999993</v>
      </c>
      <c r="J149" s="310"/>
      <c r="K149" s="310">
        <v>36701740.32</v>
      </c>
      <c r="L149" s="310">
        <v>26395702.52</v>
      </c>
      <c r="M149" s="310">
        <v>54284022.140000001</v>
      </c>
      <c r="N149" s="310">
        <f t="shared" si="0"/>
        <v>8813420.700000003</v>
      </c>
    </row>
    <row r="150" spans="6:68" ht="15" customHeight="1" x14ac:dyDescent="0.25">
      <c r="AT150" s="786" t="s">
        <v>247</v>
      </c>
      <c r="AU150" s="786"/>
      <c r="BB150" s="786" t="s">
        <v>276</v>
      </c>
      <c r="BC150" s="786"/>
    </row>
    <row r="151" spans="6:68" x14ac:dyDescent="0.25">
      <c r="AT151" s="786"/>
      <c r="AU151" s="786"/>
      <c r="BB151" s="786"/>
      <c r="BC151" s="786"/>
    </row>
    <row r="157" spans="6:68" x14ac:dyDescent="0.25">
      <c r="AT157" s="829" t="s">
        <v>291</v>
      </c>
      <c r="AU157" s="830"/>
      <c r="BA157" s="833" t="s">
        <v>297</v>
      </c>
      <c r="BB157" s="833"/>
      <c r="BC157" s="833"/>
      <c r="BD157" s="833"/>
    </row>
    <row r="158" spans="6:68" x14ac:dyDescent="0.25">
      <c r="AT158" s="831"/>
      <c r="AU158" s="832"/>
      <c r="BA158" s="833"/>
      <c r="BB158" s="833"/>
      <c r="BC158" s="833"/>
      <c r="BD158" s="833"/>
    </row>
    <row r="159" spans="6:68" x14ac:dyDescent="0.25">
      <c r="BA159" s="833"/>
      <c r="BB159" s="833"/>
      <c r="BC159" s="833"/>
      <c r="BD159" s="833"/>
    </row>
  </sheetData>
  <mergeCells count="64">
    <mergeCell ref="M143:M145"/>
    <mergeCell ref="A105:F122"/>
    <mergeCell ref="F139:J141"/>
    <mergeCell ref="BG133:BP147"/>
    <mergeCell ref="AG33:AP33"/>
    <mergeCell ref="G74:N89"/>
    <mergeCell ref="H106:N120"/>
    <mergeCell ref="H122:N135"/>
    <mergeCell ref="G143:G145"/>
    <mergeCell ref="L143:L145"/>
    <mergeCell ref="H91:N103"/>
    <mergeCell ref="AK136:AL137"/>
    <mergeCell ref="AW142:AZ145"/>
    <mergeCell ref="AF112:AI119"/>
    <mergeCell ref="AN112:AQ119"/>
    <mergeCell ref="Y113:AC118"/>
    <mergeCell ref="AT150:AU151"/>
    <mergeCell ref="BB150:BC151"/>
    <mergeCell ref="AT157:AU158"/>
    <mergeCell ref="BA157:BD159"/>
    <mergeCell ref="AS110:AT111"/>
    <mergeCell ref="AX110:AY111"/>
    <mergeCell ref="AS117:AT118"/>
    <mergeCell ref="AV117:BA122"/>
    <mergeCell ref="AJ122:AM130"/>
    <mergeCell ref="V127:AA132"/>
    <mergeCell ref="AV130:BA137"/>
    <mergeCell ref="AS96:AV97"/>
    <mergeCell ref="AW96:AX97"/>
    <mergeCell ref="AG100:AL103"/>
    <mergeCell ref="AS102:AV105"/>
    <mergeCell ref="Y104:AC109"/>
    <mergeCell ref="AH108:AI109"/>
    <mergeCell ref="AK108:AL109"/>
    <mergeCell ref="AN108:AO109"/>
    <mergeCell ref="AG81:AH82"/>
    <mergeCell ref="AT81:AU82"/>
    <mergeCell ref="Y88:AC91"/>
    <mergeCell ref="AE88:AI91"/>
    <mergeCell ref="AR88:AW91"/>
    <mergeCell ref="U92:W94"/>
    <mergeCell ref="AS92:AV93"/>
    <mergeCell ref="Y94:AC99"/>
    <mergeCell ref="AS94:AV95"/>
    <mergeCell ref="AW94:AX95"/>
    <mergeCell ref="AG73:AP76"/>
    <mergeCell ref="AG41:AP48"/>
    <mergeCell ref="AO31:AP32"/>
    <mergeCell ref="AG31:AH32"/>
    <mergeCell ref="AI31:AJ32"/>
    <mergeCell ref="AK31:AL32"/>
    <mergeCell ref="AM31:AN32"/>
    <mergeCell ref="AF54:AH60"/>
    <mergeCell ref="AI54:AK57"/>
    <mergeCell ref="AL54:AN57"/>
    <mergeCell ref="AO54:AQ60"/>
    <mergeCell ref="AH63:AO66"/>
    <mergeCell ref="AH4:AO8"/>
    <mergeCell ref="AG14:AP21"/>
    <mergeCell ref="AG29:AH30"/>
    <mergeCell ref="AI29:AJ30"/>
    <mergeCell ref="AK29:AL30"/>
    <mergeCell ref="AM29:AN30"/>
    <mergeCell ref="AO29:AP3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T413"/>
  <sheetViews>
    <sheetView showGridLines="0" zoomScale="55" zoomScaleNormal="55" workbookViewId="0">
      <selection activeCell="C44" sqref="C44"/>
    </sheetView>
  </sheetViews>
  <sheetFormatPr defaultRowHeight="15" x14ac:dyDescent="0.25"/>
  <cols>
    <col min="1" max="1" width="17" style="397" customWidth="1"/>
    <col min="2" max="2" width="25.140625" style="397" customWidth="1"/>
    <col min="3" max="3" width="9.140625" style="397"/>
    <col min="4" max="4" width="13.85546875" style="397" customWidth="1"/>
    <col min="5" max="11" width="10" style="399" customWidth="1"/>
    <col min="12" max="12" width="9.140625" style="397"/>
    <col min="13" max="13" width="13.85546875" style="397" customWidth="1"/>
    <col min="14" max="20" width="10" style="399" customWidth="1"/>
    <col min="21" max="23" width="9.140625" style="397"/>
    <col min="24" max="24" width="8.85546875" style="397" customWidth="1"/>
    <col min="25" max="16384" width="9.140625" style="397"/>
  </cols>
  <sheetData>
    <row r="1" spans="1:20" ht="42" customHeight="1" x14ac:dyDescent="0.25">
      <c r="A1" s="394" t="s">
        <v>359</v>
      </c>
      <c r="B1" s="386" t="s">
        <v>360</v>
      </c>
      <c r="C1" s="392" t="s">
        <v>319</v>
      </c>
      <c r="D1" s="394" t="s">
        <v>361</v>
      </c>
      <c r="E1" s="386" t="s">
        <v>362</v>
      </c>
      <c r="F1" s="386" t="s">
        <v>46</v>
      </c>
      <c r="G1" s="386" t="s">
        <v>45</v>
      </c>
      <c r="H1" s="386" t="s">
        <v>44</v>
      </c>
      <c r="I1" s="386" t="s">
        <v>43</v>
      </c>
      <c r="J1" s="386" t="s">
        <v>42</v>
      </c>
      <c r="K1" s="386" t="s">
        <v>37</v>
      </c>
      <c r="L1" s="393" t="s">
        <v>306</v>
      </c>
      <c r="M1" s="394" t="s">
        <v>361</v>
      </c>
      <c r="N1" s="386" t="s">
        <v>362</v>
      </c>
      <c r="O1" s="386" t="s">
        <v>46</v>
      </c>
      <c r="P1" s="386" t="s">
        <v>45</v>
      </c>
      <c r="Q1" s="386" t="s">
        <v>44</v>
      </c>
      <c r="R1" s="386" t="s">
        <v>43</v>
      </c>
      <c r="S1" s="386" t="s">
        <v>42</v>
      </c>
      <c r="T1" s="386" t="s">
        <v>37</v>
      </c>
    </row>
    <row r="2" spans="1:20" x14ac:dyDescent="0.25">
      <c r="A2" s="384" t="s">
        <v>49</v>
      </c>
      <c r="B2" s="385">
        <v>40817</v>
      </c>
      <c r="D2" s="387">
        <v>40725</v>
      </c>
      <c r="E2" s="391"/>
      <c r="F2" s="389">
        <v>0.109925714597506</v>
      </c>
      <c r="G2" s="391"/>
      <c r="H2" s="391"/>
      <c r="I2" s="391"/>
      <c r="J2" s="391"/>
      <c r="K2" s="391"/>
      <c r="M2" s="387">
        <v>40725</v>
      </c>
      <c r="N2" s="391"/>
      <c r="O2" s="389">
        <v>5.1754207607476203E-3</v>
      </c>
      <c r="P2" s="391"/>
      <c r="Q2" s="391"/>
      <c r="R2" s="391"/>
      <c r="S2" s="391"/>
      <c r="T2" s="391"/>
    </row>
    <row r="3" spans="1:20" x14ac:dyDescent="0.25">
      <c r="A3" s="384" t="s">
        <v>48</v>
      </c>
      <c r="B3" s="385">
        <v>41183</v>
      </c>
      <c r="D3" s="387">
        <v>40756</v>
      </c>
      <c r="E3" s="391"/>
      <c r="F3" s="389">
        <v>0.11952827006670499</v>
      </c>
      <c r="G3" s="391"/>
      <c r="H3" s="391"/>
      <c r="I3" s="391"/>
      <c r="J3" s="391"/>
      <c r="K3" s="391"/>
      <c r="M3" s="387">
        <v>40756</v>
      </c>
      <c r="N3" s="391"/>
      <c r="O3" s="389">
        <v>1.13036585741421E-2</v>
      </c>
      <c r="P3" s="391"/>
      <c r="Q3" s="391"/>
      <c r="R3" s="391"/>
      <c r="S3" s="391"/>
      <c r="T3" s="391"/>
    </row>
    <row r="4" spans="1:20" x14ac:dyDescent="0.25">
      <c r="A4" s="384" t="s">
        <v>47</v>
      </c>
      <c r="B4" s="385">
        <v>41122</v>
      </c>
      <c r="D4" s="387">
        <v>40787</v>
      </c>
      <c r="E4" s="391"/>
      <c r="F4" s="389">
        <v>0.12819065321435799</v>
      </c>
      <c r="G4" s="391"/>
      <c r="H4" s="391"/>
      <c r="I4" s="391"/>
      <c r="J4" s="391"/>
      <c r="K4" s="391"/>
      <c r="M4" s="387">
        <v>40787</v>
      </c>
      <c r="N4" s="391"/>
      <c r="O4" s="389">
        <v>1.09757752524431E-2</v>
      </c>
      <c r="P4" s="391"/>
      <c r="Q4" s="391"/>
      <c r="R4" s="391"/>
      <c r="S4" s="391"/>
      <c r="T4" s="391"/>
    </row>
    <row r="5" spans="1:20" x14ac:dyDescent="0.25">
      <c r="A5" s="384" t="s">
        <v>46</v>
      </c>
      <c r="B5" s="385">
        <v>40725</v>
      </c>
      <c r="D5" s="387">
        <v>40817</v>
      </c>
      <c r="E5" s="389">
        <v>5.4114882462656798E-2</v>
      </c>
      <c r="F5" s="389">
        <v>0.14825277090984901</v>
      </c>
      <c r="G5" s="391"/>
      <c r="H5" s="391"/>
      <c r="I5" s="391"/>
      <c r="J5" s="391"/>
      <c r="K5" s="391"/>
      <c r="M5" s="387">
        <v>40817</v>
      </c>
      <c r="N5" s="389">
        <v>2.0854171972203299E-3</v>
      </c>
      <c r="O5" s="389">
        <v>7.7129019126354103E-3</v>
      </c>
      <c r="P5" s="391"/>
      <c r="Q5" s="391"/>
      <c r="R5" s="391"/>
      <c r="S5" s="391"/>
      <c r="T5" s="391"/>
    </row>
    <row r="6" spans="1:20" x14ac:dyDescent="0.25">
      <c r="A6" s="384" t="s">
        <v>45</v>
      </c>
      <c r="B6" s="385">
        <v>41061</v>
      </c>
      <c r="D6" s="387">
        <v>40848</v>
      </c>
      <c r="E6" s="389">
        <v>4.95677012513722E-2</v>
      </c>
      <c r="F6" s="389">
        <v>0.14878045152157901</v>
      </c>
      <c r="G6" s="391"/>
      <c r="H6" s="391"/>
      <c r="I6" s="391"/>
      <c r="J6" s="391"/>
      <c r="K6" s="391"/>
      <c r="M6" s="387">
        <v>40848</v>
      </c>
      <c r="N6" s="389">
        <v>1.9074628488065001E-3</v>
      </c>
      <c r="O6" s="389">
        <v>3.0908009875128001E-3</v>
      </c>
      <c r="P6" s="391"/>
      <c r="Q6" s="391"/>
      <c r="R6" s="391"/>
      <c r="S6" s="391"/>
      <c r="T6" s="391"/>
    </row>
    <row r="7" spans="1:20" x14ac:dyDescent="0.25">
      <c r="A7" s="384" t="s">
        <v>44</v>
      </c>
      <c r="B7" s="385">
        <v>41456</v>
      </c>
      <c r="D7" s="387">
        <v>40878</v>
      </c>
      <c r="E7" s="389">
        <v>8.0251107092827498E-2</v>
      </c>
      <c r="F7" s="389">
        <v>0.17204005041064299</v>
      </c>
      <c r="G7" s="391"/>
      <c r="H7" s="391"/>
      <c r="I7" s="391"/>
      <c r="J7" s="391"/>
      <c r="K7" s="391"/>
      <c r="M7" s="387">
        <v>40878</v>
      </c>
      <c r="N7" s="389">
        <v>0</v>
      </c>
      <c r="O7" s="389">
        <v>5.6693567649495104E-3</v>
      </c>
      <c r="P7" s="391"/>
      <c r="Q7" s="391"/>
      <c r="R7" s="391"/>
      <c r="S7" s="391"/>
      <c r="T7" s="391"/>
    </row>
    <row r="8" spans="1:20" x14ac:dyDescent="0.25">
      <c r="A8" s="384" t="s">
        <v>43</v>
      </c>
      <c r="B8" s="385">
        <v>41671</v>
      </c>
      <c r="D8" s="387">
        <v>40909</v>
      </c>
      <c r="E8" s="389">
        <v>4.1521168227352197E-2</v>
      </c>
      <c r="F8" s="389">
        <v>0.11847580206830401</v>
      </c>
      <c r="G8" s="391"/>
      <c r="H8" s="391"/>
      <c r="I8" s="391"/>
      <c r="J8" s="391"/>
      <c r="K8" s="391"/>
      <c r="M8" s="387">
        <v>40909</v>
      </c>
      <c r="N8" s="389">
        <v>0</v>
      </c>
      <c r="O8" s="389">
        <v>2.1145572041748602E-3</v>
      </c>
      <c r="P8" s="391"/>
      <c r="Q8" s="391"/>
      <c r="R8" s="391"/>
      <c r="S8" s="391"/>
      <c r="T8" s="391"/>
    </row>
    <row r="9" spans="1:20" x14ac:dyDescent="0.25">
      <c r="A9" s="384" t="s">
        <v>42</v>
      </c>
      <c r="B9" s="385">
        <v>41944</v>
      </c>
      <c r="D9" s="387">
        <v>40940</v>
      </c>
      <c r="E9" s="389">
        <v>5.3411556127159802E-2</v>
      </c>
      <c r="F9" s="389">
        <v>0.15447525856206101</v>
      </c>
      <c r="G9" s="391"/>
      <c r="H9" s="391"/>
      <c r="I9" s="391"/>
      <c r="J9" s="391"/>
      <c r="K9" s="391"/>
      <c r="M9" s="387">
        <v>40940</v>
      </c>
      <c r="N9" s="389">
        <v>0</v>
      </c>
      <c r="O9" s="389">
        <v>6.31427708327392E-3</v>
      </c>
      <c r="P9" s="391"/>
      <c r="Q9" s="391"/>
      <c r="R9" s="391"/>
      <c r="S9" s="391"/>
      <c r="T9" s="391"/>
    </row>
    <row r="10" spans="1:20" x14ac:dyDescent="0.25">
      <c r="A10" s="384" t="s">
        <v>37</v>
      </c>
      <c r="B10" s="385">
        <v>41913</v>
      </c>
      <c r="D10" s="387">
        <v>40969</v>
      </c>
      <c r="E10" s="389">
        <v>7.0305723838009607E-2</v>
      </c>
      <c r="F10" s="389">
        <v>0.14633921226945901</v>
      </c>
      <c r="G10" s="391"/>
      <c r="H10" s="391"/>
      <c r="I10" s="391"/>
      <c r="J10" s="391"/>
      <c r="K10" s="391"/>
      <c r="M10" s="387">
        <v>40969</v>
      </c>
      <c r="N10" s="389">
        <v>1.2797240701212199E-3</v>
      </c>
      <c r="O10" s="389">
        <v>5.1225643028407798E-2</v>
      </c>
      <c r="P10" s="391"/>
      <c r="Q10" s="391"/>
      <c r="R10" s="391"/>
      <c r="S10" s="391"/>
      <c r="T10" s="391"/>
    </row>
    <row r="11" spans="1:20" x14ac:dyDescent="0.25">
      <c r="D11" s="387">
        <v>41000</v>
      </c>
      <c r="E11" s="389">
        <v>5.7171966202145902E-2</v>
      </c>
      <c r="F11" s="389">
        <v>0.15566426004940701</v>
      </c>
      <c r="G11" s="391"/>
      <c r="H11" s="391"/>
      <c r="I11" s="391"/>
      <c r="J11" s="391"/>
      <c r="K11" s="391"/>
      <c r="M11" s="387">
        <v>41000</v>
      </c>
      <c r="N11" s="389">
        <v>2.1513671324078199E-3</v>
      </c>
      <c r="O11" s="389">
        <v>5.15875784311004E-3</v>
      </c>
      <c r="P11" s="391"/>
      <c r="Q11" s="391"/>
      <c r="R11" s="391"/>
      <c r="S11" s="391"/>
      <c r="T11" s="391"/>
    </row>
    <row r="12" spans="1:20" x14ac:dyDescent="0.25">
      <c r="D12" s="387">
        <v>41030</v>
      </c>
      <c r="E12" s="389">
        <v>6.5395277576969293E-2</v>
      </c>
      <c r="F12" s="389">
        <v>0.12949200596989699</v>
      </c>
      <c r="G12" s="391"/>
      <c r="H12" s="391"/>
      <c r="I12" s="391"/>
      <c r="J12" s="391"/>
      <c r="K12" s="391"/>
      <c r="M12" s="387">
        <v>41030</v>
      </c>
      <c r="N12" s="389">
        <v>2.1993840492572402E-3</v>
      </c>
      <c r="O12" s="389">
        <v>1.0246746027441101E-2</v>
      </c>
      <c r="P12" s="391"/>
      <c r="Q12" s="391"/>
      <c r="R12" s="391"/>
      <c r="S12" s="391"/>
      <c r="T12" s="391"/>
    </row>
    <row r="13" spans="1:20" x14ac:dyDescent="0.25">
      <c r="D13" s="387">
        <v>41061</v>
      </c>
      <c r="E13" s="389">
        <v>6.4408632555932405E-2</v>
      </c>
      <c r="F13" s="389">
        <v>0.13028092027204399</v>
      </c>
      <c r="G13" s="389">
        <v>0.120701560587736</v>
      </c>
      <c r="H13" s="391"/>
      <c r="I13" s="391"/>
      <c r="J13" s="391"/>
      <c r="K13" s="391"/>
      <c r="M13" s="387">
        <v>41061</v>
      </c>
      <c r="N13" s="389">
        <v>0</v>
      </c>
      <c r="O13" s="389">
        <v>1.72826812079875E-2</v>
      </c>
      <c r="P13" s="389">
        <v>3.2215035522222802E-3</v>
      </c>
      <c r="Q13" s="391"/>
      <c r="R13" s="391"/>
      <c r="S13" s="391"/>
      <c r="T13" s="391"/>
    </row>
    <row r="14" spans="1:20" x14ac:dyDescent="0.25">
      <c r="D14" s="387">
        <v>41091</v>
      </c>
      <c r="E14" s="389">
        <v>6.71558609344763E-2</v>
      </c>
      <c r="F14" s="389">
        <v>0.13524267450022001</v>
      </c>
      <c r="G14" s="389">
        <v>0.14273724270909099</v>
      </c>
      <c r="H14" s="391"/>
      <c r="I14" s="391"/>
      <c r="J14" s="391"/>
      <c r="K14" s="391"/>
      <c r="M14" s="387">
        <v>41091</v>
      </c>
      <c r="N14" s="389">
        <v>1.7976452877732599E-3</v>
      </c>
      <c r="O14" s="389">
        <v>9.3831236412610392E-3</v>
      </c>
      <c r="P14" s="389">
        <v>2.64745143857104E-3</v>
      </c>
      <c r="Q14" s="391"/>
      <c r="R14" s="391"/>
      <c r="S14" s="391"/>
      <c r="T14" s="391"/>
    </row>
    <row r="15" spans="1:20" ht="15" customHeight="1" x14ac:dyDescent="0.25">
      <c r="A15" s="845" t="s">
        <v>364</v>
      </c>
      <c r="B15" s="845"/>
      <c r="C15" s="846"/>
      <c r="D15" s="387">
        <v>41122</v>
      </c>
      <c r="E15" s="389">
        <v>6.7200565301146695E-2</v>
      </c>
      <c r="F15" s="389">
        <v>0.13759355287918601</v>
      </c>
      <c r="G15" s="389">
        <v>0.12783105547707499</v>
      </c>
      <c r="H15" s="391"/>
      <c r="I15" s="391"/>
      <c r="J15" s="391"/>
      <c r="K15" s="391"/>
      <c r="M15" s="387">
        <v>41122</v>
      </c>
      <c r="N15" s="389">
        <v>0</v>
      </c>
      <c r="O15" s="389">
        <v>8.5560814377205804E-3</v>
      </c>
      <c r="P15" s="389">
        <v>1.58678207511564E-3</v>
      </c>
      <c r="Q15" s="391"/>
      <c r="R15" s="391"/>
      <c r="S15" s="391"/>
      <c r="T15" s="391"/>
    </row>
    <row r="16" spans="1:20" x14ac:dyDescent="0.25">
      <c r="A16" s="845"/>
      <c r="B16" s="845"/>
      <c r="C16" s="846"/>
      <c r="D16" s="387">
        <v>41153</v>
      </c>
      <c r="E16" s="389">
        <v>5.59975258543624E-2</v>
      </c>
      <c r="F16" s="389">
        <v>0.12801507916611801</v>
      </c>
      <c r="G16" s="389">
        <v>0.13448967887451399</v>
      </c>
      <c r="H16" s="391"/>
      <c r="I16" s="391"/>
      <c r="J16" s="391"/>
      <c r="K16" s="391"/>
      <c r="M16" s="387">
        <v>41153</v>
      </c>
      <c r="N16" s="389">
        <v>4.6907106251159502E-4</v>
      </c>
      <c r="O16" s="389">
        <v>1.08669121637708E-2</v>
      </c>
      <c r="P16" s="389">
        <v>6.5632562163000499E-3</v>
      </c>
      <c r="Q16" s="391"/>
      <c r="R16" s="391"/>
      <c r="S16" s="391"/>
      <c r="T16" s="391"/>
    </row>
    <row r="17" spans="1:20" x14ac:dyDescent="0.25">
      <c r="A17" s="845"/>
      <c r="B17" s="845"/>
      <c r="C17" s="846"/>
      <c r="D17" s="387">
        <v>41183</v>
      </c>
      <c r="E17" s="389">
        <v>5.8383223214845001E-2</v>
      </c>
      <c r="F17" s="389">
        <v>0.144790393743292</v>
      </c>
      <c r="G17" s="389">
        <v>0.145374802250723</v>
      </c>
      <c r="H17" s="391"/>
      <c r="I17" s="391"/>
      <c r="J17" s="391"/>
      <c r="K17" s="391"/>
      <c r="M17" s="387">
        <v>41183</v>
      </c>
      <c r="N17" s="389">
        <v>1.1608497932667999E-3</v>
      </c>
      <c r="O17" s="389">
        <v>7.2854540547929699E-3</v>
      </c>
      <c r="P17" s="389">
        <v>2.80539697813553E-3</v>
      </c>
      <c r="Q17" s="391"/>
      <c r="R17" s="391"/>
      <c r="S17" s="391"/>
      <c r="T17" s="391"/>
    </row>
    <row r="18" spans="1:20" x14ac:dyDescent="0.25">
      <c r="A18" s="845"/>
      <c r="B18" s="845"/>
      <c r="C18" s="846"/>
      <c r="D18" s="387">
        <v>41214</v>
      </c>
      <c r="E18" s="389">
        <v>6.9917030675331907E-2</v>
      </c>
      <c r="F18" s="389">
        <v>0.156793861453739</v>
      </c>
      <c r="G18" s="389">
        <v>0.14451216533210501</v>
      </c>
      <c r="H18" s="391"/>
      <c r="I18" s="391"/>
      <c r="J18" s="391"/>
      <c r="K18" s="391"/>
      <c r="M18" s="387">
        <v>41214</v>
      </c>
      <c r="N18" s="389">
        <v>1.05897568415336E-3</v>
      </c>
      <c r="O18" s="389">
        <v>1.7256717445089501E-2</v>
      </c>
      <c r="P18" s="389">
        <v>5.1595753810278503E-3</v>
      </c>
      <c r="Q18" s="391"/>
      <c r="R18" s="391"/>
      <c r="S18" s="391"/>
      <c r="T18" s="391"/>
    </row>
    <row r="19" spans="1:20" x14ac:dyDescent="0.25">
      <c r="A19" s="845"/>
      <c r="B19" s="845"/>
      <c r="C19" s="846"/>
      <c r="D19" s="387">
        <v>41244</v>
      </c>
      <c r="E19" s="389">
        <v>6.5422530653528793E-2</v>
      </c>
      <c r="F19" s="389">
        <v>0.16206051902608401</v>
      </c>
      <c r="G19" s="389">
        <v>0.14242712624211501</v>
      </c>
      <c r="H19" s="391"/>
      <c r="I19" s="391"/>
      <c r="J19" s="391"/>
      <c r="K19" s="391"/>
      <c r="M19" s="387">
        <v>41244</v>
      </c>
      <c r="N19" s="389">
        <v>1.32430891560842E-3</v>
      </c>
      <c r="O19" s="389">
        <v>3.4954092009808098E-2</v>
      </c>
      <c r="P19" s="389">
        <v>1.6152963146130999E-3</v>
      </c>
      <c r="Q19" s="391"/>
      <c r="R19" s="391"/>
      <c r="S19" s="391"/>
      <c r="T19" s="391"/>
    </row>
    <row r="20" spans="1:20" x14ac:dyDescent="0.25">
      <c r="A20" s="845"/>
      <c r="B20" s="845"/>
      <c r="C20" s="846"/>
      <c r="D20" s="387">
        <v>41275</v>
      </c>
      <c r="E20" s="389">
        <v>4.02854201837827E-2</v>
      </c>
      <c r="F20" s="389">
        <v>0.116635602218131</v>
      </c>
      <c r="G20" s="389">
        <v>0.13002448455157101</v>
      </c>
      <c r="H20" s="391"/>
      <c r="I20" s="391"/>
      <c r="J20" s="391"/>
      <c r="K20" s="391"/>
      <c r="M20" s="387">
        <v>41275</v>
      </c>
      <c r="N20" s="389">
        <v>2.1696533560537899E-3</v>
      </c>
      <c r="O20" s="389">
        <v>1.7294886279050601E-2</v>
      </c>
      <c r="P20" s="389">
        <v>4.1586185961223201E-3</v>
      </c>
      <c r="Q20" s="391"/>
      <c r="R20" s="391"/>
      <c r="S20" s="391"/>
      <c r="T20" s="391"/>
    </row>
    <row r="21" spans="1:20" x14ac:dyDescent="0.25">
      <c r="A21" s="845"/>
      <c r="B21" s="845"/>
      <c r="C21" s="846"/>
      <c r="D21" s="387">
        <v>41306</v>
      </c>
      <c r="E21" s="389">
        <v>4.6552791710268403E-2</v>
      </c>
      <c r="F21" s="389">
        <v>0.14446710390832801</v>
      </c>
      <c r="G21" s="389">
        <v>0.14196261228888399</v>
      </c>
      <c r="H21" s="391"/>
      <c r="I21" s="391"/>
      <c r="J21" s="391"/>
      <c r="K21" s="391"/>
      <c r="M21" s="387">
        <v>41306</v>
      </c>
      <c r="N21" s="389">
        <v>1.1631354230739999E-3</v>
      </c>
      <c r="O21" s="389">
        <v>1.27026403700047E-2</v>
      </c>
      <c r="P21" s="389">
        <v>0</v>
      </c>
      <c r="Q21" s="391"/>
      <c r="R21" s="391"/>
      <c r="S21" s="391"/>
      <c r="T21" s="391"/>
    </row>
    <row r="22" spans="1:20" x14ac:dyDescent="0.25">
      <c r="A22" s="845"/>
      <c r="B22" s="845"/>
      <c r="C22" s="846"/>
      <c r="D22" s="387">
        <v>41334</v>
      </c>
      <c r="E22" s="389">
        <v>5.8915757563874703E-2</v>
      </c>
      <c r="F22" s="389">
        <v>0.13587101659352499</v>
      </c>
      <c r="G22" s="389">
        <v>0.14338886482034899</v>
      </c>
      <c r="H22" s="391"/>
      <c r="I22" s="391"/>
      <c r="J22" s="391"/>
      <c r="K22" s="391"/>
      <c r="M22" s="387">
        <v>41334</v>
      </c>
      <c r="N22" s="389">
        <v>4.2080369290176101E-4</v>
      </c>
      <c r="O22" s="389">
        <v>1.18026917416781E-2</v>
      </c>
      <c r="P22" s="389">
        <v>4.5872869781462501E-3</v>
      </c>
      <c r="Q22" s="391"/>
      <c r="R22" s="391"/>
      <c r="S22" s="391"/>
      <c r="T22" s="391"/>
    </row>
    <row r="23" spans="1:20" x14ac:dyDescent="0.25">
      <c r="A23" s="845"/>
      <c r="B23" s="845"/>
      <c r="C23" s="846"/>
      <c r="D23" s="387">
        <v>41365</v>
      </c>
      <c r="E23" s="389">
        <v>7.2184360602958894E-2</v>
      </c>
      <c r="F23" s="389">
        <v>0.15169973090182101</v>
      </c>
      <c r="G23" s="389">
        <v>0.14999309407369499</v>
      </c>
      <c r="H23" s="391"/>
      <c r="I23" s="391"/>
      <c r="J23" s="391"/>
      <c r="K23" s="391"/>
      <c r="M23" s="387">
        <v>41365</v>
      </c>
      <c r="N23" s="389">
        <v>8.8669558068138494E-3</v>
      </c>
      <c r="O23" s="389">
        <v>2.0164900197024101E-2</v>
      </c>
      <c r="P23" s="389">
        <v>4.14631235677954E-3</v>
      </c>
      <c r="Q23" s="391"/>
      <c r="R23" s="391"/>
      <c r="S23" s="391"/>
      <c r="T23" s="391"/>
    </row>
    <row r="24" spans="1:20" x14ac:dyDescent="0.25">
      <c r="A24" s="845"/>
      <c r="B24" s="845"/>
      <c r="C24" s="846"/>
      <c r="D24" s="387">
        <v>41395</v>
      </c>
      <c r="E24" s="389">
        <v>6.6332251086489297E-2</v>
      </c>
      <c r="F24" s="389">
        <v>0.122797781924569</v>
      </c>
      <c r="G24" s="389">
        <v>0.118290225404258</v>
      </c>
      <c r="H24" s="391"/>
      <c r="I24" s="391"/>
      <c r="J24" s="391"/>
      <c r="K24" s="391"/>
      <c r="M24" s="387">
        <v>41395</v>
      </c>
      <c r="N24" s="389">
        <v>4.4108079658931E-3</v>
      </c>
      <c r="O24" s="389">
        <v>1.04310949161882E-2</v>
      </c>
      <c r="P24" s="389">
        <v>1.2616250492950599E-2</v>
      </c>
      <c r="Q24" s="391"/>
      <c r="R24" s="391"/>
      <c r="S24" s="391"/>
      <c r="T24" s="391"/>
    </row>
    <row r="25" spans="1:20" x14ac:dyDescent="0.25">
      <c r="A25" s="845"/>
      <c r="B25" s="845"/>
      <c r="C25" s="846"/>
      <c r="D25" s="387">
        <v>41426</v>
      </c>
      <c r="E25" s="389">
        <v>7.3091799849220901E-2</v>
      </c>
      <c r="F25" s="389">
        <v>0.13371824082304201</v>
      </c>
      <c r="G25" s="389">
        <v>0.158123642027099</v>
      </c>
      <c r="H25" s="391"/>
      <c r="I25" s="391"/>
      <c r="J25" s="391"/>
      <c r="K25" s="391"/>
      <c r="M25" s="387">
        <v>41426</v>
      </c>
      <c r="N25" s="389">
        <v>1.22373175388024E-3</v>
      </c>
      <c r="O25" s="389">
        <v>1.5047473729121401E-2</v>
      </c>
      <c r="P25" s="389">
        <v>1.11132344014565E-2</v>
      </c>
      <c r="Q25" s="391"/>
      <c r="R25" s="391"/>
      <c r="S25" s="391"/>
      <c r="T25" s="391"/>
    </row>
    <row r="26" spans="1:20" x14ac:dyDescent="0.25">
      <c r="A26" s="845"/>
      <c r="B26" s="845"/>
      <c r="C26" s="846"/>
      <c r="D26" s="387">
        <v>41456</v>
      </c>
      <c r="E26" s="389">
        <v>7.1035991215285602E-2</v>
      </c>
      <c r="F26" s="389">
        <v>0.142236234050131</v>
      </c>
      <c r="G26" s="389">
        <v>0.15108524834553499</v>
      </c>
      <c r="H26" s="389">
        <v>8.1021477428732294E-2</v>
      </c>
      <c r="I26" s="391"/>
      <c r="J26" s="391"/>
      <c r="K26" s="391"/>
      <c r="M26" s="387">
        <v>41456</v>
      </c>
      <c r="N26" s="389">
        <v>7.8225960590158107E-3</v>
      </c>
      <c r="O26" s="389">
        <v>7.5588000598928503E-3</v>
      </c>
      <c r="P26" s="389">
        <v>1.0716897217200301E-2</v>
      </c>
      <c r="Q26" s="389">
        <v>5.8910409947637897E-3</v>
      </c>
      <c r="R26" s="391"/>
      <c r="S26" s="391"/>
      <c r="T26" s="391"/>
    </row>
    <row r="27" spans="1:20" x14ac:dyDescent="0.25">
      <c r="A27" s="845"/>
      <c r="B27" s="845"/>
      <c r="C27" s="846"/>
      <c r="D27" s="387">
        <v>41487</v>
      </c>
      <c r="E27" s="389">
        <v>6.92953779475073E-2</v>
      </c>
      <c r="F27" s="389">
        <v>0.13167053317730501</v>
      </c>
      <c r="G27" s="389">
        <v>0.147080422719464</v>
      </c>
      <c r="H27" s="389">
        <v>9.7754437540519198E-2</v>
      </c>
      <c r="I27" s="391"/>
      <c r="J27" s="391"/>
      <c r="K27" s="391"/>
      <c r="M27" s="387">
        <v>41487</v>
      </c>
      <c r="N27" s="389">
        <v>1.7028188240512099E-3</v>
      </c>
      <c r="O27" s="389">
        <v>1.3859708894000001E-2</v>
      </c>
      <c r="P27" s="389">
        <v>8.1520519146373004E-3</v>
      </c>
      <c r="Q27" s="389">
        <v>3.23983853940601E-3</v>
      </c>
      <c r="R27" s="391"/>
      <c r="S27" s="391"/>
      <c r="T27" s="391"/>
    </row>
    <row r="28" spans="1:20" x14ac:dyDescent="0.25">
      <c r="A28" s="845"/>
      <c r="B28" s="845"/>
      <c r="C28" s="846"/>
      <c r="D28" s="387">
        <v>41518</v>
      </c>
      <c r="E28" s="389">
        <v>0.11955973228720899</v>
      </c>
      <c r="F28" s="389">
        <v>0.147587440819201</v>
      </c>
      <c r="G28" s="389">
        <v>0.15357292679033099</v>
      </c>
      <c r="H28" s="389">
        <v>8.2550134793219002E-2</v>
      </c>
      <c r="I28" s="391"/>
      <c r="J28" s="391"/>
      <c r="K28" s="391"/>
      <c r="M28" s="387">
        <v>41518</v>
      </c>
      <c r="N28" s="389">
        <v>1.8869468757127801E-3</v>
      </c>
      <c r="O28" s="389">
        <v>1.4715279634045999E-2</v>
      </c>
      <c r="P28" s="389">
        <v>1.31999554619217E-2</v>
      </c>
      <c r="Q28" s="389">
        <v>9.4588050842153697E-3</v>
      </c>
      <c r="R28" s="391"/>
      <c r="S28" s="391"/>
      <c r="T28" s="391"/>
    </row>
    <row r="29" spans="1:20" x14ac:dyDescent="0.25">
      <c r="A29" s="845"/>
      <c r="B29" s="845"/>
      <c r="C29" s="846"/>
      <c r="D29" s="387">
        <v>41548</v>
      </c>
      <c r="E29" s="389">
        <v>0.12365515227901901</v>
      </c>
      <c r="F29" s="389">
        <v>0.15127678515656801</v>
      </c>
      <c r="G29" s="389">
        <v>0.153324222041193</v>
      </c>
      <c r="H29" s="389">
        <v>9.5880123669624798E-2</v>
      </c>
      <c r="I29" s="391"/>
      <c r="J29" s="391"/>
      <c r="K29" s="391"/>
      <c r="M29" s="387">
        <v>41548</v>
      </c>
      <c r="N29" s="389">
        <v>2.1066810456303901E-3</v>
      </c>
      <c r="O29" s="389">
        <v>1.6768305276611401E-2</v>
      </c>
      <c r="P29" s="389">
        <v>7.8697069589198608E-3</v>
      </c>
      <c r="Q29" s="389">
        <v>4.8708639899597301E-3</v>
      </c>
      <c r="R29" s="391"/>
      <c r="S29" s="391"/>
      <c r="T29" s="391"/>
    </row>
    <row r="30" spans="1:20" x14ac:dyDescent="0.25">
      <c r="A30" s="845"/>
      <c r="B30" s="845"/>
      <c r="C30" s="846"/>
      <c r="D30" s="387">
        <v>41579</v>
      </c>
      <c r="E30" s="389">
        <v>0.119678130067725</v>
      </c>
      <c r="F30" s="389">
        <v>0.166215544015339</v>
      </c>
      <c r="G30" s="389">
        <v>0.17245790753335</v>
      </c>
      <c r="H30" s="389">
        <v>8.9130075808773898E-2</v>
      </c>
      <c r="I30" s="391"/>
      <c r="J30" s="391"/>
      <c r="K30" s="391"/>
      <c r="M30" s="387">
        <v>41579</v>
      </c>
      <c r="N30" s="389">
        <v>6.5018886396077703E-3</v>
      </c>
      <c r="O30" s="389">
        <v>1.49017243951614E-2</v>
      </c>
      <c r="P30" s="389">
        <v>6.6056944478029003E-3</v>
      </c>
      <c r="Q30" s="389">
        <v>1.9744595625021701E-2</v>
      </c>
      <c r="R30" s="391"/>
      <c r="S30" s="391"/>
      <c r="T30" s="391"/>
    </row>
    <row r="31" spans="1:20" x14ac:dyDescent="0.25">
      <c r="A31" s="845"/>
      <c r="B31" s="845"/>
      <c r="C31" s="846"/>
      <c r="D31" s="387">
        <v>41609</v>
      </c>
      <c r="E31" s="389">
        <v>0.146948428305197</v>
      </c>
      <c r="F31" s="389">
        <v>0.18107848818023101</v>
      </c>
      <c r="G31" s="389">
        <v>0.187036977546369</v>
      </c>
      <c r="H31" s="389">
        <v>0.106074039137124</v>
      </c>
      <c r="I31" s="391"/>
      <c r="J31" s="391"/>
      <c r="K31" s="391"/>
      <c r="M31" s="387">
        <v>41609</v>
      </c>
      <c r="N31" s="389">
        <v>8.5967764471476197E-3</v>
      </c>
      <c r="O31" s="389">
        <v>3.7772633376712602E-3</v>
      </c>
      <c r="P31" s="389">
        <v>1.23935628737535E-2</v>
      </c>
      <c r="Q31" s="389">
        <v>2.55551799525418E-2</v>
      </c>
      <c r="R31" s="391"/>
      <c r="S31" s="391"/>
      <c r="T31" s="391"/>
    </row>
    <row r="32" spans="1:20" x14ac:dyDescent="0.25">
      <c r="D32" s="387">
        <v>41640</v>
      </c>
      <c r="E32" s="389">
        <v>8.5233251923592795E-2</v>
      </c>
      <c r="F32" s="389">
        <v>0.116255442930061</v>
      </c>
      <c r="G32" s="389">
        <v>0.122784958497487</v>
      </c>
      <c r="H32" s="389">
        <v>7.6576407777085895E-2</v>
      </c>
      <c r="I32" s="391"/>
      <c r="J32" s="391"/>
      <c r="K32" s="391"/>
      <c r="M32" s="387">
        <v>41640</v>
      </c>
      <c r="N32" s="389">
        <v>3.83360735466698E-3</v>
      </c>
      <c r="O32" s="389">
        <v>1.78515013630881E-2</v>
      </c>
      <c r="P32" s="389">
        <v>2.00975925253278E-2</v>
      </c>
      <c r="Q32" s="389">
        <v>1.8713461423981899E-2</v>
      </c>
      <c r="R32" s="391"/>
      <c r="S32" s="391"/>
      <c r="T32" s="391"/>
    </row>
    <row r="33" spans="4:20" x14ac:dyDescent="0.25">
      <c r="D33" s="387">
        <v>41671</v>
      </c>
      <c r="E33" s="389">
        <v>0.12328789826193</v>
      </c>
      <c r="F33" s="389">
        <v>0.16439273519018899</v>
      </c>
      <c r="G33" s="389">
        <v>0.158757738251632</v>
      </c>
      <c r="H33" s="389">
        <v>9.6376066137792801E-2</v>
      </c>
      <c r="I33" s="389">
        <v>0.12461556498587401</v>
      </c>
      <c r="J33" s="391"/>
      <c r="K33" s="391"/>
      <c r="M33" s="387">
        <v>41671</v>
      </c>
      <c r="N33" s="389">
        <v>3.0542248900661301E-3</v>
      </c>
      <c r="O33" s="389">
        <v>2.8903344699474399E-2</v>
      </c>
      <c r="P33" s="389">
        <v>1.2821056125772799E-2</v>
      </c>
      <c r="Q33" s="389">
        <v>8.1800748326036309E-3</v>
      </c>
      <c r="R33" s="389">
        <v>2.3073306202807701E-3</v>
      </c>
      <c r="S33" s="391"/>
      <c r="T33" s="391"/>
    </row>
    <row r="34" spans="4:20" x14ac:dyDescent="0.25">
      <c r="D34" s="387">
        <v>41699</v>
      </c>
      <c r="E34" s="389">
        <v>0.142111246746846</v>
      </c>
      <c r="F34" s="389">
        <v>0.16496874026787101</v>
      </c>
      <c r="G34" s="389">
        <v>0.170575448248106</v>
      </c>
      <c r="H34" s="389">
        <v>8.9575787920059602E-2</v>
      </c>
      <c r="I34" s="389">
        <v>0.14390724828204399</v>
      </c>
      <c r="J34" s="391"/>
      <c r="K34" s="391"/>
      <c r="M34" s="387">
        <v>41699</v>
      </c>
      <c r="N34" s="389">
        <v>1.98208331083599E-2</v>
      </c>
      <c r="O34" s="389">
        <v>4.0797050685423199E-2</v>
      </c>
      <c r="P34" s="389">
        <v>2.0557441880146399E-2</v>
      </c>
      <c r="Q34" s="389">
        <v>4.3430831236355903E-2</v>
      </c>
      <c r="R34" s="389">
        <v>7.3302618169220901E-3</v>
      </c>
      <c r="S34" s="391"/>
      <c r="T34" s="391"/>
    </row>
    <row r="35" spans="4:20" x14ac:dyDescent="0.25">
      <c r="D35" s="387">
        <v>41730</v>
      </c>
      <c r="E35" s="389">
        <v>0.12400251546289499</v>
      </c>
      <c r="F35" s="389">
        <v>0.18687345680463699</v>
      </c>
      <c r="G35" s="389">
        <v>0.16495163190630099</v>
      </c>
      <c r="H35" s="389">
        <v>0.152743672516853</v>
      </c>
      <c r="I35" s="389">
        <v>0.160052254582457</v>
      </c>
      <c r="J35" s="391"/>
      <c r="K35" s="391"/>
      <c r="M35" s="387">
        <v>41730</v>
      </c>
      <c r="N35" s="389">
        <v>1.08396087444073E-2</v>
      </c>
      <c r="O35" s="389">
        <v>3.5687064155037002E-2</v>
      </c>
      <c r="P35" s="389">
        <v>1.28205966947443E-2</v>
      </c>
      <c r="Q35" s="389">
        <v>2.10809031312598E-2</v>
      </c>
      <c r="R35" s="389">
        <v>2.2577075634283598E-3</v>
      </c>
      <c r="S35" s="391"/>
      <c r="T35" s="391"/>
    </row>
    <row r="36" spans="4:20" x14ac:dyDescent="0.25">
      <c r="D36" s="387">
        <v>41760</v>
      </c>
      <c r="E36" s="389">
        <v>0.108190632320549</v>
      </c>
      <c r="F36" s="389">
        <v>0.13839522003355101</v>
      </c>
      <c r="G36" s="389">
        <v>0.12976913479878399</v>
      </c>
      <c r="H36" s="389">
        <v>0.100484257190745</v>
      </c>
      <c r="I36" s="389">
        <v>0.11967390206982099</v>
      </c>
      <c r="J36" s="391"/>
      <c r="K36" s="391"/>
      <c r="M36" s="387">
        <v>41760</v>
      </c>
      <c r="N36" s="389">
        <v>8.25315662218906E-3</v>
      </c>
      <c r="O36" s="389">
        <v>1.32369502768339E-2</v>
      </c>
      <c r="P36" s="389">
        <v>1.83142511010989E-2</v>
      </c>
      <c r="Q36" s="389">
        <v>3.9311350431709503E-2</v>
      </c>
      <c r="R36" s="389">
        <v>1.2103776522247801E-2</v>
      </c>
      <c r="S36" s="391"/>
      <c r="T36" s="391"/>
    </row>
    <row r="37" spans="4:20" x14ac:dyDescent="0.25">
      <c r="D37" s="387">
        <v>41791</v>
      </c>
      <c r="E37" s="389">
        <v>0.119975586910371</v>
      </c>
      <c r="F37" s="389">
        <v>0.125841120813313</v>
      </c>
      <c r="G37" s="389">
        <v>0.121219141092681</v>
      </c>
      <c r="H37" s="389">
        <v>0.112706160417676</v>
      </c>
      <c r="I37" s="389">
        <v>0.13757888298632501</v>
      </c>
      <c r="J37" s="391"/>
      <c r="K37" s="391"/>
      <c r="M37" s="387">
        <v>41791</v>
      </c>
      <c r="N37" s="389">
        <v>1.6003562346554399E-2</v>
      </c>
      <c r="O37" s="389">
        <v>1.8804608925950601E-2</v>
      </c>
      <c r="P37" s="389">
        <v>2.3126020427693999E-2</v>
      </c>
      <c r="Q37" s="389">
        <v>2.91583246304798E-2</v>
      </c>
      <c r="R37" s="389">
        <v>7.1565206980367399E-3</v>
      </c>
      <c r="S37" s="391"/>
      <c r="T37" s="391"/>
    </row>
    <row r="38" spans="4:20" x14ac:dyDescent="0.25">
      <c r="D38" s="387">
        <v>41821</v>
      </c>
      <c r="E38" s="389">
        <v>0.122838953188229</v>
      </c>
      <c r="F38" s="389">
        <v>0.16411350492426199</v>
      </c>
      <c r="G38" s="389">
        <v>0.156205532745678</v>
      </c>
      <c r="H38" s="389">
        <v>0.104596329702415</v>
      </c>
      <c r="I38" s="389">
        <v>0.12735516944012301</v>
      </c>
      <c r="J38" s="391"/>
      <c r="K38" s="391"/>
      <c r="M38" s="387">
        <v>41821</v>
      </c>
      <c r="N38" s="389">
        <v>0</v>
      </c>
      <c r="O38" s="389">
        <v>2.6228785394664601E-2</v>
      </c>
      <c r="P38" s="389">
        <v>1.6105919723114901E-2</v>
      </c>
      <c r="Q38" s="389">
        <v>2.1393301704594501E-2</v>
      </c>
      <c r="R38" s="389">
        <v>7.2800207547108996E-3</v>
      </c>
      <c r="S38" s="391"/>
      <c r="T38" s="391"/>
    </row>
    <row r="39" spans="4:20" x14ac:dyDescent="0.25">
      <c r="D39" s="387">
        <v>41852</v>
      </c>
      <c r="E39" s="389">
        <v>0.106665043047842</v>
      </c>
      <c r="F39" s="389">
        <v>0.14020473110652801</v>
      </c>
      <c r="G39" s="389">
        <v>0.130989580959749</v>
      </c>
      <c r="H39" s="389">
        <v>0.103599393194428</v>
      </c>
      <c r="I39" s="389">
        <v>0.124501059051889</v>
      </c>
      <c r="J39" s="391"/>
      <c r="K39" s="391"/>
      <c r="M39" s="387">
        <v>41852</v>
      </c>
      <c r="N39" s="389">
        <v>4.2693449982829099E-3</v>
      </c>
      <c r="O39" s="389">
        <v>2.6644501424702999E-2</v>
      </c>
      <c r="P39" s="389">
        <v>1.31412870135099E-2</v>
      </c>
      <c r="Q39" s="389">
        <v>3.09289974140683E-2</v>
      </c>
      <c r="R39" s="389">
        <v>8.0415060555643104E-3</v>
      </c>
      <c r="S39" s="391"/>
      <c r="T39" s="391"/>
    </row>
    <row r="40" spans="4:20" x14ac:dyDescent="0.25">
      <c r="D40" s="387">
        <v>41883</v>
      </c>
      <c r="E40" s="389">
        <v>0.120036658956601</v>
      </c>
      <c r="F40" s="389">
        <v>0.13086984773855201</v>
      </c>
      <c r="G40" s="389">
        <v>0.174620051566485</v>
      </c>
      <c r="H40" s="389">
        <v>0.106721050939397</v>
      </c>
      <c r="I40" s="389">
        <v>0.13641683314351899</v>
      </c>
      <c r="J40" s="391"/>
      <c r="K40" s="391"/>
      <c r="M40" s="387">
        <v>41883</v>
      </c>
      <c r="N40" s="389">
        <v>8.0373179808687096E-3</v>
      </c>
      <c r="O40" s="389">
        <v>2.8173096664565099E-2</v>
      </c>
      <c r="P40" s="389">
        <v>3.04332925396451E-2</v>
      </c>
      <c r="Q40" s="389">
        <v>1.9071853030480399E-2</v>
      </c>
      <c r="R40" s="389">
        <v>1.06798866307293E-2</v>
      </c>
      <c r="S40" s="391"/>
      <c r="T40" s="391"/>
    </row>
    <row r="41" spans="4:20" x14ac:dyDescent="0.25">
      <c r="D41" s="387">
        <v>41913</v>
      </c>
      <c r="E41" s="389">
        <v>0.122115490489646</v>
      </c>
      <c r="F41" s="389">
        <v>0.14069234803754299</v>
      </c>
      <c r="G41" s="389">
        <v>0.154592815451599</v>
      </c>
      <c r="H41" s="389">
        <v>0.108779013452276</v>
      </c>
      <c r="I41" s="389">
        <v>0.14653680523207499</v>
      </c>
      <c r="J41" s="391"/>
      <c r="K41" s="389">
        <v>9.8456129917801505E-2</v>
      </c>
      <c r="M41" s="387">
        <v>41913</v>
      </c>
      <c r="N41" s="389">
        <v>7.3621110065407204E-3</v>
      </c>
      <c r="O41" s="389">
        <v>2.3383908944390599E-2</v>
      </c>
      <c r="P41" s="389">
        <v>1.8923504259172701E-2</v>
      </c>
      <c r="Q41" s="389">
        <v>3.6156066312558202E-2</v>
      </c>
      <c r="R41" s="389">
        <v>1.25697231491044E-2</v>
      </c>
      <c r="S41" s="391"/>
      <c r="T41" s="389">
        <v>0</v>
      </c>
    </row>
    <row r="42" spans="4:20" x14ac:dyDescent="0.25">
      <c r="D42" s="387">
        <v>41944</v>
      </c>
      <c r="E42" s="389">
        <v>0.121101207334007</v>
      </c>
      <c r="F42" s="389">
        <v>0.14869416409175201</v>
      </c>
      <c r="G42" s="389">
        <v>0.14205152468163301</v>
      </c>
      <c r="H42" s="389">
        <v>0.119381737386081</v>
      </c>
      <c r="I42" s="389">
        <v>0.11906794414807501</v>
      </c>
      <c r="J42" s="389">
        <v>9.2019375744172099E-2</v>
      </c>
      <c r="K42" s="389">
        <v>8.9402917869978296E-2</v>
      </c>
      <c r="M42" s="387">
        <v>41944</v>
      </c>
      <c r="N42" s="389">
        <v>8.0137193596179195E-3</v>
      </c>
      <c r="O42" s="389">
        <v>1.6730502715564501E-2</v>
      </c>
      <c r="P42" s="389">
        <v>2.1421038606063598E-2</v>
      </c>
      <c r="Q42" s="389">
        <v>4.4628684989586602E-2</v>
      </c>
      <c r="R42" s="389">
        <v>1.1457454981276901E-2</v>
      </c>
      <c r="S42" s="389">
        <v>0</v>
      </c>
      <c r="T42" s="389">
        <v>5.21071206531931E-3</v>
      </c>
    </row>
    <row r="43" spans="4:20" x14ac:dyDescent="0.25">
      <c r="D43" s="387">
        <v>41974</v>
      </c>
      <c r="E43" s="389">
        <v>0.16708560354971</v>
      </c>
      <c r="F43" s="389">
        <v>0.15980464441534201</v>
      </c>
      <c r="G43" s="389">
        <v>0.179830076644346</v>
      </c>
      <c r="H43" s="389">
        <v>0.171875709999774</v>
      </c>
      <c r="I43" s="389">
        <v>0.169449089003017</v>
      </c>
      <c r="J43" s="389">
        <v>0.13439462013061099</v>
      </c>
      <c r="K43" s="389">
        <v>0.138873471350901</v>
      </c>
      <c r="M43" s="387">
        <v>41974</v>
      </c>
      <c r="N43" s="389">
        <v>1.8492733826319E-2</v>
      </c>
      <c r="O43" s="389">
        <v>2.0557724954587998E-2</v>
      </c>
      <c r="P43" s="389">
        <v>2.24504619373102E-2</v>
      </c>
      <c r="Q43" s="389">
        <v>4.5524664414235E-2</v>
      </c>
      <c r="R43" s="389">
        <v>9.1808040956102809E-3</v>
      </c>
      <c r="S43" s="389">
        <v>0</v>
      </c>
      <c r="T43" s="389">
        <v>0</v>
      </c>
    </row>
    <row r="44" spans="4:20" x14ac:dyDescent="0.25">
      <c r="D44" s="387">
        <v>42005</v>
      </c>
      <c r="E44" s="389">
        <v>7.3169406993425307E-2</v>
      </c>
      <c r="F44" s="389">
        <v>8.7030625782792595E-2</v>
      </c>
      <c r="G44" s="389">
        <v>8.9151456719253994E-2</v>
      </c>
      <c r="H44" s="389">
        <v>8.7554448431645907E-2</v>
      </c>
      <c r="I44" s="389">
        <v>9.52265279503407E-2</v>
      </c>
      <c r="J44" s="389">
        <v>6.9086690979534598E-2</v>
      </c>
      <c r="K44" s="389">
        <v>8.6868205599279893E-2</v>
      </c>
      <c r="M44" s="387">
        <v>42005</v>
      </c>
      <c r="N44" s="389">
        <v>1.5685878339570799E-2</v>
      </c>
      <c r="O44" s="389">
        <v>3.8991546105228599E-2</v>
      </c>
      <c r="P44" s="389">
        <v>1.26800921124939E-2</v>
      </c>
      <c r="Q44" s="389">
        <v>1.4759360461531101E-2</v>
      </c>
      <c r="R44" s="389">
        <v>1.0177517426769899E-2</v>
      </c>
      <c r="S44" s="389">
        <v>1.0751565990013799E-2</v>
      </c>
      <c r="T44" s="389">
        <v>5.3907990961855603E-3</v>
      </c>
    </row>
    <row r="45" spans="4:20" x14ac:dyDescent="0.25">
      <c r="D45" s="387">
        <v>42036</v>
      </c>
      <c r="E45" s="389">
        <v>7.7546944009934698E-2</v>
      </c>
      <c r="F45" s="389">
        <v>9.0347473803972997E-2</v>
      </c>
      <c r="G45" s="389">
        <v>8.9781568622413793E-2</v>
      </c>
      <c r="H45" s="389">
        <v>7.3057592398411295E-2</v>
      </c>
      <c r="I45" s="389">
        <v>0.100683947828795</v>
      </c>
      <c r="J45" s="389">
        <v>6.8911191202862501E-2</v>
      </c>
      <c r="K45" s="389">
        <v>6.23642529570081E-2</v>
      </c>
      <c r="M45" s="387">
        <v>42036</v>
      </c>
      <c r="N45" s="389">
        <v>5.7621544582721097E-3</v>
      </c>
      <c r="O45" s="389">
        <v>9.7251570818063203E-3</v>
      </c>
      <c r="P45" s="389">
        <v>1.7297871286916702E-2</v>
      </c>
      <c r="Q45" s="389">
        <v>3.8045857041496899E-2</v>
      </c>
      <c r="R45" s="389">
        <v>1.5425889900219401E-2</v>
      </c>
      <c r="S45" s="389">
        <v>1.2995909113129899E-2</v>
      </c>
      <c r="T45" s="389">
        <v>4.7719798483536503E-3</v>
      </c>
    </row>
    <row r="46" spans="4:20" x14ac:dyDescent="0.25">
      <c r="D46" s="387">
        <v>42064</v>
      </c>
      <c r="E46" s="389">
        <v>0.101812480488837</v>
      </c>
      <c r="F46" s="389">
        <v>0.101410187231148</v>
      </c>
      <c r="G46" s="389">
        <v>9.7615329128167394E-2</v>
      </c>
      <c r="H46" s="389">
        <v>7.7660911194952401E-2</v>
      </c>
      <c r="I46" s="389">
        <v>0.11011218728880801</v>
      </c>
      <c r="J46" s="389">
        <v>8.7210169419702305E-2</v>
      </c>
      <c r="K46" s="389">
        <v>8.8814658703240901E-2</v>
      </c>
      <c r="M46" s="387">
        <v>42064</v>
      </c>
      <c r="N46" s="389">
        <v>2.0932811258904001E-2</v>
      </c>
      <c r="O46" s="389">
        <v>5.4190418675349399E-2</v>
      </c>
      <c r="P46" s="389">
        <v>2.7446301090686201E-2</v>
      </c>
      <c r="Q46" s="389">
        <v>5.8684623383681897E-2</v>
      </c>
      <c r="R46" s="389">
        <v>2.3622573433537498E-2</v>
      </c>
      <c r="S46" s="389">
        <v>2.3892278976493899E-2</v>
      </c>
      <c r="T46" s="389">
        <v>1.0663038780475999E-2</v>
      </c>
    </row>
    <row r="47" spans="4:20" x14ac:dyDescent="0.25">
      <c r="D47" s="387">
        <v>42095</v>
      </c>
      <c r="E47" s="389">
        <v>0.104104248691053</v>
      </c>
      <c r="F47" s="389">
        <v>8.8160073952001497E-2</v>
      </c>
      <c r="G47" s="389">
        <v>9.3048141435215601E-2</v>
      </c>
      <c r="H47" s="389">
        <v>8.1967325921977002E-2</v>
      </c>
      <c r="I47" s="389">
        <v>0.105705607252607</v>
      </c>
      <c r="J47" s="389">
        <v>8.3535514492089805E-2</v>
      </c>
      <c r="K47" s="389">
        <v>7.3472105690833303E-2</v>
      </c>
      <c r="M47" s="387">
        <v>42095</v>
      </c>
      <c r="N47" s="389">
        <v>1.5181670335345799E-2</v>
      </c>
      <c r="O47" s="389">
        <v>4.4582954421545598E-2</v>
      </c>
      <c r="P47" s="389">
        <v>3.0028995386534502E-2</v>
      </c>
      <c r="Q47" s="389">
        <v>2.2149161833337899E-2</v>
      </c>
      <c r="R47" s="389">
        <v>2.0150555706956501E-2</v>
      </c>
      <c r="S47" s="389">
        <v>3.4481874734003097E-2</v>
      </c>
      <c r="T47" s="389">
        <v>0</v>
      </c>
    </row>
    <row r="48" spans="4:20" x14ac:dyDescent="0.25">
      <c r="D48" s="387">
        <v>42125</v>
      </c>
      <c r="E48" s="389">
        <v>7.5845071786649607E-2</v>
      </c>
      <c r="F48" s="389">
        <v>8.1997848354392305E-2</v>
      </c>
      <c r="G48" s="389">
        <v>7.5471496148712805E-2</v>
      </c>
      <c r="H48" s="389">
        <v>7.59078582433311E-2</v>
      </c>
      <c r="I48" s="389">
        <v>8.9543990859283107E-2</v>
      </c>
      <c r="J48" s="389">
        <v>7.7608185261336796E-2</v>
      </c>
      <c r="K48" s="389">
        <v>6.1256087961784597E-2</v>
      </c>
      <c r="M48" s="387">
        <v>42125</v>
      </c>
      <c r="N48" s="389">
        <v>1.8214867530292899E-2</v>
      </c>
      <c r="O48" s="389">
        <v>2.31854503707952E-2</v>
      </c>
      <c r="P48" s="389">
        <v>2.8432456168203099E-2</v>
      </c>
      <c r="Q48" s="389">
        <v>3.9702664762850899E-2</v>
      </c>
      <c r="R48" s="389">
        <v>1.9157017388673502E-2</v>
      </c>
      <c r="S48" s="389">
        <v>2.51715447241905E-2</v>
      </c>
      <c r="T48" s="389">
        <v>0</v>
      </c>
    </row>
    <row r="49" spans="4:20" x14ac:dyDescent="0.25">
      <c r="D49" s="387">
        <v>42156</v>
      </c>
      <c r="E49" s="389">
        <v>7.8419576264009E-2</v>
      </c>
      <c r="F49" s="389">
        <v>0.110189625297351</v>
      </c>
      <c r="G49" s="389">
        <v>0.101543354216692</v>
      </c>
      <c r="H49" s="389">
        <v>7.7237556286894202E-2</v>
      </c>
      <c r="I49" s="389">
        <v>0.107402649219229</v>
      </c>
      <c r="J49" s="389">
        <v>6.6192250306868997E-2</v>
      </c>
      <c r="K49" s="389">
        <v>6.7699800496361498E-2</v>
      </c>
      <c r="M49" s="387">
        <v>42156</v>
      </c>
      <c r="N49" s="389">
        <v>1.77403856961839E-2</v>
      </c>
      <c r="O49" s="389">
        <v>2.7312868379187699E-2</v>
      </c>
      <c r="P49" s="389">
        <v>1.77440391855972E-2</v>
      </c>
      <c r="Q49" s="389">
        <v>3.7259029386150902E-2</v>
      </c>
      <c r="R49" s="389">
        <v>1.7404804504929299E-2</v>
      </c>
      <c r="S49" s="389">
        <v>2.9953341344495E-2</v>
      </c>
      <c r="T49" s="389">
        <v>8.6575251638536504E-3</v>
      </c>
    </row>
    <row r="50" spans="4:20" x14ac:dyDescent="0.25">
      <c r="D50" s="387">
        <v>42186</v>
      </c>
      <c r="E50" s="389">
        <v>9.2909531347206004E-2</v>
      </c>
      <c r="F50" s="389">
        <v>8.2419174075145193E-2</v>
      </c>
      <c r="G50" s="389">
        <v>9.6225401281442302E-2</v>
      </c>
      <c r="H50" s="389">
        <v>9.7386121308047593E-2</v>
      </c>
      <c r="I50" s="389">
        <v>9.7597247219701894E-2</v>
      </c>
      <c r="J50" s="389">
        <v>8.0139626540153094E-2</v>
      </c>
      <c r="K50" s="389">
        <v>0.106402540348908</v>
      </c>
      <c r="M50" s="387">
        <v>42186</v>
      </c>
      <c r="N50" s="389">
        <v>6.9476475001342096E-3</v>
      </c>
      <c r="O50" s="389">
        <v>3.2362697728073403E-2</v>
      </c>
      <c r="P50" s="389">
        <v>2.1210741281986099E-2</v>
      </c>
      <c r="Q50" s="389">
        <v>9.3323699552871897E-3</v>
      </c>
      <c r="R50" s="389">
        <v>2.55691771847175E-2</v>
      </c>
      <c r="S50" s="389">
        <v>3.0395350987230101E-2</v>
      </c>
      <c r="T50" s="389">
        <v>1.5873806734020099E-2</v>
      </c>
    </row>
    <row r="51" spans="4:20" x14ac:dyDescent="0.25">
      <c r="D51" s="387">
        <v>42217</v>
      </c>
      <c r="E51" s="389">
        <v>9.5585410531579706E-2</v>
      </c>
      <c r="F51" s="389">
        <v>0.108026442552639</v>
      </c>
      <c r="G51" s="389">
        <v>0.10077752955380199</v>
      </c>
      <c r="H51" s="389">
        <v>8.3314494490348598E-2</v>
      </c>
      <c r="I51" s="389">
        <v>0.105192501442534</v>
      </c>
      <c r="J51" s="389">
        <v>7.7868054209236801E-2</v>
      </c>
      <c r="K51" s="389">
        <v>7.3166713927954E-2</v>
      </c>
      <c r="M51" s="387">
        <v>42217</v>
      </c>
      <c r="N51" s="389">
        <v>1.0864117934158601E-2</v>
      </c>
      <c r="O51" s="389">
        <v>1.3384137559495199E-2</v>
      </c>
      <c r="P51" s="389">
        <v>1.25137089783229E-2</v>
      </c>
      <c r="Q51" s="389">
        <v>1.3118184841578E-2</v>
      </c>
      <c r="R51" s="389">
        <v>1.35506029581293E-2</v>
      </c>
      <c r="S51" s="389">
        <v>2.1124752425372598E-2</v>
      </c>
      <c r="T51" s="389">
        <v>1.92288134316776E-3</v>
      </c>
    </row>
    <row r="52" spans="4:20" x14ac:dyDescent="0.25">
      <c r="D52" s="387">
        <v>42248</v>
      </c>
      <c r="E52" s="389">
        <v>0.10005295325822899</v>
      </c>
      <c r="F52" s="389">
        <v>9.0497763328489203E-2</v>
      </c>
      <c r="G52" s="389">
        <v>8.4932592018882397E-2</v>
      </c>
      <c r="H52" s="389">
        <v>0.111871214971919</v>
      </c>
      <c r="I52" s="389">
        <v>0.101580977672682</v>
      </c>
      <c r="J52" s="389">
        <v>7.9755503354830601E-2</v>
      </c>
      <c r="K52" s="389">
        <v>0.104094641146926</v>
      </c>
      <c r="M52" s="387">
        <v>42248</v>
      </c>
      <c r="N52" s="389">
        <v>1.52805333031644E-2</v>
      </c>
      <c r="O52" s="389">
        <v>1.9033594554047899E-2</v>
      </c>
      <c r="P52" s="389">
        <v>1.8780758880337901E-2</v>
      </c>
      <c r="Q52" s="389">
        <v>2.1342760577941801E-2</v>
      </c>
      <c r="R52" s="389">
        <v>8.4599234937517993E-3</v>
      </c>
      <c r="S52" s="389">
        <v>3.1429497603549003E-2</v>
      </c>
      <c r="T52" s="389">
        <v>9.5621860856370793E-3</v>
      </c>
    </row>
    <row r="53" spans="4:20" x14ac:dyDescent="0.25">
      <c r="D53" s="387">
        <v>42278</v>
      </c>
      <c r="E53" s="389">
        <v>0.10734472910694499</v>
      </c>
      <c r="F53" s="389">
        <v>8.5476174128844298E-2</v>
      </c>
      <c r="G53" s="389">
        <v>0.100867478250162</v>
      </c>
      <c r="H53" s="389">
        <v>8.6937655322899696E-2</v>
      </c>
      <c r="I53" s="389">
        <v>0.11060813497879</v>
      </c>
      <c r="J53" s="389">
        <v>7.6467640149438104E-2</v>
      </c>
      <c r="K53" s="389">
        <v>7.3150731602661598E-2</v>
      </c>
      <c r="M53" s="387">
        <v>42278</v>
      </c>
      <c r="N53" s="389">
        <v>1.7897715322903001E-2</v>
      </c>
      <c r="O53" s="389">
        <v>2.7450709259884201E-2</v>
      </c>
      <c r="P53" s="389">
        <v>7.9494979233750707E-3</v>
      </c>
      <c r="Q53" s="389">
        <v>1.5402941061942401E-2</v>
      </c>
      <c r="R53" s="389">
        <v>1.8176467804771199E-2</v>
      </c>
      <c r="S53" s="389">
        <v>2.5691039246679401E-2</v>
      </c>
      <c r="T53" s="389">
        <v>1.70803168021522E-2</v>
      </c>
    </row>
    <row r="54" spans="4:20" x14ac:dyDescent="0.25">
      <c r="D54" s="387">
        <v>42309</v>
      </c>
      <c r="E54" s="389">
        <v>0.104413679917542</v>
      </c>
      <c r="F54" s="389">
        <v>0.103752482398296</v>
      </c>
      <c r="G54" s="389">
        <v>9.9548679441703106E-2</v>
      </c>
      <c r="H54" s="389">
        <v>8.1996088307052295E-2</v>
      </c>
      <c r="I54" s="389">
        <v>0.108598733534559</v>
      </c>
      <c r="J54" s="389">
        <v>9.1935044590843701E-2</v>
      </c>
      <c r="K54" s="389">
        <v>0.108654090272451</v>
      </c>
      <c r="M54" s="387">
        <v>42309</v>
      </c>
      <c r="N54" s="389">
        <v>1.5829870022524999E-2</v>
      </c>
      <c r="O54" s="389">
        <v>2.29447973370588E-2</v>
      </c>
      <c r="P54" s="389">
        <v>1.0859695058286E-2</v>
      </c>
      <c r="Q54" s="389">
        <v>3.0838377633174801E-2</v>
      </c>
      <c r="R54" s="389">
        <v>1.8494924594423E-2</v>
      </c>
      <c r="S54" s="389">
        <v>3.6711134882997501E-2</v>
      </c>
      <c r="T54" s="389">
        <v>5.48914147860713E-3</v>
      </c>
    </row>
    <row r="55" spans="4:20" x14ac:dyDescent="0.25">
      <c r="D55" s="387">
        <v>42339</v>
      </c>
      <c r="E55" s="389">
        <v>0.133822393214654</v>
      </c>
      <c r="F55" s="389">
        <v>0.117393647353145</v>
      </c>
      <c r="G55" s="389">
        <v>0.112286537104375</v>
      </c>
      <c r="H55" s="389">
        <v>0.121922586357826</v>
      </c>
      <c r="I55" s="389">
        <v>0.117820068224297</v>
      </c>
      <c r="J55" s="389">
        <v>0.107017312154764</v>
      </c>
      <c r="K55" s="389">
        <v>0.120465324530622</v>
      </c>
      <c r="M55" s="387">
        <v>42339</v>
      </c>
      <c r="N55" s="389">
        <v>1.09177409121438E-2</v>
      </c>
      <c r="O55" s="389">
        <v>9.07514884731642E-3</v>
      </c>
      <c r="P55" s="389">
        <v>1.7347655992989999E-2</v>
      </c>
      <c r="Q55" s="389">
        <v>3.4679147567917901E-2</v>
      </c>
      <c r="R55" s="389">
        <v>1.56055862204336E-2</v>
      </c>
      <c r="S55" s="389">
        <v>4.2280343545620498E-2</v>
      </c>
      <c r="T55" s="389">
        <v>2.9563740222416902E-3</v>
      </c>
    </row>
    <row r="56" spans="4:20" x14ac:dyDescent="0.25">
      <c r="D56" s="387">
        <v>42370</v>
      </c>
      <c r="E56" s="389">
        <v>7.15290163265698E-2</v>
      </c>
      <c r="F56" s="389">
        <v>7.9002633375608602E-2</v>
      </c>
      <c r="G56" s="389">
        <v>8.1501027422215197E-2</v>
      </c>
      <c r="H56" s="389">
        <v>6.0673763230442899E-2</v>
      </c>
      <c r="I56" s="389">
        <v>7.1496426269348004E-2</v>
      </c>
      <c r="J56" s="389">
        <v>6.2070958015354102E-2</v>
      </c>
      <c r="K56" s="389">
        <v>6.7902252667043903E-2</v>
      </c>
      <c r="M56" s="387">
        <v>42370</v>
      </c>
      <c r="N56" s="389">
        <v>1.4136939442012201E-2</v>
      </c>
      <c r="O56" s="389">
        <v>3.3151407258461003E-2</v>
      </c>
      <c r="P56" s="389">
        <v>2.8078737378971898E-2</v>
      </c>
      <c r="Q56" s="389">
        <v>4.0588463825888502E-2</v>
      </c>
      <c r="R56" s="389">
        <v>1.8468386834049898E-2</v>
      </c>
      <c r="S56" s="389">
        <v>4.0925460186636502E-2</v>
      </c>
      <c r="T56" s="389">
        <v>9.7003934708872492E-3</v>
      </c>
    </row>
    <row r="57" spans="4:20" x14ac:dyDescent="0.25">
      <c r="D57" s="387">
        <v>42401</v>
      </c>
      <c r="E57" s="389">
        <v>0.11970804255176901</v>
      </c>
      <c r="F57" s="389">
        <v>0.103891447873627</v>
      </c>
      <c r="G57" s="389">
        <v>0.106751930831811</v>
      </c>
      <c r="H57" s="389">
        <v>9.26369448623032E-2</v>
      </c>
      <c r="I57" s="389">
        <v>0.106700071707785</v>
      </c>
      <c r="J57" s="389">
        <v>8.74523206700214E-2</v>
      </c>
      <c r="K57" s="389">
        <v>8.6830418057098693E-2</v>
      </c>
      <c r="M57" s="387">
        <v>42401</v>
      </c>
      <c r="N57" s="389">
        <v>1.34367611844313E-2</v>
      </c>
      <c r="O57" s="389">
        <v>2.3324146720228599E-2</v>
      </c>
      <c r="P57" s="389">
        <v>1.06382377601095E-2</v>
      </c>
      <c r="Q57" s="389">
        <v>1.8314099283907599E-2</v>
      </c>
      <c r="R57" s="389">
        <v>9.3073769619864705E-3</v>
      </c>
      <c r="S57" s="389">
        <v>3.8160496139774798E-2</v>
      </c>
      <c r="T57" s="389">
        <v>2.3857758273233901E-2</v>
      </c>
    </row>
    <row r="58" spans="4:20" x14ac:dyDescent="0.25">
      <c r="D58" s="387">
        <v>42430</v>
      </c>
      <c r="E58" s="389">
        <v>0.110733097457226</v>
      </c>
      <c r="F58" s="389">
        <v>0.109346252164622</v>
      </c>
      <c r="G58" s="389">
        <v>0.112213092899171</v>
      </c>
      <c r="H58" s="389">
        <v>0.106490464150062</v>
      </c>
      <c r="I58" s="389">
        <v>0.131326405787032</v>
      </c>
      <c r="J58" s="389">
        <v>9.2691606320816106E-2</v>
      </c>
      <c r="K58" s="389">
        <v>0.113420873824646</v>
      </c>
      <c r="M58" s="387">
        <v>42430</v>
      </c>
      <c r="N58" s="389">
        <v>3.05292158455156E-2</v>
      </c>
      <c r="O58" s="389">
        <v>4.1800634708572398E-2</v>
      </c>
      <c r="P58" s="389">
        <v>3.2834080367235598E-2</v>
      </c>
      <c r="Q58" s="389">
        <v>4.7316380791230399E-2</v>
      </c>
      <c r="R58" s="389">
        <v>3.7873318958359298E-2</v>
      </c>
      <c r="S58" s="389">
        <v>6.0944824847846898E-2</v>
      </c>
      <c r="T58" s="389">
        <v>2.29329874946393E-2</v>
      </c>
    </row>
    <row r="59" spans="4:20" x14ac:dyDescent="0.25">
      <c r="D59" s="387">
        <v>42461</v>
      </c>
      <c r="E59" s="389">
        <v>8.8695410603279096E-2</v>
      </c>
      <c r="F59" s="389">
        <v>0.120174647778057</v>
      </c>
      <c r="G59" s="389">
        <v>0.1232228006163</v>
      </c>
      <c r="H59" s="389">
        <v>9.9585775445917096E-2</v>
      </c>
      <c r="I59" s="389">
        <v>0.1060613747352</v>
      </c>
      <c r="J59" s="389">
        <v>6.9494891457786104E-2</v>
      </c>
      <c r="K59" s="389">
        <v>9.56728483102081E-2</v>
      </c>
      <c r="M59" s="387">
        <v>42461</v>
      </c>
      <c r="N59" s="389">
        <v>1.2111625380746499E-2</v>
      </c>
      <c r="O59" s="389">
        <v>1.53848030010427E-2</v>
      </c>
      <c r="P59" s="389">
        <v>1.57292528441423E-2</v>
      </c>
      <c r="Q59" s="389">
        <v>3.6167286875845299E-2</v>
      </c>
      <c r="R59" s="389">
        <v>1.6753149785337901E-2</v>
      </c>
      <c r="S59" s="389">
        <v>3.1931686566573102E-2</v>
      </c>
      <c r="T59" s="389">
        <v>1.1605424257901001E-2</v>
      </c>
    </row>
    <row r="60" spans="4:20" x14ac:dyDescent="0.25">
      <c r="D60" s="387">
        <v>42491</v>
      </c>
      <c r="E60" s="389">
        <v>0.11926464126757</v>
      </c>
      <c r="F60" s="389">
        <v>0.10024088756363</v>
      </c>
      <c r="G60" s="389">
        <v>0.10441762992556899</v>
      </c>
      <c r="H60" s="389">
        <v>9.50992411015988E-2</v>
      </c>
      <c r="I60" s="389">
        <v>0.118963629974065</v>
      </c>
      <c r="J60" s="389">
        <v>8.4894713914709402E-2</v>
      </c>
      <c r="K60" s="389">
        <v>0.107427446074875</v>
      </c>
      <c r="M60" s="387">
        <v>42491</v>
      </c>
      <c r="N60" s="389">
        <v>7.2874470658419498E-3</v>
      </c>
      <c r="O60" s="389">
        <v>1.2503853001906901E-2</v>
      </c>
      <c r="P60" s="389">
        <v>6.7184470081530501E-3</v>
      </c>
      <c r="Q60" s="389">
        <v>1.76381981746759E-2</v>
      </c>
      <c r="R60" s="389">
        <v>1.1105461741398001E-2</v>
      </c>
      <c r="S60" s="389">
        <v>2.4024113049512401E-2</v>
      </c>
      <c r="T60" s="389">
        <v>5.7034200360149799E-3</v>
      </c>
    </row>
    <row r="61" spans="4:20" x14ac:dyDescent="0.25">
      <c r="D61" s="387">
        <v>42522</v>
      </c>
      <c r="E61" s="389">
        <v>0.10010869526218499</v>
      </c>
      <c r="F61" s="389">
        <v>9.3390186899047906E-2</v>
      </c>
      <c r="G61" s="389">
        <v>9.4291351087488803E-2</v>
      </c>
      <c r="H61" s="389">
        <v>7.6482524203532506E-2</v>
      </c>
      <c r="I61" s="389">
        <v>0.116264975700701</v>
      </c>
      <c r="J61" s="389">
        <v>8.1735977866257206E-2</v>
      </c>
      <c r="K61" s="389">
        <v>0.12642342559465899</v>
      </c>
      <c r="M61" s="387">
        <v>42522</v>
      </c>
      <c r="N61" s="389">
        <v>8.24396458316334E-3</v>
      </c>
      <c r="O61" s="389">
        <v>1.06158306073525E-2</v>
      </c>
      <c r="P61" s="389">
        <v>4.1499975398595597E-3</v>
      </c>
      <c r="Q61" s="389">
        <v>1.11111938049306E-2</v>
      </c>
      <c r="R61" s="389">
        <v>1.1799710801025501E-2</v>
      </c>
      <c r="S61" s="389">
        <v>3.4382582846040503E-2</v>
      </c>
      <c r="T61" s="389">
        <v>3.9255730937878298E-3</v>
      </c>
    </row>
    <row r="62" spans="4:20" x14ac:dyDescent="0.25">
      <c r="D62" s="387">
        <v>42552</v>
      </c>
      <c r="E62" s="389">
        <v>0.113323407538056</v>
      </c>
      <c r="F62" s="389">
        <v>0.104525226219244</v>
      </c>
      <c r="G62" s="389">
        <v>9.5601582738188903E-2</v>
      </c>
      <c r="H62" s="389">
        <v>6.5317467038216406E-2</v>
      </c>
      <c r="I62" s="389">
        <v>0.108266815842975</v>
      </c>
      <c r="J62" s="389">
        <v>7.7467191107131003E-2</v>
      </c>
      <c r="K62" s="389">
        <v>0.101528794344935</v>
      </c>
      <c r="M62" s="387">
        <v>42552</v>
      </c>
      <c r="N62" s="389">
        <v>1.1660026775741E-2</v>
      </c>
      <c r="O62" s="389">
        <v>3.2669017155501898E-2</v>
      </c>
      <c r="P62" s="389">
        <v>1.3912633661239101E-2</v>
      </c>
      <c r="Q62" s="389">
        <v>1.49011053464994E-2</v>
      </c>
      <c r="R62" s="389">
        <v>1.1806819119385701E-2</v>
      </c>
      <c r="S62" s="389">
        <v>2.3136399257915899E-2</v>
      </c>
      <c r="T62" s="389">
        <v>1.0421224160381E-2</v>
      </c>
    </row>
    <row r="63" spans="4:20" x14ac:dyDescent="0.25">
      <c r="D63" s="387">
        <v>42583</v>
      </c>
      <c r="E63" s="389">
        <v>9.4103142193636094E-2</v>
      </c>
      <c r="F63" s="389">
        <v>0.107396655540028</v>
      </c>
      <c r="G63" s="389">
        <v>0.125661654377106</v>
      </c>
      <c r="H63" s="389">
        <v>0.117781476558113</v>
      </c>
      <c r="I63" s="389">
        <v>0.121652894237692</v>
      </c>
      <c r="J63" s="389">
        <v>9.6417910395405801E-2</v>
      </c>
      <c r="K63" s="389">
        <v>0.157602867119186</v>
      </c>
      <c r="M63" s="387">
        <v>42583</v>
      </c>
      <c r="N63" s="389">
        <v>2.2698296055927401E-3</v>
      </c>
      <c r="O63" s="389">
        <v>5.2641894142707599E-3</v>
      </c>
      <c r="P63" s="389">
        <v>3.3279385935880402E-3</v>
      </c>
      <c r="Q63" s="389">
        <v>9.5953666538853791E-3</v>
      </c>
      <c r="R63" s="389">
        <v>5.9387067775361598E-3</v>
      </c>
      <c r="S63" s="389">
        <v>1.5869667282584501E-2</v>
      </c>
      <c r="T63" s="389">
        <v>0</v>
      </c>
    </row>
    <row r="64" spans="4:20" x14ac:dyDescent="0.25">
      <c r="D64" s="387">
        <v>42614</v>
      </c>
      <c r="E64" s="389">
        <v>0.106965899593037</v>
      </c>
      <c r="F64" s="389">
        <v>0.113291641987357</v>
      </c>
      <c r="G64" s="389">
        <v>0.12092626866990799</v>
      </c>
      <c r="H64" s="389">
        <v>7.1912114117067896E-2</v>
      </c>
      <c r="I64" s="389">
        <v>0.106821768175394</v>
      </c>
      <c r="J64" s="389">
        <v>9.0013302175540405E-2</v>
      </c>
      <c r="K64" s="389">
        <v>8.27308686788987E-2</v>
      </c>
      <c r="M64" s="387">
        <v>42614</v>
      </c>
      <c r="N64" s="389">
        <v>1.11710160620608E-2</v>
      </c>
      <c r="O64" s="389">
        <v>3.9391720479741198E-3</v>
      </c>
      <c r="P64" s="389">
        <v>7.7074670831827098E-3</v>
      </c>
      <c r="Q64" s="389">
        <v>1.9781343208302899E-2</v>
      </c>
      <c r="R64" s="389">
        <v>1.4645549848554399E-2</v>
      </c>
      <c r="S64" s="389">
        <v>8.3326051143505202E-3</v>
      </c>
      <c r="T64" s="389">
        <v>6.0928639273972697E-3</v>
      </c>
    </row>
    <row r="65" spans="4:20" x14ac:dyDescent="0.25">
      <c r="D65" s="387">
        <v>42644</v>
      </c>
      <c r="E65" s="389">
        <v>0.120079891518584</v>
      </c>
      <c r="F65" s="389">
        <v>0.124122906079026</v>
      </c>
      <c r="G65" s="389">
        <v>0.11806675600675801</v>
      </c>
      <c r="H65" s="389">
        <v>8.4205654330444801E-2</v>
      </c>
      <c r="I65" s="389">
        <v>0.10988534839117001</v>
      </c>
      <c r="J65" s="389">
        <v>0.100434810501193</v>
      </c>
      <c r="K65" s="389">
        <v>9.3515226122498005E-2</v>
      </c>
      <c r="M65" s="387">
        <v>42644</v>
      </c>
      <c r="N65" s="389">
        <v>7.3604926222224903E-3</v>
      </c>
      <c r="O65" s="389">
        <v>4.8446325153472802E-3</v>
      </c>
      <c r="P65" s="389">
        <v>2.5186360322386699E-3</v>
      </c>
      <c r="Q65" s="389">
        <v>1.2283226029165E-2</v>
      </c>
      <c r="R65" s="389">
        <v>1.2386428162277601E-2</v>
      </c>
      <c r="S65" s="389">
        <v>9.8261021153250895E-3</v>
      </c>
      <c r="T65" s="389">
        <v>1.54776683388127E-2</v>
      </c>
    </row>
    <row r="66" spans="4:20" x14ac:dyDescent="0.25">
      <c r="D66" s="387">
        <v>42675</v>
      </c>
      <c r="E66" s="389">
        <v>0.1103983297572</v>
      </c>
      <c r="F66" s="389">
        <v>0.11100318597499401</v>
      </c>
      <c r="G66" s="389">
        <v>0.11202024405078</v>
      </c>
      <c r="H66" s="389">
        <v>0.110442474337479</v>
      </c>
      <c r="I66" s="389">
        <v>0.108258478043339</v>
      </c>
      <c r="J66" s="389">
        <v>9.4510095398920205E-2</v>
      </c>
      <c r="K66" s="389">
        <v>0.10304040811346001</v>
      </c>
      <c r="M66" s="387">
        <v>42675</v>
      </c>
      <c r="N66" s="389">
        <v>6.5897202434794799E-3</v>
      </c>
      <c r="O66" s="389">
        <v>4.0144650218052504E-3</v>
      </c>
      <c r="P66" s="389">
        <v>1.2931542319614101E-3</v>
      </c>
      <c r="Q66" s="389">
        <v>1.0399022326603301E-2</v>
      </c>
      <c r="R66" s="389">
        <v>7.4417165965139399E-3</v>
      </c>
      <c r="S66" s="389">
        <v>2.54033314340609E-2</v>
      </c>
      <c r="T66" s="389">
        <v>0</v>
      </c>
    </row>
    <row r="67" spans="4:20" x14ac:dyDescent="0.25">
      <c r="D67" s="387">
        <v>42705</v>
      </c>
      <c r="E67" s="389">
        <v>0.120307825227008</v>
      </c>
      <c r="F67" s="389">
        <v>0.111773100652669</v>
      </c>
      <c r="G67" s="389">
        <v>0.143919662292953</v>
      </c>
      <c r="H67" s="389">
        <v>0.13463249282963199</v>
      </c>
      <c r="I67" s="389">
        <v>0.13466092414964601</v>
      </c>
      <c r="J67" s="389">
        <v>0.115150137308588</v>
      </c>
      <c r="K67" s="389">
        <v>0.117916132988687</v>
      </c>
      <c r="M67" s="387">
        <v>42705</v>
      </c>
      <c r="N67" s="389">
        <v>4.6322688336965E-3</v>
      </c>
      <c r="O67" s="389">
        <v>4.9752535652692904E-3</v>
      </c>
      <c r="P67" s="389">
        <v>9.2388042004252196E-3</v>
      </c>
      <c r="Q67" s="389">
        <v>8.0274731343263905E-3</v>
      </c>
      <c r="R67" s="389">
        <v>5.19088151600777E-3</v>
      </c>
      <c r="S67" s="389">
        <v>1.04054841800364E-2</v>
      </c>
      <c r="T67" s="389">
        <v>9.7443153802512193E-3</v>
      </c>
    </row>
    <row r="68" spans="4:20" x14ac:dyDescent="0.25">
      <c r="D68" s="387">
        <v>42736</v>
      </c>
      <c r="E68" s="389">
        <v>0.10389307738049799</v>
      </c>
      <c r="F68" s="389">
        <v>9.4180844549027795E-2</v>
      </c>
      <c r="G68" s="389">
        <v>0.100546104571259</v>
      </c>
      <c r="H68" s="389">
        <v>0.1001874756098</v>
      </c>
      <c r="I68" s="389">
        <v>0.111397328626302</v>
      </c>
      <c r="J68" s="389">
        <v>8.1735215804175101E-2</v>
      </c>
      <c r="K68" s="389">
        <v>0.135656350896702</v>
      </c>
      <c r="M68" s="387">
        <v>42736</v>
      </c>
      <c r="N68" s="389">
        <v>9.2769463874853297E-4</v>
      </c>
      <c r="O68" s="389">
        <v>4.2738401994187897E-3</v>
      </c>
      <c r="P68" s="389">
        <v>7.6157565100598595E-5</v>
      </c>
      <c r="Q68" s="389">
        <v>8.6240113783611107E-3</v>
      </c>
      <c r="R68" s="389">
        <v>1.22239147037192E-2</v>
      </c>
      <c r="S68" s="389">
        <v>1.02368044586943E-2</v>
      </c>
      <c r="T68" s="389">
        <v>3.78628686696192E-3</v>
      </c>
    </row>
    <row r="69" spans="4:20" x14ac:dyDescent="0.25">
      <c r="D69" s="387">
        <v>42767</v>
      </c>
      <c r="E69" s="389">
        <v>7.9402100560689498E-2</v>
      </c>
      <c r="F69" s="389">
        <v>0.106002716946052</v>
      </c>
      <c r="G69" s="389">
        <v>0.12959235128470301</v>
      </c>
      <c r="H69" s="389">
        <v>8.1867543602738096E-2</v>
      </c>
      <c r="I69" s="389">
        <v>9.8411095971586093E-2</v>
      </c>
      <c r="J69" s="389">
        <v>7.7668453134566107E-2</v>
      </c>
      <c r="K69" s="389">
        <v>0.11039626974304299</v>
      </c>
      <c r="M69" s="387">
        <v>42767</v>
      </c>
      <c r="N69" s="389">
        <v>2.9700207138558801E-3</v>
      </c>
      <c r="O69" s="389">
        <v>9.0124145637091608E-3</v>
      </c>
      <c r="P69" s="389">
        <v>1.9656658952632099E-2</v>
      </c>
      <c r="Q69" s="389">
        <v>6.78813420324542E-3</v>
      </c>
      <c r="R69" s="389">
        <v>6.8232932359806302E-3</v>
      </c>
      <c r="S69" s="389">
        <v>1.23342231086567E-2</v>
      </c>
      <c r="T69" s="389">
        <v>8.8841862142413595E-3</v>
      </c>
    </row>
    <row r="70" spans="4:20" x14ac:dyDescent="0.25">
      <c r="D70" s="387">
        <v>42795</v>
      </c>
      <c r="E70" s="389">
        <v>0.128050295400777</v>
      </c>
      <c r="F70" s="389">
        <v>0.123645633660023</v>
      </c>
      <c r="G70" s="389">
        <v>0.125815199535695</v>
      </c>
      <c r="H70" s="389">
        <v>9.0118365954888202E-2</v>
      </c>
      <c r="I70" s="389">
        <v>0.119231108583755</v>
      </c>
      <c r="J70" s="389">
        <v>9.8415752418503297E-2</v>
      </c>
      <c r="K70" s="389">
        <v>0.120431598830958</v>
      </c>
      <c r="M70" s="387">
        <v>42795</v>
      </c>
      <c r="N70" s="389">
        <v>8.8281517896012796E-3</v>
      </c>
      <c r="O70" s="389">
        <v>2.1090006702612199E-2</v>
      </c>
      <c r="P70" s="389">
        <v>1.85529045796331E-2</v>
      </c>
      <c r="Q70" s="389">
        <v>2.09483429212011E-2</v>
      </c>
      <c r="R70" s="389">
        <v>1.52935605192087E-2</v>
      </c>
      <c r="S70" s="389">
        <v>2.2872429197118498E-2</v>
      </c>
      <c r="T70" s="389">
        <v>5.4400465880776201E-3</v>
      </c>
    </row>
    <row r="71" spans="4:20" x14ac:dyDescent="0.25">
      <c r="D71" s="387">
        <v>42826</v>
      </c>
      <c r="E71" s="389">
        <v>0.126814318858363</v>
      </c>
      <c r="F71" s="389">
        <v>0.11240099282907499</v>
      </c>
      <c r="G71" s="389">
        <v>0.117579471747356</v>
      </c>
      <c r="H71" s="389">
        <v>9.0537781226880706E-2</v>
      </c>
      <c r="I71" s="389">
        <v>0.120831888256516</v>
      </c>
      <c r="J71" s="389">
        <v>8.9164586462776599E-2</v>
      </c>
      <c r="K71" s="389">
        <v>0.105080453836012</v>
      </c>
      <c r="M71" s="387">
        <v>42826</v>
      </c>
      <c r="N71" s="389">
        <v>4.6719352014061898E-3</v>
      </c>
      <c r="O71" s="389">
        <v>1.4024611826735599E-2</v>
      </c>
      <c r="P71" s="389">
        <v>1.9117108821102999E-2</v>
      </c>
      <c r="Q71" s="389">
        <v>0</v>
      </c>
      <c r="R71" s="389">
        <v>1.4677543662529E-2</v>
      </c>
      <c r="S71" s="389">
        <v>1.6791620001159E-2</v>
      </c>
      <c r="T71" s="389">
        <v>5.2140643230716996E-3</v>
      </c>
    </row>
    <row r="72" spans="4:20" x14ac:dyDescent="0.25">
      <c r="D72" s="387">
        <v>42856</v>
      </c>
      <c r="E72" s="389">
        <v>0.134913190277902</v>
      </c>
      <c r="F72" s="389">
        <v>0.134646320791625</v>
      </c>
      <c r="G72" s="389">
        <v>0.129130801994673</v>
      </c>
      <c r="H72" s="389">
        <v>0.12795417445162299</v>
      </c>
      <c r="I72" s="389">
        <v>0.119620077718553</v>
      </c>
      <c r="J72" s="389">
        <v>0.104230867365006</v>
      </c>
      <c r="K72" s="389">
        <v>0.116411039329457</v>
      </c>
      <c r="M72" s="387">
        <v>42856</v>
      </c>
      <c r="N72" s="389">
        <v>1.52625876482272E-2</v>
      </c>
      <c r="O72" s="389">
        <v>1.9526002695567899E-2</v>
      </c>
      <c r="P72" s="389">
        <v>9.1851484782137192E-3</v>
      </c>
      <c r="Q72" s="389">
        <v>3.1223535248038201E-2</v>
      </c>
      <c r="R72" s="389">
        <v>8.2826266721893697E-3</v>
      </c>
      <c r="S72" s="389">
        <v>2.1252859287571799E-2</v>
      </c>
      <c r="T72" s="389">
        <v>8.8174832249704495E-3</v>
      </c>
    </row>
    <row r="73" spans="4:20" x14ac:dyDescent="0.25">
      <c r="D73" s="387">
        <v>42887</v>
      </c>
      <c r="E73" s="389">
        <v>0.114149615662525</v>
      </c>
      <c r="F73" s="389">
        <v>0.150452349419955</v>
      </c>
      <c r="G73" s="389">
        <v>0.11685209070774499</v>
      </c>
      <c r="H73" s="389">
        <v>9.4691902386336596E-2</v>
      </c>
      <c r="I73" s="389">
        <v>0.110270091835942</v>
      </c>
      <c r="J73" s="389">
        <v>0.11209427664812301</v>
      </c>
      <c r="K73" s="389">
        <v>0.133604125140622</v>
      </c>
      <c r="M73" s="387">
        <v>42887</v>
      </c>
      <c r="N73" s="389">
        <v>1.2461602138202001E-2</v>
      </c>
      <c r="O73" s="389">
        <v>7.3610763065126202E-3</v>
      </c>
      <c r="P73" s="389">
        <v>1.3357477558813301E-2</v>
      </c>
      <c r="Q73" s="389">
        <v>3.0912372018119E-2</v>
      </c>
      <c r="R73" s="389">
        <v>9.5427024896876898E-3</v>
      </c>
      <c r="S73" s="389">
        <v>9.6664747861392505E-3</v>
      </c>
      <c r="T73" s="389">
        <v>5.2536468519038797E-3</v>
      </c>
    </row>
    <row r="74" spans="4:20" x14ac:dyDescent="0.25">
      <c r="D74" s="387">
        <v>42917</v>
      </c>
      <c r="E74" s="389">
        <v>0.1130074578998</v>
      </c>
      <c r="F74" s="389">
        <v>0.11452860517570999</v>
      </c>
      <c r="G74" s="389">
        <v>0.115127399029293</v>
      </c>
      <c r="H74" s="389">
        <v>0.107291941357285</v>
      </c>
      <c r="I74" s="389">
        <v>0.115452884998683</v>
      </c>
      <c r="J74" s="389">
        <v>0.106250744554739</v>
      </c>
      <c r="K74" s="389">
        <v>0.16122535029145599</v>
      </c>
      <c r="M74" s="387">
        <v>42917</v>
      </c>
      <c r="N74" s="389">
        <v>1.0177981595813099E-2</v>
      </c>
      <c r="O74" s="389">
        <v>6.6008805921146099E-3</v>
      </c>
      <c r="P74" s="389">
        <v>3.72390465663208E-3</v>
      </c>
      <c r="Q74" s="389">
        <v>2.0281331037752301E-2</v>
      </c>
      <c r="R74" s="389">
        <v>9.4554121746807107E-3</v>
      </c>
      <c r="S74" s="389">
        <v>1.72003293488588E-2</v>
      </c>
      <c r="T74" s="389">
        <v>1.81186823221282E-2</v>
      </c>
    </row>
    <row r="75" spans="4:20" x14ac:dyDescent="0.25">
      <c r="D75" s="387">
        <v>42948</v>
      </c>
      <c r="E75" s="389">
        <v>0.13859824864671999</v>
      </c>
      <c r="F75" s="389">
        <v>0.12547406783381301</v>
      </c>
      <c r="G75" s="389">
        <v>0.13120206219007</v>
      </c>
      <c r="H75" s="389">
        <v>0.10607203246762099</v>
      </c>
      <c r="I75" s="389">
        <v>0.108854060781842</v>
      </c>
      <c r="J75" s="389">
        <v>0.12863495045855899</v>
      </c>
      <c r="K75" s="389">
        <v>0.13253348609107601</v>
      </c>
      <c r="M75" s="387">
        <v>42948</v>
      </c>
      <c r="N75" s="389">
        <v>3.0880691871790801E-3</v>
      </c>
      <c r="O75" s="389">
        <v>1.3064268981506699E-2</v>
      </c>
      <c r="P75" s="389">
        <v>4.9080812176630602E-3</v>
      </c>
      <c r="Q75" s="389">
        <v>1.61895961423223E-2</v>
      </c>
      <c r="R75" s="389">
        <v>6.8089355585870797E-3</v>
      </c>
      <c r="S75" s="389">
        <v>1.6868379810563199E-2</v>
      </c>
      <c r="T75" s="389">
        <v>5.24347084622256E-3</v>
      </c>
    </row>
    <row r="76" spans="4:20" x14ac:dyDescent="0.25">
      <c r="D76" s="387">
        <v>42979</v>
      </c>
      <c r="E76" s="389">
        <v>0.113298266155859</v>
      </c>
      <c r="F76" s="389">
        <v>0.117124875660595</v>
      </c>
      <c r="G76" s="389">
        <v>0.11275429386244699</v>
      </c>
      <c r="H76" s="389">
        <v>0.107661082346763</v>
      </c>
      <c r="I76" s="389">
        <v>0.118644147645503</v>
      </c>
      <c r="J76" s="389">
        <v>0.114180376704254</v>
      </c>
      <c r="K76" s="389">
        <v>0.119410396058686</v>
      </c>
      <c r="M76" s="387">
        <v>42979</v>
      </c>
      <c r="N76" s="389">
        <v>6.3963158584756704E-3</v>
      </c>
      <c r="O76" s="389">
        <v>5.8635075794409904E-3</v>
      </c>
      <c r="P76" s="389">
        <v>7.9803207539636007E-3</v>
      </c>
      <c r="Q76" s="389">
        <v>3.1124635878446699E-3</v>
      </c>
      <c r="R76" s="389">
        <v>9.67268399637378E-3</v>
      </c>
      <c r="S76" s="389">
        <v>1.7643304438911801E-2</v>
      </c>
      <c r="T76" s="389">
        <v>0</v>
      </c>
    </row>
    <row r="77" spans="4:20" x14ac:dyDescent="0.25">
      <c r="D77" s="387">
        <v>43009</v>
      </c>
      <c r="E77" s="389">
        <v>0.16602527740367701</v>
      </c>
      <c r="F77" s="389">
        <v>0.14382686815072199</v>
      </c>
      <c r="G77" s="389">
        <v>0.168981821051711</v>
      </c>
      <c r="H77" s="389">
        <v>0.1090228358729</v>
      </c>
      <c r="I77" s="389">
        <v>0.13857316678591999</v>
      </c>
      <c r="J77" s="389">
        <v>0.153144547438268</v>
      </c>
      <c r="K77" s="389">
        <v>0.143161064592321</v>
      </c>
      <c r="M77" s="387">
        <v>43009</v>
      </c>
      <c r="N77" s="389">
        <v>5.7329423820008402E-3</v>
      </c>
      <c r="O77" s="389">
        <v>1.97384290817341E-2</v>
      </c>
      <c r="P77" s="389">
        <v>8.0176191035941109E-3</v>
      </c>
      <c r="Q77" s="389">
        <v>0</v>
      </c>
      <c r="R77" s="389">
        <v>4.0908812975862796E-3</v>
      </c>
      <c r="S77" s="389">
        <v>1.55030169063181E-2</v>
      </c>
      <c r="T77" s="389">
        <v>1.00467324486845E-2</v>
      </c>
    </row>
    <row r="78" spans="4:20" x14ac:dyDescent="0.25">
      <c r="D78" s="387">
        <v>43040</v>
      </c>
      <c r="E78" s="389">
        <v>0.150693636155461</v>
      </c>
      <c r="F78" s="389">
        <v>0.15855250999746701</v>
      </c>
      <c r="G78" s="389">
        <v>0.14367792502920401</v>
      </c>
      <c r="H78" s="389">
        <v>0.161578855531822</v>
      </c>
      <c r="I78" s="389">
        <v>0.160413555832989</v>
      </c>
      <c r="J78" s="389">
        <v>0.14151367534216699</v>
      </c>
      <c r="K78" s="389">
        <v>0.13331966401374301</v>
      </c>
      <c r="M78" s="387">
        <v>43040</v>
      </c>
      <c r="N78" s="389">
        <v>4.0800888675001099E-3</v>
      </c>
      <c r="O78" s="389">
        <v>1.42200043753578E-2</v>
      </c>
      <c r="P78" s="389">
        <v>1.2482274994565E-2</v>
      </c>
      <c r="Q78" s="389">
        <v>0</v>
      </c>
      <c r="R78" s="389">
        <v>7.3392641821373701E-3</v>
      </c>
      <c r="S78" s="389">
        <v>1.4705442330898899E-2</v>
      </c>
      <c r="T78" s="389">
        <v>0</v>
      </c>
    </row>
    <row r="79" spans="4:20" x14ac:dyDescent="0.25">
      <c r="D79" s="387">
        <v>43070</v>
      </c>
      <c r="E79" s="389">
        <v>0.15217933865639299</v>
      </c>
      <c r="F79" s="389">
        <v>0.17777126882408101</v>
      </c>
      <c r="G79" s="389">
        <v>0.148431368600285</v>
      </c>
      <c r="H79" s="389">
        <v>0.22215012269838699</v>
      </c>
      <c r="I79" s="389">
        <v>0.17178026805129401</v>
      </c>
      <c r="J79" s="389">
        <v>0.18965683414193499</v>
      </c>
      <c r="K79" s="389">
        <v>0.15973457235990801</v>
      </c>
      <c r="M79" s="387">
        <v>43070</v>
      </c>
      <c r="N79" s="389">
        <v>7.44453637200637E-3</v>
      </c>
      <c r="O79" s="389">
        <v>1.2095246556883699E-2</v>
      </c>
      <c r="P79" s="389">
        <v>1.33130962635724E-2</v>
      </c>
      <c r="Q79" s="389">
        <v>1.9155536780958E-2</v>
      </c>
      <c r="R79" s="389">
        <v>2.71199985632231E-3</v>
      </c>
      <c r="S79" s="389">
        <v>7.9163906806832794E-3</v>
      </c>
      <c r="T79" s="389">
        <v>0</v>
      </c>
    </row>
    <row r="80" spans="4:20" x14ac:dyDescent="0.25">
      <c r="D80" s="387">
        <v>43101</v>
      </c>
      <c r="E80" s="389">
        <v>0.14697487387898001</v>
      </c>
      <c r="F80" s="389">
        <v>0.148767935817323</v>
      </c>
      <c r="G80" s="389">
        <v>0.15606437481910801</v>
      </c>
      <c r="H80" s="389">
        <v>0.192730309792078</v>
      </c>
      <c r="I80" s="389">
        <v>0.16458648367349099</v>
      </c>
      <c r="J80" s="389">
        <v>0.15740151712429101</v>
      </c>
      <c r="K80" s="389">
        <v>0.13342756926288299</v>
      </c>
      <c r="M80" s="387">
        <v>43101</v>
      </c>
      <c r="N80" s="389">
        <v>4.5607821143016604E-3</v>
      </c>
      <c r="O80" s="389">
        <v>1.16800536584671E-2</v>
      </c>
      <c r="P80" s="389">
        <v>1.7806370466203501E-2</v>
      </c>
      <c r="Q80" s="389">
        <v>3.6442324812034901E-3</v>
      </c>
      <c r="R80" s="389">
        <v>2.1373770529112802E-3</v>
      </c>
      <c r="S80" s="389">
        <v>1.1298872363968499E-2</v>
      </c>
      <c r="T80" s="389">
        <v>5.1945685403609297E-3</v>
      </c>
    </row>
    <row r="81" spans="4:20" x14ac:dyDescent="0.25">
      <c r="D81" s="387">
        <v>43132</v>
      </c>
      <c r="E81" s="389">
        <v>0.130548234924073</v>
      </c>
      <c r="F81" s="389">
        <v>0.159572395537949</v>
      </c>
      <c r="G81" s="389">
        <v>0.13506648553140899</v>
      </c>
      <c r="H81" s="389">
        <v>0.16171617813109801</v>
      </c>
      <c r="I81" s="389">
        <v>0.13164514326469401</v>
      </c>
      <c r="J81" s="389">
        <v>0.15744831918563501</v>
      </c>
      <c r="K81" s="389">
        <v>0.110709442409701</v>
      </c>
      <c r="M81" s="387">
        <v>43132</v>
      </c>
      <c r="N81" s="389">
        <v>3.2343084610881902E-3</v>
      </c>
      <c r="O81" s="389">
        <v>3.9262865649053501E-3</v>
      </c>
      <c r="P81" s="389">
        <v>8.0256099423075006E-3</v>
      </c>
      <c r="Q81" s="389">
        <v>7.59763583408124E-4</v>
      </c>
      <c r="R81" s="389">
        <v>1.12014743208699E-3</v>
      </c>
      <c r="S81" s="389">
        <v>1.0112204619354E-2</v>
      </c>
      <c r="T81" s="389">
        <v>4.8042620422770197E-3</v>
      </c>
    </row>
    <row r="82" spans="4:20" x14ac:dyDescent="0.25">
      <c r="D82" s="387">
        <v>43160</v>
      </c>
      <c r="E82" s="389">
        <v>0.13598414900547401</v>
      </c>
      <c r="F82" s="389">
        <v>0.14303848864791999</v>
      </c>
      <c r="G82" s="389">
        <v>0.142122004450735</v>
      </c>
      <c r="H82" s="389">
        <v>0.17803513390099901</v>
      </c>
      <c r="I82" s="389">
        <v>0.16074416133824801</v>
      </c>
      <c r="J82" s="389">
        <v>0.1258549002555</v>
      </c>
      <c r="K82" s="389">
        <v>0.149497617722084</v>
      </c>
      <c r="M82" s="387">
        <v>43160</v>
      </c>
      <c r="N82" s="389">
        <v>8.34758266431046E-3</v>
      </c>
      <c r="O82" s="389">
        <v>2.6658989960555799E-2</v>
      </c>
      <c r="P82" s="389">
        <v>1.06915948014505E-2</v>
      </c>
      <c r="Q82" s="389">
        <v>1.4385947246539899E-2</v>
      </c>
      <c r="R82" s="389">
        <v>1.4848735331358401E-2</v>
      </c>
      <c r="S82" s="389">
        <v>1.7462416670091699E-2</v>
      </c>
      <c r="T82" s="389">
        <v>0</v>
      </c>
    </row>
    <row r="83" spans="4:20" x14ac:dyDescent="0.25">
      <c r="D83" s="387">
        <v>43191</v>
      </c>
      <c r="E83" s="389">
        <v>0.16040062800698299</v>
      </c>
      <c r="F83" s="389">
        <v>0.14070377159299899</v>
      </c>
      <c r="G83" s="389">
        <v>0.17981815200033199</v>
      </c>
      <c r="H83" s="389">
        <v>0.22237516649901801</v>
      </c>
      <c r="I83" s="389">
        <v>0.19382203976642901</v>
      </c>
      <c r="J83" s="389">
        <v>0.20279740625638201</v>
      </c>
      <c r="K83" s="389">
        <v>0.12770639645325699</v>
      </c>
      <c r="M83" s="387">
        <v>43191</v>
      </c>
      <c r="N83" s="389">
        <v>1.2627187687279899E-2</v>
      </c>
      <c r="O83" s="389">
        <v>3.4944712858459002E-3</v>
      </c>
      <c r="P83" s="389">
        <v>1.3410299221022E-2</v>
      </c>
      <c r="Q83" s="389">
        <v>1.1365955685346599E-2</v>
      </c>
      <c r="R83" s="389">
        <v>7.1707689326991897E-3</v>
      </c>
      <c r="S83" s="389">
        <v>1.3493376492118601E-2</v>
      </c>
      <c r="T83" s="389">
        <v>0</v>
      </c>
    </row>
    <row r="84" spans="4:20" x14ac:dyDescent="0.25">
      <c r="D84" s="387">
        <v>43221</v>
      </c>
      <c r="E84" s="389">
        <v>0.17295249102384799</v>
      </c>
      <c r="F84" s="389">
        <v>0.15027505762240201</v>
      </c>
      <c r="G84" s="389">
        <v>0.21182828316916699</v>
      </c>
      <c r="H84" s="389">
        <v>0.19092345936833899</v>
      </c>
      <c r="I84" s="389">
        <v>0.21213166548526199</v>
      </c>
      <c r="J84" s="389">
        <v>0.18854744424772199</v>
      </c>
      <c r="K84" s="389">
        <v>0.152922424225127</v>
      </c>
      <c r="M84" s="387">
        <v>43221</v>
      </c>
      <c r="N84" s="389">
        <v>1.7594334271335799E-3</v>
      </c>
      <c r="O84" s="389">
        <v>8.5575339957105808E-3</v>
      </c>
      <c r="P84" s="389">
        <v>4.6777314852380902E-3</v>
      </c>
      <c r="Q84" s="389">
        <v>1.3474944183581999E-2</v>
      </c>
      <c r="R84" s="389">
        <v>2.6863950893837299E-3</v>
      </c>
      <c r="S84" s="389">
        <v>1.1382631570939701E-2</v>
      </c>
      <c r="T84" s="389">
        <v>4.9082468002142896E-3</v>
      </c>
    </row>
    <row r="85" spans="4:20" x14ac:dyDescent="0.25">
      <c r="D85" s="387">
        <v>43252</v>
      </c>
      <c r="E85" s="389">
        <v>0.13303363161567899</v>
      </c>
      <c r="F85" s="389">
        <v>0.16068163317259901</v>
      </c>
      <c r="G85" s="389">
        <v>0.16325556834152999</v>
      </c>
      <c r="H85" s="389">
        <v>0.17805419152813501</v>
      </c>
      <c r="I85" s="389">
        <v>0.171771518007762</v>
      </c>
      <c r="J85" s="389">
        <v>0.19930538229907299</v>
      </c>
      <c r="K85" s="389">
        <v>0.16909209785680601</v>
      </c>
      <c r="M85" s="387">
        <v>43252</v>
      </c>
      <c r="N85" s="389">
        <v>0</v>
      </c>
      <c r="O85" s="389">
        <v>7.3682193639590396E-3</v>
      </c>
      <c r="P85" s="389">
        <v>1.6253494943322101E-2</v>
      </c>
      <c r="Q85" s="389">
        <v>1.3988762373699899E-2</v>
      </c>
      <c r="R85" s="389">
        <v>6.4274607670190597E-3</v>
      </c>
      <c r="S85" s="389">
        <v>1.34515525963762E-2</v>
      </c>
      <c r="T85" s="389">
        <v>2.4634634677145298E-3</v>
      </c>
    </row>
    <row r="86" spans="4:20" x14ac:dyDescent="0.25">
      <c r="D86" s="387">
        <v>43282</v>
      </c>
      <c r="E86" s="389">
        <v>0.17999577160025099</v>
      </c>
      <c r="F86" s="389">
        <v>0.19646354204230901</v>
      </c>
      <c r="G86" s="389">
        <v>0.169892333166244</v>
      </c>
      <c r="H86" s="389">
        <v>0.18420334074399999</v>
      </c>
      <c r="I86" s="389">
        <v>0.20619587483920501</v>
      </c>
      <c r="J86" s="389">
        <v>0.22869350766570801</v>
      </c>
      <c r="K86" s="389">
        <v>0.168190551203</v>
      </c>
      <c r="M86" s="387">
        <v>43282</v>
      </c>
      <c r="N86" s="389">
        <v>1.43203037414532E-2</v>
      </c>
      <c r="O86" s="389">
        <v>3.6706839536452297E-2</v>
      </c>
      <c r="P86" s="389">
        <v>5.69418375288833E-3</v>
      </c>
      <c r="Q86" s="389">
        <v>1.44754966102103E-2</v>
      </c>
      <c r="R86" s="389">
        <v>9.6117451583996906E-3</v>
      </c>
      <c r="S86" s="389">
        <v>2.2599209108130101E-2</v>
      </c>
      <c r="T86" s="389">
        <v>1.8352137079081302E-2</v>
      </c>
    </row>
    <row r="87" spans="4:20" x14ac:dyDescent="0.25">
      <c r="D87" s="387">
        <v>43313</v>
      </c>
      <c r="E87" s="389">
        <v>0.13306943829906501</v>
      </c>
      <c r="F87" s="389">
        <v>0.195674303886649</v>
      </c>
      <c r="G87" s="389">
        <v>0.165999839572782</v>
      </c>
      <c r="H87" s="389">
        <v>0.22975674090045201</v>
      </c>
      <c r="I87" s="389">
        <v>0.187505542746083</v>
      </c>
      <c r="J87" s="389">
        <v>0.18249992380424401</v>
      </c>
      <c r="K87" s="389">
        <v>0.16207658524742299</v>
      </c>
      <c r="M87" s="387">
        <v>43313</v>
      </c>
      <c r="N87" s="389">
        <v>2.44026568661693E-3</v>
      </c>
      <c r="O87" s="389">
        <v>6.1838260052501396E-3</v>
      </c>
      <c r="P87" s="389">
        <v>5.0726680357919803E-3</v>
      </c>
      <c r="Q87" s="389">
        <v>1.53827056163202E-2</v>
      </c>
      <c r="R87" s="389">
        <v>6.5927140830343003E-3</v>
      </c>
      <c r="S87" s="389">
        <v>1.35163595658518E-2</v>
      </c>
      <c r="T87" s="389">
        <v>0</v>
      </c>
    </row>
    <row r="88" spans="4:20" x14ac:dyDescent="0.25">
      <c r="D88" s="387">
        <v>43344</v>
      </c>
      <c r="E88" s="389">
        <v>0.175231026888924</v>
      </c>
      <c r="F88" s="389">
        <v>0.14861709301070999</v>
      </c>
      <c r="G88" s="389">
        <v>0.15824556850591501</v>
      </c>
      <c r="H88" s="389">
        <v>0.12469896262898</v>
      </c>
      <c r="I88" s="389">
        <v>0.16651784766811201</v>
      </c>
      <c r="J88" s="389">
        <v>0.16065226584298201</v>
      </c>
      <c r="K88" s="389">
        <v>0.214459486226731</v>
      </c>
      <c r="M88" s="387">
        <v>43344</v>
      </c>
      <c r="N88" s="389">
        <v>0</v>
      </c>
      <c r="O88" s="389">
        <v>4.6892295686643496E-3</v>
      </c>
      <c r="P88" s="389">
        <v>4.57618655647041E-3</v>
      </c>
      <c r="Q88" s="389">
        <v>1.11258187428072E-2</v>
      </c>
      <c r="R88" s="389">
        <v>2.0959920249517001E-3</v>
      </c>
      <c r="S88" s="389">
        <v>3.5903069064684399E-3</v>
      </c>
      <c r="T88" s="389">
        <v>6.8738420620624296E-3</v>
      </c>
    </row>
    <row r="89" spans="4:20" x14ac:dyDescent="0.25">
      <c r="D89" s="387">
        <v>43374</v>
      </c>
      <c r="E89" s="389">
        <v>0.16799443775415901</v>
      </c>
      <c r="F89" s="389">
        <v>0.192776958030801</v>
      </c>
      <c r="G89" s="389">
        <v>0.22053381301153999</v>
      </c>
      <c r="H89" s="389">
        <v>0.24730547862774299</v>
      </c>
      <c r="I89" s="389">
        <v>0.217691413947568</v>
      </c>
      <c r="J89" s="389">
        <v>0.23834675375738901</v>
      </c>
      <c r="K89" s="389">
        <v>0.211654265652859</v>
      </c>
      <c r="M89" s="387">
        <v>43374</v>
      </c>
      <c r="N89" s="389">
        <v>5.4032895238295096E-3</v>
      </c>
      <c r="O89" s="389">
        <v>1.9575254842808001E-2</v>
      </c>
      <c r="P89" s="389">
        <v>1.03717503526917E-2</v>
      </c>
      <c r="Q89" s="389">
        <v>0</v>
      </c>
      <c r="R89" s="389">
        <v>7.1831473332126796E-3</v>
      </c>
      <c r="S89" s="389">
        <v>1.2747253263151801E-2</v>
      </c>
      <c r="T89" s="389">
        <v>7.3334982130699401E-3</v>
      </c>
    </row>
    <row r="90" spans="4:20" x14ac:dyDescent="0.25">
      <c r="D90" s="387">
        <v>43405</v>
      </c>
      <c r="E90" s="389">
        <v>0.167724326080955</v>
      </c>
      <c r="F90" s="389">
        <v>0.142500226532981</v>
      </c>
      <c r="G90" s="389">
        <v>0.16974100776579701</v>
      </c>
      <c r="H90" s="389">
        <v>0.217236823804177</v>
      </c>
      <c r="I90" s="389">
        <v>0.18624523912708499</v>
      </c>
      <c r="J90" s="389">
        <v>0.21261096333055199</v>
      </c>
      <c r="K90" s="389">
        <v>0.19458924490955601</v>
      </c>
      <c r="M90" s="387">
        <v>43405</v>
      </c>
      <c r="N90" s="389">
        <v>2.0147742517225798E-3</v>
      </c>
      <c r="O90" s="389">
        <v>4.4281474335533498E-3</v>
      </c>
      <c r="P90" s="389">
        <v>2.08866537183733E-2</v>
      </c>
      <c r="Q90" s="389">
        <v>3.9901926065166699E-4</v>
      </c>
      <c r="R90" s="389">
        <v>6.5195510903768303E-3</v>
      </c>
      <c r="S90" s="389">
        <v>1.2339036324972401E-2</v>
      </c>
      <c r="T90" s="389">
        <v>0</v>
      </c>
    </row>
    <row r="91" spans="4:20" x14ac:dyDescent="0.25">
      <c r="D91" s="387">
        <v>43435</v>
      </c>
      <c r="E91" s="389">
        <v>0.165062031140707</v>
      </c>
      <c r="F91" s="389">
        <v>0.17709665690652199</v>
      </c>
      <c r="G91" s="389">
        <v>0.15617050548227199</v>
      </c>
      <c r="H91" s="389">
        <v>0.28342616833789602</v>
      </c>
      <c r="I91" s="389">
        <v>0.183343801382647</v>
      </c>
      <c r="J91" s="389">
        <v>0.17081043142333299</v>
      </c>
      <c r="K91" s="389">
        <v>0.16385537697594699</v>
      </c>
      <c r="M91" s="387">
        <v>43435</v>
      </c>
      <c r="N91" s="389">
        <v>2.2865418377470501E-2</v>
      </c>
      <c r="O91" s="389">
        <v>1.09006459466612E-2</v>
      </c>
      <c r="P91" s="389">
        <v>1.0850148919052401E-2</v>
      </c>
      <c r="Q91" s="389">
        <v>3.65839380378409E-2</v>
      </c>
      <c r="R91" s="389">
        <v>9.9017249556290193E-3</v>
      </c>
      <c r="S91" s="389">
        <v>1.26701538995104E-2</v>
      </c>
      <c r="T91" s="389">
        <v>0</v>
      </c>
    </row>
    <row r="92" spans="4:20" x14ac:dyDescent="0.25">
      <c r="D92" s="387">
        <v>43466</v>
      </c>
      <c r="E92" s="389">
        <v>0.13439373718203601</v>
      </c>
      <c r="F92" s="389">
        <v>0.15050531776860901</v>
      </c>
      <c r="G92" s="389">
        <v>0.11904576287136399</v>
      </c>
      <c r="H92" s="389">
        <v>0.13258705839502599</v>
      </c>
      <c r="I92" s="389">
        <v>0.17819502029974699</v>
      </c>
      <c r="J92" s="389">
        <v>0.14115844583574799</v>
      </c>
      <c r="K92" s="389">
        <v>0.13233341667834</v>
      </c>
      <c r="M92" s="387">
        <v>43466</v>
      </c>
      <c r="N92" s="389">
        <v>5.4351932420334502E-3</v>
      </c>
      <c r="O92" s="389">
        <v>1.6355961373169E-3</v>
      </c>
      <c r="P92" s="389">
        <v>2.9482842309026501E-3</v>
      </c>
      <c r="Q92" s="389">
        <v>8.2221033371137099E-3</v>
      </c>
      <c r="R92" s="389">
        <v>9.8902183571213404E-3</v>
      </c>
      <c r="S92" s="389">
        <v>1.4692571119168401E-2</v>
      </c>
      <c r="T92" s="389">
        <v>1.0258040262966599E-2</v>
      </c>
    </row>
    <row r="93" spans="4:20" x14ac:dyDescent="0.25">
      <c r="D93" s="387">
        <v>43497</v>
      </c>
      <c r="E93" s="389">
        <v>0.13263459596604499</v>
      </c>
      <c r="F93" s="389">
        <v>0.13947326266061399</v>
      </c>
      <c r="G93" s="389">
        <v>0.121955867438289</v>
      </c>
      <c r="H93" s="389">
        <v>0.13499096409976499</v>
      </c>
      <c r="I93" s="389">
        <v>0.14413163824661501</v>
      </c>
      <c r="J93" s="389">
        <v>0.12255326631171901</v>
      </c>
      <c r="K93" s="389">
        <v>0.140157857066808</v>
      </c>
      <c r="M93" s="387">
        <v>43497</v>
      </c>
      <c r="N93" s="389">
        <v>1.09321386033119E-2</v>
      </c>
      <c r="O93" s="389">
        <v>1.6222496512317101E-2</v>
      </c>
      <c r="P93" s="389">
        <v>9.2723817393267592E-3</v>
      </c>
      <c r="Q93" s="389">
        <v>3.40628276965972E-2</v>
      </c>
      <c r="R93" s="389">
        <v>6.58325902191104E-3</v>
      </c>
      <c r="S93" s="389">
        <v>1.10813831192765E-2</v>
      </c>
      <c r="T93" s="389">
        <v>0</v>
      </c>
    </row>
    <row r="94" spans="4:20" x14ac:dyDescent="0.25">
      <c r="D94" s="387">
        <v>43525</v>
      </c>
      <c r="E94" s="389">
        <v>0.10894300185983601</v>
      </c>
      <c r="F94" s="389">
        <v>0.12877941918743299</v>
      </c>
      <c r="G94" s="389">
        <v>0.16145825634814701</v>
      </c>
      <c r="H94" s="389">
        <v>0.12041433227253499</v>
      </c>
      <c r="I94" s="389">
        <v>0.13630589617189601</v>
      </c>
      <c r="J94" s="389">
        <v>0.13264674108063701</v>
      </c>
      <c r="K94" s="389">
        <v>9.5486249633121495E-2</v>
      </c>
      <c r="M94" s="387">
        <v>43525</v>
      </c>
      <c r="N94" s="389">
        <v>1.8204200223482299E-2</v>
      </c>
      <c r="O94" s="389">
        <v>2.2636450243274101E-2</v>
      </c>
      <c r="P94" s="389">
        <v>1.0364788096811101E-2</v>
      </c>
      <c r="Q94" s="389">
        <v>1.2819029522124201E-2</v>
      </c>
      <c r="R94" s="389">
        <v>1.2477683384784201E-2</v>
      </c>
      <c r="S94" s="389">
        <v>2.5199571368656699E-2</v>
      </c>
      <c r="T94" s="389">
        <v>9.3965227687836696E-3</v>
      </c>
    </row>
    <row r="95" spans="4:20" x14ac:dyDescent="0.25">
      <c r="D95" s="387">
        <v>43556</v>
      </c>
      <c r="E95" s="389">
        <v>0.122644113374694</v>
      </c>
      <c r="F95" s="389">
        <v>0.13272592817528001</v>
      </c>
      <c r="G95" s="389">
        <v>0.149934730312242</v>
      </c>
      <c r="H95" s="389">
        <v>0.15248168668897899</v>
      </c>
      <c r="I95" s="389">
        <v>0.14116335006459199</v>
      </c>
      <c r="J95" s="389">
        <v>0.13359735090251801</v>
      </c>
      <c r="K95" s="389">
        <v>0.146733652015756</v>
      </c>
      <c r="M95" s="387">
        <v>43556</v>
      </c>
      <c r="N95" s="389">
        <v>8.4950728056858403E-3</v>
      </c>
      <c r="O95" s="389">
        <v>1.8272023879041501E-2</v>
      </c>
      <c r="P95" s="389">
        <v>2.83588406663948E-2</v>
      </c>
      <c r="Q95" s="389">
        <v>1.17284923131669E-2</v>
      </c>
      <c r="R95" s="389">
        <v>7.1784173445376097E-3</v>
      </c>
      <c r="S95" s="389">
        <v>1.8870135880453401E-2</v>
      </c>
      <c r="T95" s="389">
        <v>4.1184106265415004E-3</v>
      </c>
    </row>
    <row r="96" spans="4:20" x14ac:dyDescent="0.25">
      <c r="D96" s="387">
        <v>43586</v>
      </c>
      <c r="E96" s="389">
        <v>0.116080182562384</v>
      </c>
      <c r="F96" s="389">
        <v>0.117187955826469</v>
      </c>
      <c r="G96" s="389">
        <v>0.127855564823978</v>
      </c>
      <c r="H96" s="389">
        <v>0.113043223620768</v>
      </c>
      <c r="I96" s="389">
        <v>0.11337130380996099</v>
      </c>
      <c r="J96" s="389">
        <v>0.10216913379538201</v>
      </c>
      <c r="K96" s="389">
        <v>7.2826320288900001E-2</v>
      </c>
      <c r="M96" s="387">
        <v>43586</v>
      </c>
      <c r="N96" s="389">
        <v>1.8450094921521901E-2</v>
      </c>
      <c r="O96" s="389">
        <v>1.86580795963474E-2</v>
      </c>
      <c r="P96" s="389">
        <v>7.76285327875315E-3</v>
      </c>
      <c r="Q96" s="389">
        <v>1.83649309508126E-2</v>
      </c>
      <c r="R96" s="389">
        <v>3.5142103973277998E-3</v>
      </c>
      <c r="S96" s="389">
        <v>1.4193883206921601E-2</v>
      </c>
      <c r="T96" s="389">
        <v>2.7340671543763299E-2</v>
      </c>
    </row>
    <row r="97" spans="4:20" x14ac:dyDescent="0.25">
      <c r="D97" s="387">
        <v>43617</v>
      </c>
      <c r="E97" s="389">
        <v>0.10189385154972</v>
      </c>
      <c r="F97" s="389">
        <v>9.9639994567045906E-2</v>
      </c>
      <c r="G97" s="389">
        <v>0.12449097430850301</v>
      </c>
      <c r="H97" s="389">
        <v>0.129744309933982</v>
      </c>
      <c r="I97" s="389">
        <v>0.115793377831963</v>
      </c>
      <c r="J97" s="389">
        <v>9.21835946124996E-2</v>
      </c>
      <c r="K97" s="389">
        <v>0.15262194252408601</v>
      </c>
      <c r="M97" s="387">
        <v>43617</v>
      </c>
      <c r="N97" s="389">
        <v>8.6474256365820501E-4</v>
      </c>
      <c r="O97" s="389">
        <v>2.4457638180011902E-2</v>
      </c>
      <c r="P97" s="389">
        <v>1.64105820770378E-2</v>
      </c>
      <c r="Q97" s="389">
        <v>2.9833903641232801E-2</v>
      </c>
      <c r="R97" s="389">
        <v>7.5625144591268097E-3</v>
      </c>
      <c r="S97" s="389">
        <v>1.7725335814508501E-2</v>
      </c>
      <c r="T97" s="389">
        <v>1.23405077986515E-2</v>
      </c>
    </row>
    <row r="98" spans="4:20" x14ac:dyDescent="0.25">
      <c r="D98" s="387">
        <v>43647</v>
      </c>
      <c r="E98" s="389">
        <v>0.15484807079450899</v>
      </c>
      <c r="F98" s="389">
        <v>0.13717428442660901</v>
      </c>
      <c r="G98" s="389">
        <v>0.11982832739214801</v>
      </c>
      <c r="H98" s="389">
        <v>9.5391275811956097E-2</v>
      </c>
      <c r="I98" s="389">
        <v>0.12213177229423799</v>
      </c>
      <c r="J98" s="389">
        <v>0.162084339747465</v>
      </c>
      <c r="K98" s="389">
        <v>0.17154408951594999</v>
      </c>
      <c r="M98" s="387">
        <v>43647</v>
      </c>
      <c r="N98" s="389">
        <v>7.3248906481548904E-4</v>
      </c>
      <c r="O98" s="389">
        <v>2.8721097279714902E-2</v>
      </c>
      <c r="P98" s="389">
        <v>1.0297173044631101E-2</v>
      </c>
      <c r="Q98" s="389">
        <v>2.0598177661209902E-2</v>
      </c>
      <c r="R98" s="389">
        <v>6.9099854752070504E-3</v>
      </c>
      <c r="S98" s="389">
        <v>1.87731879432682E-2</v>
      </c>
      <c r="T98" s="389">
        <v>3.4431878358859298E-3</v>
      </c>
    </row>
    <row r="99" spans="4:20" x14ac:dyDescent="0.25">
      <c r="D99" s="388">
        <v>43678</v>
      </c>
      <c r="E99" s="390">
        <v>0.12484476039770501</v>
      </c>
      <c r="F99" s="390">
        <v>0.122784664984032</v>
      </c>
      <c r="G99" s="390">
        <v>0.120781165413323</v>
      </c>
      <c r="H99" s="390">
        <v>0.14931219053631301</v>
      </c>
      <c r="I99" s="390">
        <v>0.141130672028873</v>
      </c>
      <c r="J99" s="390">
        <v>0.124552684059848</v>
      </c>
      <c r="K99" s="390">
        <v>0.142130937541664</v>
      </c>
      <c r="M99" s="388">
        <v>43678</v>
      </c>
      <c r="N99" s="390">
        <v>9.0010406006526492E-3</v>
      </c>
      <c r="O99" s="390">
        <v>5.2975246986358701E-3</v>
      </c>
      <c r="P99" s="390">
        <v>1.2914041760692699E-2</v>
      </c>
      <c r="Q99" s="390">
        <v>6.2701936988497397E-3</v>
      </c>
      <c r="R99" s="390">
        <v>1.1127279354859999E-2</v>
      </c>
      <c r="S99" s="390">
        <v>1.85373771638715E-2</v>
      </c>
      <c r="T99" s="390">
        <v>2.8859904223426098E-3</v>
      </c>
    </row>
    <row r="100" spans="4:20" x14ac:dyDescent="0.25">
      <c r="D100" s="395" t="s">
        <v>363</v>
      </c>
      <c r="E100" s="396">
        <f t="shared" ref="E100:K100" si="0">AVERAGE(E2:E99)</f>
        <v>0.10733606352768157</v>
      </c>
      <c r="F100" s="396">
        <f t="shared" si="0"/>
        <v>0.13265518513677321</v>
      </c>
      <c r="G100" s="396">
        <f t="shared" si="0"/>
        <v>0.13407339004170432</v>
      </c>
      <c r="H100" s="396">
        <f t="shared" si="0"/>
        <v>0.12034407067002663</v>
      </c>
      <c r="I100" s="396">
        <f t="shared" si="0"/>
        <v>0.13235059517156045</v>
      </c>
      <c r="J100" s="396">
        <f t="shared" si="0"/>
        <v>0.11857034044275631</v>
      </c>
      <c r="K100" s="396">
        <f t="shared" si="0"/>
        <v>0.12186666320113376</v>
      </c>
      <c r="M100" s="395" t="s">
        <v>363</v>
      </c>
      <c r="N100" s="396">
        <f t="shared" ref="N100:T100" si="1">AVERAGE(N2:N99)</f>
        <v>7.3968649134765153E-3</v>
      </c>
      <c r="O100" s="396">
        <f t="shared" si="1"/>
        <v>1.6553717815536845E-2</v>
      </c>
      <c r="P100" s="396">
        <f t="shared" si="1"/>
        <v>1.2239389500815647E-2</v>
      </c>
      <c r="Q100" s="396">
        <f t="shared" si="1"/>
        <v>1.9493216779196403E-2</v>
      </c>
      <c r="R100" s="396">
        <f t="shared" si="1"/>
        <v>1.0557308746307429E-2</v>
      </c>
      <c r="S100" s="396">
        <f t="shared" si="1"/>
        <v>1.9395680688742499E-2</v>
      </c>
      <c r="T100" s="396">
        <f t="shared" si="1"/>
        <v>6.7382769322592928E-3</v>
      </c>
    </row>
    <row r="101" spans="4:20" x14ac:dyDescent="0.25">
      <c r="D101" s="398"/>
      <c r="M101" s="398"/>
    </row>
    <row r="102" spans="4:20" x14ac:dyDescent="0.25">
      <c r="D102" s="398"/>
      <c r="M102" s="398"/>
    </row>
    <row r="103" spans="4:20" x14ac:dyDescent="0.25">
      <c r="D103" s="398"/>
      <c r="M103" s="398"/>
    </row>
    <row r="104" spans="4:20" x14ac:dyDescent="0.25">
      <c r="D104" s="398"/>
      <c r="M104" s="398"/>
    </row>
    <row r="105" spans="4:20" x14ac:dyDescent="0.25">
      <c r="D105" s="398"/>
      <c r="M105" s="398"/>
    </row>
    <row r="106" spans="4:20" x14ac:dyDescent="0.25">
      <c r="D106" s="398"/>
      <c r="M106" s="398"/>
    </row>
    <row r="107" spans="4:20" x14ac:dyDescent="0.25">
      <c r="D107" s="398"/>
      <c r="M107" s="398"/>
    </row>
    <row r="108" spans="4:20" x14ac:dyDescent="0.25">
      <c r="D108" s="398"/>
      <c r="M108" s="398"/>
    </row>
    <row r="109" spans="4:20" x14ac:dyDescent="0.25">
      <c r="D109" s="398"/>
      <c r="M109" s="398"/>
    </row>
    <row r="110" spans="4:20" x14ac:dyDescent="0.25">
      <c r="D110" s="398"/>
      <c r="M110" s="398"/>
    </row>
    <row r="111" spans="4:20" x14ac:dyDescent="0.25">
      <c r="D111" s="398"/>
      <c r="M111" s="398"/>
    </row>
    <row r="112" spans="4:20" x14ac:dyDescent="0.25">
      <c r="D112" s="398"/>
      <c r="M112" s="398"/>
    </row>
    <row r="113" spans="4:13" x14ac:dyDescent="0.25">
      <c r="D113" s="398"/>
      <c r="M113" s="398"/>
    </row>
    <row r="114" spans="4:13" x14ac:dyDescent="0.25">
      <c r="D114" s="398"/>
      <c r="M114" s="398"/>
    </row>
    <row r="115" spans="4:13" x14ac:dyDescent="0.25">
      <c r="D115" s="398"/>
      <c r="M115" s="398"/>
    </row>
    <row r="116" spans="4:13" x14ac:dyDescent="0.25">
      <c r="D116" s="398"/>
      <c r="M116" s="398"/>
    </row>
    <row r="117" spans="4:13" x14ac:dyDescent="0.25">
      <c r="D117" s="398"/>
      <c r="M117" s="398"/>
    </row>
    <row r="118" spans="4:13" x14ac:dyDescent="0.25">
      <c r="D118" s="398"/>
      <c r="M118" s="398"/>
    </row>
    <row r="119" spans="4:13" x14ac:dyDescent="0.25">
      <c r="D119" s="398"/>
      <c r="M119" s="398"/>
    </row>
    <row r="120" spans="4:13" x14ac:dyDescent="0.25">
      <c r="D120" s="398"/>
      <c r="M120" s="398"/>
    </row>
    <row r="121" spans="4:13" x14ac:dyDescent="0.25">
      <c r="D121" s="398"/>
      <c r="M121" s="398"/>
    </row>
    <row r="122" spans="4:13" x14ac:dyDescent="0.25">
      <c r="D122" s="398"/>
      <c r="M122" s="398"/>
    </row>
    <row r="123" spans="4:13" x14ac:dyDescent="0.25">
      <c r="D123" s="398"/>
      <c r="M123" s="398"/>
    </row>
    <row r="124" spans="4:13" x14ac:dyDescent="0.25">
      <c r="D124" s="398"/>
      <c r="M124" s="398"/>
    </row>
    <row r="125" spans="4:13" x14ac:dyDescent="0.25">
      <c r="D125" s="398"/>
      <c r="M125" s="398"/>
    </row>
    <row r="126" spans="4:13" x14ac:dyDescent="0.25">
      <c r="D126" s="398"/>
      <c r="M126" s="398"/>
    </row>
    <row r="127" spans="4:13" x14ac:dyDescent="0.25">
      <c r="D127" s="398"/>
      <c r="M127" s="398"/>
    </row>
    <row r="128" spans="4:13" x14ac:dyDescent="0.25">
      <c r="D128" s="398"/>
      <c r="M128" s="398"/>
    </row>
    <row r="129" spans="4:13" x14ac:dyDescent="0.25">
      <c r="D129" s="398"/>
      <c r="M129" s="398"/>
    </row>
    <row r="130" spans="4:13" x14ac:dyDescent="0.25">
      <c r="D130" s="398"/>
      <c r="M130" s="398"/>
    </row>
    <row r="131" spans="4:13" x14ac:dyDescent="0.25">
      <c r="D131" s="398"/>
      <c r="M131" s="398"/>
    </row>
    <row r="132" spans="4:13" x14ac:dyDescent="0.25">
      <c r="D132" s="398"/>
      <c r="M132" s="398"/>
    </row>
    <row r="133" spans="4:13" x14ac:dyDescent="0.25">
      <c r="D133" s="398"/>
      <c r="M133" s="398"/>
    </row>
    <row r="134" spans="4:13" x14ac:dyDescent="0.25">
      <c r="D134" s="398"/>
      <c r="M134" s="398"/>
    </row>
    <row r="135" spans="4:13" x14ac:dyDescent="0.25">
      <c r="D135" s="398"/>
      <c r="M135" s="398"/>
    </row>
    <row r="136" spans="4:13" x14ac:dyDescent="0.25">
      <c r="D136" s="398"/>
      <c r="M136" s="398"/>
    </row>
    <row r="137" spans="4:13" x14ac:dyDescent="0.25">
      <c r="D137" s="398"/>
      <c r="M137" s="398"/>
    </row>
    <row r="138" spans="4:13" x14ac:dyDescent="0.25">
      <c r="D138" s="398"/>
      <c r="M138" s="398"/>
    </row>
    <row r="139" spans="4:13" x14ac:dyDescent="0.25">
      <c r="D139" s="398"/>
      <c r="M139" s="398"/>
    </row>
    <row r="140" spans="4:13" x14ac:dyDescent="0.25">
      <c r="D140" s="398"/>
      <c r="M140" s="398"/>
    </row>
    <row r="141" spans="4:13" x14ac:dyDescent="0.25">
      <c r="D141" s="398"/>
      <c r="M141" s="398"/>
    </row>
    <row r="142" spans="4:13" x14ac:dyDescent="0.25">
      <c r="D142" s="398"/>
      <c r="M142" s="398"/>
    </row>
    <row r="143" spans="4:13" x14ac:dyDescent="0.25">
      <c r="D143" s="398"/>
      <c r="M143" s="398"/>
    </row>
    <row r="144" spans="4:13" x14ac:dyDescent="0.25">
      <c r="D144" s="398"/>
      <c r="M144" s="398"/>
    </row>
    <row r="145" spans="4:13" x14ac:dyDescent="0.25">
      <c r="D145" s="398"/>
      <c r="M145" s="398"/>
    </row>
    <row r="146" spans="4:13" x14ac:dyDescent="0.25">
      <c r="D146" s="398"/>
      <c r="M146" s="398"/>
    </row>
    <row r="147" spans="4:13" x14ac:dyDescent="0.25">
      <c r="D147" s="398"/>
      <c r="M147" s="398"/>
    </row>
    <row r="148" spans="4:13" x14ac:dyDescent="0.25">
      <c r="D148" s="398"/>
      <c r="M148" s="398"/>
    </row>
    <row r="149" spans="4:13" x14ac:dyDescent="0.25">
      <c r="D149" s="398"/>
      <c r="M149" s="398"/>
    </row>
    <row r="150" spans="4:13" x14ac:dyDescent="0.25">
      <c r="D150" s="398"/>
      <c r="M150" s="398"/>
    </row>
    <row r="151" spans="4:13" x14ac:dyDescent="0.25">
      <c r="D151" s="398"/>
      <c r="M151" s="398"/>
    </row>
    <row r="152" spans="4:13" x14ac:dyDescent="0.25">
      <c r="D152" s="398"/>
      <c r="M152" s="398"/>
    </row>
    <row r="153" spans="4:13" x14ac:dyDescent="0.25">
      <c r="D153" s="398"/>
      <c r="M153" s="398"/>
    </row>
    <row r="154" spans="4:13" x14ac:dyDescent="0.25">
      <c r="D154" s="398"/>
      <c r="M154" s="398"/>
    </row>
    <row r="155" spans="4:13" x14ac:dyDescent="0.25">
      <c r="D155" s="398"/>
      <c r="M155" s="398"/>
    </row>
    <row r="156" spans="4:13" x14ac:dyDescent="0.25">
      <c r="D156" s="398"/>
      <c r="M156" s="398"/>
    </row>
    <row r="157" spans="4:13" x14ac:dyDescent="0.25">
      <c r="D157" s="398"/>
      <c r="M157" s="398"/>
    </row>
    <row r="158" spans="4:13" x14ac:dyDescent="0.25">
      <c r="D158" s="398"/>
      <c r="M158" s="398"/>
    </row>
    <row r="159" spans="4:13" x14ac:dyDescent="0.25">
      <c r="D159" s="398"/>
      <c r="M159" s="398"/>
    </row>
    <row r="160" spans="4:13" x14ac:dyDescent="0.25">
      <c r="D160" s="398"/>
      <c r="M160" s="398"/>
    </row>
    <row r="161" spans="4:13" x14ac:dyDescent="0.25">
      <c r="D161" s="398"/>
      <c r="M161" s="398"/>
    </row>
    <row r="162" spans="4:13" x14ac:dyDescent="0.25">
      <c r="D162" s="398"/>
      <c r="M162" s="398"/>
    </row>
    <row r="163" spans="4:13" x14ac:dyDescent="0.25">
      <c r="D163" s="398"/>
      <c r="M163" s="398"/>
    </row>
    <row r="164" spans="4:13" x14ac:dyDescent="0.25">
      <c r="D164" s="398"/>
      <c r="M164" s="398"/>
    </row>
    <row r="165" spans="4:13" x14ac:dyDescent="0.25">
      <c r="D165" s="398"/>
      <c r="M165" s="398"/>
    </row>
    <row r="166" spans="4:13" x14ac:dyDescent="0.25">
      <c r="D166" s="398"/>
      <c r="M166" s="398"/>
    </row>
    <row r="167" spans="4:13" x14ac:dyDescent="0.25">
      <c r="D167" s="398"/>
      <c r="M167" s="398"/>
    </row>
    <row r="168" spans="4:13" x14ac:dyDescent="0.25">
      <c r="D168" s="398"/>
      <c r="M168" s="398"/>
    </row>
    <row r="169" spans="4:13" x14ac:dyDescent="0.25">
      <c r="D169" s="398"/>
      <c r="M169" s="398"/>
    </row>
    <row r="170" spans="4:13" x14ac:dyDescent="0.25">
      <c r="D170" s="398"/>
      <c r="M170" s="398"/>
    </row>
    <row r="171" spans="4:13" x14ac:dyDescent="0.25">
      <c r="D171" s="398"/>
      <c r="M171" s="398"/>
    </row>
    <row r="172" spans="4:13" x14ac:dyDescent="0.25">
      <c r="D172" s="398"/>
      <c r="M172" s="398"/>
    </row>
    <row r="173" spans="4:13" x14ac:dyDescent="0.25">
      <c r="D173" s="398"/>
      <c r="M173" s="398"/>
    </row>
    <row r="174" spans="4:13" x14ac:dyDescent="0.25">
      <c r="D174" s="398"/>
      <c r="M174" s="398"/>
    </row>
    <row r="175" spans="4:13" x14ac:dyDescent="0.25">
      <c r="D175" s="398"/>
      <c r="M175" s="398"/>
    </row>
    <row r="176" spans="4:13" x14ac:dyDescent="0.25">
      <c r="D176" s="398"/>
      <c r="M176" s="398"/>
    </row>
    <row r="177" spans="4:13" x14ac:dyDescent="0.25">
      <c r="D177" s="398"/>
      <c r="M177" s="398"/>
    </row>
    <row r="178" spans="4:13" x14ac:dyDescent="0.25">
      <c r="D178" s="398"/>
      <c r="M178" s="398"/>
    </row>
    <row r="179" spans="4:13" x14ac:dyDescent="0.25">
      <c r="D179" s="398"/>
      <c r="M179" s="398"/>
    </row>
    <row r="180" spans="4:13" x14ac:dyDescent="0.25">
      <c r="D180" s="398"/>
      <c r="M180" s="398"/>
    </row>
    <row r="181" spans="4:13" x14ac:dyDescent="0.25">
      <c r="D181" s="398"/>
      <c r="M181" s="398"/>
    </row>
    <row r="182" spans="4:13" x14ac:dyDescent="0.25">
      <c r="D182" s="398"/>
      <c r="M182" s="398"/>
    </row>
    <row r="183" spans="4:13" x14ac:dyDescent="0.25">
      <c r="D183" s="398"/>
      <c r="M183" s="398"/>
    </row>
    <row r="184" spans="4:13" x14ac:dyDescent="0.25">
      <c r="D184" s="398"/>
      <c r="M184" s="398"/>
    </row>
    <row r="185" spans="4:13" x14ac:dyDescent="0.25">
      <c r="D185" s="398"/>
      <c r="M185" s="398"/>
    </row>
    <row r="186" spans="4:13" x14ac:dyDescent="0.25">
      <c r="D186" s="398"/>
      <c r="M186" s="398"/>
    </row>
    <row r="187" spans="4:13" x14ac:dyDescent="0.25">
      <c r="D187" s="398"/>
      <c r="M187" s="398"/>
    </row>
    <row r="188" spans="4:13" x14ac:dyDescent="0.25">
      <c r="D188" s="398"/>
      <c r="M188" s="398"/>
    </row>
    <row r="189" spans="4:13" x14ac:dyDescent="0.25">
      <c r="D189" s="398"/>
      <c r="M189" s="398"/>
    </row>
    <row r="190" spans="4:13" x14ac:dyDescent="0.25">
      <c r="D190" s="398"/>
      <c r="M190" s="398"/>
    </row>
    <row r="191" spans="4:13" x14ac:dyDescent="0.25">
      <c r="D191" s="398"/>
      <c r="M191" s="398"/>
    </row>
    <row r="192" spans="4:13" x14ac:dyDescent="0.25">
      <c r="D192" s="398"/>
      <c r="M192" s="398"/>
    </row>
    <row r="193" spans="4:13" x14ac:dyDescent="0.25">
      <c r="D193" s="398"/>
      <c r="M193" s="398"/>
    </row>
    <row r="194" spans="4:13" x14ac:dyDescent="0.25">
      <c r="D194" s="398"/>
      <c r="M194" s="398"/>
    </row>
    <row r="195" spans="4:13" x14ac:dyDescent="0.25">
      <c r="D195" s="398"/>
      <c r="M195" s="398"/>
    </row>
    <row r="196" spans="4:13" x14ac:dyDescent="0.25">
      <c r="D196" s="398"/>
      <c r="M196" s="398"/>
    </row>
    <row r="197" spans="4:13" x14ac:dyDescent="0.25">
      <c r="D197" s="398"/>
      <c r="M197" s="398"/>
    </row>
    <row r="198" spans="4:13" x14ac:dyDescent="0.25">
      <c r="D198" s="398"/>
      <c r="M198" s="398"/>
    </row>
    <row r="199" spans="4:13" x14ac:dyDescent="0.25">
      <c r="D199" s="398"/>
      <c r="M199" s="398"/>
    </row>
    <row r="200" spans="4:13" x14ac:dyDescent="0.25">
      <c r="D200" s="398"/>
      <c r="M200" s="398"/>
    </row>
    <row r="201" spans="4:13" x14ac:dyDescent="0.25">
      <c r="D201" s="398"/>
      <c r="M201" s="398"/>
    </row>
    <row r="202" spans="4:13" x14ac:dyDescent="0.25">
      <c r="D202" s="398"/>
      <c r="M202" s="398"/>
    </row>
    <row r="203" spans="4:13" x14ac:dyDescent="0.25">
      <c r="D203" s="398"/>
      <c r="M203" s="398"/>
    </row>
    <row r="204" spans="4:13" x14ac:dyDescent="0.25">
      <c r="D204" s="398"/>
      <c r="M204" s="398"/>
    </row>
    <row r="205" spans="4:13" x14ac:dyDescent="0.25">
      <c r="D205" s="398"/>
      <c r="M205" s="398"/>
    </row>
    <row r="206" spans="4:13" x14ac:dyDescent="0.25">
      <c r="D206" s="398"/>
      <c r="M206" s="398"/>
    </row>
    <row r="207" spans="4:13" x14ac:dyDescent="0.25">
      <c r="D207" s="398"/>
      <c r="M207" s="398"/>
    </row>
    <row r="208" spans="4:13" x14ac:dyDescent="0.25">
      <c r="D208" s="398"/>
      <c r="M208" s="398"/>
    </row>
    <row r="209" spans="4:13" x14ac:dyDescent="0.25">
      <c r="D209" s="398"/>
      <c r="M209" s="398"/>
    </row>
    <row r="210" spans="4:13" x14ac:dyDescent="0.25">
      <c r="D210" s="398"/>
      <c r="M210" s="398"/>
    </row>
    <row r="211" spans="4:13" x14ac:dyDescent="0.25">
      <c r="D211" s="398"/>
      <c r="M211" s="398"/>
    </row>
    <row r="212" spans="4:13" x14ac:dyDescent="0.25">
      <c r="D212" s="398"/>
      <c r="M212" s="398"/>
    </row>
    <row r="213" spans="4:13" x14ac:dyDescent="0.25">
      <c r="D213" s="398"/>
      <c r="M213" s="398"/>
    </row>
    <row r="214" spans="4:13" x14ac:dyDescent="0.25">
      <c r="D214" s="398"/>
      <c r="M214" s="398"/>
    </row>
    <row r="215" spans="4:13" x14ac:dyDescent="0.25">
      <c r="D215" s="398"/>
      <c r="M215" s="398"/>
    </row>
    <row r="216" spans="4:13" x14ac:dyDescent="0.25">
      <c r="D216" s="398"/>
      <c r="M216" s="398"/>
    </row>
    <row r="217" spans="4:13" x14ac:dyDescent="0.25">
      <c r="D217" s="398"/>
      <c r="M217" s="398"/>
    </row>
    <row r="218" spans="4:13" x14ac:dyDescent="0.25">
      <c r="D218" s="398"/>
      <c r="M218" s="398"/>
    </row>
    <row r="219" spans="4:13" x14ac:dyDescent="0.25">
      <c r="D219" s="398"/>
      <c r="M219" s="398"/>
    </row>
    <row r="220" spans="4:13" x14ac:dyDescent="0.25">
      <c r="D220" s="398"/>
      <c r="M220" s="398"/>
    </row>
    <row r="221" spans="4:13" x14ac:dyDescent="0.25">
      <c r="D221" s="398"/>
      <c r="M221" s="398"/>
    </row>
    <row r="222" spans="4:13" x14ac:dyDescent="0.25">
      <c r="D222" s="398"/>
      <c r="M222" s="398"/>
    </row>
    <row r="223" spans="4:13" x14ac:dyDescent="0.25">
      <c r="D223" s="398"/>
      <c r="M223" s="398"/>
    </row>
    <row r="224" spans="4:13" x14ac:dyDescent="0.25">
      <c r="D224" s="398"/>
      <c r="M224" s="398"/>
    </row>
    <row r="225" spans="4:13" x14ac:dyDescent="0.25">
      <c r="D225" s="398"/>
      <c r="M225" s="398"/>
    </row>
    <row r="226" spans="4:13" x14ac:dyDescent="0.25">
      <c r="D226" s="398"/>
      <c r="M226" s="398"/>
    </row>
    <row r="227" spans="4:13" x14ac:dyDescent="0.25">
      <c r="D227" s="398"/>
      <c r="M227" s="398"/>
    </row>
    <row r="228" spans="4:13" x14ac:dyDescent="0.25">
      <c r="D228" s="398"/>
      <c r="M228" s="398"/>
    </row>
    <row r="229" spans="4:13" x14ac:dyDescent="0.25">
      <c r="D229" s="398"/>
      <c r="M229" s="398"/>
    </row>
    <row r="230" spans="4:13" x14ac:dyDescent="0.25">
      <c r="D230" s="398"/>
      <c r="M230" s="398"/>
    </row>
    <row r="231" spans="4:13" x14ac:dyDescent="0.25">
      <c r="D231" s="398"/>
      <c r="M231" s="398"/>
    </row>
    <row r="232" spans="4:13" x14ac:dyDescent="0.25">
      <c r="D232" s="398"/>
      <c r="M232" s="398"/>
    </row>
    <row r="233" spans="4:13" x14ac:dyDescent="0.25">
      <c r="D233" s="398"/>
      <c r="M233" s="398"/>
    </row>
    <row r="234" spans="4:13" x14ac:dyDescent="0.25">
      <c r="D234" s="398"/>
      <c r="M234" s="398"/>
    </row>
    <row r="235" spans="4:13" x14ac:dyDescent="0.25">
      <c r="D235" s="398"/>
      <c r="M235" s="398"/>
    </row>
    <row r="236" spans="4:13" x14ac:dyDescent="0.25">
      <c r="D236" s="398"/>
      <c r="M236" s="398"/>
    </row>
    <row r="237" spans="4:13" x14ac:dyDescent="0.25">
      <c r="D237" s="398"/>
      <c r="M237" s="398"/>
    </row>
    <row r="238" spans="4:13" x14ac:dyDescent="0.25">
      <c r="D238" s="398"/>
      <c r="M238" s="398"/>
    </row>
    <row r="239" spans="4:13" x14ac:dyDescent="0.25">
      <c r="D239" s="398"/>
      <c r="M239" s="398"/>
    </row>
    <row r="240" spans="4:13" x14ac:dyDescent="0.25">
      <c r="D240" s="398"/>
      <c r="M240" s="398"/>
    </row>
    <row r="241" spans="4:13" x14ac:dyDescent="0.25">
      <c r="D241" s="398"/>
      <c r="M241" s="398"/>
    </row>
    <row r="242" spans="4:13" x14ac:dyDescent="0.25">
      <c r="D242" s="398"/>
      <c r="M242" s="398"/>
    </row>
    <row r="243" spans="4:13" x14ac:dyDescent="0.25">
      <c r="D243" s="398"/>
      <c r="M243" s="398"/>
    </row>
    <row r="244" spans="4:13" x14ac:dyDescent="0.25">
      <c r="D244" s="398"/>
      <c r="M244" s="398"/>
    </row>
    <row r="245" spans="4:13" x14ac:dyDescent="0.25">
      <c r="D245" s="398"/>
      <c r="M245" s="398"/>
    </row>
    <row r="246" spans="4:13" x14ac:dyDescent="0.25">
      <c r="D246" s="398"/>
      <c r="M246" s="398"/>
    </row>
    <row r="247" spans="4:13" x14ac:dyDescent="0.25">
      <c r="D247" s="398"/>
      <c r="M247" s="398"/>
    </row>
    <row r="248" spans="4:13" x14ac:dyDescent="0.25">
      <c r="D248" s="398"/>
      <c r="M248" s="398"/>
    </row>
    <row r="249" spans="4:13" x14ac:dyDescent="0.25">
      <c r="D249" s="398"/>
      <c r="M249" s="398"/>
    </row>
    <row r="250" spans="4:13" x14ac:dyDescent="0.25">
      <c r="D250" s="398"/>
      <c r="M250" s="398"/>
    </row>
    <row r="251" spans="4:13" x14ac:dyDescent="0.25">
      <c r="D251" s="398"/>
      <c r="M251" s="398"/>
    </row>
    <row r="252" spans="4:13" x14ac:dyDescent="0.25">
      <c r="D252" s="398"/>
      <c r="M252" s="398"/>
    </row>
    <row r="253" spans="4:13" x14ac:dyDescent="0.25">
      <c r="D253" s="398"/>
      <c r="M253" s="398"/>
    </row>
    <row r="254" spans="4:13" x14ac:dyDescent="0.25">
      <c r="D254" s="398"/>
      <c r="M254" s="398"/>
    </row>
    <row r="255" spans="4:13" x14ac:dyDescent="0.25">
      <c r="D255" s="398"/>
      <c r="M255" s="398"/>
    </row>
    <row r="256" spans="4:13" x14ac:dyDescent="0.25">
      <c r="D256" s="398"/>
      <c r="M256" s="398"/>
    </row>
    <row r="257" spans="4:13" x14ac:dyDescent="0.25">
      <c r="D257" s="398"/>
      <c r="M257" s="398"/>
    </row>
    <row r="258" spans="4:13" x14ac:dyDescent="0.25">
      <c r="D258" s="398"/>
      <c r="M258" s="398"/>
    </row>
    <row r="259" spans="4:13" x14ac:dyDescent="0.25">
      <c r="D259" s="398"/>
      <c r="M259" s="398"/>
    </row>
    <row r="260" spans="4:13" x14ac:dyDescent="0.25">
      <c r="D260" s="398"/>
      <c r="M260" s="398"/>
    </row>
    <row r="261" spans="4:13" x14ac:dyDescent="0.25">
      <c r="D261" s="398"/>
      <c r="M261" s="398"/>
    </row>
    <row r="262" spans="4:13" x14ac:dyDescent="0.25">
      <c r="D262" s="398"/>
      <c r="M262" s="398"/>
    </row>
    <row r="263" spans="4:13" x14ac:dyDescent="0.25">
      <c r="D263" s="398"/>
      <c r="M263" s="398"/>
    </row>
    <row r="264" spans="4:13" x14ac:dyDescent="0.25">
      <c r="D264" s="398"/>
      <c r="M264" s="398"/>
    </row>
    <row r="265" spans="4:13" x14ac:dyDescent="0.25">
      <c r="D265" s="398"/>
      <c r="M265" s="398"/>
    </row>
    <row r="266" spans="4:13" x14ac:dyDescent="0.25">
      <c r="D266" s="398"/>
      <c r="M266" s="398"/>
    </row>
    <row r="267" spans="4:13" x14ac:dyDescent="0.25">
      <c r="D267" s="398"/>
      <c r="M267" s="398"/>
    </row>
    <row r="268" spans="4:13" x14ac:dyDescent="0.25">
      <c r="D268" s="398"/>
      <c r="M268" s="398"/>
    </row>
    <row r="269" spans="4:13" x14ac:dyDescent="0.25">
      <c r="D269" s="398"/>
      <c r="M269" s="398"/>
    </row>
    <row r="270" spans="4:13" x14ac:dyDescent="0.25">
      <c r="D270" s="398"/>
      <c r="M270" s="398"/>
    </row>
    <row r="271" spans="4:13" x14ac:dyDescent="0.25">
      <c r="D271" s="398"/>
      <c r="M271" s="398"/>
    </row>
    <row r="272" spans="4:13" x14ac:dyDescent="0.25">
      <c r="D272" s="398"/>
      <c r="M272" s="398"/>
    </row>
    <row r="273" spans="4:13" x14ac:dyDescent="0.25">
      <c r="D273" s="398"/>
      <c r="M273" s="398"/>
    </row>
    <row r="274" spans="4:13" x14ac:dyDescent="0.25">
      <c r="D274" s="398"/>
      <c r="M274" s="398"/>
    </row>
    <row r="275" spans="4:13" x14ac:dyDescent="0.25">
      <c r="D275" s="398"/>
      <c r="M275" s="398"/>
    </row>
    <row r="276" spans="4:13" x14ac:dyDescent="0.25">
      <c r="D276" s="398"/>
      <c r="M276" s="398"/>
    </row>
    <row r="277" spans="4:13" x14ac:dyDescent="0.25">
      <c r="D277" s="398"/>
      <c r="M277" s="398"/>
    </row>
    <row r="278" spans="4:13" x14ac:dyDescent="0.25">
      <c r="D278" s="398"/>
      <c r="M278" s="398"/>
    </row>
    <row r="279" spans="4:13" x14ac:dyDescent="0.25">
      <c r="D279" s="398"/>
      <c r="M279" s="398"/>
    </row>
    <row r="280" spans="4:13" x14ac:dyDescent="0.25">
      <c r="D280" s="398"/>
      <c r="M280" s="398"/>
    </row>
    <row r="281" spans="4:13" x14ac:dyDescent="0.25">
      <c r="D281" s="398"/>
      <c r="M281" s="398"/>
    </row>
    <row r="282" spans="4:13" x14ac:dyDescent="0.25">
      <c r="D282" s="398"/>
      <c r="M282" s="398"/>
    </row>
    <row r="283" spans="4:13" x14ac:dyDescent="0.25">
      <c r="D283" s="398"/>
      <c r="M283" s="398"/>
    </row>
    <row r="284" spans="4:13" x14ac:dyDescent="0.25">
      <c r="D284" s="398"/>
      <c r="M284" s="398"/>
    </row>
    <row r="285" spans="4:13" x14ac:dyDescent="0.25">
      <c r="D285" s="398"/>
      <c r="M285" s="398"/>
    </row>
    <row r="286" spans="4:13" x14ac:dyDescent="0.25">
      <c r="D286" s="398"/>
      <c r="M286" s="398"/>
    </row>
    <row r="287" spans="4:13" x14ac:dyDescent="0.25">
      <c r="D287" s="398"/>
      <c r="M287" s="398"/>
    </row>
    <row r="288" spans="4:13" x14ac:dyDescent="0.25">
      <c r="D288" s="398"/>
      <c r="M288" s="398"/>
    </row>
    <row r="289" spans="4:13" x14ac:dyDescent="0.25">
      <c r="D289" s="398"/>
      <c r="M289" s="398"/>
    </row>
    <row r="290" spans="4:13" x14ac:dyDescent="0.25">
      <c r="D290" s="398"/>
      <c r="M290" s="398"/>
    </row>
    <row r="291" spans="4:13" x14ac:dyDescent="0.25">
      <c r="D291" s="398"/>
      <c r="M291" s="398"/>
    </row>
    <row r="292" spans="4:13" x14ac:dyDescent="0.25">
      <c r="D292" s="398"/>
      <c r="M292" s="398"/>
    </row>
    <row r="293" spans="4:13" x14ac:dyDescent="0.25">
      <c r="D293" s="398"/>
      <c r="M293" s="398"/>
    </row>
    <row r="294" spans="4:13" x14ac:dyDescent="0.25">
      <c r="D294" s="398"/>
      <c r="M294" s="398"/>
    </row>
    <row r="295" spans="4:13" x14ac:dyDescent="0.25">
      <c r="D295" s="398"/>
      <c r="M295" s="398"/>
    </row>
    <row r="296" spans="4:13" x14ac:dyDescent="0.25">
      <c r="D296" s="398"/>
      <c r="M296" s="398"/>
    </row>
    <row r="297" spans="4:13" x14ac:dyDescent="0.25">
      <c r="D297" s="398"/>
      <c r="M297" s="398"/>
    </row>
    <row r="298" spans="4:13" x14ac:dyDescent="0.25">
      <c r="D298" s="398"/>
      <c r="M298" s="398"/>
    </row>
    <row r="299" spans="4:13" x14ac:dyDescent="0.25">
      <c r="D299" s="398"/>
      <c r="M299" s="398"/>
    </row>
    <row r="300" spans="4:13" x14ac:dyDescent="0.25">
      <c r="D300" s="398"/>
      <c r="M300" s="398"/>
    </row>
    <row r="301" spans="4:13" x14ac:dyDescent="0.25">
      <c r="D301" s="398"/>
      <c r="M301" s="398"/>
    </row>
    <row r="302" spans="4:13" x14ac:dyDescent="0.25">
      <c r="D302" s="398"/>
      <c r="M302" s="398"/>
    </row>
    <row r="303" spans="4:13" x14ac:dyDescent="0.25">
      <c r="D303" s="398"/>
      <c r="M303" s="398"/>
    </row>
    <row r="304" spans="4:13" x14ac:dyDescent="0.25">
      <c r="D304" s="398"/>
      <c r="M304" s="398"/>
    </row>
    <row r="305" spans="4:13" x14ac:dyDescent="0.25">
      <c r="D305" s="398"/>
      <c r="M305" s="398"/>
    </row>
    <row r="306" spans="4:13" x14ac:dyDescent="0.25">
      <c r="D306" s="398"/>
      <c r="M306" s="398"/>
    </row>
    <row r="307" spans="4:13" x14ac:dyDescent="0.25">
      <c r="D307" s="398"/>
      <c r="M307" s="398"/>
    </row>
    <row r="308" spans="4:13" x14ac:dyDescent="0.25">
      <c r="D308" s="398"/>
      <c r="M308" s="398"/>
    </row>
    <row r="309" spans="4:13" x14ac:dyDescent="0.25">
      <c r="D309" s="398"/>
      <c r="M309" s="398"/>
    </row>
    <row r="310" spans="4:13" x14ac:dyDescent="0.25">
      <c r="D310" s="398"/>
      <c r="M310" s="398"/>
    </row>
    <row r="311" spans="4:13" x14ac:dyDescent="0.25">
      <c r="D311" s="398"/>
      <c r="M311" s="398"/>
    </row>
    <row r="312" spans="4:13" x14ac:dyDescent="0.25">
      <c r="D312" s="398"/>
      <c r="M312" s="398"/>
    </row>
    <row r="313" spans="4:13" x14ac:dyDescent="0.25">
      <c r="D313" s="398"/>
      <c r="M313" s="398"/>
    </row>
    <row r="314" spans="4:13" x14ac:dyDescent="0.25">
      <c r="D314" s="398"/>
      <c r="M314" s="398"/>
    </row>
    <row r="315" spans="4:13" x14ac:dyDescent="0.25">
      <c r="D315" s="398"/>
      <c r="M315" s="398"/>
    </row>
    <row r="316" spans="4:13" x14ac:dyDescent="0.25">
      <c r="D316" s="398"/>
      <c r="M316" s="398"/>
    </row>
    <row r="317" spans="4:13" x14ac:dyDescent="0.25">
      <c r="D317" s="398"/>
      <c r="M317" s="398"/>
    </row>
    <row r="318" spans="4:13" x14ac:dyDescent="0.25">
      <c r="D318" s="398"/>
      <c r="M318" s="398"/>
    </row>
    <row r="319" spans="4:13" x14ac:dyDescent="0.25">
      <c r="D319" s="398"/>
      <c r="M319" s="398"/>
    </row>
    <row r="320" spans="4:13" x14ac:dyDescent="0.25">
      <c r="D320" s="398"/>
      <c r="M320" s="398"/>
    </row>
    <row r="321" spans="4:13" x14ac:dyDescent="0.25">
      <c r="D321" s="398"/>
      <c r="M321" s="398"/>
    </row>
    <row r="322" spans="4:13" x14ac:dyDescent="0.25">
      <c r="D322" s="398"/>
      <c r="M322" s="398"/>
    </row>
    <row r="323" spans="4:13" x14ac:dyDescent="0.25">
      <c r="D323" s="398"/>
      <c r="M323" s="398"/>
    </row>
    <row r="324" spans="4:13" x14ac:dyDescent="0.25">
      <c r="D324" s="398"/>
      <c r="M324" s="398"/>
    </row>
    <row r="325" spans="4:13" x14ac:dyDescent="0.25">
      <c r="D325" s="398"/>
      <c r="M325" s="398"/>
    </row>
    <row r="326" spans="4:13" x14ac:dyDescent="0.25">
      <c r="D326" s="398"/>
      <c r="M326" s="398"/>
    </row>
    <row r="327" spans="4:13" x14ac:dyDescent="0.25">
      <c r="D327" s="398"/>
      <c r="M327" s="398"/>
    </row>
    <row r="328" spans="4:13" x14ac:dyDescent="0.25">
      <c r="D328" s="398"/>
      <c r="M328" s="398"/>
    </row>
    <row r="329" spans="4:13" x14ac:dyDescent="0.25">
      <c r="D329" s="398"/>
      <c r="M329" s="398"/>
    </row>
    <row r="330" spans="4:13" x14ac:dyDescent="0.25">
      <c r="D330" s="398"/>
      <c r="M330" s="398"/>
    </row>
    <row r="331" spans="4:13" x14ac:dyDescent="0.25">
      <c r="D331" s="398"/>
      <c r="M331" s="398"/>
    </row>
    <row r="332" spans="4:13" x14ac:dyDescent="0.25">
      <c r="D332" s="398"/>
      <c r="M332" s="398"/>
    </row>
    <row r="333" spans="4:13" x14ac:dyDescent="0.25">
      <c r="D333" s="398"/>
      <c r="M333" s="398"/>
    </row>
    <row r="334" spans="4:13" x14ac:dyDescent="0.25">
      <c r="D334" s="398"/>
      <c r="M334" s="398"/>
    </row>
    <row r="335" spans="4:13" x14ac:dyDescent="0.25">
      <c r="D335" s="398"/>
      <c r="M335" s="398"/>
    </row>
    <row r="336" spans="4:13" x14ac:dyDescent="0.25">
      <c r="D336" s="398"/>
      <c r="M336" s="398"/>
    </row>
    <row r="337" spans="4:13" x14ac:dyDescent="0.25">
      <c r="D337" s="398"/>
      <c r="M337" s="398"/>
    </row>
    <row r="338" spans="4:13" x14ac:dyDescent="0.25">
      <c r="D338" s="398"/>
      <c r="M338" s="398"/>
    </row>
    <row r="339" spans="4:13" x14ac:dyDescent="0.25">
      <c r="D339" s="398"/>
      <c r="M339" s="398"/>
    </row>
    <row r="340" spans="4:13" x14ac:dyDescent="0.25">
      <c r="D340" s="398"/>
      <c r="M340" s="398"/>
    </row>
    <row r="341" spans="4:13" x14ac:dyDescent="0.25">
      <c r="D341" s="398"/>
      <c r="M341" s="398"/>
    </row>
    <row r="342" spans="4:13" x14ac:dyDescent="0.25">
      <c r="D342" s="398"/>
      <c r="M342" s="398"/>
    </row>
    <row r="343" spans="4:13" x14ac:dyDescent="0.25">
      <c r="D343" s="398"/>
      <c r="M343" s="398"/>
    </row>
    <row r="344" spans="4:13" x14ac:dyDescent="0.25">
      <c r="D344" s="398"/>
      <c r="M344" s="398"/>
    </row>
    <row r="345" spans="4:13" x14ac:dyDescent="0.25">
      <c r="D345" s="398"/>
      <c r="M345" s="398"/>
    </row>
    <row r="346" spans="4:13" x14ac:dyDescent="0.25">
      <c r="D346" s="398"/>
      <c r="M346" s="398"/>
    </row>
    <row r="347" spans="4:13" x14ac:dyDescent="0.25">
      <c r="D347" s="398"/>
      <c r="M347" s="398"/>
    </row>
    <row r="348" spans="4:13" x14ac:dyDescent="0.25">
      <c r="D348" s="398"/>
      <c r="M348" s="398"/>
    </row>
    <row r="349" spans="4:13" x14ac:dyDescent="0.25">
      <c r="D349" s="398"/>
      <c r="M349" s="398"/>
    </row>
    <row r="350" spans="4:13" x14ac:dyDescent="0.25">
      <c r="D350" s="398"/>
      <c r="M350" s="398"/>
    </row>
    <row r="351" spans="4:13" x14ac:dyDescent="0.25">
      <c r="D351" s="398"/>
      <c r="M351" s="398"/>
    </row>
    <row r="352" spans="4:13" x14ac:dyDescent="0.25">
      <c r="D352" s="398"/>
      <c r="M352" s="398"/>
    </row>
    <row r="353" spans="4:13" x14ac:dyDescent="0.25">
      <c r="D353" s="398"/>
      <c r="M353" s="398"/>
    </row>
    <row r="354" spans="4:13" x14ac:dyDescent="0.25">
      <c r="D354" s="398"/>
      <c r="M354" s="398"/>
    </row>
    <row r="355" spans="4:13" x14ac:dyDescent="0.25">
      <c r="D355" s="398"/>
      <c r="M355" s="398"/>
    </row>
    <row r="356" spans="4:13" x14ac:dyDescent="0.25">
      <c r="D356" s="398"/>
      <c r="M356" s="398"/>
    </row>
    <row r="357" spans="4:13" x14ac:dyDescent="0.25">
      <c r="D357" s="398"/>
      <c r="M357" s="398"/>
    </row>
    <row r="358" spans="4:13" x14ac:dyDescent="0.25">
      <c r="D358" s="398"/>
      <c r="M358" s="398"/>
    </row>
    <row r="359" spans="4:13" x14ac:dyDescent="0.25">
      <c r="D359" s="398"/>
      <c r="M359" s="398"/>
    </row>
    <row r="360" spans="4:13" x14ac:dyDescent="0.25">
      <c r="D360" s="398"/>
      <c r="M360" s="398"/>
    </row>
    <row r="361" spans="4:13" x14ac:dyDescent="0.25">
      <c r="D361" s="398"/>
      <c r="M361" s="398"/>
    </row>
    <row r="362" spans="4:13" x14ac:dyDescent="0.25">
      <c r="D362" s="398"/>
      <c r="M362" s="398"/>
    </row>
    <row r="363" spans="4:13" x14ac:dyDescent="0.25">
      <c r="D363" s="398"/>
      <c r="M363" s="398"/>
    </row>
    <row r="364" spans="4:13" x14ac:dyDescent="0.25">
      <c r="D364" s="398"/>
      <c r="M364" s="398"/>
    </row>
    <row r="365" spans="4:13" x14ac:dyDescent="0.25">
      <c r="D365" s="398"/>
      <c r="M365" s="398"/>
    </row>
    <row r="366" spans="4:13" x14ac:dyDescent="0.25">
      <c r="D366" s="398"/>
      <c r="M366" s="398"/>
    </row>
    <row r="367" spans="4:13" x14ac:dyDescent="0.25">
      <c r="D367" s="398"/>
      <c r="M367" s="398"/>
    </row>
    <row r="368" spans="4:13" x14ac:dyDescent="0.25">
      <c r="D368" s="398"/>
      <c r="M368" s="398"/>
    </row>
    <row r="369" spans="4:13" x14ac:dyDescent="0.25">
      <c r="D369" s="398"/>
      <c r="M369" s="398"/>
    </row>
    <row r="370" spans="4:13" x14ac:dyDescent="0.25">
      <c r="D370" s="398"/>
      <c r="M370" s="398"/>
    </row>
    <row r="371" spans="4:13" x14ac:dyDescent="0.25">
      <c r="D371" s="398"/>
      <c r="M371" s="398"/>
    </row>
    <row r="372" spans="4:13" x14ac:dyDescent="0.25">
      <c r="D372" s="398"/>
      <c r="M372" s="398"/>
    </row>
    <row r="373" spans="4:13" x14ac:dyDescent="0.25">
      <c r="D373" s="398"/>
      <c r="M373" s="398"/>
    </row>
    <row r="374" spans="4:13" x14ac:dyDescent="0.25">
      <c r="D374" s="398"/>
      <c r="M374" s="398"/>
    </row>
    <row r="375" spans="4:13" x14ac:dyDescent="0.25">
      <c r="D375" s="398"/>
      <c r="M375" s="398"/>
    </row>
    <row r="376" spans="4:13" x14ac:dyDescent="0.25">
      <c r="D376" s="398"/>
      <c r="M376" s="398"/>
    </row>
    <row r="377" spans="4:13" x14ac:dyDescent="0.25">
      <c r="D377" s="398"/>
      <c r="M377" s="398"/>
    </row>
    <row r="378" spans="4:13" x14ac:dyDescent="0.25">
      <c r="D378" s="398"/>
      <c r="M378" s="398"/>
    </row>
    <row r="379" spans="4:13" x14ac:dyDescent="0.25">
      <c r="D379" s="398"/>
      <c r="M379" s="398"/>
    </row>
    <row r="380" spans="4:13" x14ac:dyDescent="0.25">
      <c r="D380" s="398"/>
      <c r="M380" s="398"/>
    </row>
    <row r="381" spans="4:13" x14ac:dyDescent="0.25">
      <c r="D381" s="398"/>
      <c r="M381" s="398"/>
    </row>
    <row r="382" spans="4:13" x14ac:dyDescent="0.25">
      <c r="D382" s="398"/>
      <c r="M382" s="398"/>
    </row>
    <row r="383" spans="4:13" x14ac:dyDescent="0.25">
      <c r="D383" s="398"/>
      <c r="M383" s="398"/>
    </row>
    <row r="384" spans="4:13" x14ac:dyDescent="0.25">
      <c r="D384" s="398"/>
      <c r="M384" s="398"/>
    </row>
    <row r="385" spans="4:13" x14ac:dyDescent="0.25">
      <c r="D385" s="398"/>
      <c r="M385" s="398"/>
    </row>
    <row r="386" spans="4:13" x14ac:dyDescent="0.25">
      <c r="D386" s="398"/>
      <c r="M386" s="398"/>
    </row>
    <row r="387" spans="4:13" x14ac:dyDescent="0.25">
      <c r="D387" s="398"/>
      <c r="M387" s="398"/>
    </row>
    <row r="388" spans="4:13" x14ac:dyDescent="0.25">
      <c r="D388" s="398"/>
      <c r="M388" s="398"/>
    </row>
    <row r="389" spans="4:13" x14ac:dyDescent="0.25">
      <c r="D389" s="398"/>
      <c r="M389" s="398"/>
    </row>
    <row r="390" spans="4:13" x14ac:dyDescent="0.25">
      <c r="D390" s="398"/>
      <c r="M390" s="398"/>
    </row>
    <row r="391" spans="4:13" x14ac:dyDescent="0.25">
      <c r="D391" s="398"/>
      <c r="M391" s="398"/>
    </row>
    <row r="392" spans="4:13" x14ac:dyDescent="0.25">
      <c r="D392" s="398"/>
      <c r="M392" s="398"/>
    </row>
    <row r="393" spans="4:13" x14ac:dyDescent="0.25">
      <c r="D393" s="398"/>
      <c r="M393" s="398"/>
    </row>
    <row r="394" spans="4:13" x14ac:dyDescent="0.25">
      <c r="D394" s="398"/>
      <c r="M394" s="398"/>
    </row>
    <row r="395" spans="4:13" x14ac:dyDescent="0.25">
      <c r="D395" s="398"/>
      <c r="M395" s="398"/>
    </row>
    <row r="396" spans="4:13" x14ac:dyDescent="0.25">
      <c r="D396" s="398"/>
      <c r="M396" s="398"/>
    </row>
    <row r="397" spans="4:13" x14ac:dyDescent="0.25">
      <c r="D397" s="398"/>
      <c r="M397" s="398"/>
    </row>
    <row r="398" spans="4:13" x14ac:dyDescent="0.25">
      <c r="D398" s="398"/>
      <c r="M398" s="398"/>
    </row>
    <row r="399" spans="4:13" x14ac:dyDescent="0.25">
      <c r="D399" s="398"/>
      <c r="M399" s="398"/>
    </row>
    <row r="400" spans="4:13" x14ac:dyDescent="0.25">
      <c r="D400" s="398"/>
      <c r="M400" s="398"/>
    </row>
    <row r="401" spans="4:13" x14ac:dyDescent="0.25">
      <c r="D401" s="398"/>
      <c r="M401" s="398"/>
    </row>
    <row r="402" spans="4:13" x14ac:dyDescent="0.25">
      <c r="D402" s="398"/>
      <c r="M402" s="398"/>
    </row>
    <row r="403" spans="4:13" x14ac:dyDescent="0.25">
      <c r="D403" s="398"/>
      <c r="M403" s="398"/>
    </row>
    <row r="404" spans="4:13" x14ac:dyDescent="0.25">
      <c r="D404" s="398"/>
      <c r="M404" s="398"/>
    </row>
    <row r="405" spans="4:13" x14ac:dyDescent="0.25">
      <c r="D405" s="398"/>
      <c r="M405" s="398"/>
    </row>
    <row r="406" spans="4:13" x14ac:dyDescent="0.25">
      <c r="D406" s="398"/>
      <c r="M406" s="398"/>
    </row>
    <row r="407" spans="4:13" x14ac:dyDescent="0.25">
      <c r="D407" s="398"/>
      <c r="M407" s="398"/>
    </row>
    <row r="408" spans="4:13" x14ac:dyDescent="0.25">
      <c r="D408" s="398"/>
      <c r="M408" s="398"/>
    </row>
    <row r="409" spans="4:13" x14ac:dyDescent="0.25">
      <c r="D409" s="398"/>
      <c r="M409" s="398"/>
    </row>
    <row r="410" spans="4:13" x14ac:dyDescent="0.25">
      <c r="D410" s="398"/>
      <c r="M410" s="398"/>
    </row>
    <row r="411" spans="4:13" x14ac:dyDescent="0.25">
      <c r="D411" s="398"/>
      <c r="M411" s="398"/>
    </row>
    <row r="412" spans="4:13" x14ac:dyDescent="0.25">
      <c r="D412" s="398"/>
      <c r="M412" s="398"/>
    </row>
    <row r="413" spans="4:13" x14ac:dyDescent="0.25">
      <c r="D413" s="398"/>
      <c r="M413" s="398"/>
    </row>
  </sheetData>
  <mergeCells count="1">
    <mergeCell ref="A15:C31"/>
  </mergeCells>
  <conditionalFormatting sqref="E5:E99">
    <cfRule type="colorScale" priority="14">
      <colorScale>
        <cfvo type="min"/>
        <cfvo type="max"/>
        <color rgb="FFFCFCFF"/>
        <color rgb="FF63BE7B"/>
      </colorScale>
    </cfRule>
  </conditionalFormatting>
  <conditionalFormatting sqref="F2:F99">
    <cfRule type="colorScale" priority="13">
      <colorScale>
        <cfvo type="min"/>
        <cfvo type="max"/>
        <color rgb="FFFCFCFF"/>
        <color rgb="FF63BE7B"/>
      </colorScale>
    </cfRule>
  </conditionalFormatting>
  <conditionalFormatting sqref="G13:G99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6:H99">
    <cfRule type="colorScale" priority="11">
      <colorScale>
        <cfvo type="min"/>
        <cfvo type="max"/>
        <color rgb="FFFCFCFF"/>
        <color rgb="FF63BE7B"/>
      </colorScale>
    </cfRule>
  </conditionalFormatting>
  <conditionalFormatting sqref="I33:I99">
    <cfRule type="colorScale" priority="10">
      <colorScale>
        <cfvo type="min"/>
        <cfvo type="max"/>
        <color rgb="FFFCFCFF"/>
        <color rgb="FF63BE7B"/>
      </colorScale>
    </cfRule>
  </conditionalFormatting>
  <conditionalFormatting sqref="J42:J99">
    <cfRule type="colorScale" priority="9">
      <colorScale>
        <cfvo type="min"/>
        <cfvo type="max"/>
        <color rgb="FFFCFCFF"/>
        <color rgb="FF63BE7B"/>
      </colorScale>
    </cfRule>
  </conditionalFormatting>
  <conditionalFormatting sqref="K41:K99">
    <cfRule type="colorScale" priority="8">
      <colorScale>
        <cfvo type="min"/>
        <cfvo type="max"/>
        <color rgb="FFFCFCFF"/>
        <color rgb="FF63BE7B"/>
      </colorScale>
    </cfRule>
  </conditionalFormatting>
  <conditionalFormatting sqref="N5:N99">
    <cfRule type="colorScale" priority="7">
      <colorScale>
        <cfvo type="min"/>
        <cfvo type="max"/>
        <color rgb="FFFCFCFF"/>
        <color rgb="FFF8696B"/>
      </colorScale>
    </cfRule>
  </conditionalFormatting>
  <conditionalFormatting sqref="O2:O99">
    <cfRule type="colorScale" priority="6">
      <colorScale>
        <cfvo type="min"/>
        <cfvo type="max"/>
        <color rgb="FFFCFCFF"/>
        <color rgb="FFF8696B"/>
      </colorScale>
    </cfRule>
  </conditionalFormatting>
  <conditionalFormatting sqref="P13:P99">
    <cfRule type="colorScale" priority="5">
      <colorScale>
        <cfvo type="min"/>
        <cfvo type="max"/>
        <color rgb="FFFCFCFF"/>
        <color rgb="FFF8696B"/>
      </colorScale>
    </cfRule>
  </conditionalFormatting>
  <conditionalFormatting sqref="Q26:Q99">
    <cfRule type="colorScale" priority="4">
      <colorScale>
        <cfvo type="min"/>
        <cfvo type="max"/>
        <color rgb="FFFCFCFF"/>
        <color rgb="FFF8696B"/>
      </colorScale>
    </cfRule>
  </conditionalFormatting>
  <conditionalFormatting sqref="R33:R99">
    <cfRule type="colorScale" priority="3">
      <colorScale>
        <cfvo type="min"/>
        <cfvo type="max"/>
        <color rgb="FFFCFCFF"/>
        <color rgb="FFF8696B"/>
      </colorScale>
    </cfRule>
  </conditionalFormatting>
  <conditionalFormatting sqref="S42:S99">
    <cfRule type="colorScale" priority="2">
      <colorScale>
        <cfvo type="min"/>
        <cfvo type="max"/>
        <color rgb="FFFCFCFF"/>
        <color rgb="FFF8696B"/>
      </colorScale>
    </cfRule>
  </conditionalFormatting>
  <conditionalFormatting sqref="T41:T9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X1410"/>
  <sheetViews>
    <sheetView showGridLines="0" zoomScale="25" zoomScaleNormal="25" workbookViewId="0">
      <selection activeCell="AU116" sqref="AU116"/>
    </sheetView>
  </sheetViews>
  <sheetFormatPr defaultRowHeight="15" x14ac:dyDescent="0.25"/>
  <cols>
    <col min="1" max="1" width="7.28515625" style="411" customWidth="1"/>
    <col min="2" max="2" width="4.5703125" style="411" customWidth="1"/>
    <col min="3" max="3" width="13.28515625" style="412" customWidth="1"/>
    <col min="4" max="4" width="13.7109375" style="413" customWidth="1"/>
    <col min="5" max="5" width="17.7109375" style="414" customWidth="1"/>
    <col min="6" max="6" width="15.5703125" style="414" customWidth="1"/>
    <col min="7" max="8" width="7.5703125" style="413" customWidth="1"/>
    <col min="9" max="15" width="9.140625" style="397"/>
    <col min="16" max="16" width="0.5703125" style="397" customWidth="1"/>
    <col min="17" max="20" width="9.140625" style="397" hidden="1" customWidth="1"/>
    <col min="21" max="21" width="9.140625" style="397"/>
    <col min="22" max="22" width="18.5703125" style="397" customWidth="1"/>
    <col min="23" max="50" width="6.5703125" style="397" customWidth="1"/>
    <col min="51" max="16384" width="9.140625" style="397"/>
  </cols>
  <sheetData>
    <row r="1" spans="1:50" ht="15" customHeight="1" x14ac:dyDescent="0.25">
      <c r="A1" s="411" t="s">
        <v>58</v>
      </c>
      <c r="B1" s="411" t="s">
        <v>303</v>
      </c>
      <c r="C1" s="412" t="s">
        <v>365</v>
      </c>
      <c r="D1" s="413" t="s">
        <v>366</v>
      </c>
      <c r="E1" s="414" t="s">
        <v>304</v>
      </c>
      <c r="F1" s="414" t="s">
        <v>305</v>
      </c>
      <c r="G1" s="413" t="s">
        <v>319</v>
      </c>
      <c r="H1" s="413" t="s">
        <v>306</v>
      </c>
      <c r="I1" s="847" t="s">
        <v>322</v>
      </c>
      <c r="J1" s="847"/>
      <c r="K1" s="847"/>
      <c r="L1" s="847"/>
      <c r="M1" s="847"/>
      <c r="N1" s="847"/>
      <c r="O1" s="847"/>
      <c r="P1" s="425"/>
      <c r="Q1" s="425"/>
      <c r="R1" s="425"/>
      <c r="S1" s="425"/>
      <c r="T1" s="425"/>
      <c r="V1" s="408" t="s">
        <v>361</v>
      </c>
      <c r="W1" s="409" t="s">
        <v>323</v>
      </c>
      <c r="X1" s="410" t="s">
        <v>324</v>
      </c>
      <c r="Y1" s="410" t="s">
        <v>325</v>
      </c>
      <c r="Z1" s="408" t="s">
        <v>307</v>
      </c>
      <c r="AA1" s="408" t="s">
        <v>308</v>
      </c>
      <c r="AB1" s="408" t="s">
        <v>229</v>
      </c>
      <c r="AC1" s="408" t="s">
        <v>33</v>
      </c>
      <c r="AD1" s="408" t="s">
        <v>32</v>
      </c>
      <c r="AE1" s="408" t="s">
        <v>309</v>
      </c>
      <c r="AF1" s="408" t="s">
        <v>310</v>
      </c>
      <c r="AG1" s="408" t="s">
        <v>15</v>
      </c>
      <c r="AH1" s="408" t="s">
        <v>236</v>
      </c>
      <c r="AI1" s="408" t="s">
        <v>254</v>
      </c>
      <c r="AJ1" s="408" t="s">
        <v>311</v>
      </c>
      <c r="AK1" s="408" t="s">
        <v>232</v>
      </c>
      <c r="AL1" s="408" t="s">
        <v>237</v>
      </c>
      <c r="AM1" s="408" t="s">
        <v>238</v>
      </c>
      <c r="AN1" s="408" t="s">
        <v>30</v>
      </c>
      <c r="AO1" s="408" t="s">
        <v>312</v>
      </c>
      <c r="AP1" s="408" t="s">
        <v>313</v>
      </c>
      <c r="AQ1" s="408" t="s">
        <v>314</v>
      </c>
      <c r="AR1" s="408" t="s">
        <v>25</v>
      </c>
      <c r="AS1" s="408" t="s">
        <v>24</v>
      </c>
      <c r="AT1" s="408" t="s">
        <v>315</v>
      </c>
      <c r="AU1" s="408" t="s">
        <v>316</v>
      </c>
      <c r="AV1" s="408" t="s">
        <v>233</v>
      </c>
      <c r="AW1" s="408" t="s">
        <v>317</v>
      </c>
      <c r="AX1" s="408" t="s">
        <v>318</v>
      </c>
    </row>
    <row r="2" spans="1:50" x14ac:dyDescent="0.25">
      <c r="A2" s="411" t="s">
        <v>78</v>
      </c>
      <c r="B2" s="412" t="s">
        <v>323</v>
      </c>
      <c r="C2" s="415">
        <v>42005</v>
      </c>
      <c r="D2" s="413" t="str">
        <f t="shared" ref="D2:D65" si="0">C2&amp;B2</f>
        <v>42005ТФБ1</v>
      </c>
      <c r="E2" s="414">
        <v>2392984908.4699998</v>
      </c>
      <c r="F2" s="414">
        <v>86569689.930000007</v>
      </c>
      <c r="G2" s="413">
        <v>0.15683425961220501</v>
      </c>
      <c r="H2" s="413">
        <v>0.23502457839131799</v>
      </c>
      <c r="I2" s="847"/>
      <c r="J2" s="847"/>
      <c r="K2" s="847"/>
      <c r="L2" s="847"/>
      <c r="M2" s="847"/>
      <c r="N2" s="847"/>
      <c r="O2" s="847"/>
      <c r="P2" s="425"/>
      <c r="Q2" s="425"/>
      <c r="R2" s="425"/>
      <c r="S2" s="425"/>
      <c r="T2" s="425"/>
      <c r="V2" s="407">
        <v>41609</v>
      </c>
      <c r="W2" s="416"/>
      <c r="X2" s="416"/>
      <c r="Y2" s="416"/>
      <c r="Z2" s="417">
        <f t="shared" ref="Z2:AA21" si="1">IF(ISNA(VLOOKUP($V2&amp;Z$1,$D$2:$H$1410,4,FALSE)),"",VLOOKUP($V2&amp;Z$1,$D$2:$H$1410,4,FALSE))</f>
        <v>0.26815622084052898</v>
      </c>
      <c r="AA2" s="417">
        <f t="shared" si="1"/>
        <v>0.11208231955332899</v>
      </c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8"/>
    </row>
    <row r="3" spans="1:50" x14ac:dyDescent="0.25">
      <c r="A3" s="411" t="s">
        <v>78</v>
      </c>
      <c r="B3" s="412" t="s">
        <v>323</v>
      </c>
      <c r="C3" s="415">
        <v>42036</v>
      </c>
      <c r="D3" s="413" t="str">
        <f t="shared" si="0"/>
        <v>42036ТФБ1</v>
      </c>
      <c r="E3" s="414">
        <v>2387549176.23</v>
      </c>
      <c r="F3" s="414">
        <v>5435732.2400000002</v>
      </c>
      <c r="G3" s="413">
        <v>2.6791635627285999E-2</v>
      </c>
      <c r="H3" s="413">
        <v>8.7503573030576192E-3</v>
      </c>
      <c r="I3" s="847"/>
      <c r="J3" s="847"/>
      <c r="K3" s="847"/>
      <c r="L3" s="847"/>
      <c r="M3" s="847"/>
      <c r="N3" s="847"/>
      <c r="O3" s="847"/>
      <c r="P3" s="425"/>
      <c r="Q3" s="425"/>
      <c r="R3" s="425"/>
      <c r="S3" s="425"/>
      <c r="T3" s="425"/>
      <c r="V3" s="387">
        <v>41640</v>
      </c>
      <c r="W3" s="419"/>
      <c r="X3" s="419"/>
      <c r="Y3" s="419"/>
      <c r="Z3" s="420">
        <f t="shared" si="1"/>
        <v>6.23200860215124E-2</v>
      </c>
      <c r="AA3" s="420">
        <f t="shared" si="1"/>
        <v>9.81353179283877E-2</v>
      </c>
      <c r="AB3" s="419"/>
      <c r="AC3" s="419"/>
      <c r="AD3" s="419"/>
      <c r="AE3" s="419"/>
      <c r="AF3" s="419"/>
      <c r="AG3" s="419"/>
      <c r="AH3" s="419"/>
      <c r="AI3" s="419"/>
      <c r="AJ3" s="419"/>
      <c r="AK3" s="419"/>
      <c r="AL3" s="419"/>
      <c r="AM3" s="419"/>
      <c r="AN3" s="419"/>
      <c r="AO3" s="419"/>
      <c r="AP3" s="419"/>
      <c r="AQ3" s="419"/>
      <c r="AR3" s="419"/>
      <c r="AS3" s="419"/>
      <c r="AT3" s="419"/>
      <c r="AU3" s="419"/>
      <c r="AV3" s="419"/>
      <c r="AW3" s="419"/>
      <c r="AX3" s="421"/>
    </row>
    <row r="4" spans="1:50" x14ac:dyDescent="0.25">
      <c r="A4" s="411" t="s">
        <v>78</v>
      </c>
      <c r="B4" s="412" t="s">
        <v>323</v>
      </c>
      <c r="C4" s="415">
        <v>42064</v>
      </c>
      <c r="D4" s="413" t="str">
        <f t="shared" si="0"/>
        <v>42064ТФБ1</v>
      </c>
      <c r="E4" s="414">
        <v>2377363076.3600001</v>
      </c>
      <c r="F4" s="414">
        <v>19777204.120000001</v>
      </c>
      <c r="G4" s="413">
        <v>9.4971299660219402E-2</v>
      </c>
      <c r="H4" s="413">
        <v>0</v>
      </c>
      <c r="I4" s="847"/>
      <c r="J4" s="847"/>
      <c r="K4" s="847"/>
      <c r="L4" s="847"/>
      <c r="M4" s="847"/>
      <c r="N4" s="847"/>
      <c r="O4" s="847"/>
      <c r="P4" s="425"/>
      <c r="Q4" s="425"/>
      <c r="R4" s="425"/>
      <c r="S4" s="425"/>
      <c r="T4" s="425"/>
      <c r="V4" s="387">
        <v>41671</v>
      </c>
      <c r="W4" s="419"/>
      <c r="X4" s="419"/>
      <c r="Y4" s="419"/>
      <c r="Z4" s="420">
        <f t="shared" si="1"/>
        <v>7.7627480896757098E-2</v>
      </c>
      <c r="AA4" s="420">
        <f t="shared" si="1"/>
        <v>7.7453383333400405E-2</v>
      </c>
      <c r="AB4" s="419"/>
      <c r="AC4" s="419"/>
      <c r="AD4" s="419"/>
      <c r="AE4" s="419"/>
      <c r="AF4" s="419"/>
      <c r="AG4" s="419"/>
      <c r="AH4" s="419"/>
      <c r="AI4" s="419"/>
      <c r="AJ4" s="419"/>
      <c r="AK4" s="419"/>
      <c r="AL4" s="419"/>
      <c r="AM4" s="419"/>
      <c r="AN4" s="419"/>
      <c r="AO4" s="419"/>
      <c r="AP4" s="419"/>
      <c r="AQ4" s="419"/>
      <c r="AR4" s="419"/>
      <c r="AS4" s="419"/>
      <c r="AT4" s="419"/>
      <c r="AU4" s="419"/>
      <c r="AV4" s="419"/>
      <c r="AW4" s="419"/>
      <c r="AX4" s="421"/>
    </row>
    <row r="5" spans="1:50" x14ac:dyDescent="0.25">
      <c r="A5" s="411" t="s">
        <v>78</v>
      </c>
      <c r="B5" s="412" t="s">
        <v>323</v>
      </c>
      <c r="C5" s="415">
        <v>42095</v>
      </c>
      <c r="D5" s="413" t="str">
        <f t="shared" si="0"/>
        <v>42095ТФБ1</v>
      </c>
      <c r="E5" s="414">
        <v>2359477372.3499999</v>
      </c>
      <c r="F5" s="414">
        <v>17885704.010000002</v>
      </c>
      <c r="G5" s="413">
        <v>8.6938164802932899E-2</v>
      </c>
      <c r="H5" s="413">
        <v>5.70987857159568E-2</v>
      </c>
      <c r="I5" s="847"/>
      <c r="J5" s="847"/>
      <c r="K5" s="847"/>
      <c r="L5" s="847"/>
      <c r="M5" s="847"/>
      <c r="N5" s="847"/>
      <c r="O5" s="847"/>
      <c r="P5" s="425"/>
      <c r="Q5" s="425"/>
      <c r="R5" s="425"/>
      <c r="S5" s="425"/>
      <c r="T5" s="425"/>
      <c r="V5" s="387">
        <v>41699</v>
      </c>
      <c r="W5" s="419"/>
      <c r="X5" s="419"/>
      <c r="Y5" s="419"/>
      <c r="Z5" s="420">
        <f t="shared" si="1"/>
        <v>0.122494249915841</v>
      </c>
      <c r="AA5" s="420">
        <f t="shared" si="1"/>
        <v>0.12555430230762299</v>
      </c>
      <c r="AB5" s="420">
        <f t="shared" ref="AB5:AB36" si="2">IF(ISNA(VLOOKUP($V5&amp;AB$1,$D$2:$H$1410,4,FALSE)),"",VLOOKUP($V5&amp;AB$1,$D$2:$H$1410,4,FALSE))</f>
        <v>0.22149841764139</v>
      </c>
      <c r="AC5" s="419"/>
      <c r="AD5" s="419"/>
      <c r="AE5" s="419"/>
      <c r="AF5" s="419"/>
      <c r="AG5" s="419"/>
      <c r="AH5" s="419"/>
      <c r="AI5" s="419"/>
      <c r="AJ5" s="419"/>
      <c r="AK5" s="419"/>
      <c r="AL5" s="419"/>
      <c r="AM5" s="419"/>
      <c r="AN5" s="419"/>
      <c r="AO5" s="419"/>
      <c r="AP5" s="419"/>
      <c r="AQ5" s="419"/>
      <c r="AR5" s="419"/>
      <c r="AS5" s="419"/>
      <c r="AT5" s="419"/>
      <c r="AU5" s="419"/>
      <c r="AV5" s="419"/>
      <c r="AW5" s="419"/>
      <c r="AX5" s="421"/>
    </row>
    <row r="6" spans="1:50" x14ac:dyDescent="0.25">
      <c r="A6" s="411" t="s">
        <v>78</v>
      </c>
      <c r="B6" s="412" t="s">
        <v>323</v>
      </c>
      <c r="C6" s="415">
        <v>42125</v>
      </c>
      <c r="D6" s="413" t="str">
        <f t="shared" si="0"/>
        <v>42125ТФБ1</v>
      </c>
      <c r="E6" s="414">
        <v>2352188756.6999998</v>
      </c>
      <c r="F6" s="414">
        <v>7288615.6500000004</v>
      </c>
      <c r="G6" s="413">
        <v>3.6950155433304897E-2</v>
      </c>
      <c r="H6" s="413">
        <v>6.9207285610363697E-2</v>
      </c>
      <c r="I6" s="847"/>
      <c r="J6" s="847"/>
      <c r="K6" s="847"/>
      <c r="L6" s="847"/>
      <c r="M6" s="847"/>
      <c r="N6" s="847"/>
      <c r="O6" s="847"/>
      <c r="P6" s="425"/>
      <c r="Q6" s="425"/>
      <c r="R6" s="425"/>
      <c r="S6" s="425"/>
      <c r="T6" s="425"/>
      <c r="V6" s="387">
        <v>41730</v>
      </c>
      <c r="W6" s="419"/>
      <c r="X6" s="419"/>
      <c r="Y6" s="419"/>
      <c r="Z6" s="420">
        <f t="shared" si="1"/>
        <v>7.9225806354459694E-2</v>
      </c>
      <c r="AA6" s="420">
        <f t="shared" si="1"/>
        <v>0.199238315626732</v>
      </c>
      <c r="AB6" s="420">
        <f t="shared" si="2"/>
        <v>0.136099125382172</v>
      </c>
      <c r="AC6" s="419"/>
      <c r="AD6" s="419"/>
      <c r="AE6" s="420">
        <f t="shared" ref="AE6:AE37" si="3">IF(ISNA(VLOOKUP($V6&amp;AE$1,$D$2:$H$1410,4,FALSE)),"",VLOOKUP($V6&amp;AE$1,$D$2:$H$1410,4,FALSE))</f>
        <v>9.76317591574173E-2</v>
      </c>
      <c r="AF6" s="419"/>
      <c r="AG6" s="419"/>
      <c r="AH6" s="419"/>
      <c r="AI6" s="419"/>
      <c r="AJ6" s="419"/>
      <c r="AK6" s="419"/>
      <c r="AL6" s="419"/>
      <c r="AM6" s="419"/>
      <c r="AN6" s="419"/>
      <c r="AO6" s="419"/>
      <c r="AP6" s="419"/>
      <c r="AQ6" s="419"/>
      <c r="AR6" s="419"/>
      <c r="AS6" s="419"/>
      <c r="AT6" s="419"/>
      <c r="AU6" s="419"/>
      <c r="AV6" s="419"/>
      <c r="AW6" s="419"/>
      <c r="AX6" s="421"/>
    </row>
    <row r="7" spans="1:50" x14ac:dyDescent="0.25">
      <c r="A7" s="411" t="s">
        <v>78</v>
      </c>
      <c r="B7" s="412" t="s">
        <v>323</v>
      </c>
      <c r="C7" s="415">
        <v>42156</v>
      </c>
      <c r="D7" s="413" t="str">
        <f t="shared" si="0"/>
        <v>42156ТФБ1</v>
      </c>
      <c r="E7" s="414">
        <v>2337853582.8299999</v>
      </c>
      <c r="F7" s="414">
        <v>14335173.869999999</v>
      </c>
      <c r="G7" s="413">
        <v>7.1272997398183296E-2</v>
      </c>
      <c r="H7" s="413">
        <v>8.5756277234406902E-2</v>
      </c>
      <c r="I7" s="847"/>
      <c r="J7" s="847"/>
      <c r="K7" s="847"/>
      <c r="L7" s="847"/>
      <c r="M7" s="847"/>
      <c r="N7" s="847"/>
      <c r="O7" s="847"/>
      <c r="P7" s="425"/>
      <c r="Q7" s="425"/>
      <c r="R7" s="425"/>
      <c r="S7" s="425"/>
      <c r="T7" s="425"/>
      <c r="V7" s="387">
        <v>41760</v>
      </c>
      <c r="W7" s="419"/>
      <c r="X7" s="419"/>
      <c r="Y7" s="419"/>
      <c r="Z7" s="420">
        <f t="shared" si="1"/>
        <v>0.14043634858404899</v>
      </c>
      <c r="AA7" s="420">
        <f t="shared" si="1"/>
        <v>0.12411288692287201</v>
      </c>
      <c r="AB7" s="420">
        <f t="shared" si="2"/>
        <v>0.18560998193335901</v>
      </c>
      <c r="AC7" s="419"/>
      <c r="AD7" s="419"/>
      <c r="AE7" s="420">
        <f t="shared" si="3"/>
        <v>0.177956977625778</v>
      </c>
      <c r="AF7" s="419"/>
      <c r="AG7" s="419"/>
      <c r="AH7" s="419"/>
      <c r="AI7" s="419"/>
      <c r="AJ7" s="419"/>
      <c r="AK7" s="419"/>
      <c r="AL7" s="419"/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19"/>
      <c r="AX7" s="421"/>
    </row>
    <row r="8" spans="1:50" x14ac:dyDescent="0.25">
      <c r="A8" s="411" t="s">
        <v>78</v>
      </c>
      <c r="B8" s="412" t="s">
        <v>323</v>
      </c>
      <c r="C8" s="415">
        <v>42186</v>
      </c>
      <c r="D8" s="413" t="str">
        <f t="shared" si="0"/>
        <v>42186ТФБ1</v>
      </c>
      <c r="E8" s="414">
        <v>2324775319.2600002</v>
      </c>
      <c r="F8" s="414">
        <v>13078263.57</v>
      </c>
      <c r="G8" s="413">
        <v>6.5749795585296394E-2</v>
      </c>
      <c r="H8" s="413">
        <v>3.6841753409087498E-2</v>
      </c>
      <c r="I8" s="847"/>
      <c r="J8" s="847"/>
      <c r="K8" s="847"/>
      <c r="L8" s="847"/>
      <c r="M8" s="847"/>
      <c r="N8" s="847"/>
      <c r="O8" s="847"/>
      <c r="P8" s="425"/>
      <c r="Q8" s="425"/>
      <c r="R8" s="425"/>
      <c r="S8" s="425"/>
      <c r="T8" s="425"/>
      <c r="V8" s="387">
        <v>41791</v>
      </c>
      <c r="W8" s="419"/>
      <c r="X8" s="419"/>
      <c r="Y8" s="419"/>
      <c r="Z8" s="420">
        <f t="shared" si="1"/>
        <v>6.3540785907171798E-2</v>
      </c>
      <c r="AA8" s="420">
        <f t="shared" si="1"/>
        <v>0.110848406944802</v>
      </c>
      <c r="AB8" s="420">
        <f t="shared" si="2"/>
        <v>0.12550557124751099</v>
      </c>
      <c r="AC8" s="420">
        <f t="shared" ref="AC8:AD27" si="4">IF(ISNA(VLOOKUP($V8&amp;AC$1,$D$2:$H$1410,4,FALSE)),"",VLOOKUP($V8&amp;AC$1,$D$2:$H$1410,4,FALSE))</f>
        <v>0.26690340640280102</v>
      </c>
      <c r="AD8" s="420">
        <f t="shared" si="4"/>
        <v>0.261070508645597</v>
      </c>
      <c r="AE8" s="420">
        <f t="shared" si="3"/>
        <v>0.217599450406541</v>
      </c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  <c r="AS8" s="419"/>
      <c r="AT8" s="419"/>
      <c r="AU8" s="419"/>
      <c r="AV8" s="419"/>
      <c r="AW8" s="419"/>
      <c r="AX8" s="421"/>
    </row>
    <row r="9" spans="1:50" x14ac:dyDescent="0.25">
      <c r="A9" s="411" t="s">
        <v>78</v>
      </c>
      <c r="B9" s="412" t="s">
        <v>323</v>
      </c>
      <c r="C9" s="415">
        <v>42217</v>
      </c>
      <c r="D9" s="413" t="str">
        <f t="shared" si="0"/>
        <v>42217ТФБ1</v>
      </c>
      <c r="E9" s="414">
        <v>2152385525.0999999</v>
      </c>
      <c r="F9" s="414">
        <v>172389794.16</v>
      </c>
      <c r="G9" s="413">
        <v>0.61320039706921103</v>
      </c>
      <c r="H9" s="413">
        <v>2.85111084313492E-2</v>
      </c>
      <c r="I9" s="847"/>
      <c r="J9" s="847"/>
      <c r="K9" s="847"/>
      <c r="L9" s="847"/>
      <c r="M9" s="847"/>
      <c r="N9" s="847"/>
      <c r="O9" s="847"/>
      <c r="P9" s="425"/>
      <c r="Q9" s="425"/>
      <c r="R9" s="425"/>
      <c r="S9" s="425"/>
      <c r="T9" s="425"/>
      <c r="V9" s="387">
        <v>41821</v>
      </c>
      <c r="W9" s="419"/>
      <c r="X9" s="419"/>
      <c r="Y9" s="419"/>
      <c r="Z9" s="420">
        <f t="shared" si="1"/>
        <v>0.13564556911874301</v>
      </c>
      <c r="AA9" s="420">
        <f t="shared" si="1"/>
        <v>9.0413361893820404E-2</v>
      </c>
      <c r="AB9" s="420">
        <f t="shared" si="2"/>
        <v>0.15937124485103599</v>
      </c>
      <c r="AC9" s="420">
        <f t="shared" si="4"/>
        <v>0.14847040144332299</v>
      </c>
      <c r="AD9" s="420">
        <f t="shared" si="4"/>
        <v>6.1265823542270899E-2</v>
      </c>
      <c r="AE9" s="420">
        <f t="shared" si="3"/>
        <v>6.9965792515446795E-2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19"/>
      <c r="AR9" s="419"/>
      <c r="AS9" s="419"/>
      <c r="AT9" s="419"/>
      <c r="AU9" s="419"/>
      <c r="AV9" s="419"/>
      <c r="AW9" s="419"/>
      <c r="AX9" s="421"/>
    </row>
    <row r="10" spans="1:50" x14ac:dyDescent="0.25">
      <c r="A10" s="411" t="s">
        <v>78</v>
      </c>
      <c r="B10" s="412" t="s">
        <v>323</v>
      </c>
      <c r="C10" s="415">
        <v>42248</v>
      </c>
      <c r="D10" s="413" t="str">
        <f t="shared" si="0"/>
        <v>42248ТФБ1</v>
      </c>
      <c r="E10" s="414">
        <v>2140960153.8800001</v>
      </c>
      <c r="F10" s="414">
        <v>11425371.220000001</v>
      </c>
      <c r="G10" s="413">
        <v>4.8962397674199999E-2</v>
      </c>
      <c r="H10" s="413">
        <v>2.3578377262264E-2</v>
      </c>
      <c r="I10" s="847"/>
      <c r="J10" s="847"/>
      <c r="K10" s="847"/>
      <c r="L10" s="847"/>
      <c r="M10" s="847"/>
      <c r="N10" s="847"/>
      <c r="O10" s="847"/>
      <c r="P10" s="425"/>
      <c r="Q10" s="425"/>
      <c r="R10" s="425"/>
      <c r="S10" s="425"/>
      <c r="T10" s="425"/>
      <c r="V10" s="387">
        <v>41852</v>
      </c>
      <c r="W10" s="419"/>
      <c r="X10" s="419"/>
      <c r="Y10" s="419"/>
      <c r="Z10" s="420">
        <f t="shared" si="1"/>
        <v>0.12413347093699</v>
      </c>
      <c r="AA10" s="420">
        <f t="shared" si="1"/>
        <v>8.9159334754777095E-2</v>
      </c>
      <c r="AB10" s="420">
        <f t="shared" si="2"/>
        <v>0.149226543264532</v>
      </c>
      <c r="AC10" s="420">
        <f t="shared" si="4"/>
        <v>0.33100112305764401</v>
      </c>
      <c r="AD10" s="420">
        <f t="shared" si="4"/>
        <v>0.41500008508830999</v>
      </c>
      <c r="AE10" s="420">
        <f t="shared" si="3"/>
        <v>0.102419039647901</v>
      </c>
      <c r="AF10" s="419"/>
      <c r="AG10" s="419"/>
      <c r="AH10" s="419"/>
      <c r="AI10" s="419"/>
      <c r="AJ10" s="419"/>
      <c r="AK10" s="419"/>
      <c r="AL10" s="419"/>
      <c r="AM10" s="419"/>
      <c r="AN10" s="419"/>
      <c r="AO10" s="419"/>
      <c r="AP10" s="419"/>
      <c r="AQ10" s="419"/>
      <c r="AR10" s="419"/>
      <c r="AS10" s="419"/>
      <c r="AT10" s="419"/>
      <c r="AU10" s="419"/>
      <c r="AV10" s="419"/>
      <c r="AW10" s="419"/>
      <c r="AX10" s="421"/>
    </row>
    <row r="11" spans="1:50" x14ac:dyDescent="0.25">
      <c r="A11" s="411" t="s">
        <v>78</v>
      </c>
      <c r="B11" s="412" t="s">
        <v>323</v>
      </c>
      <c r="C11" s="415">
        <v>42278</v>
      </c>
      <c r="D11" s="413" t="str">
        <f t="shared" si="0"/>
        <v>42278ТФБ1</v>
      </c>
      <c r="E11" s="414">
        <v>2092306843.96</v>
      </c>
      <c r="F11" s="414">
        <v>48653309.920000002</v>
      </c>
      <c r="G11" s="413">
        <v>0.19980359237825801</v>
      </c>
      <c r="H11" s="413">
        <v>5.6917569483301997E-2</v>
      </c>
      <c r="I11" s="847"/>
      <c r="J11" s="847"/>
      <c r="K11" s="847"/>
      <c r="L11" s="847"/>
      <c r="M11" s="847"/>
      <c r="N11" s="847"/>
      <c r="O11" s="847"/>
      <c r="P11" s="425"/>
      <c r="Q11" s="425"/>
      <c r="R11" s="425"/>
      <c r="S11" s="425"/>
      <c r="T11" s="425"/>
      <c r="V11" s="387">
        <v>41883</v>
      </c>
      <c r="W11" s="419"/>
      <c r="X11" s="419"/>
      <c r="Y11" s="419"/>
      <c r="Z11" s="420">
        <f t="shared" si="1"/>
        <v>9.7219467967375503E-2</v>
      </c>
      <c r="AA11" s="420">
        <f t="shared" si="1"/>
        <v>9.5017142935750601E-2</v>
      </c>
      <c r="AB11" s="420">
        <f t="shared" si="2"/>
        <v>0.156373542900509</v>
      </c>
      <c r="AC11" s="420">
        <f t="shared" si="4"/>
        <v>0.32657556728339598</v>
      </c>
      <c r="AD11" s="420">
        <f t="shared" si="4"/>
        <v>0.28518272944105899</v>
      </c>
      <c r="AE11" s="420">
        <f t="shared" si="3"/>
        <v>0.13153516023838199</v>
      </c>
      <c r="AF11" s="419"/>
      <c r="AG11" s="419"/>
      <c r="AH11" s="419"/>
      <c r="AI11" s="419"/>
      <c r="AJ11" s="419"/>
      <c r="AK11" s="419"/>
      <c r="AL11" s="419"/>
      <c r="AM11" s="419"/>
      <c r="AN11" s="419"/>
      <c r="AO11" s="419"/>
      <c r="AP11" s="419"/>
      <c r="AQ11" s="419"/>
      <c r="AR11" s="419"/>
      <c r="AS11" s="419"/>
      <c r="AT11" s="419"/>
      <c r="AU11" s="419"/>
      <c r="AV11" s="419"/>
      <c r="AW11" s="419"/>
      <c r="AX11" s="421"/>
    </row>
    <row r="12" spans="1:50" x14ac:dyDescent="0.25">
      <c r="A12" s="411" t="s">
        <v>78</v>
      </c>
      <c r="B12" s="412" t="s">
        <v>323</v>
      </c>
      <c r="C12" s="415">
        <v>42309</v>
      </c>
      <c r="D12" s="413" t="str">
        <f t="shared" si="0"/>
        <v>42309ТФБ1</v>
      </c>
      <c r="E12" s="414">
        <v>2062163297.9400001</v>
      </c>
      <c r="F12" s="414">
        <v>30143546.02</v>
      </c>
      <c r="G12" s="413">
        <v>0.117356342740198</v>
      </c>
      <c r="H12" s="413">
        <v>2.5727991863071099E-2</v>
      </c>
      <c r="I12" s="847"/>
      <c r="J12" s="847"/>
      <c r="K12" s="847"/>
      <c r="L12" s="847"/>
      <c r="M12" s="847"/>
      <c r="N12" s="847"/>
      <c r="O12" s="847"/>
      <c r="P12" s="425"/>
      <c r="Q12" s="425"/>
      <c r="R12" s="425"/>
      <c r="S12" s="425"/>
      <c r="T12" s="425"/>
      <c r="V12" s="387">
        <v>41913</v>
      </c>
      <c r="W12" s="419"/>
      <c r="X12" s="419"/>
      <c r="Y12" s="419"/>
      <c r="Z12" s="420">
        <f t="shared" si="1"/>
        <v>8.8819945299838804E-2</v>
      </c>
      <c r="AA12" s="420">
        <f t="shared" si="1"/>
        <v>0.12895833047889399</v>
      </c>
      <c r="AB12" s="420">
        <f t="shared" si="2"/>
        <v>0.14095724753393499</v>
      </c>
      <c r="AC12" s="420">
        <f t="shared" si="4"/>
        <v>0.14525322494541701</v>
      </c>
      <c r="AD12" s="420">
        <f t="shared" si="4"/>
        <v>0.21642053407350101</v>
      </c>
      <c r="AE12" s="420">
        <f t="shared" si="3"/>
        <v>0.244015314861769</v>
      </c>
      <c r="AF12" s="419"/>
      <c r="AG12" s="419"/>
      <c r="AH12" s="419"/>
      <c r="AI12" s="419"/>
      <c r="AJ12" s="419"/>
      <c r="AK12" s="419"/>
      <c r="AL12" s="419"/>
      <c r="AM12" s="419"/>
      <c r="AN12" s="419"/>
      <c r="AO12" s="419"/>
      <c r="AP12" s="419"/>
      <c r="AQ12" s="419"/>
      <c r="AR12" s="419"/>
      <c r="AS12" s="419"/>
      <c r="AT12" s="419"/>
      <c r="AU12" s="419"/>
      <c r="AV12" s="419"/>
      <c r="AW12" s="419"/>
      <c r="AX12" s="421"/>
    </row>
    <row r="13" spans="1:50" x14ac:dyDescent="0.25">
      <c r="A13" s="411" t="s">
        <v>78</v>
      </c>
      <c r="B13" s="412" t="s">
        <v>323</v>
      </c>
      <c r="C13" s="415">
        <v>42339</v>
      </c>
      <c r="D13" s="413" t="str">
        <f t="shared" si="0"/>
        <v>42339ТФБ1</v>
      </c>
      <c r="E13" s="414">
        <v>2023986171.50001</v>
      </c>
      <c r="F13" s="414">
        <v>38177126.439999998</v>
      </c>
      <c r="G13" s="413">
        <v>0.141519580745433</v>
      </c>
      <c r="H13" s="413">
        <v>7.9783398696932406E-2</v>
      </c>
      <c r="I13" s="847"/>
      <c r="J13" s="847"/>
      <c r="K13" s="847"/>
      <c r="L13" s="847"/>
      <c r="M13" s="847"/>
      <c r="N13" s="847"/>
      <c r="O13" s="847"/>
      <c r="P13" s="425"/>
      <c r="Q13" s="425"/>
      <c r="R13" s="425"/>
      <c r="S13" s="425"/>
      <c r="T13" s="425"/>
      <c r="V13" s="387">
        <v>41944</v>
      </c>
      <c r="W13" s="419"/>
      <c r="X13" s="419"/>
      <c r="Y13" s="419"/>
      <c r="Z13" s="420">
        <f t="shared" si="1"/>
        <v>8.9189862801925798E-2</v>
      </c>
      <c r="AA13" s="420">
        <f t="shared" si="1"/>
        <v>0.17530179653646499</v>
      </c>
      <c r="AB13" s="420">
        <f t="shared" si="2"/>
        <v>0.150156851702998</v>
      </c>
      <c r="AC13" s="420">
        <f t="shared" si="4"/>
        <v>0.123243635885324</v>
      </c>
      <c r="AD13" s="420">
        <f t="shared" si="4"/>
        <v>7.5692260089975594E-2</v>
      </c>
      <c r="AE13" s="420">
        <f t="shared" si="3"/>
        <v>0.126826838594463</v>
      </c>
      <c r="AF13" s="419"/>
      <c r="AG13" s="419"/>
      <c r="AH13" s="419"/>
      <c r="AI13" s="419"/>
      <c r="AJ13" s="419"/>
      <c r="AK13" s="419"/>
      <c r="AL13" s="419"/>
      <c r="AM13" s="419"/>
      <c r="AN13" s="419"/>
      <c r="AO13" s="419"/>
      <c r="AP13" s="419"/>
      <c r="AQ13" s="419"/>
      <c r="AR13" s="419"/>
      <c r="AS13" s="419"/>
      <c r="AT13" s="419"/>
      <c r="AU13" s="419"/>
      <c r="AV13" s="419"/>
      <c r="AW13" s="419"/>
      <c r="AX13" s="421"/>
    </row>
    <row r="14" spans="1:50" x14ac:dyDescent="0.25">
      <c r="A14" s="411" t="s">
        <v>78</v>
      </c>
      <c r="B14" s="412" t="s">
        <v>323</v>
      </c>
      <c r="C14" s="415">
        <v>42370</v>
      </c>
      <c r="D14" s="413" t="str">
        <f t="shared" si="0"/>
        <v>42370ТФБ1</v>
      </c>
      <c r="E14" s="414">
        <v>1998621203.8</v>
      </c>
      <c r="F14" s="414">
        <v>25364967.699999999</v>
      </c>
      <c r="G14" s="413">
        <v>9.51540289921535E-2</v>
      </c>
      <c r="H14" s="413">
        <v>1.4249260587438301E-2</v>
      </c>
      <c r="I14" s="847"/>
      <c r="J14" s="847"/>
      <c r="K14" s="847"/>
      <c r="L14" s="847"/>
      <c r="M14" s="847"/>
      <c r="N14" s="847"/>
      <c r="O14" s="847"/>
      <c r="P14" s="425"/>
      <c r="Q14" s="425"/>
      <c r="R14" s="425"/>
      <c r="S14" s="425"/>
      <c r="T14" s="425"/>
      <c r="V14" s="387">
        <v>41974</v>
      </c>
      <c r="W14" s="419"/>
      <c r="X14" s="419"/>
      <c r="Y14" s="419"/>
      <c r="Z14" s="420">
        <f t="shared" si="1"/>
        <v>6.0648729911354199E-2</v>
      </c>
      <c r="AA14" s="420">
        <f t="shared" si="1"/>
        <v>0.114933694832454</v>
      </c>
      <c r="AB14" s="420">
        <f t="shared" si="2"/>
        <v>0.12772398708111901</v>
      </c>
      <c r="AC14" s="420">
        <f t="shared" si="4"/>
        <v>0.176705361008658</v>
      </c>
      <c r="AD14" s="420">
        <f t="shared" si="4"/>
        <v>0.25159902100116499</v>
      </c>
      <c r="AE14" s="420">
        <f t="shared" si="3"/>
        <v>0.15433674599137101</v>
      </c>
      <c r="AF14" s="420">
        <f t="shared" ref="AF14:AF45" si="5">IF(ISNA(VLOOKUP($V14&amp;AF$1,$D$2:$H$1410,4,FALSE)),"",VLOOKUP($V14&amp;AF$1,$D$2:$H$1410,4,FALSE))</f>
        <v>0.296742787880589</v>
      </c>
      <c r="AG14" s="419"/>
      <c r="AH14" s="419"/>
      <c r="AI14" s="419"/>
      <c r="AJ14" s="419"/>
      <c r="AK14" s="419"/>
      <c r="AL14" s="419"/>
      <c r="AM14" s="419"/>
      <c r="AN14" s="419"/>
      <c r="AO14" s="419"/>
      <c r="AP14" s="419"/>
      <c r="AQ14" s="419"/>
      <c r="AR14" s="419"/>
      <c r="AS14" s="419"/>
      <c r="AT14" s="419"/>
      <c r="AU14" s="419"/>
      <c r="AV14" s="419"/>
      <c r="AW14" s="419"/>
      <c r="AX14" s="421"/>
    </row>
    <row r="15" spans="1:50" x14ac:dyDescent="0.25">
      <c r="A15" s="411" t="s">
        <v>78</v>
      </c>
      <c r="B15" s="412" t="s">
        <v>323</v>
      </c>
      <c r="C15" s="415">
        <v>42401</v>
      </c>
      <c r="D15" s="413" t="str">
        <f t="shared" si="0"/>
        <v>42401ТФБ1</v>
      </c>
      <c r="E15" s="414">
        <v>1967687289.25</v>
      </c>
      <c r="F15" s="414">
        <v>30933914.550000001</v>
      </c>
      <c r="G15" s="413">
        <v>0.12782075584765801</v>
      </c>
      <c r="H15" s="413">
        <v>1.8784044278405299E-2</v>
      </c>
      <c r="I15" s="847"/>
      <c r="J15" s="847"/>
      <c r="K15" s="847"/>
      <c r="L15" s="847"/>
      <c r="M15" s="847"/>
      <c r="N15" s="847"/>
      <c r="O15" s="847"/>
      <c r="P15" s="425"/>
      <c r="Q15" s="425"/>
      <c r="R15" s="425"/>
      <c r="S15" s="425"/>
      <c r="T15" s="425"/>
      <c r="V15" s="387">
        <v>42005</v>
      </c>
      <c r="W15" s="420">
        <f t="shared" ref="W15:W46" si="6">IF(ISNA(VLOOKUP($V15&amp;W$1,$D$2:$H$1410,4,FALSE)),"",VLOOKUP($V15&amp;W$1,$D$2:$H$1410,4,FALSE))</f>
        <v>0.15683425961220501</v>
      </c>
      <c r="X15" s="419"/>
      <c r="Y15" s="419"/>
      <c r="Z15" s="420">
        <f t="shared" si="1"/>
        <v>0.108474238711901</v>
      </c>
      <c r="AA15" s="420">
        <f t="shared" si="1"/>
        <v>4.8254512660874702E-2</v>
      </c>
      <c r="AB15" s="420">
        <f t="shared" si="2"/>
        <v>0.17057178319126701</v>
      </c>
      <c r="AC15" s="420">
        <f t="shared" si="4"/>
        <v>0.17004259587606399</v>
      </c>
      <c r="AD15" s="420">
        <f t="shared" si="4"/>
        <v>0.123220499210482</v>
      </c>
      <c r="AE15" s="420">
        <f t="shared" si="3"/>
        <v>0.169821927427728</v>
      </c>
      <c r="AF15" s="420">
        <f t="shared" si="5"/>
        <v>0.26598907458788601</v>
      </c>
      <c r="AG15" s="420">
        <f t="shared" ref="AG15:AG46" si="7">IF(ISNA(VLOOKUP($V15&amp;AG$1,$D$2:$H$1410,4,FALSE)),"",VLOOKUP($V15&amp;AG$1,$D$2:$H$1410,4,FALSE))</f>
        <v>0.129517771862172</v>
      </c>
      <c r="AH15" s="419"/>
      <c r="AI15" s="419"/>
      <c r="AJ15" s="419"/>
      <c r="AK15" s="419"/>
      <c r="AL15" s="419"/>
      <c r="AM15" s="419"/>
      <c r="AN15" s="419"/>
      <c r="AO15" s="419"/>
      <c r="AP15" s="419"/>
      <c r="AQ15" s="419"/>
      <c r="AR15" s="419"/>
      <c r="AS15" s="419"/>
      <c r="AT15" s="419"/>
      <c r="AU15" s="419"/>
      <c r="AV15" s="419"/>
      <c r="AW15" s="419"/>
      <c r="AX15" s="421"/>
    </row>
    <row r="16" spans="1:50" x14ac:dyDescent="0.25">
      <c r="A16" s="411" t="s">
        <v>78</v>
      </c>
      <c r="B16" s="412" t="s">
        <v>323</v>
      </c>
      <c r="C16" s="415">
        <v>42430</v>
      </c>
      <c r="D16" s="413" t="str">
        <f t="shared" si="0"/>
        <v>42430ТФБ1</v>
      </c>
      <c r="E16" s="414">
        <v>1901663007.75</v>
      </c>
      <c r="F16" s="414">
        <v>73957175.179999903</v>
      </c>
      <c r="G16" s="413">
        <v>0.142356681233305</v>
      </c>
      <c r="H16" s="413">
        <v>0.26346709117217099</v>
      </c>
      <c r="I16" s="847"/>
      <c r="J16" s="847"/>
      <c r="K16" s="847"/>
      <c r="L16" s="847"/>
      <c r="M16" s="847"/>
      <c r="N16" s="847"/>
      <c r="O16" s="847"/>
      <c r="P16" s="425"/>
      <c r="Q16" s="425"/>
      <c r="R16" s="425"/>
      <c r="S16" s="425"/>
      <c r="T16" s="425"/>
      <c r="V16" s="387">
        <v>42036</v>
      </c>
      <c r="W16" s="420">
        <f t="shared" si="6"/>
        <v>2.6791635627285999E-2</v>
      </c>
      <c r="X16" s="419"/>
      <c r="Y16" s="419"/>
      <c r="Z16" s="420">
        <f t="shared" si="1"/>
        <v>5.9964504048262E-2</v>
      </c>
      <c r="AA16" s="420">
        <f t="shared" si="1"/>
        <v>7.7109094269258396E-2</v>
      </c>
      <c r="AB16" s="420">
        <f t="shared" si="2"/>
        <v>0.115864204236777</v>
      </c>
      <c r="AC16" s="420">
        <f t="shared" si="4"/>
        <v>2.8967593519216999E-2</v>
      </c>
      <c r="AD16" s="420">
        <f t="shared" si="4"/>
        <v>0.14079790197487699</v>
      </c>
      <c r="AE16" s="420">
        <f t="shared" si="3"/>
        <v>0.101371850178718</v>
      </c>
      <c r="AF16" s="420">
        <f t="shared" si="5"/>
        <v>7.2656448165473703E-2</v>
      </c>
      <c r="AG16" s="420">
        <f t="shared" si="7"/>
        <v>9.5026464663173105E-2</v>
      </c>
      <c r="AH16" s="419"/>
      <c r="AI16" s="419"/>
      <c r="AJ16" s="419"/>
      <c r="AK16" s="419"/>
      <c r="AL16" s="419"/>
      <c r="AM16" s="419"/>
      <c r="AN16" s="419"/>
      <c r="AO16" s="419"/>
      <c r="AP16" s="419"/>
      <c r="AQ16" s="419"/>
      <c r="AR16" s="419"/>
      <c r="AS16" s="419"/>
      <c r="AT16" s="419"/>
      <c r="AU16" s="419"/>
      <c r="AV16" s="419"/>
      <c r="AW16" s="419"/>
      <c r="AX16" s="421"/>
    </row>
    <row r="17" spans="1:50" x14ac:dyDescent="0.25">
      <c r="A17" s="411" t="s">
        <v>78</v>
      </c>
      <c r="B17" s="412" t="s">
        <v>323</v>
      </c>
      <c r="C17" s="415">
        <v>42461</v>
      </c>
      <c r="D17" s="413" t="str">
        <f t="shared" si="0"/>
        <v>42461ТФБ1</v>
      </c>
      <c r="E17" s="414">
        <v>1870020709.9200101</v>
      </c>
      <c r="F17" s="414">
        <v>31642297.829999998</v>
      </c>
      <c r="G17" s="413">
        <v>0.13311974140232899</v>
      </c>
      <c r="H17" s="413">
        <v>2.59142450419487E-2</v>
      </c>
      <c r="I17" s="847"/>
      <c r="J17" s="847"/>
      <c r="K17" s="847"/>
      <c r="L17" s="847"/>
      <c r="M17" s="847"/>
      <c r="N17" s="847"/>
      <c r="O17" s="847"/>
      <c r="P17" s="425"/>
      <c r="Q17" s="425"/>
      <c r="R17" s="425"/>
      <c r="S17" s="425"/>
      <c r="T17" s="425"/>
      <c r="V17" s="387">
        <v>42064</v>
      </c>
      <c r="W17" s="420">
        <f t="shared" si="6"/>
        <v>9.4971299660219402E-2</v>
      </c>
      <c r="X17" s="419"/>
      <c r="Y17" s="419"/>
      <c r="Z17" s="420">
        <f t="shared" si="1"/>
        <v>0.104113099239212</v>
      </c>
      <c r="AA17" s="420">
        <f t="shared" si="1"/>
        <v>0.116794138895676</v>
      </c>
      <c r="AB17" s="420">
        <f t="shared" si="2"/>
        <v>0.120484373719457</v>
      </c>
      <c r="AC17" s="420">
        <f t="shared" si="4"/>
        <v>0.14940427897119299</v>
      </c>
      <c r="AD17" s="420">
        <f t="shared" si="4"/>
        <v>0.11819384569911701</v>
      </c>
      <c r="AE17" s="420">
        <f t="shared" si="3"/>
        <v>0.21805433846220401</v>
      </c>
      <c r="AF17" s="420">
        <f t="shared" si="5"/>
        <v>0.12825125945878901</v>
      </c>
      <c r="AG17" s="420">
        <f t="shared" si="7"/>
        <v>9.7011669862826805E-2</v>
      </c>
      <c r="AH17" s="419"/>
      <c r="AI17" s="419"/>
      <c r="AJ17" s="419"/>
      <c r="AK17" s="419"/>
      <c r="AL17" s="419"/>
      <c r="AM17" s="419"/>
      <c r="AN17" s="419"/>
      <c r="AO17" s="419"/>
      <c r="AP17" s="419"/>
      <c r="AQ17" s="419"/>
      <c r="AR17" s="419"/>
      <c r="AS17" s="419"/>
      <c r="AT17" s="419"/>
      <c r="AU17" s="419"/>
      <c r="AV17" s="419"/>
      <c r="AW17" s="419"/>
      <c r="AX17" s="421"/>
    </row>
    <row r="18" spans="1:50" x14ac:dyDescent="0.25">
      <c r="A18" s="411" t="s">
        <v>78</v>
      </c>
      <c r="B18" s="412" t="s">
        <v>323</v>
      </c>
      <c r="C18" s="415">
        <v>42491</v>
      </c>
      <c r="D18" s="413" t="str">
        <f t="shared" si="0"/>
        <v>42491ТФБ1</v>
      </c>
      <c r="E18" s="414">
        <v>1843682595.3599999</v>
      </c>
      <c r="F18" s="414">
        <v>26338114.559999999</v>
      </c>
      <c r="G18" s="413">
        <v>0.105151510238393</v>
      </c>
      <c r="H18" s="413">
        <v>1.8062289162754298E-2</v>
      </c>
      <c r="I18" s="847"/>
      <c r="J18" s="847"/>
      <c r="K18" s="847"/>
      <c r="L18" s="847"/>
      <c r="M18" s="847"/>
      <c r="N18" s="847"/>
      <c r="O18" s="847"/>
      <c r="P18" s="425"/>
      <c r="Q18" s="425"/>
      <c r="R18" s="425"/>
      <c r="S18" s="425"/>
      <c r="T18" s="425"/>
      <c r="V18" s="387">
        <v>42095</v>
      </c>
      <c r="W18" s="420">
        <f t="shared" si="6"/>
        <v>8.6938164802932899E-2</v>
      </c>
      <c r="X18" s="419"/>
      <c r="Y18" s="419"/>
      <c r="Z18" s="420">
        <f t="shared" si="1"/>
        <v>6.3825535503705302E-2</v>
      </c>
      <c r="AA18" s="420">
        <f t="shared" si="1"/>
        <v>4.8384564444853097E-2</v>
      </c>
      <c r="AB18" s="420">
        <f t="shared" si="2"/>
        <v>0.116806661436666</v>
      </c>
      <c r="AC18" s="420">
        <f t="shared" si="4"/>
        <v>0.130644410824516</v>
      </c>
      <c r="AD18" s="420">
        <f t="shared" si="4"/>
        <v>0.206774026058169</v>
      </c>
      <c r="AE18" s="420">
        <f t="shared" si="3"/>
        <v>7.0269793351872598E-2</v>
      </c>
      <c r="AF18" s="420">
        <f t="shared" si="5"/>
        <v>9.6030132221405703E-2</v>
      </c>
      <c r="AG18" s="420">
        <f t="shared" si="7"/>
        <v>0.172184542465843</v>
      </c>
      <c r="AH18" s="420">
        <f t="shared" ref="AH18:AJ37" si="8">IF(ISNA(VLOOKUP($V18&amp;AH$1,$D$2:$H$1410,4,FALSE)),"",VLOOKUP($V18&amp;AH$1,$D$2:$H$1410,4,FALSE))</f>
        <v>0.12796281545102101</v>
      </c>
      <c r="AI18" s="420">
        <f t="shared" si="8"/>
        <v>0.12690454248102101</v>
      </c>
      <c r="AJ18" s="420">
        <f t="shared" si="8"/>
        <v>0.17970386095702801</v>
      </c>
      <c r="AK18" s="419"/>
      <c r="AL18" s="419"/>
      <c r="AM18" s="419"/>
      <c r="AN18" s="419"/>
      <c r="AO18" s="419"/>
      <c r="AP18" s="419"/>
      <c r="AQ18" s="419"/>
      <c r="AR18" s="419"/>
      <c r="AS18" s="419"/>
      <c r="AT18" s="419"/>
      <c r="AU18" s="419"/>
      <c r="AV18" s="419"/>
      <c r="AW18" s="419"/>
      <c r="AX18" s="421"/>
    </row>
    <row r="19" spans="1:50" x14ac:dyDescent="0.25">
      <c r="A19" s="411" t="s">
        <v>78</v>
      </c>
      <c r="B19" s="412" t="s">
        <v>323</v>
      </c>
      <c r="C19" s="415">
        <v>42522</v>
      </c>
      <c r="D19" s="413" t="str">
        <f t="shared" si="0"/>
        <v>42522ТФБ1</v>
      </c>
      <c r="E19" s="414">
        <v>1805082453.5999999</v>
      </c>
      <c r="F19" s="414">
        <v>41401860.689999998</v>
      </c>
      <c r="G19" s="413">
        <v>0.13355985421467001</v>
      </c>
      <c r="H19" s="413">
        <v>8.1314279794822295E-2</v>
      </c>
      <c r="I19" s="847"/>
      <c r="J19" s="847"/>
      <c r="K19" s="847"/>
      <c r="L19" s="847"/>
      <c r="M19" s="847"/>
      <c r="N19" s="847"/>
      <c r="O19" s="847"/>
      <c r="P19" s="425"/>
      <c r="Q19" s="425"/>
      <c r="R19" s="425"/>
      <c r="S19" s="425"/>
      <c r="T19" s="425"/>
      <c r="V19" s="387">
        <v>42125</v>
      </c>
      <c r="W19" s="420">
        <f t="shared" si="6"/>
        <v>3.6950155433304897E-2</v>
      </c>
      <c r="X19" s="419"/>
      <c r="Y19" s="419"/>
      <c r="Z19" s="420">
        <f t="shared" si="1"/>
        <v>4.3287047964294299E-2</v>
      </c>
      <c r="AA19" s="420">
        <f t="shared" si="1"/>
        <v>9.4830789256746401E-2</v>
      </c>
      <c r="AB19" s="420">
        <f t="shared" si="2"/>
        <v>0.106902935569167</v>
      </c>
      <c r="AC19" s="420">
        <f t="shared" si="4"/>
        <v>8.2497647397587706E-2</v>
      </c>
      <c r="AD19" s="420">
        <f t="shared" si="4"/>
        <v>0.14225675294671</v>
      </c>
      <c r="AE19" s="420">
        <f t="shared" si="3"/>
        <v>0.11251725893438901</v>
      </c>
      <c r="AF19" s="420">
        <f t="shared" si="5"/>
        <v>0.12964411492528699</v>
      </c>
      <c r="AG19" s="420">
        <f t="shared" si="7"/>
        <v>8.3140493761343207E-2</v>
      </c>
      <c r="AH19" s="420">
        <f t="shared" si="8"/>
        <v>8.2076399957859994E-2</v>
      </c>
      <c r="AI19" s="420">
        <f t="shared" si="8"/>
        <v>7.7959127268600506E-2</v>
      </c>
      <c r="AJ19" s="420">
        <f t="shared" si="8"/>
        <v>7.7937759263307593E-2</v>
      </c>
      <c r="AK19" s="419"/>
      <c r="AL19" s="419"/>
      <c r="AM19" s="419"/>
      <c r="AN19" s="419"/>
      <c r="AO19" s="419"/>
      <c r="AP19" s="419"/>
      <c r="AQ19" s="419"/>
      <c r="AR19" s="419"/>
      <c r="AS19" s="419"/>
      <c r="AT19" s="419"/>
      <c r="AU19" s="419"/>
      <c r="AV19" s="419"/>
      <c r="AW19" s="419"/>
      <c r="AX19" s="421"/>
    </row>
    <row r="20" spans="1:50" x14ac:dyDescent="0.25">
      <c r="A20" s="411" t="s">
        <v>78</v>
      </c>
      <c r="B20" s="412" t="s">
        <v>323</v>
      </c>
      <c r="C20" s="415">
        <v>42552</v>
      </c>
      <c r="D20" s="413" t="str">
        <f t="shared" si="0"/>
        <v>42552ТФБ1</v>
      </c>
      <c r="E20" s="414">
        <v>1774909127.3</v>
      </c>
      <c r="F20" s="414">
        <v>32975045.23</v>
      </c>
      <c r="G20" s="413">
        <v>0.15253392231882901</v>
      </c>
      <c r="H20" s="413">
        <v>8.1786513828913093E-3</v>
      </c>
      <c r="I20" s="847"/>
      <c r="J20" s="847"/>
      <c r="K20" s="847"/>
      <c r="L20" s="847"/>
      <c r="M20" s="847"/>
      <c r="N20" s="847"/>
      <c r="O20" s="847"/>
      <c r="P20" s="425"/>
      <c r="Q20" s="425"/>
      <c r="R20" s="425"/>
      <c r="S20" s="425"/>
      <c r="T20" s="425"/>
      <c r="V20" s="387">
        <v>42156</v>
      </c>
      <c r="W20" s="420">
        <f t="shared" si="6"/>
        <v>7.1272997398183296E-2</v>
      </c>
      <c r="X20" s="419"/>
      <c r="Y20" s="419"/>
      <c r="Z20" s="420">
        <f t="shared" si="1"/>
        <v>6.1138420746737102E-2</v>
      </c>
      <c r="AA20" s="420">
        <f t="shared" si="1"/>
        <v>6.2315569965267797E-2</v>
      </c>
      <c r="AB20" s="420">
        <f t="shared" si="2"/>
        <v>0.13134996632556101</v>
      </c>
      <c r="AC20" s="420">
        <f t="shared" si="4"/>
        <v>0.101326781962306</v>
      </c>
      <c r="AD20" s="420">
        <f t="shared" si="4"/>
        <v>0.112245190346991</v>
      </c>
      <c r="AE20" s="420">
        <f t="shared" si="3"/>
        <v>9.5164470379616006E-2</v>
      </c>
      <c r="AF20" s="420">
        <f t="shared" si="5"/>
        <v>0.26480531276549302</v>
      </c>
      <c r="AG20" s="420">
        <f t="shared" si="7"/>
        <v>9.8661441482294901E-2</v>
      </c>
      <c r="AH20" s="420">
        <f t="shared" si="8"/>
        <v>4.1296204110112797E-2</v>
      </c>
      <c r="AI20" s="420">
        <f t="shared" si="8"/>
        <v>0.156670517824154</v>
      </c>
      <c r="AJ20" s="420">
        <f t="shared" si="8"/>
        <v>8.2470152960575902E-2</v>
      </c>
      <c r="AK20" s="420">
        <f t="shared" ref="AK20:AN39" si="9">IF(ISNA(VLOOKUP($V20&amp;AK$1,$D$2:$H$1410,4,FALSE)),"",VLOOKUP($V20&amp;AK$1,$D$2:$H$1410,4,FALSE))</f>
        <v>0.19878156457325899</v>
      </c>
      <c r="AL20" s="420">
        <f t="shared" si="9"/>
        <v>5.6531316603047901E-2</v>
      </c>
      <c r="AM20" s="420">
        <f t="shared" si="9"/>
        <v>0.130463185763288</v>
      </c>
      <c r="AN20" s="420">
        <f t="shared" si="9"/>
        <v>6.4836529533096696E-2</v>
      </c>
      <c r="AO20" s="419"/>
      <c r="AP20" s="419"/>
      <c r="AQ20" s="419"/>
      <c r="AR20" s="419"/>
      <c r="AS20" s="419"/>
      <c r="AT20" s="419"/>
      <c r="AU20" s="419"/>
      <c r="AV20" s="419"/>
      <c r="AW20" s="419"/>
      <c r="AX20" s="421"/>
    </row>
    <row r="21" spans="1:50" x14ac:dyDescent="0.25">
      <c r="A21" s="411" t="s">
        <v>78</v>
      </c>
      <c r="B21" s="412" t="s">
        <v>323</v>
      </c>
      <c r="C21" s="415">
        <v>42583</v>
      </c>
      <c r="D21" s="413" t="str">
        <f t="shared" si="0"/>
        <v>42583ТФБ1</v>
      </c>
      <c r="E21" s="414">
        <v>1744902169.78</v>
      </c>
      <c r="F21" s="414">
        <v>30006957.52</v>
      </c>
      <c r="G21" s="413">
        <v>0.13966921927089099</v>
      </c>
      <c r="H21" s="413">
        <v>1.7891670211956399E-2</v>
      </c>
      <c r="I21" s="847"/>
      <c r="J21" s="847"/>
      <c r="K21" s="847"/>
      <c r="L21" s="847"/>
      <c r="M21" s="847"/>
      <c r="N21" s="847"/>
      <c r="O21" s="847"/>
      <c r="P21" s="425"/>
      <c r="Q21" s="425"/>
      <c r="R21" s="425"/>
      <c r="S21" s="425"/>
      <c r="T21" s="425"/>
      <c r="V21" s="387">
        <v>42186</v>
      </c>
      <c r="W21" s="420">
        <f t="shared" si="6"/>
        <v>6.5749795585296394E-2</v>
      </c>
      <c r="X21" s="419"/>
      <c r="Y21" s="419"/>
      <c r="Z21" s="420">
        <f t="shared" si="1"/>
        <v>8.9842569375976997E-2</v>
      </c>
      <c r="AA21" s="420">
        <f t="shared" si="1"/>
        <v>5.6203341138652399E-2</v>
      </c>
      <c r="AB21" s="420">
        <f t="shared" si="2"/>
        <v>0.134641262370712</v>
      </c>
      <c r="AC21" s="420">
        <f t="shared" si="4"/>
        <v>0.14965192563448701</v>
      </c>
      <c r="AD21" s="420">
        <f t="shared" si="4"/>
        <v>4.7069599467713399E-2</v>
      </c>
      <c r="AE21" s="420">
        <f t="shared" si="3"/>
        <v>5.6964689953490098E-2</v>
      </c>
      <c r="AF21" s="420">
        <f t="shared" si="5"/>
        <v>0.12788114523625199</v>
      </c>
      <c r="AG21" s="420">
        <f t="shared" si="7"/>
        <v>0.12898457215953399</v>
      </c>
      <c r="AH21" s="420">
        <f t="shared" si="8"/>
        <v>6.5710461691104796E-2</v>
      </c>
      <c r="AI21" s="420">
        <f t="shared" si="8"/>
        <v>0.142438504981373</v>
      </c>
      <c r="AJ21" s="420">
        <f t="shared" si="8"/>
        <v>7.4598357151675093E-2</v>
      </c>
      <c r="AK21" s="420">
        <f t="shared" si="9"/>
        <v>0.124474514210669</v>
      </c>
      <c r="AL21" s="420">
        <f t="shared" si="9"/>
        <v>7.9992783204003895E-2</v>
      </c>
      <c r="AM21" s="420">
        <f t="shared" si="9"/>
        <v>0.10182689527734</v>
      </c>
      <c r="AN21" s="420">
        <f t="shared" si="9"/>
        <v>0.14285618190928401</v>
      </c>
      <c r="AO21" s="419"/>
      <c r="AP21" s="419"/>
      <c r="AQ21" s="419"/>
      <c r="AR21" s="419"/>
      <c r="AS21" s="419"/>
      <c r="AT21" s="419"/>
      <c r="AU21" s="419"/>
      <c r="AV21" s="419"/>
      <c r="AW21" s="419"/>
      <c r="AX21" s="421"/>
    </row>
    <row r="22" spans="1:50" x14ac:dyDescent="0.25">
      <c r="A22" s="411" t="s">
        <v>78</v>
      </c>
      <c r="B22" s="412" t="s">
        <v>323</v>
      </c>
      <c r="C22" s="415">
        <v>42614</v>
      </c>
      <c r="D22" s="413" t="str">
        <f t="shared" si="0"/>
        <v>42614ТФБ1</v>
      </c>
      <c r="E22" s="414">
        <v>1715869844.96</v>
      </c>
      <c r="F22" s="414">
        <v>29032324.82</v>
      </c>
      <c r="G22" s="413">
        <v>0.11622482587356101</v>
      </c>
      <c r="H22" s="413">
        <v>3.9601776592700602E-2</v>
      </c>
      <c r="I22" s="847"/>
      <c r="J22" s="847"/>
      <c r="K22" s="847"/>
      <c r="L22" s="847"/>
      <c r="M22" s="847"/>
      <c r="N22" s="847"/>
      <c r="O22" s="847"/>
      <c r="P22" s="425"/>
      <c r="Q22" s="425"/>
      <c r="R22" s="425"/>
      <c r="S22" s="425"/>
      <c r="T22" s="425"/>
      <c r="V22" s="387">
        <v>42217</v>
      </c>
      <c r="W22" s="420">
        <f t="shared" si="6"/>
        <v>0.61320039706921103</v>
      </c>
      <c r="X22" s="419"/>
      <c r="Y22" s="419"/>
      <c r="Z22" s="420">
        <f t="shared" ref="Z22:AA41" si="10">IF(ISNA(VLOOKUP($V22&amp;Z$1,$D$2:$H$1410,4,FALSE)),"",VLOOKUP($V22&amp;Z$1,$D$2:$H$1410,4,FALSE))</f>
        <v>6.1443000985312503E-2</v>
      </c>
      <c r="AA22" s="420">
        <f t="shared" si="10"/>
        <v>3.8924415852743803E-2</v>
      </c>
      <c r="AB22" s="420">
        <f t="shared" si="2"/>
        <v>0.112499532682643</v>
      </c>
      <c r="AC22" s="420">
        <f t="shared" si="4"/>
        <v>6.1972836402108301E-2</v>
      </c>
      <c r="AD22" s="420">
        <f t="shared" si="4"/>
        <v>0.163459626016417</v>
      </c>
      <c r="AE22" s="420">
        <f t="shared" si="3"/>
        <v>0.118913998061126</v>
      </c>
      <c r="AF22" s="420">
        <f t="shared" si="5"/>
        <v>6.8031099114794394E-2</v>
      </c>
      <c r="AG22" s="420">
        <f t="shared" si="7"/>
        <v>8.5076706692575402E-2</v>
      </c>
      <c r="AH22" s="420">
        <f t="shared" si="8"/>
        <v>7.1614033843464306E-2</v>
      </c>
      <c r="AI22" s="420">
        <f t="shared" si="8"/>
        <v>0.13593597194007701</v>
      </c>
      <c r="AJ22" s="420">
        <f t="shared" si="8"/>
        <v>5.4450801981646299E-2</v>
      </c>
      <c r="AK22" s="420">
        <f t="shared" si="9"/>
        <v>0.12241496719445601</v>
      </c>
      <c r="AL22" s="420">
        <f t="shared" si="9"/>
        <v>0.22827315548517199</v>
      </c>
      <c r="AM22" s="420">
        <f t="shared" si="9"/>
        <v>0.17977654003711399</v>
      </c>
      <c r="AN22" s="420">
        <f t="shared" si="9"/>
        <v>9.6960406634157503E-2</v>
      </c>
      <c r="AO22" s="419"/>
      <c r="AP22" s="419"/>
      <c r="AQ22" s="419"/>
      <c r="AR22" s="419"/>
      <c r="AS22" s="419"/>
      <c r="AT22" s="419"/>
      <c r="AU22" s="419"/>
      <c r="AV22" s="419"/>
      <c r="AW22" s="419"/>
      <c r="AX22" s="421"/>
    </row>
    <row r="23" spans="1:50" x14ac:dyDescent="0.25">
      <c r="A23" s="411" t="s">
        <v>78</v>
      </c>
      <c r="B23" s="412" t="s">
        <v>323</v>
      </c>
      <c r="C23" s="415">
        <v>42644</v>
      </c>
      <c r="D23" s="413" t="str">
        <f t="shared" si="0"/>
        <v>42644ТФБ1</v>
      </c>
      <c r="E23" s="414">
        <v>1686095289.1900001</v>
      </c>
      <c r="F23" s="414">
        <v>29774555.77</v>
      </c>
      <c r="G23" s="413">
        <v>0.14133023278668699</v>
      </c>
      <c r="H23" s="413">
        <v>1.8618493942586E-3</v>
      </c>
      <c r="I23" s="847"/>
      <c r="J23" s="847"/>
      <c r="K23" s="847"/>
      <c r="L23" s="847"/>
      <c r="M23" s="847"/>
      <c r="N23" s="847"/>
      <c r="O23" s="847"/>
      <c r="P23" s="425"/>
      <c r="Q23" s="425"/>
      <c r="R23" s="425"/>
      <c r="S23" s="425"/>
      <c r="T23" s="425"/>
      <c r="V23" s="387">
        <v>42248</v>
      </c>
      <c r="W23" s="420">
        <f t="shared" si="6"/>
        <v>4.8962397674199999E-2</v>
      </c>
      <c r="X23" s="419"/>
      <c r="Y23" s="419"/>
      <c r="Z23" s="420">
        <f t="shared" si="10"/>
        <v>5.5720976836532501E-2</v>
      </c>
      <c r="AA23" s="420">
        <f t="shared" si="10"/>
        <v>6.5388433885014405E-2</v>
      </c>
      <c r="AB23" s="420">
        <f t="shared" si="2"/>
        <v>8.8870766471747603E-2</v>
      </c>
      <c r="AC23" s="420">
        <f t="shared" si="4"/>
        <v>0.21099432975738999</v>
      </c>
      <c r="AD23" s="420">
        <f t="shared" si="4"/>
        <v>0.206017244890944</v>
      </c>
      <c r="AE23" s="420">
        <f t="shared" si="3"/>
        <v>0.104440034511221</v>
      </c>
      <c r="AF23" s="420">
        <f t="shared" si="5"/>
        <v>0.104309063438125</v>
      </c>
      <c r="AG23" s="420">
        <f t="shared" si="7"/>
        <v>5.6525136292816101E-2</v>
      </c>
      <c r="AH23" s="420">
        <f t="shared" si="8"/>
        <v>6.22780428833506E-2</v>
      </c>
      <c r="AI23" s="420">
        <f t="shared" si="8"/>
        <v>0.15214071047459299</v>
      </c>
      <c r="AJ23" s="420">
        <f t="shared" si="8"/>
        <v>5.5128027363933997E-2</v>
      </c>
      <c r="AK23" s="420">
        <f t="shared" si="9"/>
        <v>0.126758958187595</v>
      </c>
      <c r="AL23" s="420">
        <f t="shared" si="9"/>
        <v>0.17958384141637601</v>
      </c>
      <c r="AM23" s="420">
        <f t="shared" si="9"/>
        <v>0.137870680107574</v>
      </c>
      <c r="AN23" s="420">
        <f t="shared" si="9"/>
        <v>8.9696741830903801E-2</v>
      </c>
      <c r="AO23" s="420">
        <f t="shared" ref="AO23:AO54" si="11">IF(ISNA(VLOOKUP($V23&amp;AO$1,$D$2:$H$1410,4,FALSE)),"",VLOOKUP($V23&amp;AO$1,$D$2:$H$1410,4,FALSE))</f>
        <v>0.30491113901516298</v>
      </c>
      <c r="AP23" s="419"/>
      <c r="AQ23" s="419"/>
      <c r="AR23" s="419"/>
      <c r="AS23" s="419"/>
      <c r="AT23" s="419"/>
      <c r="AU23" s="419"/>
      <c r="AV23" s="419"/>
      <c r="AW23" s="419"/>
      <c r="AX23" s="421"/>
    </row>
    <row r="24" spans="1:50" x14ac:dyDescent="0.25">
      <c r="A24" s="411" t="s">
        <v>78</v>
      </c>
      <c r="B24" s="412" t="s">
        <v>323</v>
      </c>
      <c r="C24" s="415">
        <v>42675</v>
      </c>
      <c r="D24" s="413" t="str">
        <f t="shared" si="0"/>
        <v>42675ТФБ1</v>
      </c>
      <c r="E24" s="414">
        <v>1664797541.8099999</v>
      </c>
      <c r="F24" s="414">
        <v>21297747.379999999</v>
      </c>
      <c r="G24" s="413">
        <v>9.0516881068763697E-2</v>
      </c>
      <c r="H24" s="413">
        <v>0</v>
      </c>
      <c r="I24" s="847"/>
      <c r="J24" s="847"/>
      <c r="K24" s="847"/>
      <c r="L24" s="847"/>
      <c r="M24" s="847"/>
      <c r="N24" s="847"/>
      <c r="O24" s="847"/>
      <c r="P24" s="425"/>
      <c r="Q24" s="425"/>
      <c r="R24" s="425"/>
      <c r="S24" s="425"/>
      <c r="T24" s="425"/>
      <c r="V24" s="387">
        <v>42278</v>
      </c>
      <c r="W24" s="420">
        <f t="shared" si="6"/>
        <v>0.19980359237825801</v>
      </c>
      <c r="X24" s="419"/>
      <c r="Y24" s="419"/>
      <c r="Z24" s="420">
        <f t="shared" si="10"/>
        <v>2.1786107431882501E-2</v>
      </c>
      <c r="AA24" s="420">
        <f t="shared" si="10"/>
        <v>5.5331712590805902E-2</v>
      </c>
      <c r="AB24" s="420">
        <f t="shared" si="2"/>
        <v>0.13814591534322199</v>
      </c>
      <c r="AC24" s="420">
        <f t="shared" si="4"/>
        <v>6.6650115458165501E-2</v>
      </c>
      <c r="AD24" s="420">
        <f t="shared" si="4"/>
        <v>4.9289735746329097E-2</v>
      </c>
      <c r="AE24" s="420">
        <f t="shared" si="3"/>
        <v>0.12620237451913199</v>
      </c>
      <c r="AF24" s="420">
        <f t="shared" si="5"/>
        <v>5.8526553689317098E-2</v>
      </c>
      <c r="AG24" s="420">
        <f t="shared" si="7"/>
        <v>0.115053702812421</v>
      </c>
      <c r="AH24" s="420">
        <f t="shared" si="8"/>
        <v>9.0116648991173706E-2</v>
      </c>
      <c r="AI24" s="420">
        <f t="shared" si="8"/>
        <v>0.138903279177954</v>
      </c>
      <c r="AJ24" s="420">
        <f t="shared" si="8"/>
        <v>8.7981540685697301E-2</v>
      </c>
      <c r="AK24" s="420">
        <f t="shared" si="9"/>
        <v>0.14056727802778601</v>
      </c>
      <c r="AL24" s="420">
        <f t="shared" si="9"/>
        <v>0.103113836381572</v>
      </c>
      <c r="AM24" s="420">
        <f t="shared" si="9"/>
        <v>9.3899793005384202E-2</v>
      </c>
      <c r="AN24" s="420">
        <f t="shared" si="9"/>
        <v>0.11981870678914899</v>
      </c>
      <c r="AO24" s="420">
        <f t="shared" si="11"/>
        <v>9.0499001457357703E-2</v>
      </c>
      <c r="AP24" s="420">
        <f t="shared" ref="AP24:AP55" si="12">IF(ISNA(VLOOKUP($V24&amp;AP$1,$D$2:$H$1410,4,FALSE)),"",VLOOKUP($V24&amp;AP$1,$D$2:$H$1410,4,FALSE))</f>
        <v>7.7754840570763095E-2</v>
      </c>
      <c r="AQ24" s="419"/>
      <c r="AR24" s="419"/>
      <c r="AS24" s="419"/>
      <c r="AT24" s="419"/>
      <c r="AU24" s="419"/>
      <c r="AV24" s="419"/>
      <c r="AW24" s="419"/>
      <c r="AX24" s="421"/>
    </row>
    <row r="25" spans="1:50" x14ac:dyDescent="0.25">
      <c r="A25" s="411" t="s">
        <v>78</v>
      </c>
      <c r="B25" s="412" t="s">
        <v>323</v>
      </c>
      <c r="C25" s="415">
        <v>42705</v>
      </c>
      <c r="D25" s="413" t="str">
        <f t="shared" si="0"/>
        <v>42705ТФБ1</v>
      </c>
      <c r="E25" s="414">
        <v>1643594404.51</v>
      </c>
      <c r="F25" s="414">
        <v>21203137.300000101</v>
      </c>
      <c r="G25" s="413">
        <v>8.9262851803176599E-2</v>
      </c>
      <c r="H25" s="413">
        <v>1.3231310957357001E-2</v>
      </c>
      <c r="I25" s="847"/>
      <c r="J25" s="847"/>
      <c r="K25" s="847"/>
      <c r="L25" s="847"/>
      <c r="M25" s="847"/>
      <c r="N25" s="847"/>
      <c r="O25" s="847"/>
      <c r="P25" s="425"/>
      <c r="Q25" s="425"/>
      <c r="R25" s="425"/>
      <c r="S25" s="425"/>
      <c r="T25" s="425"/>
      <c r="V25" s="387">
        <v>42309</v>
      </c>
      <c r="W25" s="420">
        <f t="shared" si="6"/>
        <v>0.117356342740198</v>
      </c>
      <c r="X25" s="419"/>
      <c r="Y25" s="419"/>
      <c r="Z25" s="420">
        <f t="shared" si="10"/>
        <v>6.5515163451209099E-2</v>
      </c>
      <c r="AA25" s="420">
        <f t="shared" si="10"/>
        <v>4.2946685744756997E-2</v>
      </c>
      <c r="AB25" s="420">
        <f t="shared" si="2"/>
        <v>0.14798348148187801</v>
      </c>
      <c r="AC25" s="420">
        <f t="shared" si="4"/>
        <v>9.7745025539957495E-2</v>
      </c>
      <c r="AD25" s="420">
        <f t="shared" si="4"/>
        <v>0.139826307411891</v>
      </c>
      <c r="AE25" s="420">
        <f t="shared" si="3"/>
        <v>5.9163282028950701E-2</v>
      </c>
      <c r="AF25" s="420">
        <f t="shared" si="5"/>
        <v>0.103906400132002</v>
      </c>
      <c r="AG25" s="420">
        <f t="shared" si="7"/>
        <v>7.2023191577814796E-2</v>
      </c>
      <c r="AH25" s="420">
        <f t="shared" si="8"/>
        <v>5.2637671338715802E-2</v>
      </c>
      <c r="AI25" s="420">
        <f t="shared" si="8"/>
        <v>0.22082711309998301</v>
      </c>
      <c r="AJ25" s="420">
        <f t="shared" si="8"/>
        <v>0.10414922531445001</v>
      </c>
      <c r="AK25" s="420">
        <f t="shared" si="9"/>
        <v>0.136901845040279</v>
      </c>
      <c r="AL25" s="420">
        <f t="shared" si="9"/>
        <v>0.102667485827728</v>
      </c>
      <c r="AM25" s="420">
        <f t="shared" si="9"/>
        <v>0.11982855499068901</v>
      </c>
      <c r="AN25" s="420">
        <f t="shared" si="9"/>
        <v>8.0654222325022298E-2</v>
      </c>
      <c r="AO25" s="420">
        <f t="shared" si="11"/>
        <v>0.11209143127615601</v>
      </c>
      <c r="AP25" s="420">
        <f t="shared" si="12"/>
        <v>7.8989240901518903E-2</v>
      </c>
      <c r="AQ25" s="419"/>
      <c r="AR25" s="419"/>
      <c r="AS25" s="419"/>
      <c r="AT25" s="419"/>
      <c r="AU25" s="419"/>
      <c r="AV25" s="419"/>
      <c r="AW25" s="419"/>
      <c r="AX25" s="421"/>
    </row>
    <row r="26" spans="1:50" x14ac:dyDescent="0.25">
      <c r="A26" s="411" t="s">
        <v>78</v>
      </c>
      <c r="B26" s="412" t="s">
        <v>323</v>
      </c>
      <c r="C26" s="415">
        <v>42736</v>
      </c>
      <c r="D26" s="413" t="str">
        <f t="shared" si="0"/>
        <v>42736ТФБ1</v>
      </c>
      <c r="E26" s="414">
        <v>1635089848.01</v>
      </c>
      <c r="F26" s="414">
        <v>8504556.5000000093</v>
      </c>
      <c r="G26" s="413">
        <v>8.9696871025794992E-3</v>
      </c>
      <c r="H26" s="413">
        <v>0.12604550082346699</v>
      </c>
      <c r="I26" s="847"/>
      <c r="J26" s="847"/>
      <c r="K26" s="847"/>
      <c r="L26" s="847"/>
      <c r="M26" s="847"/>
      <c r="N26" s="847"/>
      <c r="O26" s="847"/>
      <c r="P26" s="425"/>
      <c r="Q26" s="425"/>
      <c r="R26" s="425"/>
      <c r="S26" s="425"/>
      <c r="T26" s="425"/>
      <c r="V26" s="387">
        <v>42339</v>
      </c>
      <c r="W26" s="420">
        <f t="shared" si="6"/>
        <v>0.141519580745433</v>
      </c>
      <c r="X26" s="419"/>
      <c r="Y26" s="419"/>
      <c r="Z26" s="420">
        <f t="shared" si="10"/>
        <v>8.9953591704851801E-2</v>
      </c>
      <c r="AA26" s="420">
        <f t="shared" si="10"/>
        <v>8.2974219881009295E-2</v>
      </c>
      <c r="AB26" s="420">
        <f t="shared" si="2"/>
        <v>0.14359900462893599</v>
      </c>
      <c r="AC26" s="420">
        <f t="shared" si="4"/>
        <v>8.9836754546310599E-2</v>
      </c>
      <c r="AD26" s="420">
        <f t="shared" si="4"/>
        <v>0.111107253284909</v>
      </c>
      <c r="AE26" s="420">
        <f t="shared" si="3"/>
        <v>8.5317022958805402E-2</v>
      </c>
      <c r="AF26" s="420">
        <f t="shared" si="5"/>
        <v>8.0243944492719793E-2</v>
      </c>
      <c r="AG26" s="420">
        <f t="shared" si="7"/>
        <v>0.12534844554038499</v>
      </c>
      <c r="AH26" s="420">
        <f t="shared" si="8"/>
        <v>3.02180944351438E-2</v>
      </c>
      <c r="AI26" s="420">
        <f t="shared" si="8"/>
        <v>0.102340249320672</v>
      </c>
      <c r="AJ26" s="420">
        <f t="shared" si="8"/>
        <v>9.2873500949238297E-2</v>
      </c>
      <c r="AK26" s="420">
        <f t="shared" si="9"/>
        <v>0.16125997439113399</v>
      </c>
      <c r="AL26" s="420">
        <f t="shared" si="9"/>
        <v>0.11571267666737001</v>
      </c>
      <c r="AM26" s="420">
        <f t="shared" si="9"/>
        <v>0.14623201773423999</v>
      </c>
      <c r="AN26" s="420">
        <f t="shared" si="9"/>
        <v>0.106940518487393</v>
      </c>
      <c r="AO26" s="420">
        <f t="shared" si="11"/>
        <v>0.13579375917779499</v>
      </c>
      <c r="AP26" s="420">
        <f t="shared" si="12"/>
        <v>0.128103779904267</v>
      </c>
      <c r="AQ26" s="419"/>
      <c r="AR26" s="419"/>
      <c r="AS26" s="419"/>
      <c r="AT26" s="419"/>
      <c r="AU26" s="419"/>
      <c r="AV26" s="419"/>
      <c r="AW26" s="419"/>
      <c r="AX26" s="421"/>
    </row>
    <row r="27" spans="1:50" x14ac:dyDescent="0.25">
      <c r="A27" s="411" t="s">
        <v>78</v>
      </c>
      <c r="B27" s="412" t="s">
        <v>323</v>
      </c>
      <c r="C27" s="415">
        <v>42767</v>
      </c>
      <c r="D27" s="413" t="str">
        <f t="shared" si="0"/>
        <v>42767ТФБ1</v>
      </c>
      <c r="E27" s="414">
        <v>1620779331.1099999</v>
      </c>
      <c r="F27" s="414">
        <v>14310516.9</v>
      </c>
      <c r="G27" s="413">
        <v>5.5668902092119499E-2</v>
      </c>
      <c r="H27" s="413">
        <v>0.15370369789817301</v>
      </c>
      <c r="I27" s="847"/>
      <c r="J27" s="847"/>
      <c r="K27" s="847"/>
      <c r="L27" s="847"/>
      <c r="M27" s="847"/>
      <c r="N27" s="847"/>
      <c r="O27" s="847"/>
      <c r="P27" s="425"/>
      <c r="Q27" s="425"/>
      <c r="R27" s="425"/>
      <c r="S27" s="425"/>
      <c r="T27" s="425"/>
      <c r="V27" s="387">
        <v>42370</v>
      </c>
      <c r="W27" s="420">
        <f t="shared" si="6"/>
        <v>9.51540289921535E-2</v>
      </c>
      <c r="X27" s="419"/>
      <c r="Y27" s="419"/>
      <c r="Z27" s="420">
        <f t="shared" si="10"/>
        <v>8.6964084360150004E-2</v>
      </c>
      <c r="AA27" s="420">
        <f t="shared" si="10"/>
        <v>8.6448088763465394E-2</v>
      </c>
      <c r="AB27" s="420">
        <f t="shared" si="2"/>
        <v>0.12787913042523699</v>
      </c>
      <c r="AC27" s="420">
        <f t="shared" si="4"/>
        <v>6.6785374672275605E-2</v>
      </c>
      <c r="AD27" s="420">
        <f t="shared" si="4"/>
        <v>0.168654100152061</v>
      </c>
      <c r="AE27" s="420">
        <f t="shared" si="3"/>
        <v>0.11196004131602499</v>
      </c>
      <c r="AF27" s="420">
        <f t="shared" si="5"/>
        <v>0.117044785274068</v>
      </c>
      <c r="AG27" s="420">
        <f t="shared" si="7"/>
        <v>0.12772503230394899</v>
      </c>
      <c r="AH27" s="420">
        <f t="shared" si="8"/>
        <v>4.4739773837822502E-2</v>
      </c>
      <c r="AI27" s="420">
        <f t="shared" si="8"/>
        <v>0.100017492550773</v>
      </c>
      <c r="AJ27" s="420">
        <f t="shared" si="8"/>
        <v>4.7052880209198802E-2</v>
      </c>
      <c r="AK27" s="420">
        <f t="shared" si="9"/>
        <v>0.14339540218614399</v>
      </c>
      <c r="AL27" s="420">
        <f t="shared" si="9"/>
        <v>8.9418731433639098E-2</v>
      </c>
      <c r="AM27" s="420">
        <f t="shared" si="9"/>
        <v>9.2257673825134806E-2</v>
      </c>
      <c r="AN27" s="420">
        <f t="shared" si="9"/>
        <v>0.13340196492713899</v>
      </c>
      <c r="AO27" s="420">
        <f t="shared" si="11"/>
        <v>0.11770176798941701</v>
      </c>
      <c r="AP27" s="420">
        <f t="shared" si="12"/>
        <v>0.11467611653092399</v>
      </c>
      <c r="AQ27" s="420">
        <f t="shared" ref="AQ27:AQ74" si="13">IF(ISNA(VLOOKUP($V27&amp;AQ$1,$D$2:$H$1410,4,FALSE)),"",VLOOKUP($V27&amp;AQ$1,$D$2:$H$1410,4,FALSE))</f>
        <v>0.289353731846475</v>
      </c>
      <c r="AR27" s="419"/>
      <c r="AS27" s="419"/>
      <c r="AT27" s="419"/>
      <c r="AU27" s="419"/>
      <c r="AV27" s="419"/>
      <c r="AW27" s="419"/>
      <c r="AX27" s="421"/>
    </row>
    <row r="28" spans="1:50" x14ac:dyDescent="0.25">
      <c r="A28" s="411" t="s">
        <v>78</v>
      </c>
      <c r="B28" s="412" t="s">
        <v>323</v>
      </c>
      <c r="C28" s="415">
        <v>42795</v>
      </c>
      <c r="D28" s="413" t="str">
        <f t="shared" si="0"/>
        <v>42795ТФБ1</v>
      </c>
      <c r="E28" s="414">
        <v>1593376636.23</v>
      </c>
      <c r="F28" s="414">
        <v>27402694.879999999</v>
      </c>
      <c r="G28" s="413">
        <v>0.13168272762269101</v>
      </c>
      <c r="H28" s="413">
        <v>0.27226526219694802</v>
      </c>
      <c r="I28" s="847"/>
      <c r="J28" s="847"/>
      <c r="K28" s="847"/>
      <c r="L28" s="847"/>
      <c r="M28" s="847"/>
      <c r="N28" s="847"/>
      <c r="O28" s="847"/>
      <c r="P28" s="425"/>
      <c r="Q28" s="425"/>
      <c r="R28" s="425"/>
      <c r="S28" s="425"/>
      <c r="T28" s="425"/>
      <c r="V28" s="387">
        <v>42401</v>
      </c>
      <c r="W28" s="420">
        <f t="shared" si="6"/>
        <v>0.12782075584765801</v>
      </c>
      <c r="X28" s="419"/>
      <c r="Y28" s="419"/>
      <c r="Z28" s="420">
        <f t="shared" si="10"/>
        <v>4.66951449662849E-2</v>
      </c>
      <c r="AA28" s="420">
        <f t="shared" si="10"/>
        <v>6.6232403287393299E-2</v>
      </c>
      <c r="AB28" s="420">
        <f t="shared" si="2"/>
        <v>0.133752172065565</v>
      </c>
      <c r="AC28" s="420">
        <f t="shared" ref="AC28:AD47" si="14">IF(ISNA(VLOOKUP($V28&amp;AC$1,$D$2:$H$1410,4,FALSE)),"",VLOOKUP($V28&amp;AC$1,$D$2:$H$1410,4,FALSE))</f>
        <v>7.9545032618707406E-2</v>
      </c>
      <c r="AD28" s="420">
        <f t="shared" si="14"/>
        <v>0.155035778877265</v>
      </c>
      <c r="AE28" s="420">
        <f t="shared" si="3"/>
        <v>0.152668692220022</v>
      </c>
      <c r="AF28" s="420">
        <f t="shared" si="5"/>
        <v>0.109847910405333</v>
      </c>
      <c r="AG28" s="420">
        <f t="shared" si="7"/>
        <v>8.8727215657003894E-2</v>
      </c>
      <c r="AH28" s="420">
        <f t="shared" si="8"/>
        <v>7.7901657024199697E-2</v>
      </c>
      <c r="AI28" s="420">
        <f t="shared" si="8"/>
        <v>7.8831143467342296E-2</v>
      </c>
      <c r="AJ28" s="420">
        <f t="shared" si="8"/>
        <v>7.8403530307501704E-2</v>
      </c>
      <c r="AK28" s="420">
        <f t="shared" si="9"/>
        <v>0.13830066931246501</v>
      </c>
      <c r="AL28" s="420">
        <f t="shared" si="9"/>
        <v>0.24238524398821701</v>
      </c>
      <c r="AM28" s="420">
        <f t="shared" si="9"/>
        <v>0.201940771132716</v>
      </c>
      <c r="AN28" s="420">
        <f t="shared" si="9"/>
        <v>0.15036028245480099</v>
      </c>
      <c r="AO28" s="420">
        <f t="shared" si="11"/>
        <v>0.10388868994688399</v>
      </c>
      <c r="AP28" s="420">
        <f t="shared" si="12"/>
        <v>8.5487481112108604E-2</v>
      </c>
      <c r="AQ28" s="420">
        <f t="shared" si="13"/>
        <v>0.103422246480639</v>
      </c>
      <c r="AR28" s="419"/>
      <c r="AS28" s="419"/>
      <c r="AT28" s="419"/>
      <c r="AU28" s="419"/>
      <c r="AV28" s="419"/>
      <c r="AW28" s="419"/>
      <c r="AX28" s="421"/>
    </row>
    <row r="29" spans="1:50" x14ac:dyDescent="0.25">
      <c r="A29" s="411" t="s">
        <v>78</v>
      </c>
      <c r="B29" s="412" t="s">
        <v>323</v>
      </c>
      <c r="C29" s="415">
        <v>42826</v>
      </c>
      <c r="D29" s="413" t="str">
        <f t="shared" si="0"/>
        <v>42826ТФБ1</v>
      </c>
      <c r="E29" s="414">
        <v>1565015965.29</v>
      </c>
      <c r="F29" s="414">
        <v>28360670.940000001</v>
      </c>
      <c r="G29" s="413">
        <v>0.13479821827212901</v>
      </c>
      <c r="H29" s="413">
        <v>0.431848670881814</v>
      </c>
      <c r="I29" s="847"/>
      <c r="J29" s="847"/>
      <c r="K29" s="847"/>
      <c r="L29" s="847"/>
      <c r="M29" s="847"/>
      <c r="N29" s="847"/>
      <c r="O29" s="847"/>
      <c r="P29" s="425"/>
      <c r="Q29" s="425"/>
      <c r="R29" s="425"/>
      <c r="S29" s="425"/>
      <c r="T29" s="425"/>
      <c r="V29" s="387">
        <v>42430</v>
      </c>
      <c r="W29" s="420">
        <f t="shared" si="6"/>
        <v>0.142356681233305</v>
      </c>
      <c r="X29" s="420">
        <f t="shared" ref="X29:X74" si="15">IF(ISNA(VLOOKUP($V29&amp;X$1,$D$2:$H$1410,4,FALSE)),"",VLOOKUP($V29&amp;X$1,$D$2:$H$1410,4,FALSE))</f>
        <v>8.7359559585395402E-2</v>
      </c>
      <c r="Y29" s="419"/>
      <c r="Z29" s="420">
        <f t="shared" si="10"/>
        <v>9.8611560067492707E-2</v>
      </c>
      <c r="AA29" s="420">
        <f t="shared" si="10"/>
        <v>7.9817836448985199E-2</v>
      </c>
      <c r="AB29" s="420">
        <f t="shared" si="2"/>
        <v>0.14923176782231201</v>
      </c>
      <c r="AC29" s="420">
        <f t="shared" si="14"/>
        <v>0.118792127035595</v>
      </c>
      <c r="AD29" s="420">
        <f t="shared" si="14"/>
        <v>8.6621406588771405E-2</v>
      </c>
      <c r="AE29" s="420">
        <f t="shared" si="3"/>
        <v>0.13679360958015199</v>
      </c>
      <c r="AF29" s="420">
        <f t="shared" si="5"/>
        <v>0.119429766785578</v>
      </c>
      <c r="AG29" s="420">
        <f t="shared" si="7"/>
        <v>0.136249613007388</v>
      </c>
      <c r="AH29" s="420">
        <f t="shared" si="8"/>
        <v>4.1568820143489497E-2</v>
      </c>
      <c r="AI29" s="420">
        <f t="shared" si="8"/>
        <v>0.108227301018737</v>
      </c>
      <c r="AJ29" s="420">
        <f t="shared" si="8"/>
        <v>5.5749336016380699E-2</v>
      </c>
      <c r="AK29" s="420">
        <f t="shared" si="9"/>
        <v>0.129322811739989</v>
      </c>
      <c r="AL29" s="420">
        <f t="shared" si="9"/>
        <v>9.0477327505729996E-2</v>
      </c>
      <c r="AM29" s="420">
        <f t="shared" si="9"/>
        <v>8.9541752527801305E-2</v>
      </c>
      <c r="AN29" s="420">
        <f t="shared" si="9"/>
        <v>0.148846417656262</v>
      </c>
      <c r="AO29" s="420">
        <f t="shared" si="11"/>
        <v>0.12467732567602</v>
      </c>
      <c r="AP29" s="420">
        <f t="shared" si="12"/>
        <v>0.18235198623899401</v>
      </c>
      <c r="AQ29" s="420">
        <f t="shared" si="13"/>
        <v>0.121496846241988</v>
      </c>
      <c r="AR29" s="419"/>
      <c r="AS29" s="419"/>
      <c r="AT29" s="419"/>
      <c r="AU29" s="419"/>
      <c r="AV29" s="419"/>
      <c r="AW29" s="419"/>
      <c r="AX29" s="421"/>
    </row>
    <row r="30" spans="1:50" x14ac:dyDescent="0.25">
      <c r="A30" s="411" t="s">
        <v>78</v>
      </c>
      <c r="B30" s="412" t="s">
        <v>323</v>
      </c>
      <c r="C30" s="415">
        <v>42856</v>
      </c>
      <c r="D30" s="413" t="str">
        <f t="shared" si="0"/>
        <v>42856ТФБ1</v>
      </c>
      <c r="E30" s="414">
        <v>1542791101.9400001</v>
      </c>
      <c r="F30" s="414">
        <v>22224863.350000001</v>
      </c>
      <c r="G30" s="413">
        <v>0.109651975066685</v>
      </c>
      <c r="H30" s="413">
        <v>0.24480248129375001</v>
      </c>
      <c r="I30" s="847"/>
      <c r="J30" s="847"/>
      <c r="K30" s="847"/>
      <c r="L30" s="847"/>
      <c r="M30" s="847"/>
      <c r="N30" s="847"/>
      <c r="O30" s="847"/>
      <c r="P30" s="425"/>
      <c r="Q30" s="425"/>
      <c r="R30" s="425"/>
      <c r="S30" s="425"/>
      <c r="T30" s="425"/>
      <c r="V30" s="387">
        <v>42461</v>
      </c>
      <c r="W30" s="420">
        <f t="shared" si="6"/>
        <v>0.13311974140232899</v>
      </c>
      <c r="X30" s="420">
        <f t="shared" si="15"/>
        <v>0.29521784531566198</v>
      </c>
      <c r="Y30" s="419"/>
      <c r="Z30" s="420">
        <f t="shared" si="10"/>
        <v>6.5141084683267597E-2</v>
      </c>
      <c r="AA30" s="420">
        <f t="shared" si="10"/>
        <v>4.9358745569688701E-2</v>
      </c>
      <c r="AB30" s="420">
        <f t="shared" si="2"/>
        <v>0.115026715122243</v>
      </c>
      <c r="AC30" s="420">
        <f t="shared" si="14"/>
        <v>0.104642206156584</v>
      </c>
      <c r="AD30" s="420">
        <f t="shared" si="14"/>
        <v>0.111583935279396</v>
      </c>
      <c r="AE30" s="420">
        <f t="shared" si="3"/>
        <v>8.4612271509526202E-2</v>
      </c>
      <c r="AF30" s="420">
        <f t="shared" si="5"/>
        <v>7.6467890285406598E-2</v>
      </c>
      <c r="AG30" s="420">
        <f t="shared" si="7"/>
        <v>0.14534439576118499</v>
      </c>
      <c r="AH30" s="420">
        <f t="shared" si="8"/>
        <v>7.0640127568029204E-2</v>
      </c>
      <c r="AI30" s="420">
        <f t="shared" si="8"/>
        <v>0.165812321700293</v>
      </c>
      <c r="AJ30" s="420">
        <f t="shared" si="8"/>
        <v>6.8221031490754203E-2</v>
      </c>
      <c r="AK30" s="420">
        <f t="shared" si="9"/>
        <v>0.170107698179148</v>
      </c>
      <c r="AL30" s="420">
        <f t="shared" si="9"/>
        <v>0.17569000715922201</v>
      </c>
      <c r="AM30" s="420">
        <f t="shared" si="9"/>
        <v>0.14514310158701299</v>
      </c>
      <c r="AN30" s="420">
        <f t="shared" si="9"/>
        <v>0.12123824821713799</v>
      </c>
      <c r="AO30" s="420">
        <f t="shared" si="11"/>
        <v>0.14323057720089899</v>
      </c>
      <c r="AP30" s="420">
        <f t="shared" si="12"/>
        <v>7.1083255754546798E-2</v>
      </c>
      <c r="AQ30" s="420">
        <f t="shared" si="13"/>
        <v>0.14073884475424001</v>
      </c>
      <c r="AR30" s="419"/>
      <c r="AS30" s="419"/>
      <c r="AT30" s="419"/>
      <c r="AU30" s="419"/>
      <c r="AV30" s="419"/>
      <c r="AW30" s="419"/>
      <c r="AX30" s="421"/>
    </row>
    <row r="31" spans="1:50" x14ac:dyDescent="0.25">
      <c r="A31" s="411" t="s">
        <v>78</v>
      </c>
      <c r="B31" s="412" t="s">
        <v>323</v>
      </c>
      <c r="C31" s="415">
        <v>42887</v>
      </c>
      <c r="D31" s="413" t="str">
        <f t="shared" si="0"/>
        <v>42887ТФБ1</v>
      </c>
      <c r="E31" s="414">
        <v>1527095752.46</v>
      </c>
      <c r="F31" s="414">
        <v>15695349.48</v>
      </c>
      <c r="G31" s="413">
        <v>6.2137577270555903E-2</v>
      </c>
      <c r="H31" s="413">
        <v>7.3779900948422406E-2</v>
      </c>
      <c r="I31" s="847"/>
      <c r="J31" s="847"/>
      <c r="K31" s="847"/>
      <c r="L31" s="847"/>
      <c r="M31" s="847"/>
      <c r="N31" s="847"/>
      <c r="O31" s="847"/>
      <c r="P31" s="425"/>
      <c r="Q31" s="425"/>
      <c r="R31" s="425"/>
      <c r="S31" s="425"/>
      <c r="T31" s="425"/>
      <c r="V31" s="387">
        <v>42491</v>
      </c>
      <c r="W31" s="420">
        <f t="shared" si="6"/>
        <v>0.105151510238393</v>
      </c>
      <c r="X31" s="420">
        <f t="shared" si="15"/>
        <v>0.13310550684195299</v>
      </c>
      <c r="Y31" s="420">
        <f t="shared" ref="Y31:Y74" si="16">IF(ISNA(VLOOKUP($V31&amp;Y$1,$D$2:$H$1410,4,FALSE)),"",VLOOKUP($V31&amp;Y$1,$D$2:$H$1410,4,FALSE))</f>
        <v>0.15256712077544701</v>
      </c>
      <c r="Z31" s="420">
        <f t="shared" si="10"/>
        <v>9.0999819077202004E-2</v>
      </c>
      <c r="AA31" s="420">
        <f t="shared" si="10"/>
        <v>6.9198556231316002E-2</v>
      </c>
      <c r="AB31" s="420">
        <f t="shared" si="2"/>
        <v>0.159531269046747</v>
      </c>
      <c r="AC31" s="420">
        <f t="shared" si="14"/>
        <v>0.12680879624275801</v>
      </c>
      <c r="AD31" s="420">
        <f t="shared" si="14"/>
        <v>0.12410880001729201</v>
      </c>
      <c r="AE31" s="420">
        <f t="shared" si="3"/>
        <v>0.114439122863129</v>
      </c>
      <c r="AF31" s="420">
        <f t="shared" si="5"/>
        <v>8.9764260603649601E-2</v>
      </c>
      <c r="AG31" s="420">
        <f t="shared" si="7"/>
        <v>0.1198654127281</v>
      </c>
      <c r="AH31" s="420">
        <f t="shared" si="8"/>
        <v>4.2465945028586402E-2</v>
      </c>
      <c r="AI31" s="420">
        <f t="shared" si="8"/>
        <v>0.37069234159113401</v>
      </c>
      <c r="AJ31" s="420">
        <f t="shared" si="8"/>
        <v>0.118460370482402</v>
      </c>
      <c r="AK31" s="420">
        <f t="shared" si="9"/>
        <v>0.109541423696235</v>
      </c>
      <c r="AL31" s="420">
        <f t="shared" si="9"/>
        <v>0.17582798754772999</v>
      </c>
      <c r="AM31" s="420">
        <f t="shared" si="9"/>
        <v>0.16781062018593501</v>
      </c>
      <c r="AN31" s="420">
        <f t="shared" si="9"/>
        <v>9.8290636749418306E-2</v>
      </c>
      <c r="AO31" s="420">
        <f t="shared" si="11"/>
        <v>0.12864785068981599</v>
      </c>
      <c r="AP31" s="420">
        <f t="shared" si="12"/>
        <v>8.2320748628753701E-2</v>
      </c>
      <c r="AQ31" s="420">
        <f t="shared" si="13"/>
        <v>0.111010776726246</v>
      </c>
      <c r="AR31" s="419"/>
      <c r="AS31" s="419"/>
      <c r="AT31" s="419"/>
      <c r="AU31" s="419"/>
      <c r="AV31" s="419"/>
      <c r="AW31" s="419"/>
      <c r="AX31" s="421"/>
    </row>
    <row r="32" spans="1:50" x14ac:dyDescent="0.25">
      <c r="A32" s="411" t="s">
        <v>78</v>
      </c>
      <c r="B32" s="412" t="s">
        <v>323</v>
      </c>
      <c r="C32" s="415">
        <v>42917</v>
      </c>
      <c r="D32" s="413" t="str">
        <f t="shared" si="0"/>
        <v>42917ТФБ1</v>
      </c>
      <c r="E32" s="414">
        <v>1497365983.3299999</v>
      </c>
      <c r="F32" s="414">
        <v>29729769.129999898</v>
      </c>
      <c r="G32" s="413">
        <v>0.15724471214135899</v>
      </c>
      <c r="H32" s="413">
        <v>6.7937822265365794E-2</v>
      </c>
      <c r="I32" s="847"/>
      <c r="J32" s="847"/>
      <c r="K32" s="847"/>
      <c r="L32" s="847"/>
      <c r="M32" s="847"/>
      <c r="N32" s="847"/>
      <c r="O32" s="847"/>
      <c r="P32" s="425"/>
      <c r="Q32" s="425"/>
      <c r="R32" s="425"/>
      <c r="S32" s="425"/>
      <c r="T32" s="425"/>
      <c r="V32" s="387">
        <v>42522</v>
      </c>
      <c r="W32" s="420">
        <f t="shared" si="6"/>
        <v>0.13355985421467001</v>
      </c>
      <c r="X32" s="420">
        <f t="shared" si="15"/>
        <v>0.15891784542050399</v>
      </c>
      <c r="Y32" s="420">
        <f t="shared" si="16"/>
        <v>0.13776826755257901</v>
      </c>
      <c r="Z32" s="420">
        <f t="shared" si="10"/>
        <v>7.1544455612296498E-2</v>
      </c>
      <c r="AA32" s="420">
        <f t="shared" si="10"/>
        <v>6.2709598896827506E-2</v>
      </c>
      <c r="AB32" s="420">
        <f t="shared" si="2"/>
        <v>9.0916220543125106E-2</v>
      </c>
      <c r="AC32" s="420">
        <f t="shared" si="14"/>
        <v>4.9068207069115903E-2</v>
      </c>
      <c r="AD32" s="420">
        <f t="shared" si="14"/>
        <v>4.19168913405292E-2</v>
      </c>
      <c r="AE32" s="420">
        <f t="shared" si="3"/>
        <v>0.102249763179558</v>
      </c>
      <c r="AF32" s="420">
        <f t="shared" si="5"/>
        <v>7.0581750097481397E-2</v>
      </c>
      <c r="AG32" s="420">
        <f t="shared" si="7"/>
        <v>0.132789979473728</v>
      </c>
      <c r="AH32" s="420">
        <f t="shared" si="8"/>
        <v>3.56492238890029E-2</v>
      </c>
      <c r="AI32" s="420">
        <f t="shared" si="8"/>
        <v>9.1991976481661103E-2</v>
      </c>
      <c r="AJ32" s="420">
        <f t="shared" si="8"/>
        <v>6.9600536902855503E-2</v>
      </c>
      <c r="AK32" s="420">
        <f t="shared" si="9"/>
        <v>0.15154744746604201</v>
      </c>
      <c r="AL32" s="420">
        <f t="shared" si="9"/>
        <v>5.9811023571742401E-2</v>
      </c>
      <c r="AM32" s="420">
        <f t="shared" si="9"/>
        <v>4.8643745751392901E-2</v>
      </c>
      <c r="AN32" s="420">
        <f t="shared" si="9"/>
        <v>0.145984457130165</v>
      </c>
      <c r="AO32" s="420">
        <f t="shared" si="11"/>
        <v>0.14514392189004799</v>
      </c>
      <c r="AP32" s="420">
        <f t="shared" si="12"/>
        <v>0.115152822501439</v>
      </c>
      <c r="AQ32" s="420">
        <f t="shared" si="13"/>
        <v>0.12004981724263999</v>
      </c>
      <c r="AR32" s="420">
        <f t="shared" ref="AR32:AS51" si="17">IF(ISNA(VLOOKUP($V32&amp;AR$1,$D$2:$H$1410,4,FALSE)),"",VLOOKUP($V32&amp;AR$1,$D$2:$H$1410,4,FALSE))</f>
        <v>0.126583713608514</v>
      </c>
      <c r="AS32" s="420">
        <f t="shared" si="17"/>
        <v>0.15303452411572099</v>
      </c>
      <c r="AT32" s="419"/>
      <c r="AU32" s="419"/>
      <c r="AV32" s="419"/>
      <c r="AW32" s="419"/>
      <c r="AX32" s="421"/>
    </row>
    <row r="33" spans="1:50" x14ac:dyDescent="0.25">
      <c r="A33" s="411" t="s">
        <v>78</v>
      </c>
      <c r="B33" s="412" t="s">
        <v>323</v>
      </c>
      <c r="C33" s="415">
        <v>42948</v>
      </c>
      <c r="D33" s="413" t="str">
        <f t="shared" si="0"/>
        <v>42948ТФБ1</v>
      </c>
      <c r="E33" s="414">
        <v>1450839876.55</v>
      </c>
      <c r="F33" s="414">
        <v>46526106.780000001</v>
      </c>
      <c r="G33" s="413">
        <v>0.26890417853385701</v>
      </c>
      <c r="H33" s="413">
        <v>2.1629027475903902E-2</v>
      </c>
      <c r="I33" s="847"/>
      <c r="J33" s="847"/>
      <c r="K33" s="847"/>
      <c r="L33" s="847"/>
      <c r="M33" s="847"/>
      <c r="N33" s="847"/>
      <c r="O33" s="847"/>
      <c r="P33" s="425"/>
      <c r="Q33" s="425"/>
      <c r="R33" s="425"/>
      <c r="S33" s="425"/>
      <c r="T33" s="425"/>
      <c r="V33" s="387">
        <v>42552</v>
      </c>
      <c r="W33" s="420">
        <f t="shared" si="6"/>
        <v>0.15253392231882901</v>
      </c>
      <c r="X33" s="420">
        <f t="shared" si="15"/>
        <v>0.17641430194560201</v>
      </c>
      <c r="Y33" s="420">
        <f t="shared" si="16"/>
        <v>0.135405324111499</v>
      </c>
      <c r="Z33" s="420">
        <f t="shared" si="10"/>
        <v>5.7384692645368898E-2</v>
      </c>
      <c r="AA33" s="420">
        <f t="shared" si="10"/>
        <v>3.4124558639253497E-2</v>
      </c>
      <c r="AB33" s="420">
        <f t="shared" si="2"/>
        <v>0.114450857780694</v>
      </c>
      <c r="AC33" s="420">
        <f t="shared" si="14"/>
        <v>0.184920452996167</v>
      </c>
      <c r="AD33" s="420">
        <f t="shared" si="14"/>
        <v>0.21574717560834</v>
      </c>
      <c r="AE33" s="420">
        <f t="shared" si="3"/>
        <v>0.106122318239774</v>
      </c>
      <c r="AF33" s="420">
        <f t="shared" si="5"/>
        <v>0.137220808420107</v>
      </c>
      <c r="AG33" s="420">
        <f t="shared" si="7"/>
        <v>0.107256214237699</v>
      </c>
      <c r="AH33" s="420">
        <f t="shared" si="8"/>
        <v>4.6376468563427101E-2</v>
      </c>
      <c r="AI33" s="420">
        <f t="shared" si="8"/>
        <v>0.18601985688091999</v>
      </c>
      <c r="AJ33" s="420">
        <f t="shared" si="8"/>
        <v>4.8888810666468399E-2</v>
      </c>
      <c r="AK33" s="420">
        <f t="shared" si="9"/>
        <v>0.14891260007180501</v>
      </c>
      <c r="AL33" s="420">
        <f t="shared" si="9"/>
        <v>0.197664977010168</v>
      </c>
      <c r="AM33" s="420">
        <f t="shared" si="9"/>
        <v>4.9690572661467002E-2</v>
      </c>
      <c r="AN33" s="420">
        <f t="shared" si="9"/>
        <v>0.134902830900825</v>
      </c>
      <c r="AO33" s="420">
        <f t="shared" si="11"/>
        <v>0.137476529355857</v>
      </c>
      <c r="AP33" s="420">
        <f t="shared" si="12"/>
        <v>6.3949773878655997E-2</v>
      </c>
      <c r="AQ33" s="420">
        <f t="shared" si="13"/>
        <v>9.3319167164633995E-2</v>
      </c>
      <c r="AR33" s="420">
        <f t="shared" si="17"/>
        <v>0.22824952587890199</v>
      </c>
      <c r="AS33" s="420">
        <f t="shared" si="17"/>
        <v>0.166332924275682</v>
      </c>
      <c r="AT33" s="419"/>
      <c r="AU33" s="419"/>
      <c r="AV33" s="419"/>
      <c r="AW33" s="419"/>
      <c r="AX33" s="421"/>
    </row>
    <row r="34" spans="1:50" x14ac:dyDescent="0.25">
      <c r="A34" s="411" t="s">
        <v>78</v>
      </c>
      <c r="B34" s="412" t="s">
        <v>323</v>
      </c>
      <c r="C34" s="415">
        <v>42979</v>
      </c>
      <c r="D34" s="413" t="str">
        <f t="shared" si="0"/>
        <v>42979ТФБ1</v>
      </c>
      <c r="E34" s="414">
        <v>1427633174.75</v>
      </c>
      <c r="F34" s="414">
        <v>23206701.800000001</v>
      </c>
      <c r="G34" s="413">
        <v>0.12572870050783799</v>
      </c>
      <c r="H34" s="413">
        <v>4.0900942162565998E-2</v>
      </c>
      <c r="I34" s="847"/>
      <c r="J34" s="847"/>
      <c r="K34" s="847"/>
      <c r="L34" s="847"/>
      <c r="M34" s="847"/>
      <c r="N34" s="847"/>
      <c r="O34" s="847"/>
      <c r="P34" s="425"/>
      <c r="Q34" s="425"/>
      <c r="R34" s="425"/>
      <c r="S34" s="425"/>
      <c r="T34" s="425"/>
      <c r="V34" s="387">
        <v>42583</v>
      </c>
      <c r="W34" s="420">
        <f t="shared" si="6"/>
        <v>0.13966921927089099</v>
      </c>
      <c r="X34" s="420">
        <f t="shared" si="15"/>
        <v>0.14924426818109601</v>
      </c>
      <c r="Y34" s="420">
        <f t="shared" si="16"/>
        <v>0.16266060738653901</v>
      </c>
      <c r="Z34" s="420">
        <f t="shared" si="10"/>
        <v>0.11804680895373799</v>
      </c>
      <c r="AA34" s="420">
        <f t="shared" si="10"/>
        <v>8.0347911195925895E-2</v>
      </c>
      <c r="AB34" s="420">
        <f t="shared" si="2"/>
        <v>9.9713887909416501E-2</v>
      </c>
      <c r="AC34" s="420">
        <f t="shared" si="14"/>
        <v>4.5854086630396002E-2</v>
      </c>
      <c r="AD34" s="420">
        <f t="shared" si="14"/>
        <v>0.116139716922856</v>
      </c>
      <c r="AE34" s="420">
        <f t="shared" si="3"/>
        <v>9.7005860625913695E-2</v>
      </c>
      <c r="AF34" s="420">
        <f t="shared" si="5"/>
        <v>9.3525070464593393E-2</v>
      </c>
      <c r="AG34" s="420">
        <f t="shared" si="7"/>
        <v>0.116615078928119</v>
      </c>
      <c r="AH34" s="420">
        <f t="shared" si="8"/>
        <v>4.1771970503663998E-2</v>
      </c>
      <c r="AI34" s="420">
        <f t="shared" si="8"/>
        <v>9.6050880777188305E-2</v>
      </c>
      <c r="AJ34" s="420">
        <f t="shared" si="8"/>
        <v>0.13922324489862301</v>
      </c>
      <c r="AK34" s="420">
        <f t="shared" si="9"/>
        <v>0.19113623301194099</v>
      </c>
      <c r="AL34" s="420">
        <f t="shared" si="9"/>
        <v>0.18598212546690501</v>
      </c>
      <c r="AM34" s="420">
        <f t="shared" si="9"/>
        <v>0.11395686459268201</v>
      </c>
      <c r="AN34" s="420">
        <f t="shared" si="9"/>
        <v>9.1729491165317603E-2</v>
      </c>
      <c r="AO34" s="420">
        <f t="shared" si="11"/>
        <v>0.102782539109119</v>
      </c>
      <c r="AP34" s="420">
        <f t="shared" si="12"/>
        <v>8.1830041634150599E-2</v>
      </c>
      <c r="AQ34" s="420">
        <f t="shared" si="13"/>
        <v>0.13770945276239499</v>
      </c>
      <c r="AR34" s="420">
        <f t="shared" si="17"/>
        <v>0.118062546658824</v>
      </c>
      <c r="AS34" s="420">
        <f t="shared" si="17"/>
        <v>0.19635709349167901</v>
      </c>
      <c r="AT34" s="420">
        <f t="shared" ref="AT34:AT74" si="18">IF(ISNA(VLOOKUP($V34&amp;AT$1,$D$2:$H$1410,4,FALSE)),"",VLOOKUP($V34&amp;AT$1,$D$2:$H$1410,4,FALSE))</f>
        <v>0.37322452902577602</v>
      </c>
      <c r="AU34" s="419"/>
      <c r="AV34" s="419"/>
      <c r="AW34" s="419"/>
      <c r="AX34" s="421"/>
    </row>
    <row r="35" spans="1:50" x14ac:dyDescent="0.25">
      <c r="A35" s="411" t="s">
        <v>78</v>
      </c>
      <c r="B35" s="412" t="s">
        <v>323</v>
      </c>
      <c r="C35" s="415">
        <v>43009</v>
      </c>
      <c r="D35" s="413" t="str">
        <f t="shared" si="0"/>
        <v>43009ТФБ1</v>
      </c>
      <c r="E35" s="414">
        <v>1395817546.98</v>
      </c>
      <c r="F35" s="414">
        <v>31815627.77</v>
      </c>
      <c r="G35" s="413">
        <v>0.188696319096501</v>
      </c>
      <c r="H35" s="413">
        <v>3.36337489736558E-2</v>
      </c>
      <c r="I35" s="847"/>
      <c r="J35" s="847"/>
      <c r="K35" s="847"/>
      <c r="L35" s="847"/>
      <c r="M35" s="847"/>
      <c r="N35" s="847"/>
      <c r="O35" s="847"/>
      <c r="P35" s="425"/>
      <c r="Q35" s="425"/>
      <c r="R35" s="425"/>
      <c r="S35" s="425"/>
      <c r="T35" s="425"/>
      <c r="V35" s="387">
        <v>42614</v>
      </c>
      <c r="W35" s="420">
        <f t="shared" si="6"/>
        <v>0.11622482587356101</v>
      </c>
      <c r="X35" s="420">
        <f t="shared" si="15"/>
        <v>0.164308011848916</v>
      </c>
      <c r="Y35" s="420">
        <f t="shared" si="16"/>
        <v>0.18053730285670699</v>
      </c>
      <c r="Z35" s="420">
        <f t="shared" si="10"/>
        <v>7.6451248508692296E-2</v>
      </c>
      <c r="AA35" s="420">
        <f t="shared" si="10"/>
        <v>5.23579326117583E-2</v>
      </c>
      <c r="AB35" s="420">
        <f t="shared" si="2"/>
        <v>8.1540125234518507E-2</v>
      </c>
      <c r="AC35" s="420">
        <f t="shared" si="14"/>
        <v>0.12622563515455501</v>
      </c>
      <c r="AD35" s="420">
        <f t="shared" si="14"/>
        <v>8.5523970661754503E-2</v>
      </c>
      <c r="AE35" s="420">
        <f t="shared" si="3"/>
        <v>8.2042371006210604E-2</v>
      </c>
      <c r="AF35" s="420">
        <f t="shared" si="5"/>
        <v>0.10813520873961199</v>
      </c>
      <c r="AG35" s="420">
        <f t="shared" si="7"/>
        <v>0.141456379884144</v>
      </c>
      <c r="AH35" s="420">
        <f t="shared" si="8"/>
        <v>7.9400810996960502E-2</v>
      </c>
      <c r="AI35" s="420">
        <f t="shared" si="8"/>
        <v>9.6141156297637795E-2</v>
      </c>
      <c r="AJ35" s="420">
        <f t="shared" si="8"/>
        <v>0.104164843332817</v>
      </c>
      <c r="AK35" s="420">
        <f t="shared" si="9"/>
        <v>0.13364152194609399</v>
      </c>
      <c r="AL35" s="420">
        <f t="shared" si="9"/>
        <v>0.220464769228403</v>
      </c>
      <c r="AM35" s="420">
        <f t="shared" si="9"/>
        <v>0.10419631929437601</v>
      </c>
      <c r="AN35" s="420">
        <f t="shared" si="9"/>
        <v>0.15785814273596499</v>
      </c>
      <c r="AO35" s="420">
        <f t="shared" si="11"/>
        <v>0.111783996075154</v>
      </c>
      <c r="AP35" s="420">
        <f t="shared" si="12"/>
        <v>0.108751050926802</v>
      </c>
      <c r="AQ35" s="420">
        <f t="shared" si="13"/>
        <v>7.3229062098707401E-2</v>
      </c>
      <c r="AR35" s="420">
        <f t="shared" si="17"/>
        <v>0.19429603642915699</v>
      </c>
      <c r="AS35" s="420">
        <f t="shared" si="17"/>
        <v>0.20670913533173901</v>
      </c>
      <c r="AT35" s="420">
        <f t="shared" si="18"/>
        <v>0.44627451293769599</v>
      </c>
      <c r="AU35" s="419"/>
      <c r="AV35" s="419"/>
      <c r="AW35" s="419"/>
      <c r="AX35" s="421"/>
    </row>
    <row r="36" spans="1:50" x14ac:dyDescent="0.25">
      <c r="A36" s="411" t="s">
        <v>78</v>
      </c>
      <c r="B36" s="412" t="s">
        <v>323</v>
      </c>
      <c r="C36" s="415">
        <v>43040</v>
      </c>
      <c r="D36" s="413" t="str">
        <f t="shared" si="0"/>
        <v>43040ТФБ1</v>
      </c>
      <c r="E36" s="414">
        <v>1366704801.9200001</v>
      </c>
      <c r="F36" s="414">
        <v>29112745.060000099</v>
      </c>
      <c r="G36" s="413">
        <v>0.168685011107268</v>
      </c>
      <c r="H36" s="413">
        <v>2.8959091188522201E-2</v>
      </c>
      <c r="I36" s="847"/>
      <c r="J36" s="847"/>
      <c r="K36" s="847"/>
      <c r="L36" s="847"/>
      <c r="M36" s="847"/>
      <c r="N36" s="847"/>
      <c r="O36" s="847"/>
      <c r="P36" s="425"/>
      <c r="Q36" s="425"/>
      <c r="R36" s="425"/>
      <c r="S36" s="425"/>
      <c r="T36" s="425"/>
      <c r="V36" s="387">
        <v>42644</v>
      </c>
      <c r="W36" s="420">
        <f t="shared" si="6"/>
        <v>0.14133023278668699</v>
      </c>
      <c r="X36" s="420">
        <f t="shared" si="15"/>
        <v>0.115309572467181</v>
      </c>
      <c r="Y36" s="420">
        <f t="shared" si="16"/>
        <v>0.16166846341875901</v>
      </c>
      <c r="Z36" s="420">
        <f t="shared" si="10"/>
        <v>6.6027315217033505E-2</v>
      </c>
      <c r="AA36" s="420">
        <f t="shared" si="10"/>
        <v>8.3593293546295896E-2</v>
      </c>
      <c r="AB36" s="420">
        <f t="shared" si="2"/>
        <v>0.14559727781206899</v>
      </c>
      <c r="AC36" s="420">
        <f t="shared" si="14"/>
        <v>0.143922140756819</v>
      </c>
      <c r="AD36" s="420">
        <f t="shared" si="14"/>
        <v>0.103411194056881</v>
      </c>
      <c r="AE36" s="420">
        <f t="shared" si="3"/>
        <v>0.106415476340466</v>
      </c>
      <c r="AF36" s="420">
        <f t="shared" si="5"/>
        <v>0.29928279598660001</v>
      </c>
      <c r="AG36" s="420">
        <f t="shared" si="7"/>
        <v>0.12930544166859501</v>
      </c>
      <c r="AH36" s="420">
        <f t="shared" si="8"/>
        <v>6.4322789989738102E-2</v>
      </c>
      <c r="AI36" s="420">
        <f t="shared" si="8"/>
        <v>0.155012445742885</v>
      </c>
      <c r="AJ36" s="420">
        <f t="shared" si="8"/>
        <v>8.1636468201798207E-2</v>
      </c>
      <c r="AK36" s="420">
        <f t="shared" si="9"/>
        <v>0.14545522908806099</v>
      </c>
      <c r="AL36" s="420">
        <f t="shared" si="9"/>
        <v>0.17442471501158599</v>
      </c>
      <c r="AM36" s="420">
        <f t="shared" si="9"/>
        <v>8.6688319765412594E-2</v>
      </c>
      <c r="AN36" s="420">
        <f t="shared" si="9"/>
        <v>0.103660618245733</v>
      </c>
      <c r="AO36" s="420">
        <f t="shared" si="11"/>
        <v>9.7812432238917404E-2</v>
      </c>
      <c r="AP36" s="420">
        <f t="shared" si="12"/>
        <v>5.0491264289305497E-2</v>
      </c>
      <c r="AQ36" s="420">
        <f t="shared" si="13"/>
        <v>0.13906516432097599</v>
      </c>
      <c r="AR36" s="420">
        <f t="shared" si="17"/>
        <v>0.13903520144634701</v>
      </c>
      <c r="AS36" s="420">
        <f t="shared" si="17"/>
        <v>0.194085681393772</v>
      </c>
      <c r="AT36" s="420">
        <f t="shared" si="18"/>
        <v>8.6171186665614602E-2</v>
      </c>
      <c r="AU36" s="419"/>
      <c r="AV36" s="419"/>
      <c r="AW36" s="419"/>
      <c r="AX36" s="421"/>
    </row>
    <row r="37" spans="1:50" x14ac:dyDescent="0.25">
      <c r="A37" s="411" t="s">
        <v>78</v>
      </c>
      <c r="B37" s="412" t="s">
        <v>323</v>
      </c>
      <c r="C37" s="415">
        <v>43070</v>
      </c>
      <c r="D37" s="413" t="str">
        <f t="shared" si="0"/>
        <v>43070ТФБ1</v>
      </c>
      <c r="E37" s="414">
        <v>1336793928.8199999</v>
      </c>
      <c r="F37" s="414">
        <v>29910873.100000098</v>
      </c>
      <c r="G37" s="413">
        <v>0.17861141162010999</v>
      </c>
      <c r="H37" s="413">
        <v>1.4764462256572601E-2</v>
      </c>
      <c r="I37" s="847"/>
      <c r="J37" s="847"/>
      <c r="K37" s="847"/>
      <c r="L37" s="847"/>
      <c r="M37" s="847"/>
      <c r="N37" s="847"/>
      <c r="O37" s="847"/>
      <c r="P37" s="425"/>
      <c r="Q37" s="425"/>
      <c r="R37" s="425"/>
      <c r="S37" s="425"/>
      <c r="T37" s="425"/>
      <c r="V37" s="387">
        <v>42675</v>
      </c>
      <c r="W37" s="420">
        <f t="shared" si="6"/>
        <v>9.0516881068763697E-2</v>
      </c>
      <c r="X37" s="420">
        <f t="shared" si="15"/>
        <v>0.142994716243417</v>
      </c>
      <c r="Y37" s="420">
        <f t="shared" si="16"/>
        <v>0.107901424278686</v>
      </c>
      <c r="Z37" s="420">
        <f t="shared" si="10"/>
        <v>8.4500228238420197E-2</v>
      </c>
      <c r="AA37" s="420">
        <f t="shared" si="10"/>
        <v>0.105336489364875</v>
      </c>
      <c r="AB37" s="420">
        <f t="shared" ref="AB37:AB68" si="19">IF(ISNA(VLOOKUP($V37&amp;AB$1,$D$2:$H$1410,4,FALSE)),"",VLOOKUP($V37&amp;AB$1,$D$2:$H$1410,4,FALSE))</f>
        <v>0.153847611988743</v>
      </c>
      <c r="AC37" s="420">
        <f t="shared" si="14"/>
        <v>0.17094750364404801</v>
      </c>
      <c r="AD37" s="420">
        <f t="shared" si="14"/>
        <v>0.104582767142438</v>
      </c>
      <c r="AE37" s="420">
        <f t="shared" si="3"/>
        <v>6.5938777969728996E-2</v>
      </c>
      <c r="AF37" s="420">
        <f t="shared" si="5"/>
        <v>8.5503987868427694E-2</v>
      </c>
      <c r="AG37" s="420">
        <f t="shared" si="7"/>
        <v>0.124156057784872</v>
      </c>
      <c r="AH37" s="420">
        <f t="shared" si="8"/>
        <v>4.3175059002882203E-2</v>
      </c>
      <c r="AI37" s="420">
        <f t="shared" si="8"/>
        <v>0.111056220075912</v>
      </c>
      <c r="AJ37" s="420">
        <f t="shared" si="8"/>
        <v>0.103549781227293</v>
      </c>
      <c r="AK37" s="420">
        <f t="shared" si="9"/>
        <v>0.15452577931929701</v>
      </c>
      <c r="AL37" s="420">
        <f t="shared" si="9"/>
        <v>0.16292326610949401</v>
      </c>
      <c r="AM37" s="420">
        <f t="shared" si="9"/>
        <v>0.17044315211342101</v>
      </c>
      <c r="AN37" s="420">
        <f t="shared" si="9"/>
        <v>0.111578000828576</v>
      </c>
      <c r="AO37" s="420">
        <f t="shared" si="11"/>
        <v>0.113118984745461</v>
      </c>
      <c r="AP37" s="420">
        <f t="shared" si="12"/>
        <v>0.13427851672738</v>
      </c>
      <c r="AQ37" s="420">
        <f t="shared" si="13"/>
        <v>0.10663849388796701</v>
      </c>
      <c r="AR37" s="420">
        <f t="shared" si="17"/>
        <v>0.16401144246761601</v>
      </c>
      <c r="AS37" s="420">
        <f t="shared" si="17"/>
        <v>0.14139561895213101</v>
      </c>
      <c r="AT37" s="420">
        <f t="shared" si="18"/>
        <v>0.15789684015896199</v>
      </c>
      <c r="AU37" s="420">
        <f t="shared" ref="AU37:AU74" si="20">IF(ISNA(VLOOKUP($V37&amp;AU$1,$D$2:$H$1410,4,FALSE)),"",VLOOKUP($V37&amp;AU$1,$D$2:$H$1410,4,FALSE))</f>
        <v>0.19058879743633</v>
      </c>
      <c r="AV37" s="419"/>
      <c r="AW37" s="419"/>
      <c r="AX37" s="421"/>
    </row>
    <row r="38" spans="1:50" x14ac:dyDescent="0.25">
      <c r="A38" s="411" t="s">
        <v>78</v>
      </c>
      <c r="B38" s="412" t="s">
        <v>323</v>
      </c>
      <c r="C38" s="415">
        <v>43101</v>
      </c>
      <c r="D38" s="413" t="str">
        <f t="shared" si="0"/>
        <v>43101ТФБ1</v>
      </c>
      <c r="E38" s="414">
        <v>1300160293.6700001</v>
      </c>
      <c r="F38" s="414">
        <v>36633635.149999902</v>
      </c>
      <c r="G38" s="413">
        <v>0.21613983881285101</v>
      </c>
      <c r="H38" s="413">
        <v>3.4173454467033601E-3</v>
      </c>
      <c r="I38" s="847"/>
      <c r="J38" s="847"/>
      <c r="K38" s="847"/>
      <c r="L38" s="847"/>
      <c r="M38" s="847"/>
      <c r="N38" s="847"/>
      <c r="O38" s="847"/>
      <c r="P38" s="425"/>
      <c r="Q38" s="425"/>
      <c r="R38" s="425"/>
      <c r="S38" s="425"/>
      <c r="T38" s="425"/>
      <c r="V38" s="387">
        <v>42705</v>
      </c>
      <c r="W38" s="420">
        <f t="shared" si="6"/>
        <v>8.9262851803176599E-2</v>
      </c>
      <c r="X38" s="420">
        <f t="shared" si="15"/>
        <v>0.20535030834308199</v>
      </c>
      <c r="Y38" s="420">
        <f t="shared" si="16"/>
        <v>0.26717472032934902</v>
      </c>
      <c r="Z38" s="420">
        <f t="shared" si="10"/>
        <v>0.101487213564436</v>
      </c>
      <c r="AA38" s="420">
        <f t="shared" si="10"/>
        <v>8.3538911871859495E-2</v>
      </c>
      <c r="AB38" s="420">
        <f t="shared" si="19"/>
        <v>0.143233158895098</v>
      </c>
      <c r="AC38" s="420">
        <f t="shared" si="14"/>
        <v>0.36867027558956</v>
      </c>
      <c r="AD38" s="420">
        <f t="shared" si="14"/>
        <v>0.16721213459430601</v>
      </c>
      <c r="AE38" s="420">
        <f t="shared" ref="AE38:AE74" si="21">IF(ISNA(VLOOKUP($V38&amp;AE$1,$D$2:$H$1410,4,FALSE)),"",VLOOKUP($V38&amp;AE$1,$D$2:$H$1410,4,FALSE))</f>
        <v>9.2160781914334994E-2</v>
      </c>
      <c r="AF38" s="420">
        <f t="shared" si="5"/>
        <v>0.15950898714624401</v>
      </c>
      <c r="AG38" s="420">
        <f t="shared" si="7"/>
        <v>0.17807762156725701</v>
      </c>
      <c r="AH38" s="420">
        <f t="shared" ref="AH38:AJ57" si="22">IF(ISNA(VLOOKUP($V38&amp;AH$1,$D$2:$H$1410,4,FALSE)),"",VLOOKUP($V38&amp;AH$1,$D$2:$H$1410,4,FALSE))</f>
        <v>4.9960190772048302E-2</v>
      </c>
      <c r="AI38" s="420">
        <f t="shared" si="22"/>
        <v>0.69126827058499996</v>
      </c>
      <c r="AJ38" s="420">
        <f t="shared" si="22"/>
        <v>8.4300540538567795E-2</v>
      </c>
      <c r="AK38" s="420">
        <f t="shared" si="9"/>
        <v>0.121664609071174</v>
      </c>
      <c r="AL38" s="420">
        <f t="shared" si="9"/>
        <v>0.28009089270893101</v>
      </c>
      <c r="AM38" s="420">
        <f t="shared" si="9"/>
        <v>0.11426354395900901</v>
      </c>
      <c r="AN38" s="420">
        <f t="shared" si="9"/>
        <v>0.100154108115103</v>
      </c>
      <c r="AO38" s="420">
        <f t="shared" si="11"/>
        <v>0.135724734656409</v>
      </c>
      <c r="AP38" s="420">
        <f t="shared" si="12"/>
        <v>0.19487648517816999</v>
      </c>
      <c r="AQ38" s="420">
        <f t="shared" si="13"/>
        <v>0.105710587129091</v>
      </c>
      <c r="AR38" s="420">
        <f t="shared" si="17"/>
        <v>0.16480225185248801</v>
      </c>
      <c r="AS38" s="420">
        <f t="shared" si="17"/>
        <v>0.17356055420987601</v>
      </c>
      <c r="AT38" s="420">
        <f t="shared" si="18"/>
        <v>0.204044620559759</v>
      </c>
      <c r="AU38" s="420">
        <f t="shared" si="20"/>
        <v>0.15143324330794</v>
      </c>
      <c r="AV38" s="419"/>
      <c r="AW38" s="419"/>
      <c r="AX38" s="421"/>
    </row>
    <row r="39" spans="1:50" x14ac:dyDescent="0.25">
      <c r="A39" s="411" t="s">
        <v>78</v>
      </c>
      <c r="B39" s="412" t="s">
        <v>323</v>
      </c>
      <c r="C39" s="415">
        <v>43132</v>
      </c>
      <c r="D39" s="413" t="str">
        <f t="shared" si="0"/>
        <v>43132ТФБ1</v>
      </c>
      <c r="E39" s="414">
        <v>1266424719.95</v>
      </c>
      <c r="F39" s="414">
        <v>33735573.719999999</v>
      </c>
      <c r="G39" s="413">
        <v>0.22716224587085401</v>
      </c>
      <c r="H39" s="413">
        <v>0.16444628546062001</v>
      </c>
      <c r="I39" s="847"/>
      <c r="J39" s="847"/>
      <c r="K39" s="847"/>
      <c r="L39" s="847"/>
      <c r="M39" s="847"/>
      <c r="N39" s="847"/>
      <c r="O39" s="847"/>
      <c r="P39" s="425"/>
      <c r="Q39" s="425"/>
      <c r="R39" s="425"/>
      <c r="S39" s="425"/>
      <c r="T39" s="425"/>
      <c r="V39" s="387">
        <v>42736</v>
      </c>
      <c r="W39" s="420">
        <f t="shared" si="6"/>
        <v>8.9696871025794992E-3</v>
      </c>
      <c r="X39" s="420">
        <f t="shared" si="15"/>
        <v>0.11145090262684899</v>
      </c>
      <c r="Y39" s="420">
        <f t="shared" si="16"/>
        <v>1.36349203825059E-2</v>
      </c>
      <c r="Z39" s="420">
        <f t="shared" si="10"/>
        <v>0.11626063449313299</v>
      </c>
      <c r="AA39" s="420">
        <f t="shared" si="10"/>
        <v>7.3954647571787893E-2</v>
      </c>
      <c r="AB39" s="420">
        <f t="shared" si="19"/>
        <v>0.154609841934328</v>
      </c>
      <c r="AC39" s="420">
        <f t="shared" si="14"/>
        <v>0.17747786638506799</v>
      </c>
      <c r="AD39" s="420">
        <f t="shared" si="14"/>
        <v>0.247212532871809</v>
      </c>
      <c r="AE39" s="420">
        <f t="shared" si="21"/>
        <v>0.12848178882585101</v>
      </c>
      <c r="AF39" s="420">
        <f t="shared" si="5"/>
        <v>0.124567160199602</v>
      </c>
      <c r="AG39" s="420">
        <f t="shared" si="7"/>
        <v>0.121957657644936</v>
      </c>
      <c r="AH39" s="420">
        <f t="shared" si="22"/>
        <v>6.6546061150272603E-2</v>
      </c>
      <c r="AI39" s="420">
        <f t="shared" si="22"/>
        <v>9.0410583735677195E-3</v>
      </c>
      <c r="AJ39" s="420">
        <f t="shared" si="22"/>
        <v>0.104988612284694</v>
      </c>
      <c r="AK39" s="420">
        <f t="shared" si="9"/>
        <v>0.17465593730679599</v>
      </c>
      <c r="AL39" s="420">
        <f t="shared" si="9"/>
        <v>4.99140260875265E-2</v>
      </c>
      <c r="AM39" s="420">
        <f t="shared" si="9"/>
        <v>8.07008798836613E-2</v>
      </c>
      <c r="AN39" s="420">
        <f t="shared" si="9"/>
        <v>0.163950332463455</v>
      </c>
      <c r="AO39" s="420">
        <f t="shared" si="11"/>
        <v>0.109215039334664</v>
      </c>
      <c r="AP39" s="420">
        <f t="shared" si="12"/>
        <v>0.115337435219605</v>
      </c>
      <c r="AQ39" s="420">
        <f t="shared" si="13"/>
        <v>0.123651014409269</v>
      </c>
      <c r="AR39" s="420">
        <f t="shared" si="17"/>
        <v>0.234190828866607</v>
      </c>
      <c r="AS39" s="420">
        <f t="shared" si="17"/>
        <v>9.8356793148167004E-2</v>
      </c>
      <c r="AT39" s="420">
        <f t="shared" si="18"/>
        <v>0.18575190684191301</v>
      </c>
      <c r="AU39" s="420">
        <f t="shared" si="20"/>
        <v>0.29985491444365903</v>
      </c>
      <c r="AV39" s="419"/>
      <c r="AW39" s="419"/>
      <c r="AX39" s="421"/>
    </row>
    <row r="40" spans="1:50" x14ac:dyDescent="0.25">
      <c r="A40" s="411" t="s">
        <v>78</v>
      </c>
      <c r="B40" s="412" t="s">
        <v>323</v>
      </c>
      <c r="C40" s="415">
        <v>43160</v>
      </c>
      <c r="D40" s="413" t="str">
        <f t="shared" si="0"/>
        <v>43160ТФБ1</v>
      </c>
      <c r="E40" s="414">
        <v>1240544425.1099999</v>
      </c>
      <c r="F40" s="414">
        <v>25880294.84</v>
      </c>
      <c r="G40" s="413">
        <v>0.16135436609253301</v>
      </c>
      <c r="H40" s="413">
        <v>4.2274103467107998E-2</v>
      </c>
      <c r="I40" s="847"/>
      <c r="J40" s="847"/>
      <c r="K40" s="847"/>
      <c r="L40" s="847"/>
      <c r="M40" s="847"/>
      <c r="N40" s="847"/>
      <c r="O40" s="847"/>
      <c r="P40" s="425"/>
      <c r="Q40" s="425"/>
      <c r="R40" s="425"/>
      <c r="S40" s="425"/>
      <c r="T40" s="425"/>
      <c r="V40" s="387">
        <v>42767</v>
      </c>
      <c r="W40" s="420">
        <f t="shared" si="6"/>
        <v>5.5668902092119499E-2</v>
      </c>
      <c r="X40" s="420">
        <f t="shared" si="15"/>
        <v>0.14184256106760801</v>
      </c>
      <c r="Y40" s="420">
        <f t="shared" si="16"/>
        <v>9.8449087679827199E-2</v>
      </c>
      <c r="Z40" s="420">
        <f t="shared" si="10"/>
        <v>0.118825262812357</v>
      </c>
      <c r="AA40" s="420">
        <f t="shared" si="10"/>
        <v>9.4840118907160403E-2</v>
      </c>
      <c r="AB40" s="420">
        <f t="shared" si="19"/>
        <v>0.13210805927446001</v>
      </c>
      <c r="AC40" s="420">
        <f t="shared" si="14"/>
        <v>0.104541883459211</v>
      </c>
      <c r="AD40" s="420">
        <f t="shared" si="14"/>
        <v>0.13258426177191801</v>
      </c>
      <c r="AE40" s="420">
        <f t="shared" si="21"/>
        <v>0.112407165279499</v>
      </c>
      <c r="AF40" s="420">
        <f t="shared" si="5"/>
        <v>0.167640696962021</v>
      </c>
      <c r="AG40" s="420">
        <f t="shared" si="7"/>
        <v>0.12011724639947299</v>
      </c>
      <c r="AH40" s="420">
        <f t="shared" si="22"/>
        <v>7.2979467160738706E-2</v>
      </c>
      <c r="AI40" s="420">
        <f t="shared" si="22"/>
        <v>3.47515390780044E-2</v>
      </c>
      <c r="AJ40" s="420">
        <f t="shared" si="22"/>
        <v>8.1677135048250193E-2</v>
      </c>
      <c r="AK40" s="420">
        <f t="shared" ref="AK40:AN59" si="23">IF(ISNA(VLOOKUP($V40&amp;AK$1,$D$2:$H$1410,4,FALSE)),"",VLOOKUP($V40&amp;AK$1,$D$2:$H$1410,4,FALSE))</f>
        <v>0.147139295168221</v>
      </c>
      <c r="AL40" s="420">
        <f t="shared" si="23"/>
        <v>0.39903385589773099</v>
      </c>
      <c r="AM40" s="420">
        <f t="shared" si="23"/>
        <v>0.18495898266760999</v>
      </c>
      <c r="AN40" s="420">
        <f t="shared" si="23"/>
        <v>0.14118436311074101</v>
      </c>
      <c r="AO40" s="420">
        <f t="shared" si="11"/>
        <v>7.0405846971545796E-2</v>
      </c>
      <c r="AP40" s="420">
        <f t="shared" si="12"/>
        <v>0.13186901518234501</v>
      </c>
      <c r="AQ40" s="420">
        <f t="shared" si="13"/>
        <v>0.138799975862062</v>
      </c>
      <c r="AR40" s="420">
        <f t="shared" si="17"/>
        <v>0.17298064713584199</v>
      </c>
      <c r="AS40" s="420">
        <f t="shared" si="17"/>
        <v>0.100481363611168</v>
      </c>
      <c r="AT40" s="420">
        <f t="shared" si="18"/>
        <v>0.15025690749596299</v>
      </c>
      <c r="AU40" s="420">
        <f t="shared" si="20"/>
        <v>0.11404913495760099</v>
      </c>
      <c r="AV40" s="419"/>
      <c r="AW40" s="419"/>
      <c r="AX40" s="421"/>
    </row>
    <row r="41" spans="1:50" x14ac:dyDescent="0.25">
      <c r="A41" s="411" t="s">
        <v>78</v>
      </c>
      <c r="B41" s="412" t="s">
        <v>323</v>
      </c>
      <c r="C41" s="415">
        <v>43191</v>
      </c>
      <c r="D41" s="413" t="str">
        <f t="shared" si="0"/>
        <v>43191ТФБ1</v>
      </c>
      <c r="E41" s="414">
        <v>1208637134.0899999</v>
      </c>
      <c r="F41" s="414">
        <v>31907291.02</v>
      </c>
      <c r="G41" s="413">
        <v>0.21854500402087301</v>
      </c>
      <c r="H41" s="413">
        <v>3.5837704412988503E-2</v>
      </c>
      <c r="I41" s="847"/>
      <c r="J41" s="847"/>
      <c r="K41" s="847"/>
      <c r="L41" s="847"/>
      <c r="M41" s="847"/>
      <c r="N41" s="847"/>
      <c r="O41" s="847"/>
      <c r="P41" s="425"/>
      <c r="Q41" s="425"/>
      <c r="R41" s="425"/>
      <c r="S41" s="425"/>
      <c r="T41" s="425"/>
      <c r="V41" s="387">
        <v>42795</v>
      </c>
      <c r="W41" s="420">
        <f t="shared" si="6"/>
        <v>0.13168272762269101</v>
      </c>
      <c r="X41" s="420">
        <f t="shared" si="15"/>
        <v>0.153303761032241</v>
      </c>
      <c r="Y41" s="420">
        <f t="shared" si="16"/>
        <v>8.8774629409272901E-2</v>
      </c>
      <c r="Z41" s="420">
        <f t="shared" si="10"/>
        <v>0.123776821070819</v>
      </c>
      <c r="AA41" s="420">
        <f t="shared" si="10"/>
        <v>7.0648322767131302E-2</v>
      </c>
      <c r="AB41" s="420">
        <f t="shared" si="19"/>
        <v>0.19853598640498701</v>
      </c>
      <c r="AC41" s="420">
        <f t="shared" si="14"/>
        <v>6.3052219971259205E-2</v>
      </c>
      <c r="AD41" s="420">
        <f t="shared" si="14"/>
        <v>5.1938414175471397E-2</v>
      </c>
      <c r="AE41" s="420">
        <f t="shared" si="21"/>
        <v>0.141861827680969</v>
      </c>
      <c r="AF41" s="420">
        <f t="shared" si="5"/>
        <v>0.164753534657687</v>
      </c>
      <c r="AG41" s="420">
        <f t="shared" si="7"/>
        <v>0.125904105753993</v>
      </c>
      <c r="AH41" s="420">
        <f t="shared" si="22"/>
        <v>9.3595262632258702E-2</v>
      </c>
      <c r="AI41" s="420">
        <f t="shared" si="22"/>
        <v>0.11572369104445999</v>
      </c>
      <c r="AJ41" s="420">
        <f t="shared" si="22"/>
        <v>8.8424146269423201E-2</v>
      </c>
      <c r="AK41" s="420">
        <f t="shared" si="23"/>
        <v>0.13056958785598899</v>
      </c>
      <c r="AL41" s="420">
        <f t="shared" si="23"/>
        <v>8.0257651970385896E-2</v>
      </c>
      <c r="AM41" s="420">
        <f t="shared" si="23"/>
        <v>0.10531928214410401</v>
      </c>
      <c r="AN41" s="420">
        <f t="shared" si="23"/>
        <v>0.157893837184191</v>
      </c>
      <c r="AO41" s="420">
        <f t="shared" si="11"/>
        <v>0.13896577662568901</v>
      </c>
      <c r="AP41" s="420">
        <f t="shared" si="12"/>
        <v>0.10756637687997</v>
      </c>
      <c r="AQ41" s="420">
        <f t="shared" si="13"/>
        <v>0.15839282694544199</v>
      </c>
      <c r="AR41" s="420">
        <f t="shared" si="17"/>
        <v>0.25245212785712501</v>
      </c>
      <c r="AS41" s="420">
        <f t="shared" si="17"/>
        <v>0.24719568952152701</v>
      </c>
      <c r="AT41" s="420">
        <f t="shared" si="18"/>
        <v>0.16242182079324199</v>
      </c>
      <c r="AU41" s="420">
        <f t="shared" si="20"/>
        <v>0.17408997001458101</v>
      </c>
      <c r="AV41" s="419"/>
      <c r="AW41" s="419"/>
      <c r="AX41" s="421"/>
    </row>
    <row r="42" spans="1:50" x14ac:dyDescent="0.25">
      <c r="A42" s="411" t="s">
        <v>78</v>
      </c>
      <c r="B42" s="412" t="s">
        <v>323</v>
      </c>
      <c r="C42" s="415">
        <v>43221</v>
      </c>
      <c r="D42" s="413" t="str">
        <f t="shared" si="0"/>
        <v>43221ТФБ1</v>
      </c>
      <c r="E42" s="414">
        <v>1164139863.45</v>
      </c>
      <c r="F42" s="414">
        <v>44497270.640000001</v>
      </c>
      <c r="G42" s="413">
        <v>0.31932135146121399</v>
      </c>
      <c r="H42" s="413">
        <v>6.6297556168096697E-2</v>
      </c>
      <c r="I42" s="847"/>
      <c r="J42" s="847"/>
      <c r="K42" s="847"/>
      <c r="L42" s="847"/>
      <c r="M42" s="847"/>
      <c r="N42" s="847"/>
      <c r="O42" s="847"/>
      <c r="P42" s="425"/>
      <c r="Q42" s="425"/>
      <c r="R42" s="425"/>
      <c r="S42" s="425"/>
      <c r="T42" s="425"/>
      <c r="V42" s="387">
        <v>42826</v>
      </c>
      <c r="W42" s="420">
        <f t="shared" si="6"/>
        <v>0.13479821827212901</v>
      </c>
      <c r="X42" s="420">
        <f t="shared" si="15"/>
        <v>0.42251290849497902</v>
      </c>
      <c r="Y42" s="420">
        <f t="shared" si="16"/>
        <v>0.158481533195725</v>
      </c>
      <c r="Z42" s="420">
        <f t="shared" ref="Z42:AA61" si="24">IF(ISNA(VLOOKUP($V42&amp;Z$1,$D$2:$H$1410,4,FALSE)),"",VLOOKUP($V42&amp;Z$1,$D$2:$H$1410,4,FALSE))</f>
        <v>0.104314667711638</v>
      </c>
      <c r="AA42" s="420">
        <f t="shared" si="24"/>
        <v>9.0204466334916897E-2</v>
      </c>
      <c r="AB42" s="420">
        <f t="shared" si="19"/>
        <v>0.207977904138616</v>
      </c>
      <c r="AC42" s="420">
        <f t="shared" si="14"/>
        <v>0.110048871913899</v>
      </c>
      <c r="AD42" s="420">
        <f t="shared" si="14"/>
        <v>0.100618998653623</v>
      </c>
      <c r="AE42" s="420">
        <f t="shared" si="21"/>
        <v>9.4179111789187503E-2</v>
      </c>
      <c r="AF42" s="420">
        <f t="shared" si="5"/>
        <v>0.19228718959317401</v>
      </c>
      <c r="AG42" s="420">
        <f t="shared" si="7"/>
        <v>0.11025273835018901</v>
      </c>
      <c r="AH42" s="420">
        <f t="shared" si="22"/>
        <v>5.4557949161807603E-2</v>
      </c>
      <c r="AI42" s="420">
        <f t="shared" si="22"/>
        <v>0.12859934825823699</v>
      </c>
      <c r="AJ42" s="420">
        <f t="shared" si="22"/>
        <v>9.8513145296297497E-2</v>
      </c>
      <c r="AK42" s="420">
        <f t="shared" si="23"/>
        <v>0.16198104736920399</v>
      </c>
      <c r="AL42" s="420">
        <f t="shared" si="23"/>
        <v>0.28131563226807699</v>
      </c>
      <c r="AM42" s="420">
        <f t="shared" si="23"/>
        <v>0.109299172114835</v>
      </c>
      <c r="AN42" s="420">
        <f t="shared" si="23"/>
        <v>0.116808761965699</v>
      </c>
      <c r="AO42" s="420">
        <f t="shared" si="11"/>
        <v>0.243414756450334</v>
      </c>
      <c r="AP42" s="420">
        <f t="shared" si="12"/>
        <v>0.16370426658123299</v>
      </c>
      <c r="AQ42" s="420">
        <f t="shared" si="13"/>
        <v>0.110953047082476</v>
      </c>
      <c r="AR42" s="420">
        <f t="shared" si="17"/>
        <v>0.181235643843667</v>
      </c>
      <c r="AS42" s="420">
        <f t="shared" si="17"/>
        <v>0.15476454093918701</v>
      </c>
      <c r="AT42" s="420">
        <f t="shared" si="18"/>
        <v>0.14787997267598199</v>
      </c>
      <c r="AU42" s="420">
        <f t="shared" si="20"/>
        <v>0.208276130619339</v>
      </c>
      <c r="AV42" s="420">
        <f t="shared" ref="AV42:AV74" si="25">IF(ISNA(VLOOKUP($V42&amp;AV$1,$D$2:$H$1410,4,FALSE)),"",VLOOKUP($V42&amp;AV$1,$D$2:$H$1410,4,FALSE))</f>
        <v>0.45789215086824497</v>
      </c>
      <c r="AW42" s="419"/>
      <c r="AX42" s="421"/>
    </row>
    <row r="43" spans="1:50" x14ac:dyDescent="0.25">
      <c r="A43" s="411" t="s">
        <v>78</v>
      </c>
      <c r="B43" s="412" t="s">
        <v>323</v>
      </c>
      <c r="C43" s="415">
        <v>43252</v>
      </c>
      <c r="D43" s="413" t="str">
        <f t="shared" si="0"/>
        <v>43252ТФБ1</v>
      </c>
      <c r="E43" s="414">
        <v>1128491114.6400001</v>
      </c>
      <c r="F43" s="414">
        <v>35648748.810000099</v>
      </c>
      <c r="G43" s="413">
        <v>0.25132542100084299</v>
      </c>
      <c r="H43" s="413">
        <v>9.7021699198398897E-2</v>
      </c>
      <c r="I43" s="847"/>
      <c r="J43" s="847"/>
      <c r="K43" s="847"/>
      <c r="L43" s="847"/>
      <c r="M43" s="847"/>
      <c r="N43" s="847"/>
      <c r="O43" s="847"/>
      <c r="P43" s="425"/>
      <c r="Q43" s="425"/>
      <c r="R43" s="425"/>
      <c r="S43" s="425"/>
      <c r="T43" s="425"/>
      <c r="V43" s="387">
        <v>42856</v>
      </c>
      <c r="W43" s="420">
        <f t="shared" si="6"/>
        <v>0.109651975066685</v>
      </c>
      <c r="X43" s="420">
        <f t="shared" si="15"/>
        <v>0.167309773960123</v>
      </c>
      <c r="Y43" s="420">
        <f t="shared" si="16"/>
        <v>0.186567140279609</v>
      </c>
      <c r="Z43" s="420">
        <f t="shared" si="24"/>
        <v>0.14080838255696401</v>
      </c>
      <c r="AA43" s="420">
        <f t="shared" si="24"/>
        <v>9.3425076187054604E-2</v>
      </c>
      <c r="AB43" s="420">
        <f t="shared" si="19"/>
        <v>0.37093123011409102</v>
      </c>
      <c r="AC43" s="420">
        <f t="shared" si="14"/>
        <v>0.23218909965828599</v>
      </c>
      <c r="AD43" s="420">
        <f t="shared" si="14"/>
        <v>6.6173771989646704E-2</v>
      </c>
      <c r="AE43" s="420">
        <f t="shared" si="21"/>
        <v>0.17756566819825301</v>
      </c>
      <c r="AF43" s="420">
        <f t="shared" si="5"/>
        <v>8.58288702964419E-2</v>
      </c>
      <c r="AG43" s="420">
        <f t="shared" si="7"/>
        <v>0.14767519279744501</v>
      </c>
      <c r="AH43" s="420">
        <f t="shared" si="22"/>
        <v>5.9971369704403601E-2</v>
      </c>
      <c r="AI43" s="420">
        <f t="shared" si="22"/>
        <v>5.8105250732859999E-2</v>
      </c>
      <c r="AJ43" s="420">
        <f t="shared" si="22"/>
        <v>0.12851601793035</v>
      </c>
      <c r="AK43" s="420">
        <f t="shared" si="23"/>
        <v>0.20408069264270601</v>
      </c>
      <c r="AL43" s="420">
        <f t="shared" si="23"/>
        <v>3.9836019412422402E-2</v>
      </c>
      <c r="AM43" s="420">
        <f t="shared" si="23"/>
        <v>0.126062288855538</v>
      </c>
      <c r="AN43" s="420">
        <f t="shared" si="23"/>
        <v>9.9770346553340702E-2</v>
      </c>
      <c r="AO43" s="420">
        <f t="shared" si="11"/>
        <v>0.106036147572324</v>
      </c>
      <c r="AP43" s="420">
        <f t="shared" si="12"/>
        <v>0.15593209476297401</v>
      </c>
      <c r="AQ43" s="420">
        <f t="shared" si="13"/>
        <v>0.146253587154101</v>
      </c>
      <c r="AR43" s="420">
        <f t="shared" si="17"/>
        <v>0.196371300457159</v>
      </c>
      <c r="AS43" s="420">
        <f t="shared" si="17"/>
        <v>0.14548332451246301</v>
      </c>
      <c r="AT43" s="420">
        <f t="shared" si="18"/>
        <v>0.257479156970922</v>
      </c>
      <c r="AU43" s="420">
        <f t="shared" si="20"/>
        <v>0.14201606755388699</v>
      </c>
      <c r="AV43" s="420">
        <f t="shared" si="25"/>
        <v>0.26313439578113801</v>
      </c>
      <c r="AW43" s="419"/>
      <c r="AX43" s="421"/>
    </row>
    <row r="44" spans="1:50" x14ac:dyDescent="0.25">
      <c r="A44" s="411" t="s">
        <v>78</v>
      </c>
      <c r="B44" s="412" t="s">
        <v>323</v>
      </c>
      <c r="C44" s="415">
        <v>43282</v>
      </c>
      <c r="D44" s="413" t="str">
        <f t="shared" si="0"/>
        <v>43282ТФБ1</v>
      </c>
      <c r="E44" s="414">
        <v>1094670283.3199999</v>
      </c>
      <c r="F44" s="414">
        <v>33820831.32</v>
      </c>
      <c r="G44" s="413">
        <v>0.24446858427040999</v>
      </c>
      <c r="H44" s="413">
        <v>2.9059364743617901E-2</v>
      </c>
      <c r="I44" s="847"/>
      <c r="J44" s="847"/>
      <c r="K44" s="847"/>
      <c r="L44" s="847"/>
      <c r="M44" s="847"/>
      <c r="N44" s="847"/>
      <c r="O44" s="847"/>
      <c r="P44" s="425"/>
      <c r="Q44" s="425"/>
      <c r="R44" s="425"/>
      <c r="S44" s="425"/>
      <c r="T44" s="425"/>
      <c r="V44" s="387">
        <v>42887</v>
      </c>
      <c r="W44" s="420">
        <f t="shared" si="6"/>
        <v>6.2137577270555903E-2</v>
      </c>
      <c r="X44" s="420">
        <f t="shared" si="15"/>
        <v>0.10145996916323199</v>
      </c>
      <c r="Y44" s="420">
        <f t="shared" si="16"/>
        <v>0.13369907065095599</v>
      </c>
      <c r="Z44" s="420">
        <f t="shared" si="24"/>
        <v>5.2875707526049198E-2</v>
      </c>
      <c r="AA44" s="420">
        <f t="shared" si="24"/>
        <v>4.3759239777562901E-2</v>
      </c>
      <c r="AB44" s="420">
        <f t="shared" si="19"/>
        <v>0.17307155403308</v>
      </c>
      <c r="AC44" s="420">
        <f t="shared" si="14"/>
        <v>0.12172667557851299</v>
      </c>
      <c r="AD44" s="420">
        <f t="shared" si="14"/>
        <v>9.7145872081650902E-2</v>
      </c>
      <c r="AE44" s="420">
        <f t="shared" si="21"/>
        <v>0.196245661059474</v>
      </c>
      <c r="AF44" s="420">
        <f t="shared" si="5"/>
        <v>7.4246228942091097E-2</v>
      </c>
      <c r="AG44" s="420">
        <f t="shared" si="7"/>
        <v>0.20339927245464701</v>
      </c>
      <c r="AH44" s="420">
        <f t="shared" si="22"/>
        <v>5.4341975787662998E-2</v>
      </c>
      <c r="AI44" s="420">
        <f t="shared" si="22"/>
        <v>9.62883312700646E-2</v>
      </c>
      <c r="AJ44" s="420">
        <f t="shared" si="22"/>
        <v>4.7904994412522599E-2</v>
      </c>
      <c r="AK44" s="420">
        <f t="shared" si="23"/>
        <v>0.185858571396984</v>
      </c>
      <c r="AL44" s="420">
        <f t="shared" si="23"/>
        <v>6.6796723639416897E-2</v>
      </c>
      <c r="AM44" s="420">
        <f t="shared" si="23"/>
        <v>0.23218176310532701</v>
      </c>
      <c r="AN44" s="420">
        <f t="shared" si="23"/>
        <v>0.15396343180039601</v>
      </c>
      <c r="AO44" s="420">
        <f t="shared" si="11"/>
        <v>0.55037520501604398</v>
      </c>
      <c r="AP44" s="420">
        <f t="shared" si="12"/>
        <v>0.115972065597219</v>
      </c>
      <c r="AQ44" s="420">
        <f t="shared" si="13"/>
        <v>0.24307777777391201</v>
      </c>
      <c r="AR44" s="420">
        <f t="shared" si="17"/>
        <v>0.245495006297868</v>
      </c>
      <c r="AS44" s="420">
        <f t="shared" si="17"/>
        <v>0.17916814460508601</v>
      </c>
      <c r="AT44" s="420">
        <f t="shared" si="18"/>
        <v>0.208114986920647</v>
      </c>
      <c r="AU44" s="420">
        <f t="shared" si="20"/>
        <v>0.17859842919222399</v>
      </c>
      <c r="AV44" s="420">
        <f t="shared" si="25"/>
        <v>0.27733722290462298</v>
      </c>
      <c r="AW44" s="419"/>
      <c r="AX44" s="421"/>
    </row>
    <row r="45" spans="1:50" x14ac:dyDescent="0.25">
      <c r="A45" s="411" t="s">
        <v>78</v>
      </c>
      <c r="B45" s="412" t="s">
        <v>323</v>
      </c>
      <c r="C45" s="415">
        <v>43313</v>
      </c>
      <c r="D45" s="413" t="str">
        <f t="shared" si="0"/>
        <v>43313ТФБ1</v>
      </c>
      <c r="E45" s="414">
        <v>1071664622.36</v>
      </c>
      <c r="F45" s="414">
        <v>23226688.16</v>
      </c>
      <c r="G45" s="413">
        <v>0.163783639720536</v>
      </c>
      <c r="H45" s="413">
        <v>1.8622090019312601E-2</v>
      </c>
      <c r="I45" s="847"/>
      <c r="J45" s="847"/>
      <c r="K45" s="847"/>
      <c r="L45" s="847"/>
      <c r="M45" s="847"/>
      <c r="N45" s="847"/>
      <c r="O45" s="847"/>
      <c r="P45" s="425"/>
      <c r="Q45" s="425"/>
      <c r="R45" s="425"/>
      <c r="S45" s="425"/>
      <c r="T45" s="425"/>
      <c r="V45" s="387">
        <v>42917</v>
      </c>
      <c r="W45" s="420">
        <f t="shared" si="6"/>
        <v>0.15724471214135899</v>
      </c>
      <c r="X45" s="420">
        <f t="shared" si="15"/>
        <v>0.20073103321629299</v>
      </c>
      <c r="Y45" s="420">
        <f t="shared" si="16"/>
        <v>0.21250973505283099</v>
      </c>
      <c r="Z45" s="420">
        <f t="shared" si="24"/>
        <v>5.87286352727776E-2</v>
      </c>
      <c r="AA45" s="420">
        <f t="shared" si="24"/>
        <v>0.106149056202541</v>
      </c>
      <c r="AB45" s="420">
        <f t="shared" si="19"/>
        <v>0.140694954134582</v>
      </c>
      <c r="AC45" s="420">
        <f t="shared" si="14"/>
        <v>0.20363812772520101</v>
      </c>
      <c r="AD45" s="420">
        <f t="shared" si="14"/>
        <v>0.32983099286234102</v>
      </c>
      <c r="AE45" s="420">
        <f t="shared" si="21"/>
        <v>0.100087474634174</v>
      </c>
      <c r="AF45" s="420">
        <f t="shared" si="5"/>
        <v>0.24174080325323799</v>
      </c>
      <c r="AG45" s="420">
        <f t="shared" si="7"/>
        <v>0.12511690920137</v>
      </c>
      <c r="AH45" s="420">
        <f t="shared" si="22"/>
        <v>5.5464093831021397E-2</v>
      </c>
      <c r="AI45" s="420">
        <f t="shared" si="22"/>
        <v>0.19724928952457499</v>
      </c>
      <c r="AJ45" s="420">
        <f t="shared" si="22"/>
        <v>0.139653144532531</v>
      </c>
      <c r="AK45" s="420">
        <f t="shared" si="23"/>
        <v>0.14287718700552399</v>
      </c>
      <c r="AL45" s="420">
        <f t="shared" si="23"/>
        <v>9.3566476006878396E-2</v>
      </c>
      <c r="AM45" s="420">
        <f t="shared" si="23"/>
        <v>0.26176738647995901</v>
      </c>
      <c r="AN45" s="420">
        <f t="shared" si="23"/>
        <v>0.160566305374302</v>
      </c>
      <c r="AO45" s="420">
        <f t="shared" si="11"/>
        <v>0.159474184830349</v>
      </c>
      <c r="AP45" s="420">
        <f t="shared" si="12"/>
        <v>0.15443728088790301</v>
      </c>
      <c r="AQ45" s="420">
        <f t="shared" si="13"/>
        <v>0.133288807534825</v>
      </c>
      <c r="AR45" s="420">
        <f t="shared" si="17"/>
        <v>0.25165395985958999</v>
      </c>
      <c r="AS45" s="420">
        <f t="shared" si="17"/>
        <v>9.2644939145988495E-2</v>
      </c>
      <c r="AT45" s="420">
        <f t="shared" si="18"/>
        <v>0.23887408223360701</v>
      </c>
      <c r="AU45" s="420">
        <f t="shared" si="20"/>
        <v>0.18679944948410901</v>
      </c>
      <c r="AV45" s="420">
        <f t="shared" si="25"/>
        <v>0.22932558744958501</v>
      </c>
      <c r="AW45" s="419"/>
      <c r="AX45" s="421"/>
    </row>
    <row r="46" spans="1:50" x14ac:dyDescent="0.25">
      <c r="A46" s="411" t="s">
        <v>78</v>
      </c>
      <c r="B46" s="412" t="s">
        <v>323</v>
      </c>
      <c r="C46" s="415">
        <v>43344</v>
      </c>
      <c r="D46" s="413" t="str">
        <f t="shared" si="0"/>
        <v>43344ТФБ1</v>
      </c>
      <c r="E46" s="414">
        <v>1043322990.9400001</v>
      </c>
      <c r="F46" s="414">
        <v>28341631.420000002</v>
      </c>
      <c r="G46" s="413">
        <v>0.20039154412903701</v>
      </c>
      <c r="H46" s="413">
        <v>6.6215981316057201E-2</v>
      </c>
      <c r="I46" s="847"/>
      <c r="J46" s="847"/>
      <c r="K46" s="847"/>
      <c r="L46" s="847"/>
      <c r="M46" s="847"/>
      <c r="N46" s="847"/>
      <c r="O46" s="847"/>
      <c r="P46" s="425"/>
      <c r="Q46" s="425"/>
      <c r="R46" s="425"/>
      <c r="S46" s="425"/>
      <c r="T46" s="425"/>
      <c r="V46" s="387">
        <v>42948</v>
      </c>
      <c r="W46" s="420">
        <f t="shared" si="6"/>
        <v>0.26890417853385701</v>
      </c>
      <c r="X46" s="420">
        <f t="shared" si="15"/>
        <v>0.24026945200101699</v>
      </c>
      <c r="Y46" s="420">
        <f t="shared" si="16"/>
        <v>0.12511566786841199</v>
      </c>
      <c r="Z46" s="420">
        <f t="shared" si="24"/>
        <v>0.24242832489159699</v>
      </c>
      <c r="AA46" s="420">
        <f t="shared" si="24"/>
        <v>0.133594374356243</v>
      </c>
      <c r="AB46" s="420">
        <f t="shared" si="19"/>
        <v>0.27928928957671401</v>
      </c>
      <c r="AC46" s="420">
        <f t="shared" si="14"/>
        <v>0.208003594224167</v>
      </c>
      <c r="AD46" s="420">
        <f t="shared" si="14"/>
        <v>0.107154936398689</v>
      </c>
      <c r="AE46" s="420">
        <f t="shared" si="21"/>
        <v>0.16648704298735401</v>
      </c>
      <c r="AF46" s="420">
        <f t="shared" ref="AF46:AF74" si="26">IF(ISNA(VLOOKUP($V46&amp;AF$1,$D$2:$H$1410,4,FALSE)),"",VLOOKUP($V46&amp;AF$1,$D$2:$H$1410,4,FALSE))</f>
        <v>6.5906269312425006E-2</v>
      </c>
      <c r="AG46" s="420">
        <f t="shared" si="7"/>
        <v>0.144890258417571</v>
      </c>
      <c r="AH46" s="420">
        <f t="shared" si="22"/>
        <v>0.13486472137584399</v>
      </c>
      <c r="AI46" s="420">
        <f t="shared" si="22"/>
        <v>0.27907398732685101</v>
      </c>
      <c r="AJ46" s="420">
        <f t="shared" si="22"/>
        <v>0.110746439026895</v>
      </c>
      <c r="AK46" s="420">
        <f t="shared" si="23"/>
        <v>0.169259440045917</v>
      </c>
      <c r="AL46" s="420">
        <f t="shared" si="23"/>
        <v>0.29447533179826302</v>
      </c>
      <c r="AM46" s="420">
        <f t="shared" si="23"/>
        <v>0.19447545688894499</v>
      </c>
      <c r="AN46" s="420">
        <f t="shared" si="23"/>
        <v>0.18856700988855399</v>
      </c>
      <c r="AO46" s="420">
        <f t="shared" si="11"/>
        <v>0.144952250794705</v>
      </c>
      <c r="AP46" s="420">
        <f t="shared" si="12"/>
        <v>0.118483274787374</v>
      </c>
      <c r="AQ46" s="420">
        <f t="shared" si="13"/>
        <v>0.118410981347598</v>
      </c>
      <c r="AR46" s="420">
        <f t="shared" si="17"/>
        <v>0.233060525183025</v>
      </c>
      <c r="AS46" s="420">
        <f t="shared" si="17"/>
        <v>0.23221761437032501</v>
      </c>
      <c r="AT46" s="420">
        <f t="shared" si="18"/>
        <v>0.19081786426227501</v>
      </c>
      <c r="AU46" s="420">
        <f t="shared" si="20"/>
        <v>0.21871962096393699</v>
      </c>
      <c r="AV46" s="420">
        <f t="shared" si="25"/>
        <v>0.207550347008227</v>
      </c>
      <c r="AW46" s="419"/>
      <c r="AX46" s="421"/>
    </row>
    <row r="47" spans="1:50" x14ac:dyDescent="0.25">
      <c r="A47" s="411" t="s">
        <v>78</v>
      </c>
      <c r="B47" s="412" t="s">
        <v>323</v>
      </c>
      <c r="C47" s="415">
        <v>43374</v>
      </c>
      <c r="D47" s="413" t="str">
        <f t="shared" si="0"/>
        <v>43374ТФБ1</v>
      </c>
      <c r="E47" s="414">
        <v>1009642103.1</v>
      </c>
      <c r="F47" s="414">
        <v>33680887.840000004</v>
      </c>
      <c r="G47" s="413">
        <v>0.16698483066742301</v>
      </c>
      <c r="H47" s="413">
        <v>0.240671079114463</v>
      </c>
      <c r="I47" s="847"/>
      <c r="J47" s="847"/>
      <c r="K47" s="847"/>
      <c r="L47" s="847"/>
      <c r="M47" s="847"/>
      <c r="N47" s="847"/>
      <c r="O47" s="847"/>
      <c r="P47" s="425"/>
      <c r="Q47" s="425"/>
      <c r="R47" s="425"/>
      <c r="S47" s="425"/>
      <c r="T47" s="425"/>
      <c r="V47" s="387">
        <v>42979</v>
      </c>
      <c r="W47" s="420">
        <f t="shared" ref="W47:W74" si="27">IF(ISNA(VLOOKUP($V47&amp;W$1,$D$2:$H$1410,4,FALSE)),"",VLOOKUP($V47&amp;W$1,$D$2:$H$1410,4,FALSE))</f>
        <v>0.12572870050783799</v>
      </c>
      <c r="X47" s="420">
        <f t="shared" si="15"/>
        <v>0.14802386990378799</v>
      </c>
      <c r="Y47" s="420">
        <f t="shared" si="16"/>
        <v>0.15778791921955199</v>
      </c>
      <c r="Z47" s="420">
        <f t="shared" si="24"/>
        <v>0.159950371480822</v>
      </c>
      <c r="AA47" s="420">
        <f t="shared" si="24"/>
        <v>0.12100873132297001</v>
      </c>
      <c r="AB47" s="420">
        <f t="shared" si="19"/>
        <v>9.6216221566580801E-2</v>
      </c>
      <c r="AC47" s="420">
        <f t="shared" si="14"/>
        <v>0.30474988269340803</v>
      </c>
      <c r="AD47" s="420">
        <f t="shared" si="14"/>
        <v>0.30366101097159098</v>
      </c>
      <c r="AE47" s="420">
        <f t="shared" si="21"/>
        <v>0.14923990830203501</v>
      </c>
      <c r="AF47" s="420">
        <f t="shared" si="26"/>
        <v>0.53731986982250601</v>
      </c>
      <c r="AG47" s="420">
        <f t="shared" ref="AG47:AG74" si="28">IF(ISNA(VLOOKUP($V47&amp;AG$1,$D$2:$H$1410,4,FALSE)),"",VLOOKUP($V47&amp;AG$1,$D$2:$H$1410,4,FALSE))</f>
        <v>8.59031249104696E-2</v>
      </c>
      <c r="AH47" s="420">
        <f t="shared" si="22"/>
        <v>6.8472816389507293E-2</v>
      </c>
      <c r="AI47" s="420">
        <f t="shared" si="22"/>
        <v>0.117096370557552</v>
      </c>
      <c r="AJ47" s="420">
        <f t="shared" si="22"/>
        <v>0.104152974557587</v>
      </c>
      <c r="AK47" s="420">
        <f t="shared" si="23"/>
        <v>0.174405342621126</v>
      </c>
      <c r="AL47" s="420">
        <f t="shared" si="23"/>
        <v>0.16856440546291601</v>
      </c>
      <c r="AM47" s="420">
        <f t="shared" si="23"/>
        <v>0.14135389986480201</v>
      </c>
      <c r="AN47" s="420">
        <f t="shared" si="23"/>
        <v>0.26433055709948</v>
      </c>
      <c r="AO47" s="420">
        <f t="shared" si="11"/>
        <v>0.16306800598650401</v>
      </c>
      <c r="AP47" s="420">
        <f t="shared" si="12"/>
        <v>0.164884199308589</v>
      </c>
      <c r="AQ47" s="420">
        <f t="shared" si="13"/>
        <v>0.206792140280086</v>
      </c>
      <c r="AR47" s="420">
        <f t="shared" si="17"/>
        <v>0.18119157489908599</v>
      </c>
      <c r="AS47" s="420">
        <f t="shared" si="17"/>
        <v>0.143845602652176</v>
      </c>
      <c r="AT47" s="420">
        <f t="shared" si="18"/>
        <v>0.24721655224135</v>
      </c>
      <c r="AU47" s="420">
        <f t="shared" si="20"/>
        <v>0.25195409310453298</v>
      </c>
      <c r="AV47" s="420">
        <f t="shared" si="25"/>
        <v>0.37659233058554098</v>
      </c>
      <c r="AW47" s="419"/>
      <c r="AX47" s="421"/>
    </row>
    <row r="48" spans="1:50" x14ac:dyDescent="0.25">
      <c r="A48" s="411" t="s">
        <v>78</v>
      </c>
      <c r="B48" s="412" t="s">
        <v>323</v>
      </c>
      <c r="C48" s="415">
        <v>43405</v>
      </c>
      <c r="D48" s="413" t="str">
        <f t="shared" si="0"/>
        <v>43405ТФБ1</v>
      </c>
      <c r="E48" s="414">
        <v>978947445.11000001</v>
      </c>
      <c r="F48" s="414">
        <v>31613667.940000001</v>
      </c>
      <c r="G48" s="413">
        <v>0.25986967929556498</v>
      </c>
      <c r="H48" s="413">
        <v>2.4048140594521698E-2</v>
      </c>
      <c r="I48" s="847"/>
      <c r="J48" s="847"/>
      <c r="K48" s="847"/>
      <c r="L48" s="847"/>
      <c r="M48" s="847"/>
      <c r="N48" s="847"/>
      <c r="O48" s="847"/>
      <c r="P48" s="425"/>
      <c r="Q48" s="425"/>
      <c r="R48" s="425"/>
      <c r="S48" s="425"/>
      <c r="T48" s="425"/>
      <c r="V48" s="387">
        <v>43009</v>
      </c>
      <c r="W48" s="420">
        <f t="shared" si="27"/>
        <v>0.188696319096501</v>
      </c>
      <c r="X48" s="420">
        <f t="shared" si="15"/>
        <v>0.16236636331701601</v>
      </c>
      <c r="Y48" s="420">
        <f t="shared" si="16"/>
        <v>0.154863819436238</v>
      </c>
      <c r="Z48" s="420">
        <f t="shared" si="24"/>
        <v>0.11072625807179701</v>
      </c>
      <c r="AA48" s="420">
        <f t="shared" si="24"/>
        <v>9.5331927949168796E-2</v>
      </c>
      <c r="AB48" s="420">
        <f t="shared" si="19"/>
        <v>0.26391092766180102</v>
      </c>
      <c r="AC48" s="420">
        <f t="shared" ref="AC48:AD67" si="29">IF(ISNA(VLOOKUP($V48&amp;AC$1,$D$2:$H$1410,4,FALSE)),"",VLOOKUP($V48&amp;AC$1,$D$2:$H$1410,4,FALSE))</f>
        <v>0.25432368534482702</v>
      </c>
      <c r="AD48" s="420">
        <f t="shared" si="29"/>
        <v>0.17287516858476901</v>
      </c>
      <c r="AE48" s="420">
        <f t="shared" si="21"/>
        <v>0.37791359531181201</v>
      </c>
      <c r="AF48" s="420">
        <f t="shared" si="26"/>
        <v>0.17614735080368399</v>
      </c>
      <c r="AG48" s="420">
        <f t="shared" si="28"/>
        <v>0.150108914181704</v>
      </c>
      <c r="AH48" s="420">
        <f t="shared" si="22"/>
        <v>0.25026364274027701</v>
      </c>
      <c r="AI48" s="420">
        <f t="shared" si="22"/>
        <v>0.17894613172688101</v>
      </c>
      <c r="AJ48" s="420">
        <f t="shared" si="22"/>
        <v>8.3415215506400298E-2</v>
      </c>
      <c r="AK48" s="420">
        <f t="shared" si="23"/>
        <v>0.418804393875988</v>
      </c>
      <c r="AL48" s="420">
        <f t="shared" si="23"/>
        <v>0.114235061262044</v>
      </c>
      <c r="AM48" s="420">
        <f t="shared" si="23"/>
        <v>0.22801317731482901</v>
      </c>
      <c r="AN48" s="420">
        <f t="shared" si="23"/>
        <v>0.23509442621453</v>
      </c>
      <c r="AO48" s="420">
        <f t="shared" si="11"/>
        <v>0.30308010004678099</v>
      </c>
      <c r="AP48" s="420">
        <f t="shared" si="12"/>
        <v>0.164737544505694</v>
      </c>
      <c r="AQ48" s="420">
        <f t="shared" si="13"/>
        <v>0.26021976207994302</v>
      </c>
      <c r="AR48" s="420">
        <f t="shared" si="17"/>
        <v>0.110214625771314</v>
      </c>
      <c r="AS48" s="420">
        <f t="shared" si="17"/>
        <v>0.162623464423238</v>
      </c>
      <c r="AT48" s="420">
        <f t="shared" si="18"/>
        <v>0.33189422462867302</v>
      </c>
      <c r="AU48" s="420">
        <f t="shared" si="20"/>
        <v>0.30225402596678402</v>
      </c>
      <c r="AV48" s="420">
        <f t="shared" si="25"/>
        <v>0.277845033404512</v>
      </c>
      <c r="AW48" s="419"/>
      <c r="AX48" s="421"/>
    </row>
    <row r="49" spans="1:50" x14ac:dyDescent="0.25">
      <c r="A49" s="411" t="s">
        <v>78</v>
      </c>
      <c r="B49" s="412" t="s">
        <v>323</v>
      </c>
      <c r="C49" s="415">
        <v>43435</v>
      </c>
      <c r="D49" s="413" t="str">
        <f t="shared" si="0"/>
        <v>43435ТФБ1</v>
      </c>
      <c r="E49" s="414">
        <v>945290576.20000005</v>
      </c>
      <c r="F49" s="414">
        <v>33656868.909999996</v>
      </c>
      <c r="G49" s="413">
        <v>0.28583535421107997</v>
      </c>
      <c r="H49" s="413">
        <v>5.1900370203488699E-2</v>
      </c>
      <c r="I49" s="847"/>
      <c r="J49" s="847"/>
      <c r="K49" s="847"/>
      <c r="L49" s="847"/>
      <c r="M49" s="847"/>
      <c r="N49" s="847"/>
      <c r="O49" s="847"/>
      <c r="P49" s="425"/>
      <c r="Q49" s="425"/>
      <c r="R49" s="425"/>
      <c r="S49" s="425"/>
      <c r="T49" s="425"/>
      <c r="V49" s="387">
        <v>43040</v>
      </c>
      <c r="W49" s="420">
        <f t="shared" si="27"/>
        <v>0.168685011107268</v>
      </c>
      <c r="X49" s="420">
        <f t="shared" si="15"/>
        <v>0.22984529846419999</v>
      </c>
      <c r="Y49" s="420">
        <f t="shared" si="16"/>
        <v>0.28733913533467997</v>
      </c>
      <c r="Z49" s="420">
        <f t="shared" si="24"/>
        <v>0.185735291773862</v>
      </c>
      <c r="AA49" s="420">
        <f t="shared" si="24"/>
        <v>0.15852752256967101</v>
      </c>
      <c r="AB49" s="420">
        <f t="shared" si="19"/>
        <v>0.22753346670517199</v>
      </c>
      <c r="AC49" s="420">
        <f t="shared" si="29"/>
        <v>0.207535905126395</v>
      </c>
      <c r="AD49" s="420">
        <f t="shared" si="29"/>
        <v>0.16877143407699999</v>
      </c>
      <c r="AE49" s="420">
        <f t="shared" si="21"/>
        <v>0.26938391491497399</v>
      </c>
      <c r="AF49" s="420">
        <f t="shared" si="26"/>
        <v>0.18637949067401099</v>
      </c>
      <c r="AG49" s="420">
        <f t="shared" si="28"/>
        <v>0.22484146760419499</v>
      </c>
      <c r="AH49" s="420">
        <f t="shared" si="22"/>
        <v>0.24252543321703801</v>
      </c>
      <c r="AI49" s="420">
        <f t="shared" si="22"/>
        <v>0.14383073492762299</v>
      </c>
      <c r="AJ49" s="420">
        <f t="shared" si="22"/>
        <v>0.16702639036091399</v>
      </c>
      <c r="AK49" s="420">
        <f t="shared" si="23"/>
        <v>0.29958417821203398</v>
      </c>
      <c r="AL49" s="420">
        <f t="shared" si="23"/>
        <v>0.16012509494937399</v>
      </c>
      <c r="AM49" s="420">
        <f t="shared" si="23"/>
        <v>0.105729663785192</v>
      </c>
      <c r="AN49" s="420">
        <f t="shared" si="23"/>
        <v>0.295124381713603</v>
      </c>
      <c r="AO49" s="420">
        <f t="shared" si="11"/>
        <v>0.31647373626263497</v>
      </c>
      <c r="AP49" s="420">
        <f t="shared" si="12"/>
        <v>0.29163667341421201</v>
      </c>
      <c r="AQ49" s="420">
        <f t="shared" si="13"/>
        <v>0.181402302552438</v>
      </c>
      <c r="AR49" s="420">
        <f t="shared" si="17"/>
        <v>0.24985683607281101</v>
      </c>
      <c r="AS49" s="420">
        <f t="shared" si="17"/>
        <v>0.28005720615826402</v>
      </c>
      <c r="AT49" s="420">
        <f t="shared" si="18"/>
        <v>0.34084891477746598</v>
      </c>
      <c r="AU49" s="420">
        <f t="shared" si="20"/>
        <v>0.35666109283265801</v>
      </c>
      <c r="AV49" s="420">
        <f t="shared" si="25"/>
        <v>0.26976377226766102</v>
      </c>
      <c r="AW49" s="419"/>
      <c r="AX49" s="421"/>
    </row>
    <row r="50" spans="1:50" x14ac:dyDescent="0.25">
      <c r="A50" s="411" t="s">
        <v>78</v>
      </c>
      <c r="B50" s="412" t="s">
        <v>323</v>
      </c>
      <c r="C50" s="415">
        <v>43466</v>
      </c>
      <c r="D50" s="413" t="str">
        <f t="shared" si="0"/>
        <v>43466ТФБ1</v>
      </c>
      <c r="E50" s="414">
        <v>917882779.21999896</v>
      </c>
      <c r="F50" s="414">
        <v>27407796.98</v>
      </c>
      <c r="G50" s="413">
        <v>0.22207434407150001</v>
      </c>
      <c r="H50" s="413">
        <v>2.5936422885467301E-2</v>
      </c>
      <c r="I50" s="847"/>
      <c r="J50" s="847"/>
      <c r="K50" s="847"/>
      <c r="L50" s="847"/>
      <c r="M50" s="847"/>
      <c r="N50" s="847"/>
      <c r="O50" s="847"/>
      <c r="P50" s="425"/>
      <c r="Q50" s="425"/>
      <c r="R50" s="425"/>
      <c r="S50" s="425"/>
      <c r="T50" s="425"/>
      <c r="V50" s="387">
        <v>43070</v>
      </c>
      <c r="W50" s="420">
        <f t="shared" si="27"/>
        <v>0.17861141162010999</v>
      </c>
      <c r="X50" s="420">
        <f t="shared" si="15"/>
        <v>0.30514494429746802</v>
      </c>
      <c r="Y50" s="420">
        <f t="shared" si="16"/>
        <v>0.36348551169885102</v>
      </c>
      <c r="Z50" s="420">
        <f t="shared" si="24"/>
        <v>0.14336867044599599</v>
      </c>
      <c r="AA50" s="420">
        <f t="shared" si="24"/>
        <v>8.9175146170226094E-2</v>
      </c>
      <c r="AB50" s="420">
        <f t="shared" si="19"/>
        <v>0.27912596362971198</v>
      </c>
      <c r="AC50" s="420">
        <f t="shared" si="29"/>
        <v>0.325819931903643</v>
      </c>
      <c r="AD50" s="420">
        <f t="shared" si="29"/>
        <v>0.27799464897441101</v>
      </c>
      <c r="AE50" s="420">
        <f t="shared" si="21"/>
        <v>0.32905755829987399</v>
      </c>
      <c r="AF50" s="420">
        <f t="shared" si="26"/>
        <v>0.26042543182265898</v>
      </c>
      <c r="AG50" s="420">
        <f t="shared" si="28"/>
        <v>0.29322973871332603</v>
      </c>
      <c r="AH50" s="420">
        <f t="shared" si="22"/>
        <v>0.13106003063443</v>
      </c>
      <c r="AI50" s="420">
        <f t="shared" si="22"/>
        <v>0.18172283414090501</v>
      </c>
      <c r="AJ50" s="420">
        <f t="shared" si="22"/>
        <v>0.18222618618077199</v>
      </c>
      <c r="AK50" s="420">
        <f t="shared" si="23"/>
        <v>0.27105552860654902</v>
      </c>
      <c r="AL50" s="420">
        <f t="shared" si="23"/>
        <v>0.22810847404256501</v>
      </c>
      <c r="AM50" s="420">
        <f t="shared" si="23"/>
        <v>8.9490896971624198E-2</v>
      </c>
      <c r="AN50" s="420">
        <f t="shared" si="23"/>
        <v>0.33882266883348</v>
      </c>
      <c r="AO50" s="420">
        <f t="shared" si="11"/>
        <v>0.36712293844897398</v>
      </c>
      <c r="AP50" s="420">
        <f t="shared" si="12"/>
        <v>0.18029375284980101</v>
      </c>
      <c r="AQ50" s="420">
        <f t="shared" si="13"/>
        <v>0.23265429978294999</v>
      </c>
      <c r="AR50" s="420">
        <f t="shared" si="17"/>
        <v>0.251113508387863</v>
      </c>
      <c r="AS50" s="420">
        <f t="shared" si="17"/>
        <v>0.28771805336856499</v>
      </c>
      <c r="AT50" s="420">
        <f t="shared" si="18"/>
        <v>0.29798104098471001</v>
      </c>
      <c r="AU50" s="420">
        <f t="shared" si="20"/>
        <v>0.476088004184824</v>
      </c>
      <c r="AV50" s="420">
        <f t="shared" si="25"/>
        <v>0.34293353206687999</v>
      </c>
      <c r="AW50" s="419"/>
      <c r="AX50" s="421"/>
    </row>
    <row r="51" spans="1:50" x14ac:dyDescent="0.25">
      <c r="A51" s="411" t="s">
        <v>78</v>
      </c>
      <c r="B51" s="412" t="s">
        <v>323</v>
      </c>
      <c r="C51" s="415">
        <v>43497</v>
      </c>
      <c r="D51" s="413" t="str">
        <f t="shared" si="0"/>
        <v>43497ТФБ1</v>
      </c>
      <c r="E51" s="414">
        <v>888797436.87</v>
      </c>
      <c r="F51" s="414">
        <v>29085342.350000001</v>
      </c>
      <c r="G51" s="413">
        <v>0.25789433273547202</v>
      </c>
      <c r="H51" s="413">
        <v>5.20377940243257E-2</v>
      </c>
      <c r="I51" s="847"/>
      <c r="J51" s="847"/>
      <c r="K51" s="847"/>
      <c r="L51" s="847"/>
      <c r="M51" s="847"/>
      <c r="N51" s="847"/>
      <c r="O51" s="847"/>
      <c r="P51" s="425"/>
      <c r="Q51" s="425"/>
      <c r="R51" s="425"/>
      <c r="S51" s="425"/>
      <c r="T51" s="425"/>
      <c r="V51" s="387">
        <v>43101</v>
      </c>
      <c r="W51" s="420">
        <f t="shared" si="27"/>
        <v>0.21613983881285101</v>
      </c>
      <c r="X51" s="420">
        <f t="shared" si="15"/>
        <v>0.22931718570640899</v>
      </c>
      <c r="Y51" s="420">
        <f t="shared" si="16"/>
        <v>0.19508032557028701</v>
      </c>
      <c r="Z51" s="420">
        <f t="shared" si="24"/>
        <v>0.19442278238922001</v>
      </c>
      <c r="AA51" s="420">
        <f t="shared" si="24"/>
        <v>0.19613117240421801</v>
      </c>
      <c r="AB51" s="420">
        <f t="shared" si="19"/>
        <v>0.39751564864394201</v>
      </c>
      <c r="AC51" s="420">
        <f t="shared" si="29"/>
        <v>0.22600445187482399</v>
      </c>
      <c r="AD51" s="420">
        <f t="shared" si="29"/>
        <v>0.14284617907104599</v>
      </c>
      <c r="AE51" s="420">
        <f t="shared" si="21"/>
        <v>0.28551375675727397</v>
      </c>
      <c r="AF51" s="420">
        <f t="shared" si="26"/>
        <v>0.242089045340832</v>
      </c>
      <c r="AG51" s="420">
        <f t="shared" si="28"/>
        <v>0.18313068094915499</v>
      </c>
      <c r="AH51" s="420">
        <f t="shared" si="22"/>
        <v>9.2662875997362601E-2</v>
      </c>
      <c r="AI51" s="420">
        <f t="shared" si="22"/>
        <v>0.216676263472556</v>
      </c>
      <c r="AJ51" s="420">
        <f t="shared" si="22"/>
        <v>0.11825960086686201</v>
      </c>
      <c r="AK51" s="420">
        <f t="shared" si="23"/>
        <v>0.44332492218925901</v>
      </c>
      <c r="AL51" s="420">
        <f t="shared" si="23"/>
        <v>0.17281449947177199</v>
      </c>
      <c r="AM51" s="420">
        <f t="shared" si="23"/>
        <v>0.218083581493482</v>
      </c>
      <c r="AN51" s="420">
        <f t="shared" si="23"/>
        <v>0.31061145471692497</v>
      </c>
      <c r="AO51" s="420">
        <f t="shared" si="11"/>
        <v>0.28506943531149498</v>
      </c>
      <c r="AP51" s="420">
        <f t="shared" si="12"/>
        <v>0.14957064306609699</v>
      </c>
      <c r="AQ51" s="420">
        <f t="shared" si="13"/>
        <v>0.17037550500165999</v>
      </c>
      <c r="AR51" s="420">
        <f t="shared" si="17"/>
        <v>0.15348870399932499</v>
      </c>
      <c r="AS51" s="420">
        <f t="shared" si="17"/>
        <v>0.158673721008704</v>
      </c>
      <c r="AT51" s="420">
        <f t="shared" si="18"/>
        <v>0.32597499400977598</v>
      </c>
      <c r="AU51" s="420">
        <f t="shared" si="20"/>
        <v>0.37405422976494102</v>
      </c>
      <c r="AV51" s="420">
        <f t="shared" si="25"/>
        <v>0.49623367160292198</v>
      </c>
      <c r="AW51" s="419"/>
      <c r="AX51" s="421"/>
    </row>
    <row r="52" spans="1:50" x14ac:dyDescent="0.25">
      <c r="A52" s="411" t="s">
        <v>78</v>
      </c>
      <c r="B52" s="412" t="s">
        <v>323</v>
      </c>
      <c r="C52" s="415">
        <v>43525</v>
      </c>
      <c r="D52" s="413" t="str">
        <f t="shared" si="0"/>
        <v>43525ТФБ1</v>
      </c>
      <c r="E52" s="414">
        <v>868576489.23000097</v>
      </c>
      <c r="F52" s="414">
        <v>20220947.640000001</v>
      </c>
      <c r="G52" s="413">
        <v>0.13869075265929301</v>
      </c>
      <c r="H52" s="413">
        <v>8.8252689796719894E-2</v>
      </c>
      <c r="I52" s="847"/>
      <c r="J52" s="847"/>
      <c r="K52" s="847"/>
      <c r="L52" s="847"/>
      <c r="M52" s="847"/>
      <c r="N52" s="847"/>
      <c r="O52" s="847"/>
      <c r="P52" s="425"/>
      <c r="Q52" s="425"/>
      <c r="R52" s="425"/>
      <c r="S52" s="425"/>
      <c r="T52" s="425"/>
      <c r="V52" s="387">
        <v>43132</v>
      </c>
      <c r="W52" s="420">
        <f t="shared" si="27"/>
        <v>0.22716224587085401</v>
      </c>
      <c r="X52" s="420">
        <f t="shared" si="15"/>
        <v>0.17247740950524801</v>
      </c>
      <c r="Y52" s="420">
        <f t="shared" si="16"/>
        <v>0.18793049724279601</v>
      </c>
      <c r="Z52" s="420">
        <f t="shared" si="24"/>
        <v>0.176077130025977</v>
      </c>
      <c r="AA52" s="420">
        <f t="shared" si="24"/>
        <v>0.16835226662946101</v>
      </c>
      <c r="AB52" s="420">
        <f t="shared" si="19"/>
        <v>0.30874631365383498</v>
      </c>
      <c r="AC52" s="420">
        <f t="shared" si="29"/>
        <v>0.251896126594019</v>
      </c>
      <c r="AD52" s="420">
        <f t="shared" si="29"/>
        <v>0.146787086127671</v>
      </c>
      <c r="AE52" s="420">
        <f t="shared" si="21"/>
        <v>0.15540957934539501</v>
      </c>
      <c r="AF52" s="420">
        <f t="shared" si="26"/>
        <v>0.16968621413837001</v>
      </c>
      <c r="AG52" s="420">
        <f t="shared" si="28"/>
        <v>0.327240203596941</v>
      </c>
      <c r="AH52" s="420">
        <f t="shared" si="22"/>
        <v>0.11747479942915599</v>
      </c>
      <c r="AI52" s="420">
        <f t="shared" si="22"/>
        <v>0.196271087250912</v>
      </c>
      <c r="AJ52" s="420">
        <f t="shared" si="22"/>
        <v>0.17013006114340401</v>
      </c>
      <c r="AK52" s="420">
        <f t="shared" si="23"/>
        <v>0.35232855817617897</v>
      </c>
      <c r="AL52" s="420">
        <f t="shared" si="23"/>
        <v>0.21444212422088299</v>
      </c>
      <c r="AM52" s="420">
        <f t="shared" si="23"/>
        <v>0.18178764151198901</v>
      </c>
      <c r="AN52" s="420">
        <f t="shared" si="23"/>
        <v>0.374717434382628</v>
      </c>
      <c r="AO52" s="420">
        <f t="shared" si="11"/>
        <v>0.22511063063617201</v>
      </c>
      <c r="AP52" s="420">
        <f t="shared" si="12"/>
        <v>0.14623661682429501</v>
      </c>
      <c r="AQ52" s="420">
        <f t="shared" si="13"/>
        <v>0.21786029741441501</v>
      </c>
      <c r="AR52" s="420">
        <f t="shared" ref="AR52:AS74" si="30">IF(ISNA(VLOOKUP($V52&amp;AR$1,$D$2:$H$1410,4,FALSE)),"",VLOOKUP($V52&amp;AR$1,$D$2:$H$1410,4,FALSE))</f>
        <v>0.297798626596604</v>
      </c>
      <c r="AS52" s="420">
        <f t="shared" si="30"/>
        <v>0.16689709508182901</v>
      </c>
      <c r="AT52" s="420">
        <f t="shared" si="18"/>
        <v>0.28233013823124897</v>
      </c>
      <c r="AU52" s="420">
        <f t="shared" si="20"/>
        <v>0.288142817337663</v>
      </c>
      <c r="AV52" s="420">
        <f t="shared" si="25"/>
        <v>0.53007257754203996</v>
      </c>
      <c r="AW52" s="419"/>
      <c r="AX52" s="421"/>
    </row>
    <row r="53" spans="1:50" x14ac:dyDescent="0.25">
      <c r="A53" s="411" t="s">
        <v>78</v>
      </c>
      <c r="B53" s="412" t="s">
        <v>323</v>
      </c>
      <c r="C53" s="415">
        <v>43556</v>
      </c>
      <c r="D53" s="413" t="str">
        <f t="shared" si="0"/>
        <v>43556ТФБ1</v>
      </c>
      <c r="E53" s="414">
        <v>848624170.66999805</v>
      </c>
      <c r="F53" s="414">
        <v>19952318.559999999</v>
      </c>
      <c r="G53" s="413">
        <v>0.104519455268858</v>
      </c>
      <c r="H53" s="413">
        <v>6.9289892033817094E-2</v>
      </c>
      <c r="I53" s="847"/>
      <c r="J53" s="847"/>
      <c r="K53" s="847"/>
      <c r="L53" s="847"/>
      <c r="M53" s="847"/>
      <c r="N53" s="847"/>
      <c r="O53" s="847"/>
      <c r="P53" s="425"/>
      <c r="Q53" s="425"/>
      <c r="R53" s="425"/>
      <c r="S53" s="425"/>
      <c r="T53" s="425"/>
      <c r="V53" s="387">
        <v>43160</v>
      </c>
      <c r="W53" s="420">
        <f t="shared" si="27"/>
        <v>0.16135436609253301</v>
      </c>
      <c r="X53" s="420">
        <f t="shared" si="15"/>
        <v>0.35939721277939801</v>
      </c>
      <c r="Y53" s="420">
        <f t="shared" si="16"/>
        <v>0.19996856775366101</v>
      </c>
      <c r="Z53" s="420">
        <f t="shared" si="24"/>
        <v>0.23190242775639</v>
      </c>
      <c r="AA53" s="420">
        <f t="shared" si="24"/>
        <v>0.188170652616095</v>
      </c>
      <c r="AB53" s="420">
        <f t="shared" si="19"/>
        <v>0.26617191485999803</v>
      </c>
      <c r="AC53" s="420">
        <f t="shared" si="29"/>
        <v>0.20531559909320199</v>
      </c>
      <c r="AD53" s="420">
        <f t="shared" si="29"/>
        <v>0.15517932332929099</v>
      </c>
      <c r="AE53" s="420">
        <f t="shared" si="21"/>
        <v>0.25287005115254801</v>
      </c>
      <c r="AF53" s="420">
        <f t="shared" si="26"/>
        <v>0.24071958831651899</v>
      </c>
      <c r="AG53" s="420">
        <f t="shared" si="28"/>
        <v>0.120291961321351</v>
      </c>
      <c r="AH53" s="420">
        <f t="shared" si="22"/>
        <v>8.5454231053653198E-2</v>
      </c>
      <c r="AI53" s="420">
        <f t="shared" si="22"/>
        <v>0.19252364214197401</v>
      </c>
      <c r="AJ53" s="420">
        <f t="shared" si="22"/>
        <v>0.30311026844432998</v>
      </c>
      <c r="AK53" s="420">
        <f t="shared" si="23"/>
        <v>0.22251142620188799</v>
      </c>
      <c r="AL53" s="420">
        <f t="shared" si="23"/>
        <v>0.41093349699487502</v>
      </c>
      <c r="AM53" s="420">
        <f t="shared" si="23"/>
        <v>0.38063497431535098</v>
      </c>
      <c r="AN53" s="420">
        <f t="shared" si="23"/>
        <v>0.36636292159338202</v>
      </c>
      <c r="AO53" s="420">
        <f t="shared" si="11"/>
        <v>0.29021828804743199</v>
      </c>
      <c r="AP53" s="420">
        <f t="shared" si="12"/>
        <v>0.17151063408525</v>
      </c>
      <c r="AQ53" s="420">
        <f t="shared" si="13"/>
        <v>0.18004354632715999</v>
      </c>
      <c r="AR53" s="420">
        <f t="shared" si="30"/>
        <v>0.21957561308794299</v>
      </c>
      <c r="AS53" s="420">
        <f t="shared" si="30"/>
        <v>0.25406218288453403</v>
      </c>
      <c r="AT53" s="420">
        <f t="shared" si="18"/>
        <v>0.27867160546601799</v>
      </c>
      <c r="AU53" s="420">
        <f t="shared" si="20"/>
        <v>0.38446554911256903</v>
      </c>
      <c r="AV53" s="420">
        <f t="shared" si="25"/>
        <v>0.37394859418329401</v>
      </c>
      <c r="AW53" s="419"/>
      <c r="AX53" s="421"/>
    </row>
    <row r="54" spans="1:50" x14ac:dyDescent="0.25">
      <c r="A54" s="411" t="s">
        <v>78</v>
      </c>
      <c r="B54" s="412" t="s">
        <v>323</v>
      </c>
      <c r="C54" s="415">
        <v>43586</v>
      </c>
      <c r="D54" s="413" t="str">
        <f t="shared" si="0"/>
        <v>43586ТФБ1</v>
      </c>
      <c r="E54" s="414">
        <v>832105301.69999897</v>
      </c>
      <c r="F54" s="414">
        <v>16518868.970000001</v>
      </c>
      <c r="G54" s="413">
        <v>0.12872592385063</v>
      </c>
      <c r="H54" s="413">
        <v>8.6120420038148598E-2</v>
      </c>
      <c r="I54" s="847"/>
      <c r="J54" s="847"/>
      <c r="K54" s="847"/>
      <c r="L54" s="847"/>
      <c r="M54" s="847"/>
      <c r="N54" s="847"/>
      <c r="O54" s="847"/>
      <c r="P54" s="425"/>
      <c r="Q54" s="425"/>
      <c r="R54" s="425"/>
      <c r="S54" s="425"/>
      <c r="T54" s="425"/>
      <c r="V54" s="387">
        <v>43191</v>
      </c>
      <c r="W54" s="420">
        <f t="shared" si="27"/>
        <v>0.21854500402087301</v>
      </c>
      <c r="X54" s="420">
        <f t="shared" si="15"/>
        <v>0.28162374452668498</v>
      </c>
      <c r="Y54" s="420">
        <f t="shared" si="16"/>
        <v>0.32705399863992701</v>
      </c>
      <c r="Z54" s="420">
        <f t="shared" si="24"/>
        <v>0.17575644036438401</v>
      </c>
      <c r="AA54" s="420">
        <f t="shared" si="24"/>
        <v>0.133414571068105</v>
      </c>
      <c r="AB54" s="420">
        <f t="shared" si="19"/>
        <v>0.29818331614923699</v>
      </c>
      <c r="AC54" s="420">
        <f t="shared" si="29"/>
        <v>0.12048514421456399</v>
      </c>
      <c r="AD54" s="420">
        <f t="shared" si="29"/>
        <v>0.20001259115974701</v>
      </c>
      <c r="AE54" s="420">
        <f t="shared" si="21"/>
        <v>0.30820179868397901</v>
      </c>
      <c r="AF54" s="420">
        <f t="shared" si="26"/>
        <v>0.16484256123185501</v>
      </c>
      <c r="AG54" s="420">
        <f t="shared" si="28"/>
        <v>0.163041627043958</v>
      </c>
      <c r="AH54" s="420">
        <f t="shared" si="22"/>
        <v>0.18669198141242299</v>
      </c>
      <c r="AI54" s="420">
        <f t="shared" si="22"/>
        <v>0.23011484263012</v>
      </c>
      <c r="AJ54" s="420">
        <f t="shared" si="22"/>
        <v>0.19980965966177899</v>
      </c>
      <c r="AK54" s="420">
        <f t="shared" si="23"/>
        <v>0.51330248334902495</v>
      </c>
      <c r="AL54" s="420">
        <f t="shared" si="23"/>
        <v>0.154197157987985</v>
      </c>
      <c r="AM54" s="420">
        <f t="shared" si="23"/>
        <v>0.220926938039918</v>
      </c>
      <c r="AN54" s="420">
        <f t="shared" si="23"/>
        <v>0.26917942185100002</v>
      </c>
      <c r="AO54" s="420">
        <f t="shared" si="11"/>
        <v>0.324147891861992</v>
      </c>
      <c r="AP54" s="420">
        <f t="shared" si="12"/>
        <v>0.27229611762905098</v>
      </c>
      <c r="AQ54" s="420">
        <f t="shared" si="13"/>
        <v>0.21514525409505</v>
      </c>
      <c r="AR54" s="420">
        <f t="shared" si="30"/>
        <v>0.16125599753769601</v>
      </c>
      <c r="AS54" s="420">
        <f t="shared" si="30"/>
        <v>0.190850737079752</v>
      </c>
      <c r="AT54" s="420">
        <f t="shared" si="18"/>
        <v>0.30766712909545302</v>
      </c>
      <c r="AU54" s="420">
        <f t="shared" si="20"/>
        <v>0.44112303010188503</v>
      </c>
      <c r="AV54" s="420">
        <f t="shared" si="25"/>
        <v>0.402560784659177</v>
      </c>
      <c r="AW54" s="420">
        <f t="shared" ref="AW54:AW74" si="31">IF(ISNA(VLOOKUP($V54&amp;AW$1,$D$2:$H$1410,4,FALSE)),"",VLOOKUP($V54&amp;AW$1,$D$2:$H$1410,4,FALSE))</f>
        <v>0.40811282295482099</v>
      </c>
      <c r="AX54" s="421"/>
    </row>
    <row r="55" spans="1:50" x14ac:dyDescent="0.25">
      <c r="A55" s="411" t="s">
        <v>78</v>
      </c>
      <c r="B55" s="412" t="s">
        <v>323</v>
      </c>
      <c r="C55" s="415">
        <v>43617</v>
      </c>
      <c r="D55" s="413" t="str">
        <f t="shared" si="0"/>
        <v>43617ТФБ1</v>
      </c>
      <c r="E55" s="414">
        <v>813118123.60999894</v>
      </c>
      <c r="F55" s="414">
        <v>18987178.09</v>
      </c>
      <c r="G55" s="413">
        <v>0.117538761407371</v>
      </c>
      <c r="H55" s="413">
        <v>6.8029119147405795E-2</v>
      </c>
      <c r="I55" s="847"/>
      <c r="J55" s="847"/>
      <c r="K55" s="847"/>
      <c r="L55" s="847"/>
      <c r="M55" s="847"/>
      <c r="N55" s="847"/>
      <c r="O55" s="847"/>
      <c r="P55" s="425"/>
      <c r="Q55" s="425"/>
      <c r="R55" s="425"/>
      <c r="S55" s="425"/>
      <c r="T55" s="425"/>
      <c r="V55" s="387">
        <v>43221</v>
      </c>
      <c r="W55" s="420">
        <f t="shared" si="27"/>
        <v>0.31932135146121399</v>
      </c>
      <c r="X55" s="420">
        <f t="shared" si="15"/>
        <v>0.235576653161056</v>
      </c>
      <c r="Y55" s="420">
        <f t="shared" si="16"/>
        <v>0.27069375317073502</v>
      </c>
      <c r="Z55" s="420">
        <f t="shared" si="24"/>
        <v>0.104265298371865</v>
      </c>
      <c r="AA55" s="420">
        <f t="shared" si="24"/>
        <v>0.17537930460934201</v>
      </c>
      <c r="AB55" s="420">
        <f t="shared" si="19"/>
        <v>0.29919096483876101</v>
      </c>
      <c r="AC55" s="420">
        <f t="shared" si="29"/>
        <v>0.39532172445284902</v>
      </c>
      <c r="AD55" s="420">
        <f t="shared" si="29"/>
        <v>4.1934058731066502E-2</v>
      </c>
      <c r="AE55" s="420">
        <f t="shared" si="21"/>
        <v>0.303414781040652</v>
      </c>
      <c r="AF55" s="420">
        <f t="shared" si="26"/>
        <v>0.40972512013509299</v>
      </c>
      <c r="AG55" s="420">
        <f t="shared" si="28"/>
        <v>0.26224130061038398</v>
      </c>
      <c r="AH55" s="420">
        <f t="shared" si="22"/>
        <v>0.106427274719787</v>
      </c>
      <c r="AI55" s="420">
        <f t="shared" si="22"/>
        <v>0.31076022360189798</v>
      </c>
      <c r="AJ55" s="420">
        <f t="shared" si="22"/>
        <v>0.28471032057024598</v>
      </c>
      <c r="AK55" s="420">
        <f t="shared" si="23"/>
        <v>0.239791559157921</v>
      </c>
      <c r="AL55" s="420">
        <f t="shared" si="23"/>
        <v>0.31835906280937998</v>
      </c>
      <c r="AM55" s="420">
        <f t="shared" si="23"/>
        <v>0.22533973615658401</v>
      </c>
      <c r="AN55" s="420">
        <f t="shared" si="23"/>
        <v>0.29159141979909298</v>
      </c>
      <c r="AO55" s="420">
        <f t="shared" ref="AO55:AO74" si="32">IF(ISNA(VLOOKUP($V55&amp;AO$1,$D$2:$H$1410,4,FALSE)),"",VLOOKUP($V55&amp;AO$1,$D$2:$H$1410,4,FALSE))</f>
        <v>0.38441427209666601</v>
      </c>
      <c r="AP55" s="420">
        <f t="shared" si="12"/>
        <v>0.22025583706846399</v>
      </c>
      <c r="AQ55" s="420">
        <f t="shared" si="13"/>
        <v>0.19266636802407699</v>
      </c>
      <c r="AR55" s="420">
        <f t="shared" si="30"/>
        <v>0.31042109462676598</v>
      </c>
      <c r="AS55" s="420">
        <f t="shared" si="30"/>
        <v>0.20298208070059501</v>
      </c>
      <c r="AT55" s="420">
        <f t="shared" si="18"/>
        <v>0.35478816118821399</v>
      </c>
      <c r="AU55" s="420">
        <f t="shared" si="20"/>
        <v>0.40391602075851402</v>
      </c>
      <c r="AV55" s="420">
        <f t="shared" si="25"/>
        <v>0.36106081496697001</v>
      </c>
      <c r="AW55" s="420">
        <f t="shared" si="31"/>
        <v>0.321042283004282</v>
      </c>
      <c r="AX55" s="421"/>
    </row>
    <row r="56" spans="1:50" x14ac:dyDescent="0.25">
      <c r="A56" s="411" t="s">
        <v>78</v>
      </c>
      <c r="B56" s="412" t="s">
        <v>323</v>
      </c>
      <c r="C56" s="415">
        <v>43647</v>
      </c>
      <c r="D56" s="413" t="str">
        <f t="shared" si="0"/>
        <v>43647ТФБ1</v>
      </c>
      <c r="E56" s="414">
        <v>796984085.65999901</v>
      </c>
      <c r="F56" s="414">
        <v>16579062.800000001</v>
      </c>
      <c r="G56" s="413">
        <v>0.111367838205414</v>
      </c>
      <c r="H56" s="413">
        <v>0.12417075466880401</v>
      </c>
      <c r="I56" s="847"/>
      <c r="J56" s="847"/>
      <c r="K56" s="847"/>
      <c r="L56" s="847"/>
      <c r="M56" s="847"/>
      <c r="N56" s="847"/>
      <c r="O56" s="847"/>
      <c r="P56" s="425"/>
      <c r="Q56" s="425"/>
      <c r="R56" s="425"/>
      <c r="S56" s="425"/>
      <c r="T56" s="425"/>
      <c r="V56" s="387">
        <v>43252</v>
      </c>
      <c r="W56" s="420">
        <f t="shared" si="27"/>
        <v>0.25132542100084299</v>
      </c>
      <c r="X56" s="420">
        <f t="shared" si="15"/>
        <v>0.26304014420571598</v>
      </c>
      <c r="Y56" s="420">
        <f t="shared" si="16"/>
        <v>0.30779562997918802</v>
      </c>
      <c r="Z56" s="420">
        <f t="shared" si="24"/>
        <v>0.19518300635747601</v>
      </c>
      <c r="AA56" s="420">
        <f t="shared" si="24"/>
        <v>0.199698411822815</v>
      </c>
      <c r="AB56" s="420">
        <f t="shared" si="19"/>
        <v>0.50596584884484097</v>
      </c>
      <c r="AC56" s="420">
        <f t="shared" si="29"/>
        <v>0.34476835370315501</v>
      </c>
      <c r="AD56" s="420">
        <f t="shared" si="29"/>
        <v>0.34814942589268899</v>
      </c>
      <c r="AE56" s="420">
        <f t="shared" si="21"/>
        <v>0.33025523560050202</v>
      </c>
      <c r="AF56" s="420">
        <f t="shared" si="26"/>
        <v>0.212357564857728</v>
      </c>
      <c r="AG56" s="420">
        <f t="shared" si="28"/>
        <v>0.17325803625500799</v>
      </c>
      <c r="AH56" s="420">
        <f t="shared" si="22"/>
        <v>0.13150210284838501</v>
      </c>
      <c r="AI56" s="420">
        <f t="shared" si="22"/>
        <v>0.109493683386774</v>
      </c>
      <c r="AJ56" s="420">
        <f t="shared" si="22"/>
        <v>0.181771898540704</v>
      </c>
      <c r="AK56" s="420">
        <f t="shared" si="23"/>
        <v>0.326236163795599</v>
      </c>
      <c r="AL56" s="420">
        <f t="shared" si="23"/>
        <v>0.1853517136175</v>
      </c>
      <c r="AM56" s="420">
        <f t="shared" si="23"/>
        <v>0.13403116681727101</v>
      </c>
      <c r="AN56" s="420">
        <f t="shared" si="23"/>
        <v>0.41799996483659801</v>
      </c>
      <c r="AO56" s="420">
        <f t="shared" si="32"/>
        <v>0.368873762571724</v>
      </c>
      <c r="AP56" s="420">
        <f t="shared" ref="AP56:AP74" si="33">IF(ISNA(VLOOKUP($V56&amp;AP$1,$D$2:$H$1410,4,FALSE)),"",VLOOKUP($V56&amp;AP$1,$D$2:$H$1410,4,FALSE))</f>
        <v>0.27274776709846799</v>
      </c>
      <c r="AQ56" s="420">
        <f t="shared" si="13"/>
        <v>0.230784002153023</v>
      </c>
      <c r="AR56" s="420">
        <f t="shared" si="30"/>
        <v>0.341265585244801</v>
      </c>
      <c r="AS56" s="420">
        <f t="shared" si="30"/>
        <v>0.22738987996952301</v>
      </c>
      <c r="AT56" s="420">
        <f t="shared" si="18"/>
        <v>0.34519249867667601</v>
      </c>
      <c r="AU56" s="420">
        <f t="shared" si="20"/>
        <v>0.30662614214860101</v>
      </c>
      <c r="AV56" s="420">
        <f t="shared" si="25"/>
        <v>0.45411608183796098</v>
      </c>
      <c r="AW56" s="420">
        <f t="shared" si="31"/>
        <v>0.385848279117807</v>
      </c>
      <c r="AX56" s="421"/>
    </row>
    <row r="57" spans="1:50" x14ac:dyDescent="0.25">
      <c r="A57" s="411" t="s">
        <v>78</v>
      </c>
      <c r="B57" s="412" t="s">
        <v>323</v>
      </c>
      <c r="C57" s="415">
        <v>43678</v>
      </c>
      <c r="D57" s="413" t="str">
        <f t="shared" si="0"/>
        <v>43678ТФБ1</v>
      </c>
      <c r="E57" s="414">
        <v>778120049.69000006</v>
      </c>
      <c r="F57" s="414">
        <v>18864035.969999999</v>
      </c>
      <c r="G57" s="413">
        <v>0.162402463605166</v>
      </c>
      <c r="H57" s="413">
        <v>9.3136483592805002E-3</v>
      </c>
      <c r="I57" s="847"/>
      <c r="J57" s="847"/>
      <c r="K57" s="847"/>
      <c r="L57" s="847"/>
      <c r="M57" s="847"/>
      <c r="N57" s="847"/>
      <c r="O57" s="847"/>
      <c r="P57" s="425"/>
      <c r="Q57" s="425"/>
      <c r="R57" s="425"/>
      <c r="S57" s="425"/>
      <c r="T57" s="425"/>
      <c r="V57" s="387">
        <v>43282</v>
      </c>
      <c r="W57" s="420">
        <f t="shared" si="27"/>
        <v>0.24446858427040999</v>
      </c>
      <c r="X57" s="420">
        <f t="shared" si="15"/>
        <v>0.32309014796110402</v>
      </c>
      <c r="Y57" s="420">
        <f t="shared" si="16"/>
        <v>0.204898397232916</v>
      </c>
      <c r="Z57" s="420">
        <f t="shared" si="24"/>
        <v>0.14935453959348999</v>
      </c>
      <c r="AA57" s="420">
        <f t="shared" si="24"/>
        <v>0.20963687308106799</v>
      </c>
      <c r="AB57" s="420">
        <f t="shared" si="19"/>
        <v>0.205682951533884</v>
      </c>
      <c r="AC57" s="420">
        <f t="shared" si="29"/>
        <v>0.33384900518296001</v>
      </c>
      <c r="AD57" s="420">
        <f t="shared" si="29"/>
        <v>6.4500352439715997E-2</v>
      </c>
      <c r="AE57" s="420">
        <f t="shared" si="21"/>
        <v>0.40046751799665398</v>
      </c>
      <c r="AF57" s="420">
        <f t="shared" si="26"/>
        <v>0.21636280720308601</v>
      </c>
      <c r="AG57" s="420">
        <f t="shared" si="28"/>
        <v>0.25673294323232998</v>
      </c>
      <c r="AH57" s="420">
        <f t="shared" si="22"/>
        <v>8.7276912000807005E-2</v>
      </c>
      <c r="AI57" s="420">
        <f t="shared" si="22"/>
        <v>0.25732112036203603</v>
      </c>
      <c r="AJ57" s="420">
        <f t="shared" si="22"/>
        <v>0.104411011287183</v>
      </c>
      <c r="AK57" s="420">
        <f t="shared" si="23"/>
        <v>0.35190098056587399</v>
      </c>
      <c r="AL57" s="420">
        <f t="shared" si="23"/>
        <v>0.32241672539461902</v>
      </c>
      <c r="AM57" s="420">
        <f t="shared" si="23"/>
        <v>0.21087981071277201</v>
      </c>
      <c r="AN57" s="420">
        <f t="shared" si="23"/>
        <v>0.29199695426067501</v>
      </c>
      <c r="AO57" s="420">
        <f t="shared" si="32"/>
        <v>0.41796437100807798</v>
      </c>
      <c r="AP57" s="420">
        <f t="shared" si="33"/>
        <v>0.29652144559312599</v>
      </c>
      <c r="AQ57" s="420">
        <f t="shared" si="13"/>
        <v>0.194280100720152</v>
      </c>
      <c r="AR57" s="420">
        <f t="shared" si="30"/>
        <v>0.35281247174133901</v>
      </c>
      <c r="AS57" s="420">
        <f t="shared" si="30"/>
        <v>0.170369019776971</v>
      </c>
      <c r="AT57" s="420">
        <f t="shared" si="18"/>
        <v>0.31507602016309</v>
      </c>
      <c r="AU57" s="420">
        <f t="shared" si="20"/>
        <v>0.37541189915468198</v>
      </c>
      <c r="AV57" s="420">
        <f t="shared" si="25"/>
        <v>0.39880800316906301</v>
      </c>
      <c r="AW57" s="420">
        <f t="shared" si="31"/>
        <v>0.315517080383795</v>
      </c>
      <c r="AX57" s="421"/>
    </row>
    <row r="58" spans="1:50" x14ac:dyDescent="0.25">
      <c r="A58" s="411" t="s">
        <v>78</v>
      </c>
      <c r="B58" s="412" t="s">
        <v>323</v>
      </c>
      <c r="C58" s="415">
        <v>43709</v>
      </c>
      <c r="D58" s="413" t="str">
        <f t="shared" si="0"/>
        <v>43709ТФБ1</v>
      </c>
      <c r="E58" s="414">
        <v>760953919.47000003</v>
      </c>
      <c r="F58" s="414">
        <v>17166130.219999999</v>
      </c>
      <c r="G58" s="413">
        <v>0.14757882966038999</v>
      </c>
      <c r="H58" s="413">
        <v>4.2290365895443702E-2</v>
      </c>
      <c r="I58" s="847"/>
      <c r="J58" s="847"/>
      <c r="K58" s="847"/>
      <c r="L58" s="847"/>
      <c r="M58" s="847"/>
      <c r="N58" s="847"/>
      <c r="O58" s="847"/>
      <c r="P58" s="425"/>
      <c r="Q58" s="425"/>
      <c r="R58" s="425"/>
      <c r="S58" s="425"/>
      <c r="T58" s="425"/>
      <c r="V58" s="387">
        <v>43313</v>
      </c>
      <c r="W58" s="420">
        <f t="shared" si="27"/>
        <v>0.163783639720536</v>
      </c>
      <c r="X58" s="420">
        <f t="shared" si="15"/>
        <v>0.19824500636134601</v>
      </c>
      <c r="Y58" s="420">
        <f t="shared" si="16"/>
        <v>0.363285827070147</v>
      </c>
      <c r="Z58" s="420">
        <f t="shared" si="24"/>
        <v>0.165523065218009</v>
      </c>
      <c r="AA58" s="420">
        <f t="shared" si="24"/>
        <v>0.21714280007105899</v>
      </c>
      <c r="AB58" s="420">
        <f t="shared" si="19"/>
        <v>0.30377038818663199</v>
      </c>
      <c r="AC58" s="420">
        <f t="shared" si="29"/>
        <v>9.2406071275987794E-2</v>
      </c>
      <c r="AD58" s="420">
        <f t="shared" si="29"/>
        <v>0.36383427948344499</v>
      </c>
      <c r="AE58" s="420">
        <f t="shared" si="21"/>
        <v>0.25641018111363401</v>
      </c>
      <c r="AF58" s="420">
        <f t="shared" si="26"/>
        <v>0.117949887783563</v>
      </c>
      <c r="AG58" s="420">
        <f t="shared" si="28"/>
        <v>0.20932477571232</v>
      </c>
      <c r="AH58" s="420">
        <f t="shared" ref="AH58:AJ74" si="34">IF(ISNA(VLOOKUP($V58&amp;AH$1,$D$2:$H$1410,4,FALSE)),"",VLOOKUP($V58&amp;AH$1,$D$2:$H$1410,4,FALSE))</f>
        <v>0.23986772877559201</v>
      </c>
      <c r="AI58" s="420">
        <f t="shared" si="34"/>
        <v>0.33723647905558202</v>
      </c>
      <c r="AJ58" s="420">
        <f t="shared" si="34"/>
        <v>0.275136122312029</v>
      </c>
      <c r="AK58" s="420">
        <f t="shared" si="23"/>
        <v>0.38992519485780802</v>
      </c>
      <c r="AL58" s="420">
        <f t="shared" si="23"/>
        <v>0.21166601311277999</v>
      </c>
      <c r="AM58" s="420">
        <f t="shared" si="23"/>
        <v>0.17657599575198599</v>
      </c>
      <c r="AN58" s="420">
        <f t="shared" si="23"/>
        <v>0.424053361442637</v>
      </c>
      <c r="AO58" s="420">
        <f t="shared" si="32"/>
        <v>0.41407206565905103</v>
      </c>
      <c r="AP58" s="420">
        <f t="shared" si="33"/>
        <v>0.29710611175406998</v>
      </c>
      <c r="AQ58" s="420">
        <f t="shared" si="13"/>
        <v>0.24945170099810701</v>
      </c>
      <c r="AR58" s="420">
        <f t="shared" si="30"/>
        <v>0.20791350934601299</v>
      </c>
      <c r="AS58" s="420">
        <f t="shared" si="30"/>
        <v>0.22208444415064901</v>
      </c>
      <c r="AT58" s="420">
        <f t="shared" si="18"/>
        <v>0.37712216183132602</v>
      </c>
      <c r="AU58" s="420">
        <f t="shared" si="20"/>
        <v>0.32488273604485102</v>
      </c>
      <c r="AV58" s="420">
        <f t="shared" si="25"/>
        <v>0.41468468964298699</v>
      </c>
      <c r="AW58" s="420">
        <f t="shared" si="31"/>
        <v>0.40057464579345903</v>
      </c>
      <c r="AX58" s="421"/>
    </row>
    <row r="59" spans="1:50" x14ac:dyDescent="0.25">
      <c r="A59" s="411" t="s">
        <v>78</v>
      </c>
      <c r="B59" s="412" t="s">
        <v>323</v>
      </c>
      <c r="C59" s="415">
        <v>43739</v>
      </c>
      <c r="D59" s="413" t="str">
        <f t="shared" si="0"/>
        <v>43739ТФБ1</v>
      </c>
      <c r="E59" s="414">
        <v>746577267.21999896</v>
      </c>
      <c r="F59" s="414">
        <v>14376652.25</v>
      </c>
      <c r="G59" s="413">
        <v>0.13115002715892801</v>
      </c>
      <c r="H59" s="413">
        <v>1.9345842823739901E-2</v>
      </c>
      <c r="I59" s="847"/>
      <c r="J59" s="847"/>
      <c r="K59" s="847"/>
      <c r="L59" s="847"/>
      <c r="M59" s="847"/>
      <c r="N59" s="847"/>
      <c r="O59" s="847"/>
      <c r="P59" s="425"/>
      <c r="Q59" s="425"/>
      <c r="R59" s="425"/>
      <c r="S59" s="425"/>
      <c r="T59" s="425"/>
      <c r="V59" s="387">
        <v>43344</v>
      </c>
      <c r="W59" s="420">
        <f t="shared" si="27"/>
        <v>0.20039154412903701</v>
      </c>
      <c r="X59" s="420">
        <f t="shared" si="15"/>
        <v>0.29945725796327699</v>
      </c>
      <c r="Y59" s="420">
        <f t="shared" si="16"/>
        <v>0.21468019496395799</v>
      </c>
      <c r="Z59" s="420">
        <f t="shared" si="24"/>
        <v>0.17881074044933601</v>
      </c>
      <c r="AA59" s="420">
        <f t="shared" si="24"/>
        <v>0.18769514222976</v>
      </c>
      <c r="AB59" s="420">
        <f t="shared" si="19"/>
        <v>0.12961433583695101</v>
      </c>
      <c r="AC59" s="420">
        <f t="shared" si="29"/>
        <v>4.5002483658348698E-2</v>
      </c>
      <c r="AD59" s="420">
        <f t="shared" si="29"/>
        <v>1.7477134900336502E-2</v>
      </c>
      <c r="AE59" s="420">
        <f t="shared" si="21"/>
        <v>0.31756261089601701</v>
      </c>
      <c r="AF59" s="420">
        <f t="shared" si="26"/>
        <v>0.260064465543699</v>
      </c>
      <c r="AG59" s="420">
        <f t="shared" si="28"/>
        <v>0.187892994265275</v>
      </c>
      <c r="AH59" s="420">
        <f t="shared" si="34"/>
        <v>8.2180119036697002E-2</v>
      </c>
      <c r="AI59" s="420">
        <f t="shared" si="34"/>
        <v>0.276522176935599</v>
      </c>
      <c r="AJ59" s="420">
        <f t="shared" si="34"/>
        <v>0.15242357095214901</v>
      </c>
      <c r="AK59" s="420">
        <f t="shared" si="23"/>
        <v>0.122443258882159</v>
      </c>
      <c r="AL59" s="420">
        <f t="shared" si="23"/>
        <v>0.268412025168972</v>
      </c>
      <c r="AM59" s="420">
        <f t="shared" si="23"/>
        <v>0.20212371980798399</v>
      </c>
      <c r="AN59" s="420">
        <f t="shared" si="23"/>
        <v>0.418930641343006</v>
      </c>
      <c r="AO59" s="420">
        <f t="shared" si="32"/>
        <v>0.30796353827074702</v>
      </c>
      <c r="AP59" s="420">
        <f t="shared" si="33"/>
        <v>0.20546671990097701</v>
      </c>
      <c r="AQ59" s="420">
        <f t="shared" si="13"/>
        <v>0.203706240927957</v>
      </c>
      <c r="AR59" s="420">
        <f t="shared" si="30"/>
        <v>0.36047418027044398</v>
      </c>
      <c r="AS59" s="420">
        <f t="shared" si="30"/>
        <v>0.19000257852678801</v>
      </c>
      <c r="AT59" s="420">
        <f t="shared" si="18"/>
        <v>0.35335484109973597</v>
      </c>
      <c r="AU59" s="420">
        <f t="shared" si="20"/>
        <v>0.37666488340494803</v>
      </c>
      <c r="AV59" s="420">
        <f t="shared" si="25"/>
        <v>0.20421377785905701</v>
      </c>
      <c r="AW59" s="420">
        <f t="shared" si="31"/>
        <v>0.28684727829363399</v>
      </c>
      <c r="AX59" s="421"/>
    </row>
    <row r="60" spans="1:50" x14ac:dyDescent="0.25">
      <c r="A60" s="411" t="s">
        <v>96</v>
      </c>
      <c r="B60" s="412" t="s">
        <v>324</v>
      </c>
      <c r="C60" s="415">
        <v>42430</v>
      </c>
      <c r="D60" s="413" t="str">
        <f t="shared" si="0"/>
        <v>42430МИА-2</v>
      </c>
      <c r="E60" s="414">
        <v>3108146135.6399899</v>
      </c>
      <c r="F60" s="414">
        <v>3741667.71</v>
      </c>
      <c r="G60" s="413">
        <v>8.7359559585395402E-2</v>
      </c>
      <c r="H60" s="413">
        <v>0</v>
      </c>
      <c r="I60" s="847"/>
      <c r="J60" s="847"/>
      <c r="K60" s="847"/>
      <c r="L60" s="847"/>
      <c r="M60" s="847"/>
      <c r="N60" s="847"/>
      <c r="O60" s="847"/>
      <c r="P60" s="425"/>
      <c r="Q60" s="425"/>
      <c r="R60" s="425"/>
      <c r="S60" s="425"/>
      <c r="T60" s="425"/>
      <c r="V60" s="387">
        <v>43374</v>
      </c>
      <c r="W60" s="420">
        <f t="shared" si="27"/>
        <v>0.16698483066742301</v>
      </c>
      <c r="X60" s="420">
        <f t="shared" si="15"/>
        <v>0.25025183767551801</v>
      </c>
      <c r="Y60" s="420">
        <f t="shared" si="16"/>
        <v>0.45834284699170302</v>
      </c>
      <c r="Z60" s="420">
        <f t="shared" si="24"/>
        <v>0.27737460233637201</v>
      </c>
      <c r="AA60" s="420">
        <f t="shared" si="24"/>
        <v>0.262597456381229</v>
      </c>
      <c r="AB60" s="420">
        <f t="shared" si="19"/>
        <v>0.37857331770774599</v>
      </c>
      <c r="AC60" s="420">
        <f t="shared" si="29"/>
        <v>0.35638413331600299</v>
      </c>
      <c r="AD60" s="420">
        <f t="shared" si="29"/>
        <v>0.31195465596986699</v>
      </c>
      <c r="AE60" s="420">
        <f t="shared" si="21"/>
        <v>0.31849477461715803</v>
      </c>
      <c r="AF60" s="420">
        <f t="shared" si="26"/>
        <v>0.44815270064993001</v>
      </c>
      <c r="AG60" s="420">
        <f t="shared" si="28"/>
        <v>0.220393013512309</v>
      </c>
      <c r="AH60" s="420">
        <f t="shared" si="34"/>
        <v>0.26720764996623803</v>
      </c>
      <c r="AI60" s="420">
        <f t="shared" si="34"/>
        <v>0.220908886165468</v>
      </c>
      <c r="AJ60" s="420">
        <f t="shared" si="34"/>
        <v>0.205246824345618</v>
      </c>
      <c r="AK60" s="420">
        <f t="shared" ref="AK60:AN74" si="35">IF(ISNA(VLOOKUP($V60&amp;AK$1,$D$2:$H$1410,4,FALSE)),"",VLOOKUP($V60&amp;AK$1,$D$2:$H$1410,4,FALSE))</f>
        <v>0.49796068033826102</v>
      </c>
      <c r="AL60" s="420">
        <f t="shared" si="35"/>
        <v>0.23122629307095999</v>
      </c>
      <c r="AM60" s="420">
        <f t="shared" si="35"/>
        <v>0.238324330792167</v>
      </c>
      <c r="AN60" s="420">
        <f t="shared" si="35"/>
        <v>0.28138223188080902</v>
      </c>
      <c r="AO60" s="420">
        <f t="shared" si="32"/>
        <v>0.36206129407474202</v>
      </c>
      <c r="AP60" s="420">
        <f t="shared" si="33"/>
        <v>0.180199059391387</v>
      </c>
      <c r="AQ60" s="420">
        <f t="shared" si="13"/>
        <v>0.30362415338325799</v>
      </c>
      <c r="AR60" s="420">
        <f t="shared" si="30"/>
        <v>0.38273009769686001</v>
      </c>
      <c r="AS60" s="420">
        <f t="shared" si="30"/>
        <v>0.33145017287233403</v>
      </c>
      <c r="AT60" s="420">
        <f t="shared" si="18"/>
        <v>0.29436159500072001</v>
      </c>
      <c r="AU60" s="420">
        <f t="shared" si="20"/>
        <v>0.35850172463876401</v>
      </c>
      <c r="AV60" s="420">
        <f t="shared" si="25"/>
        <v>0.50826962037510104</v>
      </c>
      <c r="AW60" s="420">
        <f t="shared" si="31"/>
        <v>0.40909882893854299</v>
      </c>
      <c r="AX60" s="421"/>
    </row>
    <row r="61" spans="1:50" x14ac:dyDescent="0.25">
      <c r="A61" s="411" t="s">
        <v>96</v>
      </c>
      <c r="B61" s="412" t="s">
        <v>324</v>
      </c>
      <c r="C61" s="415">
        <v>42461</v>
      </c>
      <c r="D61" s="413" t="str">
        <f t="shared" si="0"/>
        <v>42461МИА-2</v>
      </c>
      <c r="E61" s="414">
        <v>3003890717.54</v>
      </c>
      <c r="F61" s="414">
        <v>104255418.09999999</v>
      </c>
      <c r="G61" s="413">
        <v>0.29521784531566198</v>
      </c>
      <c r="H61" s="413">
        <v>4.7880834188126102E-2</v>
      </c>
      <c r="I61" s="847"/>
      <c r="J61" s="847"/>
      <c r="K61" s="847"/>
      <c r="L61" s="847"/>
      <c r="M61" s="847"/>
      <c r="N61" s="847"/>
      <c r="O61" s="847"/>
      <c r="P61" s="425"/>
      <c r="Q61" s="425"/>
      <c r="R61" s="425"/>
      <c r="S61" s="425"/>
      <c r="T61" s="425"/>
      <c r="V61" s="387">
        <v>43405</v>
      </c>
      <c r="W61" s="420">
        <f t="shared" si="27"/>
        <v>0.25986967929556498</v>
      </c>
      <c r="X61" s="420">
        <f t="shared" si="15"/>
        <v>0.21054302215544701</v>
      </c>
      <c r="Y61" s="420">
        <f t="shared" si="16"/>
        <v>0.46282230850084799</v>
      </c>
      <c r="Z61" s="420">
        <f t="shared" si="24"/>
        <v>0.13393068912283501</v>
      </c>
      <c r="AA61" s="420">
        <f t="shared" si="24"/>
        <v>0.23289451685054099</v>
      </c>
      <c r="AB61" s="420">
        <f t="shared" si="19"/>
        <v>0.25800440709811101</v>
      </c>
      <c r="AC61" s="420">
        <f t="shared" si="29"/>
        <v>9.3328075356873402E-2</v>
      </c>
      <c r="AD61" s="420">
        <f t="shared" si="29"/>
        <v>0.15720248967869499</v>
      </c>
      <c r="AE61" s="420">
        <f t="shared" si="21"/>
        <v>0.37428942218725803</v>
      </c>
      <c r="AF61" s="420">
        <f t="shared" si="26"/>
        <v>0.30484602377228898</v>
      </c>
      <c r="AG61" s="420">
        <f t="shared" si="28"/>
        <v>0.20957062009855101</v>
      </c>
      <c r="AH61" s="420">
        <f t="shared" si="34"/>
        <v>0.12593238355190201</v>
      </c>
      <c r="AI61" s="420">
        <f t="shared" si="34"/>
        <v>0.199392227078555</v>
      </c>
      <c r="AJ61" s="420">
        <f t="shared" si="34"/>
        <v>0.29462469058364299</v>
      </c>
      <c r="AK61" s="420">
        <f t="shared" si="35"/>
        <v>0.36177343595236899</v>
      </c>
      <c r="AL61" s="420">
        <f t="shared" si="35"/>
        <v>0.19983401729856701</v>
      </c>
      <c r="AM61" s="420">
        <f t="shared" si="35"/>
        <v>0.33014315730280103</v>
      </c>
      <c r="AN61" s="420">
        <f t="shared" si="35"/>
        <v>0.39358986048274203</v>
      </c>
      <c r="AO61" s="420">
        <f t="shared" si="32"/>
        <v>0.290468253038348</v>
      </c>
      <c r="AP61" s="420">
        <f t="shared" si="33"/>
        <v>0.120004127342648</v>
      </c>
      <c r="AQ61" s="420">
        <f t="shared" si="13"/>
        <v>0.179266433949124</v>
      </c>
      <c r="AR61" s="420">
        <f t="shared" si="30"/>
        <v>0.25226406721953298</v>
      </c>
      <c r="AS61" s="420">
        <f t="shared" si="30"/>
        <v>0.17045649062426299</v>
      </c>
      <c r="AT61" s="420">
        <f t="shared" si="18"/>
        <v>0.28041673197057498</v>
      </c>
      <c r="AU61" s="420">
        <f t="shared" si="20"/>
        <v>0.23131139821890501</v>
      </c>
      <c r="AV61" s="420">
        <f t="shared" si="25"/>
        <v>0.41186612531364503</v>
      </c>
      <c r="AW61" s="420">
        <f t="shared" si="31"/>
        <v>0.35599644251554702</v>
      </c>
      <c r="AX61" s="422">
        <f t="shared" ref="AX61:AX74" si="36">IF(ISNA(VLOOKUP($V61&amp;AX$1,$D$2:$H$1410,4,FALSE)),"",VLOOKUP($V61&amp;AX$1,$D$2:$H$1410,4,FALSE))</f>
        <v>0.19369671845233499</v>
      </c>
    </row>
    <row r="62" spans="1:50" x14ac:dyDescent="0.25">
      <c r="A62" s="411" t="s">
        <v>96</v>
      </c>
      <c r="B62" s="412" t="s">
        <v>324</v>
      </c>
      <c r="C62" s="415">
        <v>42491</v>
      </c>
      <c r="D62" s="413" t="str">
        <f t="shared" si="0"/>
        <v>42491МИА-2</v>
      </c>
      <c r="E62" s="414">
        <v>2941687418.3400002</v>
      </c>
      <c r="F62" s="414">
        <v>62203299.2000001</v>
      </c>
      <c r="G62" s="413">
        <v>0.13310550684195299</v>
      </c>
      <c r="H62" s="413">
        <v>7.8128755153648699E-2</v>
      </c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V62" s="387">
        <v>43435</v>
      </c>
      <c r="W62" s="420">
        <f t="shared" si="27"/>
        <v>0.28583535421107997</v>
      </c>
      <c r="X62" s="420">
        <f t="shared" si="15"/>
        <v>0.364451790942038</v>
      </c>
      <c r="Y62" s="420">
        <f t="shared" si="16"/>
        <v>0.38220584212879599</v>
      </c>
      <c r="Z62" s="420">
        <f t="shared" ref="Z62:AA74" si="37">IF(ISNA(VLOOKUP($V62&amp;Z$1,$D$2:$H$1410,4,FALSE)),"",VLOOKUP($V62&amp;Z$1,$D$2:$H$1410,4,FALSE))</f>
        <v>0.16616494378711999</v>
      </c>
      <c r="AA62" s="420">
        <f t="shared" si="37"/>
        <v>0.158527114223738</v>
      </c>
      <c r="AB62" s="420">
        <f t="shared" si="19"/>
        <v>0.33308861561115899</v>
      </c>
      <c r="AC62" s="420">
        <f t="shared" si="29"/>
        <v>0.26422326369495602</v>
      </c>
      <c r="AD62" s="420">
        <f t="shared" si="29"/>
        <v>0.53910358018836602</v>
      </c>
      <c r="AE62" s="420">
        <f t="shared" si="21"/>
        <v>0.31900021392364197</v>
      </c>
      <c r="AF62" s="420">
        <f t="shared" si="26"/>
        <v>0.103391422891551</v>
      </c>
      <c r="AG62" s="420">
        <f t="shared" si="28"/>
        <v>0.24835953770356001</v>
      </c>
      <c r="AH62" s="420">
        <f t="shared" si="34"/>
        <v>9.3277844875092303E-2</v>
      </c>
      <c r="AI62" s="420">
        <f t="shared" si="34"/>
        <v>0.19704235329040701</v>
      </c>
      <c r="AJ62" s="420">
        <f t="shared" si="34"/>
        <v>0.21501158109646901</v>
      </c>
      <c r="AK62" s="420">
        <f t="shared" si="35"/>
        <v>0.31388914118386402</v>
      </c>
      <c r="AL62" s="420">
        <f t="shared" si="35"/>
        <v>0.29790796909294498</v>
      </c>
      <c r="AM62" s="420">
        <f t="shared" si="35"/>
        <v>7.1804422224983094E-2</v>
      </c>
      <c r="AN62" s="420">
        <f t="shared" si="35"/>
        <v>0.40479414640129302</v>
      </c>
      <c r="AO62" s="420">
        <f t="shared" si="32"/>
        <v>0.31576429292542502</v>
      </c>
      <c r="AP62" s="420">
        <f t="shared" si="33"/>
        <v>0.29992435777405402</v>
      </c>
      <c r="AQ62" s="420">
        <f t="shared" si="13"/>
        <v>0.23708711043644801</v>
      </c>
      <c r="AR62" s="420">
        <f t="shared" si="30"/>
        <v>0.14693360893615801</v>
      </c>
      <c r="AS62" s="420">
        <f t="shared" si="30"/>
        <v>0.199626017659602</v>
      </c>
      <c r="AT62" s="420">
        <f t="shared" si="18"/>
        <v>0.32489292578663198</v>
      </c>
      <c r="AU62" s="420">
        <f t="shared" si="20"/>
        <v>0.55727585947979996</v>
      </c>
      <c r="AV62" s="420">
        <f t="shared" si="25"/>
        <v>0.481229412276028</v>
      </c>
      <c r="AW62" s="420">
        <f t="shared" si="31"/>
        <v>0.37036899105155202</v>
      </c>
      <c r="AX62" s="422">
        <f t="shared" si="36"/>
        <v>0.32131311312514399</v>
      </c>
    </row>
    <row r="63" spans="1:50" x14ac:dyDescent="0.25">
      <c r="A63" s="411" t="s">
        <v>96</v>
      </c>
      <c r="B63" s="412" t="s">
        <v>324</v>
      </c>
      <c r="C63" s="415">
        <v>42522</v>
      </c>
      <c r="D63" s="413" t="str">
        <f t="shared" si="0"/>
        <v>42522МИА-2</v>
      </c>
      <c r="E63" s="414">
        <v>2878463825.8299899</v>
      </c>
      <c r="F63" s="414">
        <v>63223592.509999998</v>
      </c>
      <c r="G63" s="413">
        <v>0.15891784542050399</v>
      </c>
      <c r="H63" s="413">
        <v>8.4050422022381194E-2</v>
      </c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V63" s="387">
        <v>43466</v>
      </c>
      <c r="W63" s="420">
        <f t="shared" si="27"/>
        <v>0.22207434407150001</v>
      </c>
      <c r="X63" s="420">
        <f t="shared" si="15"/>
        <v>0.182821913291767</v>
      </c>
      <c r="Y63" s="420">
        <f t="shared" si="16"/>
        <v>0.19127966390988899</v>
      </c>
      <c r="Z63" s="420">
        <f t="shared" si="37"/>
        <v>0.13691884190221301</v>
      </c>
      <c r="AA63" s="420">
        <f t="shared" si="37"/>
        <v>0.14606675373463801</v>
      </c>
      <c r="AB63" s="420">
        <f t="shared" si="19"/>
        <v>0.27851408604863898</v>
      </c>
      <c r="AC63" s="420">
        <f t="shared" si="29"/>
        <v>0.48877633541578702</v>
      </c>
      <c r="AD63" s="420">
        <f t="shared" si="29"/>
        <v>0.225120775992457</v>
      </c>
      <c r="AE63" s="420">
        <f t="shared" si="21"/>
        <v>0.215263469422485</v>
      </c>
      <c r="AF63" s="420">
        <f t="shared" si="26"/>
        <v>0.24524986145806099</v>
      </c>
      <c r="AG63" s="420">
        <f t="shared" si="28"/>
        <v>0.16164594900596499</v>
      </c>
      <c r="AH63" s="420">
        <f t="shared" si="34"/>
        <v>0.16799374295081801</v>
      </c>
      <c r="AI63" s="420">
        <f t="shared" si="34"/>
        <v>0.19712049462863801</v>
      </c>
      <c r="AJ63" s="420">
        <f t="shared" si="34"/>
        <v>0.15064362215166699</v>
      </c>
      <c r="AK63" s="420">
        <f t="shared" si="35"/>
        <v>0.32455963385222603</v>
      </c>
      <c r="AL63" s="420">
        <f t="shared" si="35"/>
        <v>0.40767544390876098</v>
      </c>
      <c r="AM63" s="420">
        <f t="shared" si="35"/>
        <v>4.8892725164918299E-2</v>
      </c>
      <c r="AN63" s="420">
        <f t="shared" si="35"/>
        <v>0.170979043122508</v>
      </c>
      <c r="AO63" s="420">
        <f t="shared" si="32"/>
        <v>0.16856996364267601</v>
      </c>
      <c r="AP63" s="420">
        <f t="shared" si="33"/>
        <v>0.22007543590555301</v>
      </c>
      <c r="AQ63" s="420">
        <f t="shared" si="13"/>
        <v>0.17789952191109401</v>
      </c>
      <c r="AR63" s="420">
        <f t="shared" si="30"/>
        <v>0.17255724079472101</v>
      </c>
      <c r="AS63" s="420">
        <f t="shared" si="30"/>
        <v>0.247090342166191</v>
      </c>
      <c r="AT63" s="420">
        <f t="shared" si="18"/>
        <v>0.18426598571119901</v>
      </c>
      <c r="AU63" s="420">
        <f t="shared" si="20"/>
        <v>0.33588863520151702</v>
      </c>
      <c r="AV63" s="420">
        <f t="shared" si="25"/>
        <v>0.49747246011656598</v>
      </c>
      <c r="AW63" s="420">
        <f t="shared" si="31"/>
        <v>0.20304930478866701</v>
      </c>
      <c r="AX63" s="422">
        <f t="shared" si="36"/>
        <v>0.26474284848926199</v>
      </c>
    </row>
    <row r="64" spans="1:50" x14ac:dyDescent="0.25">
      <c r="A64" s="411" t="s">
        <v>96</v>
      </c>
      <c r="B64" s="412" t="s">
        <v>324</v>
      </c>
      <c r="C64" s="415">
        <v>42552</v>
      </c>
      <c r="D64" s="413" t="str">
        <f t="shared" si="0"/>
        <v>42552МИА-2</v>
      </c>
      <c r="E64" s="414">
        <v>2800572504.27</v>
      </c>
      <c r="F64" s="414">
        <v>77891321.560000002</v>
      </c>
      <c r="G64" s="413">
        <v>0.17641430194560201</v>
      </c>
      <c r="H64" s="413">
        <v>0.13816734661167901</v>
      </c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V64" s="387">
        <v>43497</v>
      </c>
      <c r="W64" s="420">
        <f t="shared" si="27"/>
        <v>0.25789433273547202</v>
      </c>
      <c r="X64" s="420">
        <f t="shared" si="15"/>
        <v>0.25292111796636302</v>
      </c>
      <c r="Y64" s="420">
        <f t="shared" si="16"/>
        <v>0.237668348932041</v>
      </c>
      <c r="Z64" s="420">
        <f t="shared" si="37"/>
        <v>0.13486152055733899</v>
      </c>
      <c r="AA64" s="420">
        <f t="shared" si="37"/>
        <v>0.128492274004852</v>
      </c>
      <c r="AB64" s="420">
        <f t="shared" si="19"/>
        <v>0.15794500470888301</v>
      </c>
      <c r="AC64" s="420">
        <f t="shared" si="29"/>
        <v>0.139614604666536</v>
      </c>
      <c r="AD64" s="420">
        <f t="shared" si="29"/>
        <v>0.178119458870581</v>
      </c>
      <c r="AE64" s="420">
        <f t="shared" si="21"/>
        <v>0.14895402401789501</v>
      </c>
      <c r="AF64" s="420">
        <f t="shared" si="26"/>
        <v>0.15731355950565001</v>
      </c>
      <c r="AG64" s="420">
        <f t="shared" si="28"/>
        <v>0.12889860616724</v>
      </c>
      <c r="AH64" s="420">
        <f t="shared" si="34"/>
        <v>0.15180752867493799</v>
      </c>
      <c r="AI64" s="420">
        <f t="shared" si="34"/>
        <v>0.16665962466949499</v>
      </c>
      <c r="AJ64" s="420">
        <f t="shared" si="34"/>
        <v>0.190640089114752</v>
      </c>
      <c r="AK64" s="420">
        <f t="shared" si="35"/>
        <v>0.31821311287509002</v>
      </c>
      <c r="AL64" s="420">
        <f t="shared" si="35"/>
        <v>7.4093800318768804E-2</v>
      </c>
      <c r="AM64" s="420">
        <f t="shared" si="35"/>
        <v>0.23560698084644499</v>
      </c>
      <c r="AN64" s="420">
        <f t="shared" si="35"/>
        <v>0.30678970047271498</v>
      </c>
      <c r="AO64" s="420">
        <f t="shared" si="32"/>
        <v>0.21880688191390901</v>
      </c>
      <c r="AP64" s="420">
        <f t="shared" si="33"/>
        <v>0.12935453572705499</v>
      </c>
      <c r="AQ64" s="420">
        <f t="shared" si="13"/>
        <v>0.16314721433381199</v>
      </c>
      <c r="AR64" s="420">
        <f t="shared" si="30"/>
        <v>0.220160313336071</v>
      </c>
      <c r="AS64" s="420">
        <f t="shared" si="30"/>
        <v>0.137522504855667</v>
      </c>
      <c r="AT64" s="420">
        <f t="shared" si="18"/>
        <v>0.337240143336698</v>
      </c>
      <c r="AU64" s="420">
        <f t="shared" si="20"/>
        <v>0.201006791510981</v>
      </c>
      <c r="AV64" s="420">
        <f t="shared" si="25"/>
        <v>0.28558859585369001</v>
      </c>
      <c r="AW64" s="420">
        <f t="shared" si="31"/>
        <v>0.25199088084580201</v>
      </c>
      <c r="AX64" s="422">
        <f t="shared" si="36"/>
        <v>0.24568345692902099</v>
      </c>
    </row>
    <row r="65" spans="1:50" x14ac:dyDescent="0.25">
      <c r="A65" s="411" t="s">
        <v>96</v>
      </c>
      <c r="B65" s="412" t="s">
        <v>324</v>
      </c>
      <c r="C65" s="415">
        <v>42583</v>
      </c>
      <c r="D65" s="413" t="str">
        <f t="shared" si="0"/>
        <v>42583МИА-2</v>
      </c>
      <c r="E65" s="414">
        <v>2739857614.71</v>
      </c>
      <c r="F65" s="414">
        <v>60714889.560000099</v>
      </c>
      <c r="G65" s="413">
        <v>0.14924426818109601</v>
      </c>
      <c r="H65" s="413">
        <v>8.9103980703541502E-2</v>
      </c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V65" s="387">
        <v>43525</v>
      </c>
      <c r="W65" s="420">
        <f t="shared" si="27"/>
        <v>0.13869075265929301</v>
      </c>
      <c r="X65" s="420">
        <f t="shared" si="15"/>
        <v>0.18910614817823701</v>
      </c>
      <c r="Y65" s="420">
        <f t="shared" si="16"/>
        <v>0.19455588653675199</v>
      </c>
      <c r="Z65" s="420">
        <f t="shared" si="37"/>
        <v>0.16690975308514699</v>
      </c>
      <c r="AA65" s="420">
        <f t="shared" si="37"/>
        <v>0.14518395983499899</v>
      </c>
      <c r="AB65" s="420">
        <f t="shared" si="19"/>
        <v>0.257335807011212</v>
      </c>
      <c r="AC65" s="420">
        <f t="shared" si="29"/>
        <v>3.7312890289416797E-2</v>
      </c>
      <c r="AD65" s="420">
        <f t="shared" si="29"/>
        <v>0.31128677785668801</v>
      </c>
      <c r="AE65" s="420">
        <f t="shared" si="21"/>
        <v>0.202645373713988</v>
      </c>
      <c r="AF65" s="420">
        <f t="shared" si="26"/>
        <v>0.157256717054888</v>
      </c>
      <c r="AG65" s="420">
        <f t="shared" si="28"/>
        <v>0.34809524705259398</v>
      </c>
      <c r="AH65" s="420">
        <f t="shared" si="34"/>
        <v>8.4609852508856304E-2</v>
      </c>
      <c r="AI65" s="420">
        <f t="shared" si="34"/>
        <v>0.19948772172625201</v>
      </c>
      <c r="AJ65" s="420">
        <f t="shared" si="34"/>
        <v>0.116663905665852</v>
      </c>
      <c r="AK65" s="420">
        <f t="shared" si="35"/>
        <v>0.119686291381547</v>
      </c>
      <c r="AL65" s="420">
        <f t="shared" si="35"/>
        <v>0.233579026929297</v>
      </c>
      <c r="AM65" s="420">
        <f t="shared" si="35"/>
        <v>0.14450576786918301</v>
      </c>
      <c r="AN65" s="420">
        <f t="shared" si="35"/>
        <v>0.218289666932836</v>
      </c>
      <c r="AO65" s="420">
        <f t="shared" si="32"/>
        <v>0.173410530788009</v>
      </c>
      <c r="AP65" s="420">
        <f t="shared" si="33"/>
        <v>0.22828368079455999</v>
      </c>
      <c r="AQ65" s="420">
        <f t="shared" si="13"/>
        <v>0.124462421233485</v>
      </c>
      <c r="AR65" s="420">
        <f t="shared" si="30"/>
        <v>0.204680752110519</v>
      </c>
      <c r="AS65" s="420">
        <f t="shared" si="30"/>
        <v>0.25355716114975202</v>
      </c>
      <c r="AT65" s="420">
        <f t="shared" si="18"/>
        <v>0.169129122768228</v>
      </c>
      <c r="AU65" s="420">
        <f t="shared" si="20"/>
        <v>0.16448282285483401</v>
      </c>
      <c r="AV65" s="420">
        <f t="shared" si="25"/>
        <v>0.224118967878492</v>
      </c>
      <c r="AW65" s="420">
        <f t="shared" si="31"/>
        <v>0.22637773858617499</v>
      </c>
      <c r="AX65" s="422">
        <f t="shared" si="36"/>
        <v>0.19133688480195099</v>
      </c>
    </row>
    <row r="66" spans="1:50" x14ac:dyDescent="0.25">
      <c r="A66" s="411" t="s">
        <v>96</v>
      </c>
      <c r="B66" s="412" t="s">
        <v>324</v>
      </c>
      <c r="C66" s="415">
        <v>42614</v>
      </c>
      <c r="D66" s="413" t="str">
        <f t="shared" ref="D66:D129" si="38">C66&amp;B66</f>
        <v>42614МИА-2</v>
      </c>
      <c r="E66" s="414">
        <v>2674159188.8299999</v>
      </c>
      <c r="F66" s="414">
        <v>65698425.880000003</v>
      </c>
      <c r="G66" s="413">
        <v>0.164308011848916</v>
      </c>
      <c r="H66" s="413">
        <v>8.4771958777535697E-2</v>
      </c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V66" s="387">
        <v>43556</v>
      </c>
      <c r="W66" s="420">
        <f t="shared" si="27"/>
        <v>0.104519455268858</v>
      </c>
      <c r="X66" s="420">
        <f t="shared" si="15"/>
        <v>0.25651670176095298</v>
      </c>
      <c r="Y66" s="420">
        <f t="shared" si="16"/>
        <v>0.14099924831393501</v>
      </c>
      <c r="Z66" s="420">
        <f t="shared" si="37"/>
        <v>0.133308426637475</v>
      </c>
      <c r="AA66" s="420">
        <f t="shared" si="37"/>
        <v>6.3591230516336306E-2</v>
      </c>
      <c r="AB66" s="420">
        <f t="shared" si="19"/>
        <v>0.32576525749477098</v>
      </c>
      <c r="AC66" s="420">
        <f t="shared" si="29"/>
        <v>0.18623970684367799</v>
      </c>
      <c r="AD66" s="420">
        <f t="shared" si="29"/>
        <v>0.39084428002053101</v>
      </c>
      <c r="AE66" s="420">
        <f t="shared" si="21"/>
        <v>0.170840390757312</v>
      </c>
      <c r="AF66" s="420">
        <f t="shared" si="26"/>
        <v>0.169696996842434</v>
      </c>
      <c r="AG66" s="420">
        <f t="shared" si="28"/>
        <v>0.21068128634036601</v>
      </c>
      <c r="AH66" s="420">
        <f t="shared" si="34"/>
        <v>3.8050102651947602E-2</v>
      </c>
      <c r="AI66" s="420">
        <f t="shared" si="34"/>
        <v>0.12440005445970501</v>
      </c>
      <c r="AJ66" s="420">
        <f t="shared" si="34"/>
        <v>0.14241974302895</v>
      </c>
      <c r="AK66" s="420">
        <f t="shared" si="35"/>
        <v>0.208208433836998</v>
      </c>
      <c r="AL66" s="420">
        <f t="shared" si="35"/>
        <v>0.11878652708687</v>
      </c>
      <c r="AM66" s="420">
        <f t="shared" si="35"/>
        <v>6.2455942811334E-2</v>
      </c>
      <c r="AN66" s="420">
        <f t="shared" si="35"/>
        <v>0.110241371922486</v>
      </c>
      <c r="AO66" s="420">
        <f t="shared" si="32"/>
        <v>0.28193433089249498</v>
      </c>
      <c r="AP66" s="420">
        <f t="shared" si="33"/>
        <v>0.22741796336723399</v>
      </c>
      <c r="AQ66" s="420">
        <f t="shared" si="13"/>
        <v>0.101089464535751</v>
      </c>
      <c r="AR66" s="420">
        <f t="shared" si="30"/>
        <v>0.245550282581739</v>
      </c>
      <c r="AS66" s="420">
        <f t="shared" si="30"/>
        <v>0.38778404253689802</v>
      </c>
      <c r="AT66" s="420">
        <f t="shared" si="18"/>
        <v>0.166701451954782</v>
      </c>
      <c r="AU66" s="420">
        <f t="shared" si="20"/>
        <v>0.27535270120482502</v>
      </c>
      <c r="AV66" s="420">
        <f t="shared" si="25"/>
        <v>0.35775218583460899</v>
      </c>
      <c r="AW66" s="420">
        <f t="shared" si="31"/>
        <v>0.27065585683551202</v>
      </c>
      <c r="AX66" s="422">
        <f t="shared" si="36"/>
        <v>0.25756293315884699</v>
      </c>
    </row>
    <row r="67" spans="1:50" x14ac:dyDescent="0.25">
      <c r="A67" s="411" t="s">
        <v>96</v>
      </c>
      <c r="B67" s="412" t="s">
        <v>324</v>
      </c>
      <c r="C67" s="415">
        <v>42644</v>
      </c>
      <c r="D67" s="413" t="str">
        <f t="shared" si="38"/>
        <v>42644МИА-2</v>
      </c>
      <c r="E67" s="414">
        <v>2611705886.8800001</v>
      </c>
      <c r="F67" s="414">
        <v>62453301.9500001</v>
      </c>
      <c r="G67" s="413">
        <v>0.115309572467181</v>
      </c>
      <c r="H67" s="413">
        <v>0.124658462786141</v>
      </c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V67" s="387">
        <v>43586</v>
      </c>
      <c r="W67" s="420">
        <f t="shared" si="27"/>
        <v>0.12872592385063</v>
      </c>
      <c r="X67" s="420">
        <f t="shared" si="15"/>
        <v>0.293340103214629</v>
      </c>
      <c r="Y67" s="420">
        <f t="shared" si="16"/>
        <v>0.12297042314043299</v>
      </c>
      <c r="Z67" s="420">
        <f t="shared" si="37"/>
        <v>0.15783700090559299</v>
      </c>
      <c r="AA67" s="420">
        <f t="shared" si="37"/>
        <v>9.4586618070866796E-2</v>
      </c>
      <c r="AB67" s="420">
        <f t="shared" si="19"/>
        <v>0.37319347704012201</v>
      </c>
      <c r="AC67" s="420">
        <f t="shared" si="29"/>
        <v>8.64542547123371E-2</v>
      </c>
      <c r="AD67" s="420">
        <f t="shared" si="29"/>
        <v>0.147708872108226</v>
      </c>
      <c r="AE67" s="420">
        <f t="shared" si="21"/>
        <v>0.210074722194217</v>
      </c>
      <c r="AF67" s="420">
        <f t="shared" si="26"/>
        <v>0.251794664724943</v>
      </c>
      <c r="AG67" s="420">
        <f t="shared" si="28"/>
        <v>0.16648080678933999</v>
      </c>
      <c r="AH67" s="420">
        <f t="shared" si="34"/>
        <v>0.10928462563052201</v>
      </c>
      <c r="AI67" s="420">
        <f t="shared" si="34"/>
        <v>0.16389694946328501</v>
      </c>
      <c r="AJ67" s="420">
        <f t="shared" si="34"/>
        <v>0.176314579973048</v>
      </c>
      <c r="AK67" s="420">
        <f t="shared" si="35"/>
        <v>0.18201318795954599</v>
      </c>
      <c r="AL67" s="420">
        <f t="shared" si="35"/>
        <v>0.14430136005539301</v>
      </c>
      <c r="AM67" s="420">
        <f t="shared" si="35"/>
        <v>8.4618197769862305E-2</v>
      </c>
      <c r="AN67" s="420">
        <f t="shared" si="35"/>
        <v>0.25744003901553902</v>
      </c>
      <c r="AO67" s="420">
        <f t="shared" si="32"/>
        <v>0.18154050725430201</v>
      </c>
      <c r="AP67" s="420">
        <f t="shared" si="33"/>
        <v>0.11804216993156801</v>
      </c>
      <c r="AQ67" s="420">
        <f t="shared" si="13"/>
        <v>0.14291435802194699</v>
      </c>
      <c r="AR67" s="420">
        <f t="shared" si="30"/>
        <v>0.233035250792474</v>
      </c>
      <c r="AS67" s="420">
        <f t="shared" si="30"/>
        <v>9.3105901766144097E-2</v>
      </c>
      <c r="AT67" s="420">
        <f t="shared" si="18"/>
        <v>0.15970592828004701</v>
      </c>
      <c r="AU67" s="420">
        <f t="shared" si="20"/>
        <v>0.194251875367114</v>
      </c>
      <c r="AV67" s="420">
        <f t="shared" si="25"/>
        <v>0.33196129977786998</v>
      </c>
      <c r="AW67" s="420">
        <f t="shared" si="31"/>
        <v>0.18506790881729501</v>
      </c>
      <c r="AX67" s="422">
        <f t="shared" si="36"/>
        <v>0.215229414383169</v>
      </c>
    </row>
    <row r="68" spans="1:50" x14ac:dyDescent="0.25">
      <c r="A68" s="411" t="s">
        <v>96</v>
      </c>
      <c r="B68" s="412" t="s">
        <v>324</v>
      </c>
      <c r="C68" s="415">
        <v>42675</v>
      </c>
      <c r="D68" s="413" t="str">
        <f t="shared" si="38"/>
        <v>42675МИА-2</v>
      </c>
      <c r="E68" s="414">
        <v>2558953507.4000001</v>
      </c>
      <c r="F68" s="414">
        <v>52752379.479999997</v>
      </c>
      <c r="G68" s="413">
        <v>0.142994716243417</v>
      </c>
      <c r="H68" s="413">
        <v>5.0297705598642703E-2</v>
      </c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V68" s="387">
        <v>43617</v>
      </c>
      <c r="W68" s="420">
        <f t="shared" si="27"/>
        <v>0.117538761407371</v>
      </c>
      <c r="X68" s="420">
        <f t="shared" si="15"/>
        <v>0.16480017526674201</v>
      </c>
      <c r="Y68" s="420">
        <f t="shared" si="16"/>
        <v>0.22671432498892199</v>
      </c>
      <c r="Z68" s="420">
        <f t="shared" si="37"/>
        <v>9.9148992832243404E-2</v>
      </c>
      <c r="AA68" s="420">
        <f t="shared" si="37"/>
        <v>7.0689332104833205E-2</v>
      </c>
      <c r="AB68" s="420">
        <f t="shared" si="19"/>
        <v>0.205072630168393</v>
      </c>
      <c r="AC68" s="420">
        <f t="shared" ref="AC68:AD74" si="39">IF(ISNA(VLOOKUP($V68&amp;AC$1,$D$2:$H$1410,4,FALSE)),"",VLOOKUP($V68&amp;AC$1,$D$2:$H$1410,4,FALSE))</f>
        <v>0.244847772085524</v>
      </c>
      <c r="AD68" s="420">
        <f t="shared" si="39"/>
        <v>4.1714422242269497E-2</v>
      </c>
      <c r="AE68" s="420">
        <f t="shared" si="21"/>
        <v>0.318366173730951</v>
      </c>
      <c r="AF68" s="420">
        <f t="shared" si="26"/>
        <v>2.6905020585137201E-2</v>
      </c>
      <c r="AG68" s="420">
        <f t="shared" si="28"/>
        <v>9.1392150247549306E-2</v>
      </c>
      <c r="AH68" s="420">
        <f t="shared" si="34"/>
        <v>0.14369559387953099</v>
      </c>
      <c r="AI68" s="420">
        <f t="shared" si="34"/>
        <v>3.6021113931647898E-2</v>
      </c>
      <c r="AJ68" s="420">
        <f t="shared" si="34"/>
        <v>0.11968132254532</v>
      </c>
      <c r="AK68" s="420">
        <f t="shared" si="35"/>
        <v>0.17233418508151399</v>
      </c>
      <c r="AL68" s="420">
        <f t="shared" si="35"/>
        <v>0</v>
      </c>
      <c r="AM68" s="420">
        <f t="shared" si="35"/>
        <v>0</v>
      </c>
      <c r="AN68" s="420">
        <f t="shared" si="35"/>
        <v>0.174401031661086</v>
      </c>
      <c r="AO68" s="420">
        <f t="shared" si="32"/>
        <v>0.17464320533903599</v>
      </c>
      <c r="AP68" s="420">
        <f t="shared" si="33"/>
        <v>0.20027499191231399</v>
      </c>
      <c r="AQ68" s="420">
        <f t="shared" si="13"/>
        <v>0.12577329836661399</v>
      </c>
      <c r="AR68" s="420">
        <f t="shared" si="30"/>
        <v>7.0861718379979996E-2</v>
      </c>
      <c r="AS68" s="420">
        <f t="shared" si="30"/>
        <v>0.21311398741339799</v>
      </c>
      <c r="AT68" s="420">
        <f t="shared" si="18"/>
        <v>0.14419736692982499</v>
      </c>
      <c r="AU68" s="420">
        <f t="shared" si="20"/>
        <v>0.19811751938001801</v>
      </c>
      <c r="AV68" s="420">
        <f t="shared" si="25"/>
        <v>0.25949640517277101</v>
      </c>
      <c r="AW68" s="420">
        <f t="shared" si="31"/>
        <v>0.17823356631368401</v>
      </c>
      <c r="AX68" s="422">
        <f t="shared" si="36"/>
        <v>0.185565192566886</v>
      </c>
    </row>
    <row r="69" spans="1:50" x14ac:dyDescent="0.25">
      <c r="A69" s="411" t="s">
        <v>96</v>
      </c>
      <c r="B69" s="412" t="s">
        <v>324</v>
      </c>
      <c r="C69" s="415">
        <v>42705</v>
      </c>
      <c r="D69" s="413" t="str">
        <f t="shared" si="38"/>
        <v>42705МИА-2</v>
      </c>
      <c r="E69" s="414">
        <v>2483696735.3600001</v>
      </c>
      <c r="F69" s="414">
        <v>77974096.8699999</v>
      </c>
      <c r="G69" s="413">
        <v>0.20535030834308199</v>
      </c>
      <c r="H69" s="413">
        <v>0.106787895716241</v>
      </c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V69" s="387">
        <v>43647</v>
      </c>
      <c r="W69" s="420">
        <f t="shared" si="27"/>
        <v>0.111367838205414</v>
      </c>
      <c r="X69" s="420">
        <f t="shared" si="15"/>
        <v>0.17381603469147</v>
      </c>
      <c r="Y69" s="420">
        <f t="shared" si="16"/>
        <v>0.12980146963231301</v>
      </c>
      <c r="Z69" s="420">
        <f t="shared" si="37"/>
        <v>8.8703159133709894E-2</v>
      </c>
      <c r="AA69" s="420">
        <f t="shared" si="37"/>
        <v>0.16869629978937201</v>
      </c>
      <c r="AB69" s="420">
        <f t="shared" ref="AB69:AB74" si="40">IF(ISNA(VLOOKUP($V69&amp;AB$1,$D$2:$H$1410,4,FALSE)),"",VLOOKUP($V69&amp;AB$1,$D$2:$H$1410,4,FALSE))</f>
        <v>0.106172519628179</v>
      </c>
      <c r="AC69" s="420">
        <f t="shared" si="39"/>
        <v>6.5763046753713805E-2</v>
      </c>
      <c r="AD69" s="420">
        <f t="shared" si="39"/>
        <v>9.0150176753493697E-2</v>
      </c>
      <c r="AE69" s="420">
        <f t="shared" si="21"/>
        <v>0.24361420595189801</v>
      </c>
      <c r="AF69" s="420">
        <f t="shared" si="26"/>
        <v>0.196477078449554</v>
      </c>
      <c r="AG69" s="420">
        <f t="shared" si="28"/>
        <v>0.19960361779476399</v>
      </c>
      <c r="AH69" s="420">
        <f t="shared" si="34"/>
        <v>8.5825641486972901E-2</v>
      </c>
      <c r="AI69" s="420">
        <f t="shared" si="34"/>
        <v>0.11474927453924</v>
      </c>
      <c r="AJ69" s="420">
        <f t="shared" si="34"/>
        <v>7.0441845823652802E-2</v>
      </c>
      <c r="AK69" s="420">
        <f t="shared" si="35"/>
        <v>0.19512862945817</v>
      </c>
      <c r="AL69" s="420">
        <f t="shared" si="35"/>
        <v>0.293452349641878</v>
      </c>
      <c r="AM69" s="420">
        <f t="shared" si="35"/>
        <v>0.39648924599371199</v>
      </c>
      <c r="AN69" s="420">
        <f t="shared" si="35"/>
        <v>0.127404026003928</v>
      </c>
      <c r="AO69" s="420">
        <f t="shared" si="32"/>
        <v>0.17383702914686899</v>
      </c>
      <c r="AP69" s="420">
        <f t="shared" si="33"/>
        <v>0.17469955360740499</v>
      </c>
      <c r="AQ69" s="420">
        <f t="shared" si="13"/>
        <v>0.116989885400656</v>
      </c>
      <c r="AR69" s="420">
        <f t="shared" si="30"/>
        <v>0.115353457670547</v>
      </c>
      <c r="AS69" s="420">
        <f t="shared" si="30"/>
        <v>0.225699143078093</v>
      </c>
      <c r="AT69" s="420">
        <f t="shared" si="18"/>
        <v>0.21807968051657201</v>
      </c>
      <c r="AU69" s="420">
        <f t="shared" si="20"/>
        <v>0.15202080011716401</v>
      </c>
      <c r="AV69" s="420">
        <f t="shared" si="25"/>
        <v>0.26166481364527999</v>
      </c>
      <c r="AW69" s="420">
        <f t="shared" si="31"/>
        <v>0.19038483373079301</v>
      </c>
      <c r="AX69" s="422">
        <f t="shared" si="36"/>
        <v>0.19315731770161601</v>
      </c>
    </row>
    <row r="70" spans="1:50" x14ac:dyDescent="0.25">
      <c r="A70" s="411" t="s">
        <v>96</v>
      </c>
      <c r="B70" s="412" t="s">
        <v>324</v>
      </c>
      <c r="C70" s="415">
        <v>42736</v>
      </c>
      <c r="D70" s="413" t="str">
        <f t="shared" si="38"/>
        <v>42736МИА-2</v>
      </c>
      <c r="E70" s="414">
        <v>2433541073.73</v>
      </c>
      <c r="F70" s="414">
        <v>50155661.629999898</v>
      </c>
      <c r="G70" s="413">
        <v>0.11145090262684899</v>
      </c>
      <c r="H70" s="413">
        <v>0.103623607653508</v>
      </c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V70" s="387">
        <v>43678</v>
      </c>
      <c r="W70" s="420">
        <f t="shared" si="27"/>
        <v>0.162402463605166</v>
      </c>
      <c r="X70" s="420">
        <f t="shared" si="15"/>
        <v>0.182263672944701</v>
      </c>
      <c r="Y70" s="420">
        <f t="shared" si="16"/>
        <v>0.12509590666360201</v>
      </c>
      <c r="Z70" s="420">
        <f t="shared" si="37"/>
        <v>8.4783642365065304E-2</v>
      </c>
      <c r="AA70" s="420">
        <f t="shared" si="37"/>
        <v>8.1468061495300406E-2</v>
      </c>
      <c r="AB70" s="420">
        <f t="shared" si="40"/>
        <v>0.20608728475898899</v>
      </c>
      <c r="AC70" s="420">
        <f t="shared" si="39"/>
        <v>0.170052182477375</v>
      </c>
      <c r="AD70" s="420">
        <f t="shared" si="39"/>
        <v>0.23231983068029299</v>
      </c>
      <c r="AE70" s="420">
        <f t="shared" si="21"/>
        <v>0.23692595353367699</v>
      </c>
      <c r="AF70" s="420">
        <f t="shared" si="26"/>
        <v>0.57822784948277295</v>
      </c>
      <c r="AG70" s="420">
        <f t="shared" si="28"/>
        <v>0.19569206076461501</v>
      </c>
      <c r="AH70" s="420">
        <f t="shared" si="34"/>
        <v>0.113589812955769</v>
      </c>
      <c r="AI70" s="420">
        <f t="shared" si="34"/>
        <v>0.12871573022100199</v>
      </c>
      <c r="AJ70" s="420">
        <f t="shared" si="34"/>
        <v>0.160022323337001</v>
      </c>
      <c r="AK70" s="420">
        <f t="shared" si="35"/>
        <v>0.33607540985328199</v>
      </c>
      <c r="AL70" s="420">
        <f t="shared" si="35"/>
        <v>0.18105783877558301</v>
      </c>
      <c r="AM70" s="420">
        <f t="shared" si="35"/>
        <v>0.144513341597692</v>
      </c>
      <c r="AN70" s="420">
        <f t="shared" si="35"/>
        <v>0.19206212009225701</v>
      </c>
      <c r="AO70" s="420">
        <f t="shared" si="32"/>
        <v>0.168029108503716</v>
      </c>
      <c r="AP70" s="420">
        <f t="shared" si="33"/>
        <v>0.13286835556669899</v>
      </c>
      <c r="AQ70" s="420">
        <f t="shared" si="13"/>
        <v>0.142061079992367</v>
      </c>
      <c r="AR70" s="420">
        <f t="shared" si="30"/>
        <v>0.22360113178174101</v>
      </c>
      <c r="AS70" s="420">
        <f t="shared" si="30"/>
        <v>0.18518739096765999</v>
      </c>
      <c r="AT70" s="420">
        <f t="shared" si="18"/>
        <v>0.13138891333189801</v>
      </c>
      <c r="AU70" s="420">
        <f t="shared" si="20"/>
        <v>0.21817216583233401</v>
      </c>
      <c r="AV70" s="420">
        <f t="shared" si="25"/>
        <v>0.242696462617636</v>
      </c>
      <c r="AW70" s="420">
        <f t="shared" si="31"/>
        <v>0.28590770586962799</v>
      </c>
      <c r="AX70" s="422">
        <f t="shared" si="36"/>
        <v>0.22359017147846499</v>
      </c>
    </row>
    <row r="71" spans="1:50" x14ac:dyDescent="0.25">
      <c r="A71" s="411" t="s">
        <v>96</v>
      </c>
      <c r="B71" s="412" t="s">
        <v>324</v>
      </c>
      <c r="C71" s="415">
        <v>42767</v>
      </c>
      <c r="D71" s="413" t="str">
        <f t="shared" si="38"/>
        <v>42767МИА-2</v>
      </c>
      <c r="E71" s="414">
        <v>2362340414.25</v>
      </c>
      <c r="F71" s="414">
        <v>71200659.480000004</v>
      </c>
      <c r="G71" s="413">
        <v>0.14184256106760801</v>
      </c>
      <c r="H71" s="413">
        <v>0.168395022000739</v>
      </c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V71" s="387">
        <v>43709</v>
      </c>
      <c r="W71" s="420">
        <f t="shared" si="27"/>
        <v>0.14757882966038999</v>
      </c>
      <c r="X71" s="420">
        <f t="shared" si="15"/>
        <v>0.19205098182855801</v>
      </c>
      <c r="Y71" s="420">
        <f t="shared" si="16"/>
        <v>0.236677237043775</v>
      </c>
      <c r="Z71" s="420">
        <f t="shared" si="37"/>
        <v>0.17403798494834199</v>
      </c>
      <c r="AA71" s="420">
        <f t="shared" si="37"/>
        <v>0.10886319166424201</v>
      </c>
      <c r="AB71" s="420">
        <f t="shared" si="40"/>
        <v>0.155397359733674</v>
      </c>
      <c r="AC71" s="420">
        <f t="shared" si="39"/>
        <v>3.4228907954283003E-2</v>
      </c>
      <c r="AD71" s="420">
        <f t="shared" si="39"/>
        <v>7.8535668758210303E-2</v>
      </c>
      <c r="AE71" s="420">
        <f t="shared" si="21"/>
        <v>0.240318965761495</v>
      </c>
      <c r="AF71" s="420">
        <f t="shared" si="26"/>
        <v>0.91060659464610405</v>
      </c>
      <c r="AG71" s="420">
        <f t="shared" si="28"/>
        <v>0.18449970801193799</v>
      </c>
      <c r="AH71" s="420">
        <f t="shared" si="34"/>
        <v>6.1310232987149701E-2</v>
      </c>
      <c r="AI71" s="420">
        <f t="shared" si="34"/>
        <v>0.126142736561935</v>
      </c>
      <c r="AJ71" s="420">
        <f t="shared" si="34"/>
        <v>9.0686502937112404E-2</v>
      </c>
      <c r="AK71" s="420">
        <f t="shared" si="35"/>
        <v>0.17243502088210999</v>
      </c>
      <c r="AL71" s="420">
        <f t="shared" si="35"/>
        <v>4.9123168446680597E-2</v>
      </c>
      <c r="AM71" s="420">
        <f t="shared" si="35"/>
        <v>8.8530875360359196E-2</v>
      </c>
      <c r="AN71" s="420">
        <f t="shared" si="35"/>
        <v>0.14011882065265799</v>
      </c>
      <c r="AO71" s="420">
        <f t="shared" si="32"/>
        <v>0.25056667296198898</v>
      </c>
      <c r="AP71" s="420">
        <f t="shared" si="33"/>
        <v>0.15016618209159699</v>
      </c>
      <c r="AQ71" s="420">
        <f t="shared" si="13"/>
        <v>0.14157259192479801</v>
      </c>
      <c r="AR71" s="420">
        <f t="shared" si="30"/>
        <v>0.17018561015162101</v>
      </c>
      <c r="AS71" s="420">
        <f t="shared" si="30"/>
        <v>0.16437600840545299</v>
      </c>
      <c r="AT71" s="420">
        <f t="shared" si="18"/>
        <v>0.196171741794301</v>
      </c>
      <c r="AU71" s="420">
        <f t="shared" si="20"/>
        <v>0.19450024612934899</v>
      </c>
      <c r="AV71" s="420">
        <f t="shared" si="25"/>
        <v>0.26592428821442399</v>
      </c>
      <c r="AW71" s="420">
        <f t="shared" si="31"/>
        <v>0.19269403586436301</v>
      </c>
      <c r="AX71" s="422">
        <f t="shared" si="36"/>
        <v>0.22607418204673199</v>
      </c>
    </row>
    <row r="72" spans="1:50" x14ac:dyDescent="0.25">
      <c r="A72" s="411" t="s">
        <v>96</v>
      </c>
      <c r="B72" s="412" t="s">
        <v>324</v>
      </c>
      <c r="C72" s="415">
        <v>42795</v>
      </c>
      <c r="D72" s="413" t="str">
        <f t="shared" si="38"/>
        <v>42795МИА-2</v>
      </c>
      <c r="E72" s="414">
        <v>2380747020.4899998</v>
      </c>
      <c r="F72" s="414">
        <v>41882994.759999998</v>
      </c>
      <c r="G72" s="413">
        <v>0.153303761032241</v>
      </c>
      <c r="H72" s="413">
        <v>5.77856684265576E-3</v>
      </c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V72" s="388">
        <v>43739</v>
      </c>
      <c r="W72" s="423">
        <f t="shared" si="27"/>
        <v>0.13115002715892801</v>
      </c>
      <c r="X72" s="423">
        <f t="shared" si="15"/>
        <v>0.299366101568937</v>
      </c>
      <c r="Y72" s="423">
        <f t="shared" si="16"/>
        <v>0.19457083721784799</v>
      </c>
      <c r="Z72" s="423">
        <f t="shared" si="37"/>
        <v>0.13984402384245501</v>
      </c>
      <c r="AA72" s="423">
        <f t="shared" si="37"/>
        <v>0.132458888020071</v>
      </c>
      <c r="AB72" s="423">
        <f t="shared" si="40"/>
        <v>0.12444717913549699</v>
      </c>
      <c r="AC72" s="423">
        <f t="shared" si="39"/>
        <v>0.144736724879236</v>
      </c>
      <c r="AD72" s="423">
        <f t="shared" si="39"/>
        <v>0.17869552669953301</v>
      </c>
      <c r="AE72" s="423">
        <f t="shared" si="21"/>
        <v>0.23206931625726801</v>
      </c>
      <c r="AF72" s="423">
        <f t="shared" si="26"/>
        <v>0.31778214339258498</v>
      </c>
      <c r="AG72" s="423">
        <f t="shared" si="28"/>
        <v>0.15633294531421499</v>
      </c>
      <c r="AH72" s="423">
        <f t="shared" si="34"/>
        <v>8.1204731336731298E-2</v>
      </c>
      <c r="AI72" s="423">
        <f t="shared" si="34"/>
        <v>0.21088466100690201</v>
      </c>
      <c r="AJ72" s="423">
        <f t="shared" si="34"/>
        <v>0.18968504721676299</v>
      </c>
      <c r="AK72" s="423">
        <f t="shared" si="35"/>
        <v>0.319713368447684</v>
      </c>
      <c r="AL72" s="423">
        <f t="shared" si="35"/>
        <v>8.2510827394671998E-2</v>
      </c>
      <c r="AM72" s="423">
        <f t="shared" si="35"/>
        <v>0.139760812228413</v>
      </c>
      <c r="AN72" s="423">
        <f t="shared" si="35"/>
        <v>0.33504277146144601</v>
      </c>
      <c r="AO72" s="423">
        <f t="shared" si="32"/>
        <v>0.22369717238231901</v>
      </c>
      <c r="AP72" s="423">
        <f t="shared" si="33"/>
        <v>0.150742387399315</v>
      </c>
      <c r="AQ72" s="423">
        <f t="shared" si="13"/>
        <v>0.151402481815023</v>
      </c>
      <c r="AR72" s="423">
        <f t="shared" si="30"/>
        <v>0.154422914821637</v>
      </c>
      <c r="AS72" s="423">
        <f t="shared" si="30"/>
        <v>0.276113717302713</v>
      </c>
      <c r="AT72" s="423">
        <f t="shared" si="18"/>
        <v>0.27385305256471698</v>
      </c>
      <c r="AU72" s="423">
        <f t="shared" si="20"/>
        <v>0.28327326467638397</v>
      </c>
      <c r="AV72" s="423">
        <f t="shared" si="25"/>
        <v>0.520997331490888</v>
      </c>
      <c r="AW72" s="423">
        <f t="shared" si="31"/>
        <v>0.149590365001876</v>
      </c>
      <c r="AX72" s="424">
        <f t="shared" si="36"/>
        <v>0.201520160259054</v>
      </c>
    </row>
    <row r="73" spans="1:50" x14ac:dyDescent="0.25">
      <c r="A73" s="411" t="s">
        <v>96</v>
      </c>
      <c r="B73" s="412" t="s">
        <v>324</v>
      </c>
      <c r="C73" s="415">
        <v>42826</v>
      </c>
      <c r="D73" s="413" t="str">
        <f t="shared" si="38"/>
        <v>42826МИА-2</v>
      </c>
      <c r="E73" s="414">
        <v>2261312517.7800002</v>
      </c>
      <c r="F73" s="414">
        <v>119434502.70999999</v>
      </c>
      <c r="G73" s="413">
        <v>0.42251290849497902</v>
      </c>
      <c r="H73" s="413">
        <v>9.9650202577454994E-2</v>
      </c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V73" s="398"/>
      <c r="W73" s="397" t="str">
        <f t="shared" si="27"/>
        <v/>
      </c>
      <c r="X73" s="397" t="str">
        <f t="shared" si="15"/>
        <v/>
      </c>
      <c r="Y73" s="397" t="str">
        <f t="shared" si="16"/>
        <v/>
      </c>
      <c r="Z73" s="397" t="str">
        <f t="shared" si="37"/>
        <v/>
      </c>
      <c r="AA73" s="397" t="str">
        <f t="shared" si="37"/>
        <v/>
      </c>
      <c r="AB73" s="397" t="str">
        <f t="shared" si="40"/>
        <v/>
      </c>
      <c r="AC73" s="397" t="str">
        <f t="shared" si="39"/>
        <v/>
      </c>
      <c r="AD73" s="397" t="str">
        <f t="shared" si="39"/>
        <v/>
      </c>
      <c r="AE73" s="397" t="str">
        <f t="shared" si="21"/>
        <v/>
      </c>
      <c r="AF73" s="397" t="str">
        <f t="shared" si="26"/>
        <v/>
      </c>
      <c r="AG73" s="397" t="str">
        <f t="shared" si="28"/>
        <v/>
      </c>
      <c r="AH73" s="397" t="str">
        <f t="shared" si="34"/>
        <v/>
      </c>
      <c r="AI73" s="397" t="str">
        <f t="shared" si="34"/>
        <v/>
      </c>
      <c r="AJ73" s="397" t="str">
        <f t="shared" si="34"/>
        <v/>
      </c>
      <c r="AK73" s="397" t="str">
        <f t="shared" si="35"/>
        <v/>
      </c>
      <c r="AL73" s="397" t="str">
        <f t="shared" si="35"/>
        <v/>
      </c>
      <c r="AM73" s="397" t="str">
        <f t="shared" si="35"/>
        <v/>
      </c>
      <c r="AN73" s="397" t="str">
        <f t="shared" si="35"/>
        <v/>
      </c>
      <c r="AO73" s="397" t="str">
        <f t="shared" si="32"/>
        <v/>
      </c>
      <c r="AP73" s="397" t="str">
        <f t="shared" si="33"/>
        <v/>
      </c>
      <c r="AQ73" s="397" t="str">
        <f t="shared" si="13"/>
        <v/>
      </c>
      <c r="AR73" s="397" t="str">
        <f t="shared" si="30"/>
        <v/>
      </c>
      <c r="AS73" s="397" t="str">
        <f t="shared" si="30"/>
        <v/>
      </c>
      <c r="AT73" s="397" t="str">
        <f t="shared" si="18"/>
        <v/>
      </c>
      <c r="AU73" s="397" t="str">
        <f t="shared" si="20"/>
        <v/>
      </c>
      <c r="AV73" s="397" t="str">
        <f t="shared" si="25"/>
        <v/>
      </c>
      <c r="AW73" s="397" t="str">
        <f t="shared" si="31"/>
        <v/>
      </c>
      <c r="AX73" s="397" t="str">
        <f t="shared" si="36"/>
        <v/>
      </c>
    </row>
    <row r="74" spans="1:50" x14ac:dyDescent="0.25">
      <c r="A74" s="411" t="s">
        <v>96</v>
      </c>
      <c r="B74" s="412" t="s">
        <v>324</v>
      </c>
      <c r="C74" s="415">
        <v>42856</v>
      </c>
      <c r="D74" s="413" t="str">
        <f t="shared" si="38"/>
        <v>42856МИА-2</v>
      </c>
      <c r="E74" s="414">
        <v>2206976903.0700002</v>
      </c>
      <c r="F74" s="414">
        <v>54335614.710000098</v>
      </c>
      <c r="G74" s="413">
        <v>0.167309773960123</v>
      </c>
      <c r="H74" s="413">
        <v>6.86436972021051E-2</v>
      </c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V74" s="398"/>
      <c r="W74" s="397" t="str">
        <f t="shared" si="27"/>
        <v/>
      </c>
      <c r="X74" s="397" t="str">
        <f t="shared" si="15"/>
        <v/>
      </c>
      <c r="Y74" s="397" t="str">
        <f t="shared" si="16"/>
        <v/>
      </c>
      <c r="Z74" s="397" t="str">
        <f t="shared" si="37"/>
        <v/>
      </c>
      <c r="AA74" s="397" t="str">
        <f t="shared" si="37"/>
        <v/>
      </c>
      <c r="AB74" s="397" t="str">
        <f t="shared" si="40"/>
        <v/>
      </c>
      <c r="AC74" s="397" t="str">
        <f t="shared" si="39"/>
        <v/>
      </c>
      <c r="AD74" s="397" t="str">
        <f t="shared" si="39"/>
        <v/>
      </c>
      <c r="AE74" s="397" t="str">
        <f t="shared" si="21"/>
        <v/>
      </c>
      <c r="AF74" s="397" t="str">
        <f t="shared" si="26"/>
        <v/>
      </c>
      <c r="AG74" s="397" t="str">
        <f t="shared" si="28"/>
        <v/>
      </c>
      <c r="AH74" s="397" t="str">
        <f t="shared" si="34"/>
        <v/>
      </c>
      <c r="AI74" s="397" t="str">
        <f t="shared" si="34"/>
        <v/>
      </c>
      <c r="AJ74" s="397" t="str">
        <f t="shared" si="34"/>
        <v/>
      </c>
      <c r="AK74" s="397" t="str">
        <f t="shared" si="35"/>
        <v/>
      </c>
      <c r="AL74" s="397" t="str">
        <f t="shared" si="35"/>
        <v/>
      </c>
      <c r="AM74" s="397" t="str">
        <f t="shared" si="35"/>
        <v/>
      </c>
      <c r="AN74" s="397" t="str">
        <f t="shared" si="35"/>
        <v/>
      </c>
      <c r="AO74" s="397" t="str">
        <f t="shared" si="32"/>
        <v/>
      </c>
      <c r="AP74" s="397" t="str">
        <f t="shared" si="33"/>
        <v/>
      </c>
      <c r="AQ74" s="397" t="str">
        <f t="shared" si="13"/>
        <v/>
      </c>
      <c r="AR74" s="397" t="str">
        <f t="shared" si="30"/>
        <v/>
      </c>
      <c r="AS74" s="397" t="str">
        <f t="shared" si="30"/>
        <v/>
      </c>
      <c r="AT74" s="397" t="str">
        <f t="shared" si="18"/>
        <v/>
      </c>
      <c r="AU74" s="397" t="str">
        <f t="shared" si="20"/>
        <v/>
      </c>
      <c r="AV74" s="397" t="str">
        <f t="shared" si="25"/>
        <v/>
      </c>
      <c r="AW74" s="397" t="str">
        <f t="shared" si="31"/>
        <v/>
      </c>
      <c r="AX74" s="397" t="str">
        <f t="shared" si="36"/>
        <v/>
      </c>
    </row>
    <row r="75" spans="1:50" x14ac:dyDescent="0.25">
      <c r="A75" s="411" t="s">
        <v>96</v>
      </c>
      <c r="B75" s="412" t="s">
        <v>324</v>
      </c>
      <c r="C75" s="415">
        <v>42887</v>
      </c>
      <c r="D75" s="413" t="str">
        <f t="shared" si="38"/>
        <v>42887МИА-2</v>
      </c>
      <c r="E75" s="414">
        <v>2175022695.79</v>
      </c>
      <c r="F75" s="414">
        <v>31954207.280000001</v>
      </c>
      <c r="G75" s="413">
        <v>0.10145996916323199</v>
      </c>
      <c r="H75" s="413">
        <v>5.4434104300300802E-2</v>
      </c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V75" s="408" t="s">
        <v>361</v>
      </c>
      <c r="W75" s="409" t="s">
        <v>323</v>
      </c>
      <c r="X75" s="410" t="s">
        <v>324</v>
      </c>
      <c r="Y75" s="410" t="s">
        <v>325</v>
      </c>
      <c r="Z75" s="408" t="s">
        <v>307</v>
      </c>
      <c r="AA75" s="408" t="s">
        <v>308</v>
      </c>
      <c r="AB75" s="408" t="s">
        <v>229</v>
      </c>
      <c r="AC75" s="408" t="s">
        <v>33</v>
      </c>
      <c r="AD75" s="408" t="s">
        <v>32</v>
      </c>
      <c r="AE75" s="408" t="s">
        <v>309</v>
      </c>
      <c r="AF75" s="408" t="s">
        <v>310</v>
      </c>
      <c r="AG75" s="408" t="s">
        <v>15</v>
      </c>
      <c r="AH75" s="408" t="s">
        <v>236</v>
      </c>
      <c r="AI75" s="408" t="s">
        <v>254</v>
      </c>
      <c r="AJ75" s="408" t="s">
        <v>311</v>
      </c>
      <c r="AK75" s="408" t="s">
        <v>232</v>
      </c>
      <c r="AL75" s="408" t="s">
        <v>237</v>
      </c>
      <c r="AM75" s="408" t="s">
        <v>238</v>
      </c>
      <c r="AN75" s="408" t="s">
        <v>30</v>
      </c>
      <c r="AO75" s="408" t="s">
        <v>312</v>
      </c>
      <c r="AP75" s="408" t="s">
        <v>313</v>
      </c>
      <c r="AQ75" s="408" t="s">
        <v>314</v>
      </c>
      <c r="AR75" s="408" t="s">
        <v>25</v>
      </c>
      <c r="AS75" s="408" t="s">
        <v>24</v>
      </c>
      <c r="AT75" s="408" t="s">
        <v>315</v>
      </c>
      <c r="AU75" s="408" t="s">
        <v>316</v>
      </c>
      <c r="AV75" s="408" t="s">
        <v>233</v>
      </c>
      <c r="AW75" s="408" t="s">
        <v>317</v>
      </c>
      <c r="AX75" s="408" t="s">
        <v>318</v>
      </c>
    </row>
    <row r="76" spans="1:50" x14ac:dyDescent="0.25">
      <c r="A76" s="411" t="s">
        <v>96</v>
      </c>
      <c r="B76" s="412" t="s">
        <v>324</v>
      </c>
      <c r="C76" s="415">
        <v>42917</v>
      </c>
      <c r="D76" s="413" t="str">
        <f t="shared" si="38"/>
        <v>42917МИА-2</v>
      </c>
      <c r="E76" s="414">
        <v>2116864050.1300001</v>
      </c>
      <c r="F76" s="414">
        <v>58158645.659999996</v>
      </c>
      <c r="G76" s="413">
        <v>0.20073103321629299</v>
      </c>
      <c r="H76" s="413">
        <v>8.6200688846960402E-2</v>
      </c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46">
        <f>AVERAGE(W76:AX76)</f>
        <v>5.6285578375384502E-3</v>
      </c>
      <c r="V76" s="407">
        <v>41609</v>
      </c>
      <c r="W76" s="435"/>
      <c r="X76" s="435"/>
      <c r="Y76" s="435"/>
      <c r="Z76" s="436">
        <f t="shared" ref="Z76:AA95" si="41">IF(ISNA(VLOOKUP($V76&amp;Z$75,$D$2:$H$1410,5,FALSE)),"",VLOOKUP($V76&amp;Z$75,$D$2:$H$1410,5,FALSE))</f>
        <v>0</v>
      </c>
      <c r="AA76" s="436">
        <f t="shared" si="41"/>
        <v>1.12571156750769E-2</v>
      </c>
      <c r="AB76" s="435"/>
      <c r="AC76" s="435"/>
      <c r="AD76" s="435"/>
      <c r="AE76" s="435"/>
      <c r="AF76" s="435"/>
      <c r="AG76" s="435"/>
      <c r="AH76" s="435"/>
      <c r="AI76" s="435"/>
      <c r="AJ76" s="435"/>
      <c r="AK76" s="435"/>
      <c r="AL76" s="435"/>
      <c r="AM76" s="435"/>
      <c r="AN76" s="435"/>
      <c r="AO76" s="435"/>
      <c r="AP76" s="435"/>
      <c r="AQ76" s="435"/>
      <c r="AR76" s="435"/>
      <c r="AS76" s="435"/>
      <c r="AT76" s="435"/>
      <c r="AU76" s="435"/>
      <c r="AV76" s="435"/>
      <c r="AW76" s="435"/>
      <c r="AX76" s="437"/>
    </row>
    <row r="77" spans="1:50" x14ac:dyDescent="0.25">
      <c r="A77" s="411" t="s">
        <v>96</v>
      </c>
      <c r="B77" s="412" t="s">
        <v>324</v>
      </c>
      <c r="C77" s="415">
        <v>42948</v>
      </c>
      <c r="D77" s="413" t="str">
        <f t="shared" si="38"/>
        <v>42948МИА-2</v>
      </c>
      <c r="E77" s="414">
        <v>2048992903.8399999</v>
      </c>
      <c r="F77" s="414">
        <v>67871146.290000096</v>
      </c>
      <c r="G77" s="413">
        <v>0.24026945200101699</v>
      </c>
      <c r="H77" s="413">
        <v>0.225055050725778</v>
      </c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46">
        <f t="shared" ref="U77:U140" si="42">AVERAGE(W77:AX77)</f>
        <v>2.4407565879963906E-2</v>
      </c>
      <c r="V77" s="387">
        <v>41640</v>
      </c>
      <c r="W77" s="438"/>
      <c r="X77" s="438"/>
      <c r="Y77" s="438"/>
      <c r="Z77" s="439">
        <f t="shared" si="41"/>
        <v>3.98512491510793E-2</v>
      </c>
      <c r="AA77" s="439">
        <f t="shared" si="41"/>
        <v>8.9638826088485092E-3</v>
      </c>
      <c r="AB77" s="438"/>
      <c r="AC77" s="438"/>
      <c r="AD77" s="438"/>
      <c r="AE77" s="438"/>
      <c r="AF77" s="438"/>
      <c r="AG77" s="438"/>
      <c r="AH77" s="438"/>
      <c r="AI77" s="438"/>
      <c r="AJ77" s="438"/>
      <c r="AK77" s="438"/>
      <c r="AL77" s="438"/>
      <c r="AM77" s="438"/>
      <c r="AN77" s="438"/>
      <c r="AO77" s="438"/>
      <c r="AP77" s="438"/>
      <c r="AQ77" s="438"/>
      <c r="AR77" s="438"/>
      <c r="AS77" s="438"/>
      <c r="AT77" s="438"/>
      <c r="AU77" s="438"/>
      <c r="AV77" s="438"/>
      <c r="AW77" s="438"/>
      <c r="AX77" s="440"/>
    </row>
    <row r="78" spans="1:50" x14ac:dyDescent="0.25">
      <c r="A78" s="411" t="s">
        <v>96</v>
      </c>
      <c r="B78" s="412" t="s">
        <v>324</v>
      </c>
      <c r="C78" s="415">
        <v>42979</v>
      </c>
      <c r="D78" s="413" t="str">
        <f t="shared" si="38"/>
        <v>42979МИА-2</v>
      </c>
      <c r="E78" s="414">
        <v>1993893916.0699999</v>
      </c>
      <c r="F78" s="414">
        <v>55098987.770000003</v>
      </c>
      <c r="G78" s="413">
        <v>0.14802386990378799</v>
      </c>
      <c r="H78" s="413">
        <v>0.15585845196957701</v>
      </c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46">
        <f t="shared" si="42"/>
        <v>6.3028347540215451E-3</v>
      </c>
      <c r="V78" s="387">
        <v>41671</v>
      </c>
      <c r="W78" s="438"/>
      <c r="X78" s="438"/>
      <c r="Y78" s="438"/>
      <c r="Z78" s="439">
        <f t="shared" si="41"/>
        <v>4.8638031582548501E-3</v>
      </c>
      <c r="AA78" s="439">
        <f t="shared" si="41"/>
        <v>7.7418663497882401E-3</v>
      </c>
      <c r="AB78" s="438"/>
      <c r="AC78" s="438"/>
      <c r="AD78" s="438"/>
      <c r="AE78" s="438"/>
      <c r="AF78" s="438"/>
      <c r="AG78" s="438"/>
      <c r="AH78" s="438"/>
      <c r="AI78" s="438"/>
      <c r="AJ78" s="438"/>
      <c r="AK78" s="438"/>
      <c r="AL78" s="438"/>
      <c r="AM78" s="438"/>
      <c r="AN78" s="438"/>
      <c r="AO78" s="438"/>
      <c r="AP78" s="438"/>
      <c r="AQ78" s="438"/>
      <c r="AR78" s="438"/>
      <c r="AS78" s="438"/>
      <c r="AT78" s="438"/>
      <c r="AU78" s="438"/>
      <c r="AV78" s="438"/>
      <c r="AW78" s="438"/>
      <c r="AX78" s="440"/>
    </row>
    <row r="79" spans="1:50" x14ac:dyDescent="0.25">
      <c r="A79" s="411" t="s">
        <v>96</v>
      </c>
      <c r="B79" s="412" t="s">
        <v>324</v>
      </c>
      <c r="C79" s="415">
        <v>43009</v>
      </c>
      <c r="D79" s="413" t="str">
        <f t="shared" si="38"/>
        <v>43009МИА-2</v>
      </c>
      <c r="E79" s="414">
        <v>1949629092.52</v>
      </c>
      <c r="F79" s="414">
        <v>44264823.549999997</v>
      </c>
      <c r="G79" s="413">
        <v>0.16236636331701601</v>
      </c>
      <c r="H79" s="413">
        <v>9.6243106694642602E-2</v>
      </c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46">
        <f t="shared" si="42"/>
        <v>9.5582847460769661E-4</v>
      </c>
      <c r="V79" s="387">
        <v>41699</v>
      </c>
      <c r="W79" s="438"/>
      <c r="X79" s="438"/>
      <c r="Y79" s="438"/>
      <c r="Z79" s="439">
        <f t="shared" si="41"/>
        <v>2.8674854238230898E-3</v>
      </c>
      <c r="AA79" s="439">
        <f t="shared" si="41"/>
        <v>0</v>
      </c>
      <c r="AB79" s="439">
        <f t="shared" ref="AB79:AB110" si="43">IF(ISNA(VLOOKUP($V79&amp;AB$75,$D$2:$H$1410,5,FALSE)),"",VLOOKUP($V79&amp;AB$75,$D$2:$H$1410,5,FALSE))</f>
        <v>0</v>
      </c>
      <c r="AC79" s="438"/>
      <c r="AD79" s="438"/>
      <c r="AE79" s="438"/>
      <c r="AF79" s="438"/>
      <c r="AG79" s="438"/>
      <c r="AH79" s="438"/>
      <c r="AI79" s="438"/>
      <c r="AJ79" s="438"/>
      <c r="AK79" s="438"/>
      <c r="AL79" s="438"/>
      <c r="AM79" s="438"/>
      <c r="AN79" s="438"/>
      <c r="AO79" s="438"/>
      <c r="AP79" s="438"/>
      <c r="AQ79" s="438"/>
      <c r="AR79" s="438"/>
      <c r="AS79" s="438"/>
      <c r="AT79" s="438"/>
      <c r="AU79" s="438"/>
      <c r="AV79" s="438"/>
      <c r="AW79" s="438"/>
      <c r="AX79" s="440"/>
    </row>
    <row r="80" spans="1:50" x14ac:dyDescent="0.25">
      <c r="A80" s="411" t="s">
        <v>96</v>
      </c>
      <c r="B80" s="412" t="s">
        <v>324</v>
      </c>
      <c r="C80" s="415">
        <v>43040</v>
      </c>
      <c r="D80" s="413" t="str">
        <f t="shared" si="38"/>
        <v>43040МИА-2</v>
      </c>
      <c r="E80" s="414">
        <v>1894731033.8399999</v>
      </c>
      <c r="F80" s="414">
        <v>54898058.679999903</v>
      </c>
      <c r="G80" s="413">
        <v>0.22984529846419999</v>
      </c>
      <c r="H80" s="413">
        <v>7.2975126458006703E-2</v>
      </c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46">
        <f t="shared" si="42"/>
        <v>9.1326386486093782E-3</v>
      </c>
      <c r="V80" s="387">
        <v>41730</v>
      </c>
      <c r="W80" s="438"/>
      <c r="X80" s="438"/>
      <c r="Y80" s="438"/>
      <c r="Z80" s="439">
        <f t="shared" si="41"/>
        <v>8.3549896807106894E-3</v>
      </c>
      <c r="AA80" s="439">
        <f t="shared" si="41"/>
        <v>7.8319589812008202E-3</v>
      </c>
      <c r="AB80" s="439">
        <f t="shared" si="43"/>
        <v>2.3901976316999E-3</v>
      </c>
      <c r="AC80" s="438"/>
      <c r="AD80" s="438"/>
      <c r="AE80" s="439">
        <f t="shared" ref="AE80:AE111" si="44">IF(ISNA(VLOOKUP($V80&amp;AE$75,$D$2:$H$1410,5,FALSE)),"",VLOOKUP($V80&amp;AE$75,$D$2:$H$1410,5,FALSE))</f>
        <v>1.7953408300826101E-2</v>
      </c>
      <c r="AF80" s="438"/>
      <c r="AG80" s="438"/>
      <c r="AH80" s="438"/>
      <c r="AI80" s="438"/>
      <c r="AJ80" s="438"/>
      <c r="AK80" s="438"/>
      <c r="AL80" s="438"/>
      <c r="AM80" s="438"/>
      <c r="AN80" s="438"/>
      <c r="AO80" s="438"/>
      <c r="AP80" s="438"/>
      <c r="AQ80" s="438"/>
      <c r="AR80" s="438"/>
      <c r="AS80" s="438"/>
      <c r="AT80" s="438"/>
      <c r="AU80" s="438"/>
      <c r="AV80" s="438"/>
      <c r="AW80" s="438"/>
      <c r="AX80" s="440"/>
    </row>
    <row r="81" spans="1:50" x14ac:dyDescent="0.25">
      <c r="A81" s="411" t="s">
        <v>96</v>
      </c>
      <c r="B81" s="412" t="s">
        <v>324</v>
      </c>
      <c r="C81" s="415">
        <v>43070</v>
      </c>
      <c r="D81" s="413" t="str">
        <f t="shared" si="38"/>
        <v>43070МИА-2</v>
      </c>
      <c r="E81" s="414">
        <v>1824681142.9000001</v>
      </c>
      <c r="F81" s="414">
        <v>70049890.939999998</v>
      </c>
      <c r="G81" s="413">
        <v>0.30514494429746802</v>
      </c>
      <c r="H81" s="413">
        <v>0.170084546346745</v>
      </c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46">
        <f t="shared" si="42"/>
        <v>2.6349909397523574E-2</v>
      </c>
      <c r="V81" s="387">
        <v>41760</v>
      </c>
      <c r="W81" s="438"/>
      <c r="X81" s="438"/>
      <c r="Y81" s="438"/>
      <c r="Z81" s="439">
        <f t="shared" si="41"/>
        <v>3.82746828881598E-2</v>
      </c>
      <c r="AA81" s="439">
        <f t="shared" si="41"/>
        <v>4.5746809817520898E-2</v>
      </c>
      <c r="AB81" s="439">
        <f t="shared" si="43"/>
        <v>0</v>
      </c>
      <c r="AC81" s="438"/>
      <c r="AD81" s="438"/>
      <c r="AE81" s="439">
        <f t="shared" si="44"/>
        <v>2.13781448844136E-2</v>
      </c>
      <c r="AF81" s="438"/>
      <c r="AG81" s="438"/>
      <c r="AH81" s="438"/>
      <c r="AI81" s="438"/>
      <c r="AJ81" s="438"/>
      <c r="AK81" s="438"/>
      <c r="AL81" s="438"/>
      <c r="AM81" s="438"/>
      <c r="AN81" s="438"/>
      <c r="AO81" s="438"/>
      <c r="AP81" s="438"/>
      <c r="AQ81" s="438"/>
      <c r="AR81" s="438"/>
      <c r="AS81" s="438"/>
      <c r="AT81" s="438"/>
      <c r="AU81" s="438"/>
      <c r="AV81" s="438"/>
      <c r="AW81" s="438"/>
      <c r="AX81" s="440"/>
    </row>
    <row r="82" spans="1:50" x14ac:dyDescent="0.25">
      <c r="A82" s="411" t="s">
        <v>96</v>
      </c>
      <c r="B82" s="412" t="s">
        <v>324</v>
      </c>
      <c r="C82" s="415">
        <v>43101</v>
      </c>
      <c r="D82" s="413" t="str">
        <f t="shared" si="38"/>
        <v>43101МИА-2</v>
      </c>
      <c r="E82" s="414">
        <v>1754106303.7</v>
      </c>
      <c r="F82" s="414">
        <v>70574839.200000003</v>
      </c>
      <c r="G82" s="413">
        <v>0.22931718570640899</v>
      </c>
      <c r="H82" s="413">
        <v>0.22397666623213</v>
      </c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46">
        <f t="shared" si="42"/>
        <v>0.10205946808590947</v>
      </c>
      <c r="V82" s="387">
        <v>41791</v>
      </c>
      <c r="W82" s="438"/>
      <c r="X82" s="438"/>
      <c r="Y82" s="438"/>
      <c r="Z82" s="439">
        <f t="shared" si="41"/>
        <v>0</v>
      </c>
      <c r="AA82" s="439">
        <f t="shared" si="41"/>
        <v>7.2343936705753897E-2</v>
      </c>
      <c r="AB82" s="439">
        <f t="shared" si="43"/>
        <v>0</v>
      </c>
      <c r="AC82" s="439">
        <f t="shared" ref="AC82:AD101" si="45">IF(ISNA(VLOOKUP($V82&amp;AC$75,$D$2:$H$1410,5,FALSE)),"",VLOOKUP($V82&amp;AC$75,$D$2:$H$1410,5,FALSE))</f>
        <v>0.20362266375395999</v>
      </c>
      <c r="AD82" s="439">
        <f t="shared" si="45"/>
        <v>0.27157621242227997</v>
      </c>
      <c r="AE82" s="439">
        <f t="shared" si="44"/>
        <v>6.4813995633462906E-2</v>
      </c>
      <c r="AF82" s="438"/>
      <c r="AG82" s="438"/>
      <c r="AH82" s="438"/>
      <c r="AI82" s="438"/>
      <c r="AJ82" s="438"/>
      <c r="AK82" s="438"/>
      <c r="AL82" s="438"/>
      <c r="AM82" s="438"/>
      <c r="AN82" s="438"/>
      <c r="AO82" s="438"/>
      <c r="AP82" s="438"/>
      <c r="AQ82" s="438"/>
      <c r="AR82" s="438"/>
      <c r="AS82" s="438"/>
      <c r="AT82" s="438"/>
      <c r="AU82" s="438"/>
      <c r="AV82" s="438"/>
      <c r="AW82" s="438"/>
      <c r="AX82" s="440"/>
    </row>
    <row r="83" spans="1:50" x14ac:dyDescent="0.25">
      <c r="A83" s="411" t="s">
        <v>96</v>
      </c>
      <c r="B83" s="412" t="s">
        <v>324</v>
      </c>
      <c r="C83" s="415">
        <v>43132</v>
      </c>
      <c r="D83" s="413" t="str">
        <f t="shared" si="38"/>
        <v>43132МИА-2</v>
      </c>
      <c r="E83" s="414">
        <v>1712608094.46</v>
      </c>
      <c r="F83" s="414">
        <v>41498209.240000002</v>
      </c>
      <c r="G83" s="413">
        <v>0.17247740950524801</v>
      </c>
      <c r="H83" s="413">
        <v>6.4412022081152695E-2</v>
      </c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46">
        <f t="shared" si="42"/>
        <v>1.2194718638019533E-2</v>
      </c>
      <c r="V83" s="387">
        <v>41821</v>
      </c>
      <c r="W83" s="438"/>
      <c r="X83" s="438"/>
      <c r="Y83" s="438"/>
      <c r="Z83" s="439">
        <f t="shared" si="41"/>
        <v>0</v>
      </c>
      <c r="AA83" s="439">
        <f t="shared" si="41"/>
        <v>0</v>
      </c>
      <c r="AB83" s="439">
        <f t="shared" si="43"/>
        <v>0</v>
      </c>
      <c r="AC83" s="439">
        <f t="shared" si="45"/>
        <v>2.0073186578150999E-2</v>
      </c>
      <c r="AD83" s="439">
        <f t="shared" si="45"/>
        <v>0</v>
      </c>
      <c r="AE83" s="439">
        <f t="shared" si="44"/>
        <v>5.30951252499662E-2</v>
      </c>
      <c r="AF83" s="438"/>
      <c r="AG83" s="438"/>
      <c r="AH83" s="438"/>
      <c r="AI83" s="438"/>
      <c r="AJ83" s="438"/>
      <c r="AK83" s="438"/>
      <c r="AL83" s="438"/>
      <c r="AM83" s="438"/>
      <c r="AN83" s="438"/>
      <c r="AO83" s="438"/>
      <c r="AP83" s="438"/>
      <c r="AQ83" s="438"/>
      <c r="AR83" s="438"/>
      <c r="AS83" s="438"/>
      <c r="AT83" s="438"/>
      <c r="AU83" s="438"/>
      <c r="AV83" s="438"/>
      <c r="AW83" s="438"/>
      <c r="AX83" s="440"/>
    </row>
    <row r="84" spans="1:50" x14ac:dyDescent="0.25">
      <c r="A84" s="411" t="s">
        <v>96</v>
      </c>
      <c r="B84" s="412" t="s">
        <v>324</v>
      </c>
      <c r="C84" s="415">
        <v>43160</v>
      </c>
      <c r="D84" s="413" t="str">
        <f t="shared" si="38"/>
        <v>43160МИА-2</v>
      </c>
      <c r="E84" s="414">
        <v>1642731203.03</v>
      </c>
      <c r="F84" s="414">
        <v>69876891.430000007</v>
      </c>
      <c r="G84" s="413">
        <v>0.35939721277939801</v>
      </c>
      <c r="H84" s="413">
        <v>8.2968461342553604E-2</v>
      </c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46">
        <f t="shared" si="42"/>
        <v>1.427088986948765E-2</v>
      </c>
      <c r="V84" s="387">
        <v>41852</v>
      </c>
      <c r="W84" s="438"/>
      <c r="X84" s="438"/>
      <c r="Y84" s="438"/>
      <c r="Z84" s="439">
        <f t="shared" si="41"/>
        <v>2.6594190382440201E-2</v>
      </c>
      <c r="AA84" s="439">
        <f t="shared" si="41"/>
        <v>2.34813648321908E-2</v>
      </c>
      <c r="AB84" s="439">
        <f t="shared" si="43"/>
        <v>0</v>
      </c>
      <c r="AC84" s="439">
        <f t="shared" si="45"/>
        <v>0</v>
      </c>
      <c r="AD84" s="439">
        <f t="shared" si="45"/>
        <v>0</v>
      </c>
      <c r="AE84" s="439">
        <f t="shared" si="44"/>
        <v>3.5549784002294901E-2</v>
      </c>
      <c r="AF84" s="438"/>
      <c r="AG84" s="438"/>
      <c r="AH84" s="438"/>
      <c r="AI84" s="438"/>
      <c r="AJ84" s="438"/>
      <c r="AK84" s="438"/>
      <c r="AL84" s="438"/>
      <c r="AM84" s="438"/>
      <c r="AN84" s="438"/>
      <c r="AO84" s="438"/>
      <c r="AP84" s="438"/>
      <c r="AQ84" s="438"/>
      <c r="AR84" s="438"/>
      <c r="AS84" s="438"/>
      <c r="AT84" s="438"/>
      <c r="AU84" s="438"/>
      <c r="AV84" s="438"/>
      <c r="AW84" s="438"/>
      <c r="AX84" s="440"/>
    </row>
    <row r="85" spans="1:50" x14ac:dyDescent="0.25">
      <c r="A85" s="411" t="s">
        <v>96</v>
      </c>
      <c r="B85" s="412" t="s">
        <v>324</v>
      </c>
      <c r="C85" s="415">
        <v>43191</v>
      </c>
      <c r="D85" s="413" t="str">
        <f t="shared" si="38"/>
        <v>43191МИА-2</v>
      </c>
      <c r="E85" s="414">
        <v>1581386674.8499999</v>
      </c>
      <c r="F85" s="414">
        <v>61344528.18</v>
      </c>
      <c r="G85" s="413">
        <v>0.28162374452668498</v>
      </c>
      <c r="H85" s="413">
        <v>0.119882965138062</v>
      </c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46">
        <f t="shared" si="42"/>
        <v>1.5220746435936619E-2</v>
      </c>
      <c r="V85" s="387">
        <v>41883</v>
      </c>
      <c r="W85" s="438"/>
      <c r="X85" s="438"/>
      <c r="Y85" s="438"/>
      <c r="Z85" s="439">
        <f t="shared" si="41"/>
        <v>6.1232466224722098E-3</v>
      </c>
      <c r="AA85" s="439">
        <f t="shared" si="41"/>
        <v>7.3488330521187598E-2</v>
      </c>
      <c r="AB85" s="439">
        <f t="shared" si="43"/>
        <v>0</v>
      </c>
      <c r="AC85" s="439">
        <f t="shared" si="45"/>
        <v>0</v>
      </c>
      <c r="AD85" s="439">
        <f t="shared" si="45"/>
        <v>0</v>
      </c>
      <c r="AE85" s="439">
        <f t="shared" si="44"/>
        <v>1.17129014719599E-2</v>
      </c>
      <c r="AF85" s="438"/>
      <c r="AG85" s="438"/>
      <c r="AH85" s="438"/>
      <c r="AI85" s="438"/>
      <c r="AJ85" s="438"/>
      <c r="AK85" s="438"/>
      <c r="AL85" s="438"/>
      <c r="AM85" s="438"/>
      <c r="AN85" s="438"/>
      <c r="AO85" s="438"/>
      <c r="AP85" s="438"/>
      <c r="AQ85" s="438"/>
      <c r="AR85" s="438"/>
      <c r="AS85" s="438"/>
      <c r="AT85" s="438"/>
      <c r="AU85" s="438"/>
      <c r="AV85" s="438"/>
      <c r="AW85" s="438"/>
      <c r="AX85" s="440"/>
    </row>
    <row r="86" spans="1:50" x14ac:dyDescent="0.25">
      <c r="A86" s="411" t="s">
        <v>96</v>
      </c>
      <c r="B86" s="412" t="s">
        <v>324</v>
      </c>
      <c r="C86" s="415">
        <v>43221</v>
      </c>
      <c r="D86" s="413" t="str">
        <f t="shared" si="38"/>
        <v>43221МИА-2</v>
      </c>
      <c r="E86" s="414">
        <v>1532905595.51</v>
      </c>
      <c r="F86" s="414">
        <v>48481079.340000004</v>
      </c>
      <c r="G86" s="413">
        <v>0.235576653161056</v>
      </c>
      <c r="H86" s="413">
        <v>0.109319185036041</v>
      </c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46">
        <f t="shared" si="42"/>
        <v>5.2229069190791517E-2</v>
      </c>
      <c r="V86" s="387">
        <v>41913</v>
      </c>
      <c r="W86" s="438"/>
      <c r="X86" s="438"/>
      <c r="Y86" s="438"/>
      <c r="Z86" s="439">
        <f t="shared" si="41"/>
        <v>1.08224864357749E-2</v>
      </c>
      <c r="AA86" s="439">
        <f t="shared" si="41"/>
        <v>5.8782748758254601E-2</v>
      </c>
      <c r="AB86" s="439">
        <f t="shared" si="43"/>
        <v>7.9477718739963104E-3</v>
      </c>
      <c r="AC86" s="439">
        <f t="shared" si="45"/>
        <v>6.1970551342823303E-2</v>
      </c>
      <c r="AD86" s="439">
        <f t="shared" si="45"/>
        <v>0.16181403138396999</v>
      </c>
      <c r="AE86" s="439">
        <f t="shared" si="44"/>
        <v>1.2036825349929999E-2</v>
      </c>
      <c r="AF86" s="438"/>
      <c r="AG86" s="438"/>
      <c r="AH86" s="438"/>
      <c r="AI86" s="438"/>
      <c r="AJ86" s="438"/>
      <c r="AK86" s="438"/>
      <c r="AL86" s="438"/>
      <c r="AM86" s="438"/>
      <c r="AN86" s="438"/>
      <c r="AO86" s="438"/>
      <c r="AP86" s="438"/>
      <c r="AQ86" s="438"/>
      <c r="AR86" s="438"/>
      <c r="AS86" s="438"/>
      <c r="AT86" s="438"/>
      <c r="AU86" s="438"/>
      <c r="AV86" s="438"/>
      <c r="AW86" s="438"/>
      <c r="AX86" s="440"/>
    </row>
    <row r="87" spans="1:50" x14ac:dyDescent="0.25">
      <c r="A87" s="411" t="s">
        <v>96</v>
      </c>
      <c r="B87" s="412" t="s">
        <v>324</v>
      </c>
      <c r="C87" s="415">
        <v>43252</v>
      </c>
      <c r="D87" s="413" t="str">
        <f t="shared" si="38"/>
        <v>43252МИА-2</v>
      </c>
      <c r="E87" s="414">
        <v>1485390386.51</v>
      </c>
      <c r="F87" s="414">
        <v>47515209</v>
      </c>
      <c r="G87" s="413">
        <v>0.26304014420571598</v>
      </c>
      <c r="H87" s="413">
        <v>4.0223228142687598E-2</v>
      </c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46">
        <f t="shared" si="42"/>
        <v>8.0394708879697088E-2</v>
      </c>
      <c r="V87" s="387">
        <v>41944</v>
      </c>
      <c r="W87" s="438"/>
      <c r="X87" s="438"/>
      <c r="Y87" s="438"/>
      <c r="Z87" s="439">
        <f t="shared" si="41"/>
        <v>3.8562347363207197E-2</v>
      </c>
      <c r="AA87" s="439">
        <f t="shared" si="41"/>
        <v>9.9912376538219896E-2</v>
      </c>
      <c r="AB87" s="439">
        <f t="shared" si="43"/>
        <v>0</v>
      </c>
      <c r="AC87" s="439">
        <f t="shared" si="45"/>
        <v>4.0166718664937699E-2</v>
      </c>
      <c r="AD87" s="439">
        <f t="shared" si="45"/>
        <v>0.30182122153683999</v>
      </c>
      <c r="AE87" s="439">
        <f t="shared" si="44"/>
        <v>1.90558917497774E-3</v>
      </c>
      <c r="AF87" s="438"/>
      <c r="AG87" s="438"/>
      <c r="AH87" s="438"/>
      <c r="AI87" s="438"/>
      <c r="AJ87" s="438"/>
      <c r="AK87" s="438"/>
      <c r="AL87" s="438"/>
      <c r="AM87" s="438"/>
      <c r="AN87" s="438"/>
      <c r="AO87" s="438"/>
      <c r="AP87" s="438"/>
      <c r="AQ87" s="438"/>
      <c r="AR87" s="438"/>
      <c r="AS87" s="438"/>
      <c r="AT87" s="438"/>
      <c r="AU87" s="438"/>
      <c r="AV87" s="438"/>
      <c r="AW87" s="438"/>
      <c r="AX87" s="440"/>
    </row>
    <row r="88" spans="1:50" x14ac:dyDescent="0.25">
      <c r="A88" s="411" t="s">
        <v>96</v>
      </c>
      <c r="B88" s="412" t="s">
        <v>324</v>
      </c>
      <c r="C88" s="415">
        <v>43282</v>
      </c>
      <c r="D88" s="413" t="str">
        <f t="shared" si="38"/>
        <v>43282МИА-2</v>
      </c>
      <c r="E88" s="414">
        <v>1430704790.7</v>
      </c>
      <c r="F88" s="414">
        <v>54685595.810000002</v>
      </c>
      <c r="G88" s="413">
        <v>0.32309014796110402</v>
      </c>
      <c r="H88" s="413">
        <v>5.7298992481883602E-2</v>
      </c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46">
        <f t="shared" si="42"/>
        <v>6.0887951691426037E-2</v>
      </c>
      <c r="V88" s="387">
        <v>41974</v>
      </c>
      <c r="W88" s="438"/>
      <c r="X88" s="438"/>
      <c r="Y88" s="438"/>
      <c r="Z88" s="439">
        <f t="shared" si="41"/>
        <v>3.9599807382704202E-2</v>
      </c>
      <c r="AA88" s="439">
        <f t="shared" si="41"/>
        <v>6.7191424611375797E-2</v>
      </c>
      <c r="AB88" s="439">
        <f t="shared" si="43"/>
        <v>7.5833426332286803E-3</v>
      </c>
      <c r="AC88" s="439">
        <f t="shared" si="45"/>
        <v>0.102409234284165</v>
      </c>
      <c r="AD88" s="439">
        <f t="shared" si="45"/>
        <v>0.14079406712586101</v>
      </c>
      <c r="AE88" s="439">
        <f t="shared" si="44"/>
        <v>2.37962321507127E-2</v>
      </c>
      <c r="AF88" s="439">
        <f t="shared" ref="AF88:AF119" si="46">IF(ISNA(VLOOKUP($V88&amp;AF$75,$D$2:$H$1410,5,FALSE)),"",VLOOKUP($V88&amp;AF$75,$D$2:$H$1410,5,FALSE))</f>
        <v>4.4841553651934901E-2</v>
      </c>
      <c r="AG88" s="438"/>
      <c r="AH88" s="438"/>
      <c r="AI88" s="438"/>
      <c r="AJ88" s="438"/>
      <c r="AK88" s="438"/>
      <c r="AL88" s="438"/>
      <c r="AM88" s="438"/>
      <c r="AN88" s="438"/>
      <c r="AO88" s="438"/>
      <c r="AP88" s="438"/>
      <c r="AQ88" s="438"/>
      <c r="AR88" s="438"/>
      <c r="AS88" s="438"/>
      <c r="AT88" s="438"/>
      <c r="AU88" s="438"/>
      <c r="AV88" s="438"/>
      <c r="AW88" s="438"/>
      <c r="AX88" s="440"/>
    </row>
    <row r="89" spans="1:50" x14ac:dyDescent="0.25">
      <c r="A89" s="411" t="s">
        <v>96</v>
      </c>
      <c r="B89" s="412" t="s">
        <v>324</v>
      </c>
      <c r="C89" s="415">
        <v>43313</v>
      </c>
      <c r="D89" s="413" t="str">
        <f t="shared" si="38"/>
        <v>43313МИА-2</v>
      </c>
      <c r="E89" s="414">
        <v>1398187402.9400001</v>
      </c>
      <c r="F89" s="414">
        <v>32517387.760000002</v>
      </c>
      <c r="G89" s="413">
        <v>0.19824500636134601</v>
      </c>
      <c r="H89" s="413">
        <v>3.6750898816415203E-2</v>
      </c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46">
        <f t="shared" si="42"/>
        <v>0.10457301840694307</v>
      </c>
      <c r="V89" s="387">
        <v>42005</v>
      </c>
      <c r="W89" s="439">
        <f t="shared" ref="W89:W120" si="47">IF(ISNA(VLOOKUP($V89&amp;W$75,$D$2:$H$1410,5,FALSE)),"",VLOOKUP($V89&amp;W$75,$D$2:$H$1410,5,FALSE))</f>
        <v>0.23502457839131799</v>
      </c>
      <c r="X89" s="438"/>
      <c r="Y89" s="438"/>
      <c r="Z89" s="439">
        <f t="shared" si="41"/>
        <v>1.8458391205122E-2</v>
      </c>
      <c r="AA89" s="439">
        <f t="shared" si="41"/>
        <v>1.2716333982455001E-2</v>
      </c>
      <c r="AB89" s="439">
        <f t="shared" si="43"/>
        <v>0</v>
      </c>
      <c r="AC89" s="439">
        <f t="shared" si="45"/>
        <v>0.30457875554225</v>
      </c>
      <c r="AD89" s="439">
        <f t="shared" si="45"/>
        <v>0.21945136199116499</v>
      </c>
      <c r="AE89" s="439">
        <f t="shared" si="44"/>
        <v>1.9399553729269998E-2</v>
      </c>
      <c r="AF89" s="439">
        <f t="shared" si="46"/>
        <v>6.9267016680009702E-2</v>
      </c>
      <c r="AG89" s="439">
        <f t="shared" ref="AG89:AG120" si="48">IF(ISNA(VLOOKUP($V89&amp;AG$75,$D$2:$H$1410,5,FALSE)),"",VLOOKUP($V89&amp;AG$75,$D$2:$H$1410,5,FALSE))</f>
        <v>6.22611741408979E-2</v>
      </c>
      <c r="AH89" s="438"/>
      <c r="AI89" s="438"/>
      <c r="AJ89" s="438"/>
      <c r="AK89" s="438"/>
      <c r="AL89" s="438"/>
      <c r="AM89" s="438"/>
      <c r="AN89" s="438"/>
      <c r="AO89" s="438"/>
      <c r="AP89" s="438"/>
      <c r="AQ89" s="438"/>
      <c r="AR89" s="438"/>
      <c r="AS89" s="438"/>
      <c r="AT89" s="438"/>
      <c r="AU89" s="438"/>
      <c r="AV89" s="438"/>
      <c r="AW89" s="438"/>
      <c r="AX89" s="440"/>
    </row>
    <row r="90" spans="1:50" x14ac:dyDescent="0.25">
      <c r="A90" s="411" t="s">
        <v>96</v>
      </c>
      <c r="B90" s="412" t="s">
        <v>324</v>
      </c>
      <c r="C90" s="415">
        <v>43344</v>
      </c>
      <c r="D90" s="413" t="str">
        <f t="shared" si="38"/>
        <v>43344МИА-2</v>
      </c>
      <c r="E90" s="414">
        <v>1348724796.6199999</v>
      </c>
      <c r="F90" s="414">
        <v>49462606.32</v>
      </c>
      <c r="G90" s="413">
        <v>0.29945725796327699</v>
      </c>
      <c r="H90" s="413">
        <v>5.4276776249453998E-2</v>
      </c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46">
        <f t="shared" si="42"/>
        <v>7.4089199022563737E-2</v>
      </c>
      <c r="V90" s="387">
        <v>42036</v>
      </c>
      <c r="W90" s="439">
        <f t="shared" si="47"/>
        <v>8.7503573030576192E-3</v>
      </c>
      <c r="X90" s="438"/>
      <c r="Y90" s="438"/>
      <c r="Z90" s="439">
        <f t="shared" si="41"/>
        <v>1.4204612861728499E-2</v>
      </c>
      <c r="AA90" s="439">
        <f t="shared" si="41"/>
        <v>6.7009393937417103E-2</v>
      </c>
      <c r="AB90" s="439">
        <f t="shared" si="43"/>
        <v>0</v>
      </c>
      <c r="AC90" s="439">
        <f t="shared" si="45"/>
        <v>0.26460866159762297</v>
      </c>
      <c r="AD90" s="439">
        <f t="shared" si="45"/>
        <v>0.13585945824811299</v>
      </c>
      <c r="AE90" s="439">
        <f t="shared" si="44"/>
        <v>4.0592103014306297E-2</v>
      </c>
      <c r="AF90" s="439">
        <f t="shared" si="46"/>
        <v>9.3506784273961197E-2</v>
      </c>
      <c r="AG90" s="439">
        <f t="shared" si="48"/>
        <v>4.2271419966867001E-2</v>
      </c>
      <c r="AH90" s="438"/>
      <c r="AI90" s="438"/>
      <c r="AJ90" s="438"/>
      <c r="AK90" s="438"/>
      <c r="AL90" s="438"/>
      <c r="AM90" s="438"/>
      <c r="AN90" s="438"/>
      <c r="AO90" s="438"/>
      <c r="AP90" s="438"/>
      <c r="AQ90" s="438"/>
      <c r="AR90" s="438"/>
      <c r="AS90" s="438"/>
      <c r="AT90" s="438"/>
      <c r="AU90" s="438"/>
      <c r="AV90" s="438"/>
      <c r="AW90" s="438"/>
      <c r="AX90" s="440"/>
    </row>
    <row r="91" spans="1:50" x14ac:dyDescent="0.25">
      <c r="A91" s="411" t="s">
        <v>96</v>
      </c>
      <c r="B91" s="412" t="s">
        <v>324</v>
      </c>
      <c r="C91" s="415">
        <v>43374</v>
      </c>
      <c r="D91" s="413" t="str">
        <f t="shared" si="38"/>
        <v>43374МИА-2</v>
      </c>
      <c r="E91" s="414">
        <v>1303058707.6500001</v>
      </c>
      <c r="F91" s="414">
        <v>45666088.969999999</v>
      </c>
      <c r="G91" s="413">
        <v>0.25025183767551801</v>
      </c>
      <c r="H91" s="413">
        <v>0.113892750581227</v>
      </c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46">
        <f t="shared" si="42"/>
        <v>3.8930095825472653E-2</v>
      </c>
      <c r="V91" s="387">
        <v>42064</v>
      </c>
      <c r="W91" s="439">
        <f t="shared" si="47"/>
        <v>0</v>
      </c>
      <c r="X91" s="438"/>
      <c r="Y91" s="438"/>
      <c r="Z91" s="439">
        <f t="shared" si="41"/>
        <v>2.36442536148667E-2</v>
      </c>
      <c r="AA91" s="439">
        <f t="shared" si="41"/>
        <v>2.3351767395269198E-2</v>
      </c>
      <c r="AB91" s="439">
        <f t="shared" si="43"/>
        <v>1.3104006048559901E-2</v>
      </c>
      <c r="AC91" s="439">
        <f t="shared" si="45"/>
        <v>3.5853072455521502E-2</v>
      </c>
      <c r="AD91" s="439">
        <f t="shared" si="45"/>
        <v>2.8427679958411702E-2</v>
      </c>
      <c r="AE91" s="439">
        <f t="shared" si="44"/>
        <v>4.54311865798684E-3</v>
      </c>
      <c r="AF91" s="439">
        <f t="shared" si="46"/>
        <v>0.10256247336626199</v>
      </c>
      <c r="AG91" s="439">
        <f t="shared" si="48"/>
        <v>0.11888449093237601</v>
      </c>
      <c r="AH91" s="438"/>
      <c r="AI91" s="438"/>
      <c r="AJ91" s="438"/>
      <c r="AK91" s="438"/>
      <c r="AL91" s="438"/>
      <c r="AM91" s="438"/>
      <c r="AN91" s="438"/>
      <c r="AO91" s="438"/>
      <c r="AP91" s="438"/>
      <c r="AQ91" s="438"/>
      <c r="AR91" s="438"/>
      <c r="AS91" s="438"/>
      <c r="AT91" s="438"/>
      <c r="AU91" s="438"/>
      <c r="AV91" s="438"/>
      <c r="AW91" s="438"/>
      <c r="AX91" s="440"/>
    </row>
    <row r="92" spans="1:50" x14ac:dyDescent="0.25">
      <c r="A92" s="411" t="s">
        <v>96</v>
      </c>
      <c r="B92" s="412" t="s">
        <v>324</v>
      </c>
      <c r="C92" s="415">
        <v>43405</v>
      </c>
      <c r="D92" s="413" t="str">
        <f t="shared" si="38"/>
        <v>43405МИА-2</v>
      </c>
      <c r="E92" s="414">
        <v>1265951676.4100001</v>
      </c>
      <c r="F92" s="414">
        <v>37107031.240000002</v>
      </c>
      <c r="G92" s="413">
        <v>0.21054302215544701</v>
      </c>
      <c r="H92" s="413">
        <v>6.9092395903368506E-2</v>
      </c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46">
        <f t="shared" si="42"/>
        <v>7.0217830044879678E-2</v>
      </c>
      <c r="V92" s="387">
        <v>42095</v>
      </c>
      <c r="W92" s="439">
        <f t="shared" si="47"/>
        <v>5.70987857159568E-2</v>
      </c>
      <c r="X92" s="438"/>
      <c r="Y92" s="438"/>
      <c r="Z92" s="439">
        <f t="shared" si="41"/>
        <v>3.67869827189682E-2</v>
      </c>
      <c r="AA92" s="439">
        <f t="shared" si="41"/>
        <v>1.5950377931451602E-2</v>
      </c>
      <c r="AB92" s="439">
        <f t="shared" si="43"/>
        <v>0</v>
      </c>
      <c r="AC92" s="439">
        <f t="shared" si="45"/>
        <v>0.26609541984853402</v>
      </c>
      <c r="AD92" s="439">
        <f t="shared" si="45"/>
        <v>0</v>
      </c>
      <c r="AE92" s="439">
        <f t="shared" si="44"/>
        <v>7.8348775915867402E-3</v>
      </c>
      <c r="AF92" s="439">
        <f t="shared" si="46"/>
        <v>8.0057802527473299E-2</v>
      </c>
      <c r="AG92" s="439">
        <f t="shared" si="48"/>
        <v>0.171093603432979</v>
      </c>
      <c r="AH92" s="439">
        <f t="shared" ref="AH92:AJ111" si="49">IF(ISNA(VLOOKUP($V92&amp;AH$75,$D$2:$H$1410,5,FALSE)),"",VLOOKUP($V92&amp;AH$75,$D$2:$H$1410,5,FALSE))</f>
        <v>1.2470035987697499E-2</v>
      </c>
      <c r="AI92" s="439">
        <f t="shared" si="49"/>
        <v>0.14106456827052799</v>
      </c>
      <c r="AJ92" s="439">
        <f t="shared" si="49"/>
        <v>5.4161506513380898E-2</v>
      </c>
      <c r="AK92" s="438"/>
      <c r="AL92" s="438"/>
      <c r="AM92" s="438"/>
      <c r="AN92" s="438"/>
      <c r="AO92" s="438"/>
      <c r="AP92" s="438"/>
      <c r="AQ92" s="438"/>
      <c r="AR92" s="438"/>
      <c r="AS92" s="438"/>
      <c r="AT92" s="438"/>
      <c r="AU92" s="438"/>
      <c r="AV92" s="438"/>
      <c r="AW92" s="438"/>
      <c r="AX92" s="440"/>
    </row>
    <row r="93" spans="1:50" x14ac:dyDescent="0.25">
      <c r="A93" s="411" t="s">
        <v>96</v>
      </c>
      <c r="B93" s="412" t="s">
        <v>324</v>
      </c>
      <c r="C93" s="415">
        <v>43435</v>
      </c>
      <c r="D93" s="413" t="str">
        <f t="shared" si="38"/>
        <v>43435МИА-2</v>
      </c>
      <c r="E93" s="414">
        <v>1213144476.1099999</v>
      </c>
      <c r="F93" s="414">
        <v>52807200.299999997</v>
      </c>
      <c r="G93" s="413">
        <v>0.364451790942038</v>
      </c>
      <c r="H93" s="413">
        <v>5.9873665671401101E-2</v>
      </c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46">
        <f t="shared" si="42"/>
        <v>6.2851433217010047E-2</v>
      </c>
      <c r="V93" s="387">
        <v>42125</v>
      </c>
      <c r="W93" s="439">
        <f t="shared" si="47"/>
        <v>6.9207285610363697E-2</v>
      </c>
      <c r="X93" s="438"/>
      <c r="Y93" s="438"/>
      <c r="Z93" s="439">
        <f t="shared" si="41"/>
        <v>5.8154038740674402E-2</v>
      </c>
      <c r="AA93" s="439">
        <f t="shared" si="41"/>
        <v>2.2517450857535301E-2</v>
      </c>
      <c r="AB93" s="439">
        <f t="shared" si="43"/>
        <v>0</v>
      </c>
      <c r="AC93" s="439">
        <f t="shared" si="45"/>
        <v>0.303900279974331</v>
      </c>
      <c r="AD93" s="439">
        <f t="shared" si="45"/>
        <v>0</v>
      </c>
      <c r="AE93" s="439">
        <f t="shared" si="44"/>
        <v>1.66315726100171E-2</v>
      </c>
      <c r="AF93" s="439">
        <f t="shared" si="46"/>
        <v>2.1636640097306301E-2</v>
      </c>
      <c r="AG93" s="439">
        <f t="shared" si="48"/>
        <v>0.114478389037605</v>
      </c>
      <c r="AH93" s="439">
        <f t="shared" si="49"/>
        <v>2.7895192412624101E-2</v>
      </c>
      <c r="AI93" s="439">
        <f t="shared" si="49"/>
        <v>2.43336301864354E-2</v>
      </c>
      <c r="AJ93" s="439">
        <f t="shared" si="49"/>
        <v>9.5462719077228406E-2</v>
      </c>
      <c r="AK93" s="438"/>
      <c r="AL93" s="438"/>
      <c r="AM93" s="438"/>
      <c r="AN93" s="438"/>
      <c r="AO93" s="438"/>
      <c r="AP93" s="438"/>
      <c r="AQ93" s="438"/>
      <c r="AR93" s="438"/>
      <c r="AS93" s="438"/>
      <c r="AT93" s="438"/>
      <c r="AU93" s="438"/>
      <c r="AV93" s="438"/>
      <c r="AW93" s="438"/>
      <c r="AX93" s="440"/>
    </row>
    <row r="94" spans="1:50" x14ac:dyDescent="0.25">
      <c r="A94" s="411" t="s">
        <v>96</v>
      </c>
      <c r="B94" s="412" t="s">
        <v>324</v>
      </c>
      <c r="C94" s="415">
        <v>43466</v>
      </c>
      <c r="D94" s="413" t="str">
        <f t="shared" si="38"/>
        <v>43466МИА-2</v>
      </c>
      <c r="E94" s="414">
        <v>1182424238.24</v>
      </c>
      <c r="F94" s="414">
        <v>30720237.870000001</v>
      </c>
      <c r="G94" s="413">
        <v>0.182821913291767</v>
      </c>
      <c r="H94" s="413">
        <v>0.15399503970806799</v>
      </c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46">
        <f t="shared" si="42"/>
        <v>5.1124791488296288E-2</v>
      </c>
      <c r="V94" s="387">
        <v>42156</v>
      </c>
      <c r="W94" s="439">
        <f t="shared" si="47"/>
        <v>8.5756277234406902E-2</v>
      </c>
      <c r="X94" s="438"/>
      <c r="Y94" s="438"/>
      <c r="Z94" s="439">
        <f t="shared" si="41"/>
        <v>5.8629620249254298E-2</v>
      </c>
      <c r="AA94" s="439">
        <f t="shared" si="41"/>
        <v>5.6382790129646101E-2</v>
      </c>
      <c r="AB94" s="439">
        <f t="shared" si="43"/>
        <v>0</v>
      </c>
      <c r="AC94" s="439">
        <f t="shared" si="45"/>
        <v>5.4687908832845598E-2</v>
      </c>
      <c r="AD94" s="439">
        <f t="shared" si="45"/>
        <v>0.102977945920334</v>
      </c>
      <c r="AE94" s="439">
        <f t="shared" si="44"/>
        <v>2.97273249623622E-2</v>
      </c>
      <c r="AF94" s="439">
        <f t="shared" si="46"/>
        <v>0.101620910761894</v>
      </c>
      <c r="AG94" s="439">
        <f t="shared" si="48"/>
        <v>0.11125482437114401</v>
      </c>
      <c r="AH94" s="439">
        <f t="shared" si="49"/>
        <v>9.2145703327906794E-2</v>
      </c>
      <c r="AI94" s="439">
        <f t="shared" si="49"/>
        <v>0.11666686974896499</v>
      </c>
      <c r="AJ94" s="439">
        <f t="shared" si="49"/>
        <v>8.1464882739816797E-3</v>
      </c>
      <c r="AK94" s="439">
        <f t="shared" ref="AK94:AN113" si="50">IF(ISNA(VLOOKUP($V94&amp;AK$75,$D$2:$H$1410,5,FALSE)),"",VLOOKUP($V94&amp;AK$75,$D$2:$H$1410,5,FALSE))</f>
        <v>0</v>
      </c>
      <c r="AL94" s="439">
        <f t="shared" si="50"/>
        <v>0</v>
      </c>
      <c r="AM94" s="439">
        <f t="shared" si="50"/>
        <v>0</v>
      </c>
      <c r="AN94" s="439">
        <f t="shared" si="50"/>
        <v>0</v>
      </c>
      <c r="AO94" s="438"/>
      <c r="AP94" s="438"/>
      <c r="AQ94" s="438"/>
      <c r="AR94" s="438"/>
      <c r="AS94" s="438"/>
      <c r="AT94" s="438"/>
      <c r="AU94" s="438"/>
      <c r="AV94" s="438"/>
      <c r="AW94" s="438"/>
      <c r="AX94" s="440"/>
    </row>
    <row r="95" spans="1:50" x14ac:dyDescent="0.25">
      <c r="A95" s="411" t="s">
        <v>96</v>
      </c>
      <c r="B95" s="412" t="s">
        <v>324</v>
      </c>
      <c r="C95" s="415">
        <v>43497</v>
      </c>
      <c r="D95" s="413" t="str">
        <f t="shared" si="38"/>
        <v>43497МИА-2</v>
      </c>
      <c r="E95" s="414">
        <v>1142954050.29</v>
      </c>
      <c r="F95" s="414">
        <v>39470187.949999899</v>
      </c>
      <c r="G95" s="413">
        <v>0.25292111796636302</v>
      </c>
      <c r="H95" s="413">
        <v>9.0325365150581594E-2</v>
      </c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46">
        <f t="shared" si="42"/>
        <v>0.12145647595900431</v>
      </c>
      <c r="V95" s="387">
        <v>42186</v>
      </c>
      <c r="W95" s="439">
        <f t="shared" si="47"/>
        <v>3.6841753409087498E-2</v>
      </c>
      <c r="X95" s="438"/>
      <c r="Y95" s="438"/>
      <c r="Z95" s="439">
        <f t="shared" si="41"/>
        <v>4.4119511761271199E-2</v>
      </c>
      <c r="AA95" s="439">
        <f t="shared" si="41"/>
        <v>7.26453016697592E-3</v>
      </c>
      <c r="AB95" s="439">
        <f t="shared" si="43"/>
        <v>9.4556623289402397E-3</v>
      </c>
      <c r="AC95" s="439">
        <f t="shared" si="45"/>
        <v>0.34593150419517799</v>
      </c>
      <c r="AD95" s="439">
        <f t="shared" si="45"/>
        <v>0.38143241508207598</v>
      </c>
      <c r="AE95" s="439">
        <f t="shared" si="44"/>
        <v>1.5559764661351999E-2</v>
      </c>
      <c r="AF95" s="439">
        <f t="shared" si="46"/>
        <v>2.69183570889635E-2</v>
      </c>
      <c r="AG95" s="439">
        <f t="shared" si="48"/>
        <v>0.138003558073547</v>
      </c>
      <c r="AH95" s="439">
        <f t="shared" si="49"/>
        <v>0.172180012714301</v>
      </c>
      <c r="AI95" s="439">
        <f t="shared" si="49"/>
        <v>5.5294138840633902E-2</v>
      </c>
      <c r="AJ95" s="439">
        <f t="shared" si="49"/>
        <v>7.0813207898941001E-3</v>
      </c>
      <c r="AK95" s="439">
        <f t="shared" si="50"/>
        <v>0</v>
      </c>
      <c r="AL95" s="439">
        <f t="shared" si="50"/>
        <v>0.28856130942779001</v>
      </c>
      <c r="AM95" s="439">
        <f t="shared" si="50"/>
        <v>0.41465977680405902</v>
      </c>
      <c r="AN95" s="439">
        <f t="shared" si="50"/>
        <v>0</v>
      </c>
      <c r="AO95" s="438"/>
      <c r="AP95" s="438"/>
      <c r="AQ95" s="438"/>
      <c r="AR95" s="438"/>
      <c r="AS95" s="438"/>
      <c r="AT95" s="438"/>
      <c r="AU95" s="438"/>
      <c r="AV95" s="438"/>
      <c r="AW95" s="438"/>
      <c r="AX95" s="440"/>
    </row>
    <row r="96" spans="1:50" x14ac:dyDescent="0.25">
      <c r="A96" s="411" t="s">
        <v>96</v>
      </c>
      <c r="B96" s="412" t="s">
        <v>324</v>
      </c>
      <c r="C96" s="415">
        <v>43525</v>
      </c>
      <c r="D96" s="413" t="str">
        <f t="shared" si="38"/>
        <v>43525МИА-2</v>
      </c>
      <c r="E96" s="414">
        <v>1118885901.8499999</v>
      </c>
      <c r="F96" s="414">
        <v>24068148.440000001</v>
      </c>
      <c r="G96" s="413">
        <v>0.18910614817823701</v>
      </c>
      <c r="H96" s="413">
        <v>5.6659385788540802E-2</v>
      </c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46">
        <f t="shared" si="42"/>
        <v>9.3560352154327606E-2</v>
      </c>
      <c r="V96" s="387">
        <v>42217</v>
      </c>
      <c r="W96" s="439">
        <f t="shared" si="47"/>
        <v>2.85111084313492E-2</v>
      </c>
      <c r="X96" s="438"/>
      <c r="Y96" s="438"/>
      <c r="Z96" s="439">
        <f t="shared" ref="Z96:AA115" si="51">IF(ISNA(VLOOKUP($V96&amp;Z$75,$D$2:$H$1410,5,FALSE)),"",VLOOKUP($V96&amp;Z$75,$D$2:$H$1410,5,FALSE))</f>
        <v>6.6663834209550105E-2</v>
      </c>
      <c r="AA96" s="439">
        <f t="shared" si="51"/>
        <v>4.95035469767688E-2</v>
      </c>
      <c r="AB96" s="439">
        <f t="shared" si="43"/>
        <v>0</v>
      </c>
      <c r="AC96" s="439">
        <f t="shared" si="45"/>
        <v>0.37284875019134101</v>
      </c>
      <c r="AD96" s="439">
        <f t="shared" si="45"/>
        <v>0.13814451274471201</v>
      </c>
      <c r="AE96" s="439">
        <f t="shared" si="44"/>
        <v>3.7918707183152801E-2</v>
      </c>
      <c r="AF96" s="439">
        <f t="shared" si="46"/>
        <v>0.127348174464673</v>
      </c>
      <c r="AG96" s="439">
        <f t="shared" si="48"/>
        <v>3.2012216275063801E-2</v>
      </c>
      <c r="AH96" s="439">
        <f t="shared" si="49"/>
        <v>0.120701011049445</v>
      </c>
      <c r="AI96" s="439">
        <f t="shared" si="49"/>
        <v>5.1361427218623197E-2</v>
      </c>
      <c r="AJ96" s="439">
        <f t="shared" si="49"/>
        <v>1.5196656531656701E-2</v>
      </c>
      <c r="AK96" s="439">
        <f t="shared" si="50"/>
        <v>0</v>
      </c>
      <c r="AL96" s="439">
        <f t="shared" si="50"/>
        <v>0.218048467159771</v>
      </c>
      <c r="AM96" s="439">
        <f t="shared" si="50"/>
        <v>0.23870722203313499</v>
      </c>
      <c r="AN96" s="439">
        <f t="shared" si="50"/>
        <v>0</v>
      </c>
      <c r="AO96" s="438"/>
      <c r="AP96" s="438"/>
      <c r="AQ96" s="438"/>
      <c r="AR96" s="438"/>
      <c r="AS96" s="438"/>
      <c r="AT96" s="438"/>
      <c r="AU96" s="438"/>
      <c r="AV96" s="438"/>
      <c r="AW96" s="438"/>
      <c r="AX96" s="440"/>
    </row>
    <row r="97" spans="1:50" x14ac:dyDescent="0.25">
      <c r="A97" s="411" t="s">
        <v>96</v>
      </c>
      <c r="B97" s="412" t="s">
        <v>324</v>
      </c>
      <c r="C97" s="415">
        <v>43556</v>
      </c>
      <c r="D97" s="413" t="str">
        <f t="shared" si="38"/>
        <v>43556МИА-2</v>
      </c>
      <c r="E97" s="414">
        <v>1072147239.12</v>
      </c>
      <c r="F97" s="414">
        <v>46738662.729999997</v>
      </c>
      <c r="G97" s="413">
        <v>0.25651670176095298</v>
      </c>
      <c r="H97" s="413">
        <v>0.19572746809431099</v>
      </c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46">
        <f t="shared" si="42"/>
        <v>7.2644437355804836E-2</v>
      </c>
      <c r="V97" s="387">
        <v>42248</v>
      </c>
      <c r="W97" s="439">
        <f t="shared" si="47"/>
        <v>2.3578377262264E-2</v>
      </c>
      <c r="X97" s="438"/>
      <c r="Y97" s="438"/>
      <c r="Z97" s="439">
        <f t="shared" si="51"/>
        <v>2.4507167077631498E-2</v>
      </c>
      <c r="AA97" s="439">
        <f t="shared" si="51"/>
        <v>3.7544544481893503E-2</v>
      </c>
      <c r="AB97" s="439">
        <f t="shared" si="43"/>
        <v>7.4312824975064596E-4</v>
      </c>
      <c r="AC97" s="439">
        <f t="shared" si="45"/>
        <v>9.7009029790375706E-2</v>
      </c>
      <c r="AD97" s="439">
        <f t="shared" si="45"/>
        <v>0.14134581199329299</v>
      </c>
      <c r="AE97" s="439">
        <f t="shared" si="44"/>
        <v>4.2817262473069197E-2</v>
      </c>
      <c r="AF97" s="439">
        <f t="shared" si="46"/>
        <v>4.0655518650136502E-2</v>
      </c>
      <c r="AG97" s="439">
        <f t="shared" si="48"/>
        <v>5.5390725562787201E-2</v>
      </c>
      <c r="AH97" s="439">
        <f t="shared" si="49"/>
        <v>0.126390258944099</v>
      </c>
      <c r="AI97" s="439">
        <f t="shared" si="49"/>
        <v>0.24542174765490099</v>
      </c>
      <c r="AJ97" s="439">
        <f t="shared" si="49"/>
        <v>8.8469012317986095E-2</v>
      </c>
      <c r="AK97" s="439">
        <f t="shared" si="50"/>
        <v>0</v>
      </c>
      <c r="AL97" s="439">
        <f t="shared" si="50"/>
        <v>0.229281966672334</v>
      </c>
      <c r="AM97" s="439">
        <f t="shared" si="50"/>
        <v>7.3546503080398201E-2</v>
      </c>
      <c r="AN97" s="439">
        <f t="shared" si="50"/>
        <v>8.2543808377628595E-3</v>
      </c>
      <c r="AO97" s="439">
        <f t="shared" ref="AO97:AP116" si="52">IF(ISNA(VLOOKUP($V97&amp;AO$75,$D$2:$H$1410,5,FALSE)),"",VLOOKUP($V97&amp;AO$75,$D$2:$H$1410,5,FALSE))</f>
        <v>0</v>
      </c>
      <c r="AP97" s="439" t="str">
        <f t="shared" si="52"/>
        <v/>
      </c>
      <c r="AQ97" s="438"/>
      <c r="AR97" s="438"/>
      <c r="AS97" s="438"/>
      <c r="AT97" s="438"/>
      <c r="AU97" s="438"/>
      <c r="AV97" s="438"/>
      <c r="AW97" s="438"/>
      <c r="AX97" s="440"/>
    </row>
    <row r="98" spans="1:50" x14ac:dyDescent="0.25">
      <c r="A98" s="411" t="s">
        <v>96</v>
      </c>
      <c r="B98" s="412" t="s">
        <v>324</v>
      </c>
      <c r="C98" s="415">
        <v>43586</v>
      </c>
      <c r="D98" s="413" t="str">
        <f t="shared" si="38"/>
        <v>43586МИА-2</v>
      </c>
      <c r="E98" s="414">
        <v>1031739172.6</v>
      </c>
      <c r="F98" s="414">
        <v>40408066.520000003</v>
      </c>
      <c r="G98" s="413">
        <v>0.293340103214629</v>
      </c>
      <c r="H98" s="413">
        <v>3.2848769044252699E-2</v>
      </c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46">
        <f t="shared" si="42"/>
        <v>6.4324552316072661E-2</v>
      </c>
      <c r="V98" s="387">
        <v>42278</v>
      </c>
      <c r="W98" s="439">
        <f t="shared" si="47"/>
        <v>5.6917569483301997E-2</v>
      </c>
      <c r="X98" s="438"/>
      <c r="Y98" s="438"/>
      <c r="Z98" s="439">
        <f t="shared" si="51"/>
        <v>3.6408070315888698E-3</v>
      </c>
      <c r="AA98" s="439">
        <f t="shared" si="51"/>
        <v>6.7499185706256501E-2</v>
      </c>
      <c r="AB98" s="439">
        <f t="shared" si="43"/>
        <v>0</v>
      </c>
      <c r="AC98" s="439">
        <f t="shared" si="45"/>
        <v>0.11652549965973</v>
      </c>
      <c r="AD98" s="439">
        <f t="shared" si="45"/>
        <v>4.18495108690915E-2</v>
      </c>
      <c r="AE98" s="439">
        <f t="shared" si="44"/>
        <v>3.76051724201193E-2</v>
      </c>
      <c r="AF98" s="439">
        <f t="shared" si="46"/>
        <v>1.50291786848155E-2</v>
      </c>
      <c r="AG98" s="439">
        <f t="shared" si="48"/>
        <v>0.115137606718289</v>
      </c>
      <c r="AH98" s="439">
        <f t="shared" si="49"/>
        <v>8.6072372466664104E-2</v>
      </c>
      <c r="AI98" s="439">
        <f t="shared" si="49"/>
        <v>0.10358506031176</v>
      </c>
      <c r="AJ98" s="439">
        <f t="shared" si="49"/>
        <v>1.17234147514919E-2</v>
      </c>
      <c r="AK98" s="439">
        <f t="shared" si="50"/>
        <v>0</v>
      </c>
      <c r="AL98" s="439">
        <f t="shared" si="50"/>
        <v>0.28697596529581498</v>
      </c>
      <c r="AM98" s="439">
        <f t="shared" si="50"/>
        <v>0.16364909059133201</v>
      </c>
      <c r="AN98" s="439">
        <f t="shared" si="50"/>
        <v>3.0751844516326E-2</v>
      </c>
      <c r="AO98" s="439">
        <f t="shared" si="52"/>
        <v>2.0879663182726601E-2</v>
      </c>
      <c r="AP98" s="439">
        <f t="shared" si="52"/>
        <v>0</v>
      </c>
      <c r="AQ98" s="438"/>
      <c r="AR98" s="438"/>
      <c r="AS98" s="438"/>
      <c r="AT98" s="438"/>
      <c r="AU98" s="438"/>
      <c r="AV98" s="438"/>
      <c r="AW98" s="438"/>
      <c r="AX98" s="440"/>
    </row>
    <row r="99" spans="1:50" x14ac:dyDescent="0.25">
      <c r="A99" s="411" t="s">
        <v>96</v>
      </c>
      <c r="B99" s="412" t="s">
        <v>324</v>
      </c>
      <c r="C99" s="415">
        <v>43617</v>
      </c>
      <c r="D99" s="413" t="str">
        <f t="shared" si="38"/>
        <v>43617МИА-2</v>
      </c>
      <c r="E99" s="414">
        <v>1011093035</v>
      </c>
      <c r="F99" s="414">
        <v>20646137.600000001</v>
      </c>
      <c r="G99" s="413">
        <v>0.16480017526674201</v>
      </c>
      <c r="H99" s="413">
        <v>0</v>
      </c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46">
        <f t="shared" si="42"/>
        <v>7.4283289613150214E-2</v>
      </c>
      <c r="V99" s="387">
        <v>42309</v>
      </c>
      <c r="W99" s="439">
        <f t="shared" si="47"/>
        <v>2.5727991863071099E-2</v>
      </c>
      <c r="X99" s="438"/>
      <c r="Y99" s="438"/>
      <c r="Z99" s="439">
        <f t="shared" si="51"/>
        <v>0.116468715338008</v>
      </c>
      <c r="AA99" s="439">
        <f t="shared" si="51"/>
        <v>6.1650646200857397E-2</v>
      </c>
      <c r="AB99" s="439">
        <f t="shared" si="43"/>
        <v>1.18086552839469E-2</v>
      </c>
      <c r="AC99" s="439">
        <f t="shared" si="45"/>
        <v>0.13884416492907201</v>
      </c>
      <c r="AD99" s="439">
        <f t="shared" si="45"/>
        <v>5.77222710045028E-2</v>
      </c>
      <c r="AE99" s="439">
        <f t="shared" si="44"/>
        <v>2.3922512112851901E-2</v>
      </c>
      <c r="AF99" s="439">
        <f t="shared" si="46"/>
        <v>2.2493849429407801E-2</v>
      </c>
      <c r="AG99" s="439">
        <f t="shared" si="48"/>
        <v>1.8156408511936301E-2</v>
      </c>
      <c r="AH99" s="439">
        <f t="shared" si="49"/>
        <v>0.19012469838426799</v>
      </c>
      <c r="AI99" s="439">
        <f t="shared" si="49"/>
        <v>0.16100091935677699</v>
      </c>
      <c r="AJ99" s="439">
        <f t="shared" si="49"/>
        <v>0.142089894786224</v>
      </c>
      <c r="AK99" s="439">
        <f t="shared" si="50"/>
        <v>3.9698873308529302E-2</v>
      </c>
      <c r="AL99" s="439">
        <f t="shared" si="50"/>
        <v>0.16572646872232799</v>
      </c>
      <c r="AM99" s="439">
        <f t="shared" si="50"/>
        <v>6.21451197095165E-2</v>
      </c>
      <c r="AN99" s="439">
        <f t="shared" si="50"/>
        <v>2.4451237756531501E-2</v>
      </c>
      <c r="AO99" s="439">
        <f t="shared" si="52"/>
        <v>7.5066786338875299E-2</v>
      </c>
      <c r="AP99" s="439">
        <f t="shared" si="52"/>
        <v>0</v>
      </c>
      <c r="AQ99" s="438"/>
      <c r="AR99" s="438"/>
      <c r="AS99" s="438"/>
      <c r="AT99" s="438"/>
      <c r="AU99" s="438"/>
      <c r="AV99" s="438"/>
      <c r="AW99" s="438"/>
      <c r="AX99" s="440"/>
    </row>
    <row r="100" spans="1:50" x14ac:dyDescent="0.25">
      <c r="A100" s="411" t="s">
        <v>96</v>
      </c>
      <c r="B100" s="412" t="s">
        <v>324</v>
      </c>
      <c r="C100" s="415">
        <v>43647</v>
      </c>
      <c r="D100" s="413" t="str">
        <f t="shared" si="38"/>
        <v>43647МИА-2</v>
      </c>
      <c r="E100" s="414">
        <v>989727678.34000099</v>
      </c>
      <c r="F100" s="414">
        <v>21365356.66</v>
      </c>
      <c r="G100" s="413">
        <v>0.17381603469147</v>
      </c>
      <c r="H100" s="413">
        <v>4.0266799868661201E-3</v>
      </c>
      <c r="I100" s="425"/>
      <c r="J100" s="425"/>
      <c r="K100" s="425"/>
      <c r="L100" s="425"/>
      <c r="M100" s="425"/>
      <c r="N100" s="425"/>
      <c r="O100" s="425"/>
      <c r="P100" s="425"/>
      <c r="Q100" s="425"/>
      <c r="R100" s="425"/>
      <c r="S100" s="425"/>
      <c r="T100" s="425"/>
      <c r="U100" s="446">
        <f t="shared" si="42"/>
        <v>8.3518090377309701E-2</v>
      </c>
      <c r="V100" s="387">
        <v>42339</v>
      </c>
      <c r="W100" s="439">
        <f t="shared" si="47"/>
        <v>7.9783398696932406E-2</v>
      </c>
      <c r="X100" s="438"/>
      <c r="Y100" s="438"/>
      <c r="Z100" s="439">
        <f t="shared" si="51"/>
        <v>1.2637854787222E-2</v>
      </c>
      <c r="AA100" s="439">
        <f t="shared" si="51"/>
        <v>1.08147645465951E-2</v>
      </c>
      <c r="AB100" s="439">
        <f t="shared" si="43"/>
        <v>8.2476094224221294E-2</v>
      </c>
      <c r="AC100" s="439">
        <f t="shared" si="45"/>
        <v>0.134481889795528</v>
      </c>
      <c r="AD100" s="439">
        <f t="shared" si="45"/>
        <v>0.22577211893589799</v>
      </c>
      <c r="AE100" s="439">
        <f t="shared" si="44"/>
        <v>8.1997051871116593E-3</v>
      </c>
      <c r="AF100" s="439">
        <f t="shared" si="46"/>
        <v>6.3311130790632206E-2</v>
      </c>
      <c r="AG100" s="439">
        <f t="shared" si="48"/>
        <v>5.4845845112532501E-2</v>
      </c>
      <c r="AH100" s="439">
        <f t="shared" si="49"/>
        <v>2.4722410197924601E-2</v>
      </c>
      <c r="AI100" s="439">
        <f t="shared" si="49"/>
        <v>0.13926776002612401</v>
      </c>
      <c r="AJ100" s="439">
        <f t="shared" si="49"/>
        <v>5.9536511182496102E-2</v>
      </c>
      <c r="AK100" s="439">
        <f t="shared" si="50"/>
        <v>1.3151509462199E-2</v>
      </c>
      <c r="AL100" s="439">
        <f t="shared" si="50"/>
        <v>0.31681843671308402</v>
      </c>
      <c r="AM100" s="439">
        <f t="shared" si="50"/>
        <v>0.16492416241376101</v>
      </c>
      <c r="AN100" s="439">
        <f t="shared" si="50"/>
        <v>2.1466839860081501E-3</v>
      </c>
      <c r="AO100" s="439">
        <f t="shared" si="52"/>
        <v>6.0196714693914299E-2</v>
      </c>
      <c r="AP100" s="439">
        <f t="shared" si="52"/>
        <v>5.0238636039390099E-2</v>
      </c>
      <c r="AQ100" s="438"/>
      <c r="AR100" s="438"/>
      <c r="AS100" s="438"/>
      <c r="AT100" s="438"/>
      <c r="AU100" s="438"/>
      <c r="AV100" s="438"/>
      <c r="AW100" s="438"/>
      <c r="AX100" s="440"/>
    </row>
    <row r="101" spans="1:50" x14ac:dyDescent="0.25">
      <c r="A101" s="411" t="s">
        <v>96</v>
      </c>
      <c r="B101" s="412" t="s">
        <v>324</v>
      </c>
      <c r="C101" s="415">
        <v>43678</v>
      </c>
      <c r="D101" s="413" t="str">
        <f t="shared" si="38"/>
        <v>43678МИА-2</v>
      </c>
      <c r="E101" s="414">
        <v>969956880.79000103</v>
      </c>
      <c r="F101" s="414">
        <v>19770797.550000001</v>
      </c>
      <c r="G101" s="413">
        <v>0.182263672944701</v>
      </c>
      <c r="H101" s="413">
        <v>4.1086017095031098E-3</v>
      </c>
      <c r="I101" s="425"/>
      <c r="J101" s="425"/>
      <c r="K101" s="425"/>
      <c r="L101" s="425"/>
      <c r="M101" s="425"/>
      <c r="N101" s="425"/>
      <c r="O101" s="425"/>
      <c r="P101" s="425"/>
      <c r="Q101" s="425"/>
      <c r="R101" s="425"/>
      <c r="S101" s="425"/>
      <c r="T101" s="425"/>
      <c r="U101" s="446">
        <f t="shared" si="42"/>
        <v>9.553560753700259E-2</v>
      </c>
      <c r="V101" s="387">
        <v>42370</v>
      </c>
      <c r="W101" s="439">
        <f t="shared" si="47"/>
        <v>1.4249260587438301E-2</v>
      </c>
      <c r="X101" s="438"/>
      <c r="Y101" s="438"/>
      <c r="Z101" s="439">
        <f t="shared" si="51"/>
        <v>4.4295792309852998E-2</v>
      </c>
      <c r="AA101" s="439">
        <f t="shared" si="51"/>
        <v>3.5409419682100297E-2</v>
      </c>
      <c r="AB101" s="439">
        <f t="shared" si="43"/>
        <v>0</v>
      </c>
      <c r="AC101" s="439">
        <f t="shared" si="45"/>
        <v>9.5585969344460203E-2</v>
      </c>
      <c r="AD101" s="439">
        <f t="shared" si="45"/>
        <v>0.19640587458969799</v>
      </c>
      <c r="AE101" s="439">
        <f t="shared" si="44"/>
        <v>1.8604199144396399E-2</v>
      </c>
      <c r="AF101" s="439">
        <f t="shared" si="46"/>
        <v>7.9062637473988506E-2</v>
      </c>
      <c r="AG101" s="439">
        <f t="shared" si="48"/>
        <v>3.8680006427460299E-2</v>
      </c>
      <c r="AH101" s="439">
        <f t="shared" si="49"/>
        <v>3.1421713701585502E-2</v>
      </c>
      <c r="AI101" s="439">
        <f t="shared" si="49"/>
        <v>0.42526844611072701</v>
      </c>
      <c r="AJ101" s="439">
        <f t="shared" si="49"/>
        <v>3.27080681246932E-2</v>
      </c>
      <c r="AK101" s="439">
        <f t="shared" si="50"/>
        <v>0</v>
      </c>
      <c r="AL101" s="439">
        <f t="shared" si="50"/>
        <v>0.37398313579388398</v>
      </c>
      <c r="AM101" s="439">
        <f t="shared" si="50"/>
        <v>0.33909027221021498</v>
      </c>
      <c r="AN101" s="439">
        <f t="shared" si="50"/>
        <v>0</v>
      </c>
      <c r="AO101" s="439">
        <f t="shared" si="52"/>
        <v>3.2610836783305598E-2</v>
      </c>
      <c r="AP101" s="439">
        <f t="shared" si="52"/>
        <v>1.2137007377208599E-2</v>
      </c>
      <c r="AQ101" s="439">
        <f t="shared" ref="AQ101:AQ146" si="53">IF(ISNA(VLOOKUP($V101&amp;AQ$75,$D$2:$H$1410,5,FALSE)),"",VLOOKUP($V101&amp;AQ$75,$D$2:$H$1410,5,FALSE))</f>
        <v>4.5663903542035499E-2</v>
      </c>
      <c r="AR101" s="438"/>
      <c r="AS101" s="438"/>
      <c r="AT101" s="438"/>
      <c r="AU101" s="438"/>
      <c r="AV101" s="438"/>
      <c r="AW101" s="438"/>
      <c r="AX101" s="440"/>
    </row>
    <row r="102" spans="1:50" x14ac:dyDescent="0.25">
      <c r="A102" s="411" t="s">
        <v>96</v>
      </c>
      <c r="B102" s="412" t="s">
        <v>324</v>
      </c>
      <c r="C102" s="415">
        <v>43709</v>
      </c>
      <c r="D102" s="413" t="str">
        <f t="shared" si="38"/>
        <v>43709МИА-2</v>
      </c>
      <c r="E102" s="414">
        <v>947669289.06999898</v>
      </c>
      <c r="F102" s="414">
        <v>22287591.719999999</v>
      </c>
      <c r="G102" s="413">
        <v>0.19205098182855801</v>
      </c>
      <c r="H102" s="413">
        <v>0</v>
      </c>
      <c r="I102" s="425"/>
      <c r="J102" s="425"/>
      <c r="K102" s="425"/>
      <c r="L102" s="425"/>
      <c r="M102" s="425"/>
      <c r="N102" s="425"/>
      <c r="O102" s="425"/>
      <c r="P102" s="425"/>
      <c r="Q102" s="425"/>
      <c r="R102" s="425"/>
      <c r="S102" s="425"/>
      <c r="T102" s="425"/>
      <c r="U102" s="446">
        <f t="shared" si="42"/>
        <v>5.4388357672681305E-2</v>
      </c>
      <c r="V102" s="387">
        <v>42401</v>
      </c>
      <c r="W102" s="439">
        <f t="shared" si="47"/>
        <v>1.8784044278405299E-2</v>
      </c>
      <c r="X102" s="438"/>
      <c r="Y102" s="438"/>
      <c r="Z102" s="439">
        <f t="shared" si="51"/>
        <v>2.5652253652178401E-2</v>
      </c>
      <c r="AA102" s="439">
        <f t="shared" si="51"/>
        <v>4.0015501572002697E-2</v>
      </c>
      <c r="AB102" s="439">
        <f t="shared" si="43"/>
        <v>0</v>
      </c>
      <c r="AC102" s="439">
        <f t="shared" ref="AC102:AD121" si="54">IF(ISNA(VLOOKUP($V102&amp;AC$75,$D$2:$H$1410,5,FALSE)),"",VLOOKUP($V102&amp;AC$75,$D$2:$H$1410,5,FALSE))</f>
        <v>0</v>
      </c>
      <c r="AD102" s="439">
        <f t="shared" si="54"/>
        <v>9.3476335956286793E-2</v>
      </c>
      <c r="AE102" s="439">
        <f t="shared" si="44"/>
        <v>5.3648864917460503E-3</v>
      </c>
      <c r="AF102" s="439">
        <f t="shared" si="46"/>
        <v>8.4720004381465097E-2</v>
      </c>
      <c r="AG102" s="439">
        <f t="shared" si="48"/>
        <v>3.7967205715672497E-2</v>
      </c>
      <c r="AH102" s="439">
        <f t="shared" si="49"/>
        <v>8.1609271756459795E-2</v>
      </c>
      <c r="AI102" s="439">
        <f t="shared" si="49"/>
        <v>0.32343891888748799</v>
      </c>
      <c r="AJ102" s="439">
        <f t="shared" si="49"/>
        <v>3.7242255935960901E-2</v>
      </c>
      <c r="AK102" s="439">
        <f t="shared" si="50"/>
        <v>0</v>
      </c>
      <c r="AL102" s="439">
        <f t="shared" si="50"/>
        <v>3.9564020859731097E-2</v>
      </c>
      <c r="AM102" s="439">
        <f t="shared" si="50"/>
        <v>9.8912951018707895E-2</v>
      </c>
      <c r="AN102" s="439">
        <f t="shared" si="50"/>
        <v>2.90665415555456E-2</v>
      </c>
      <c r="AO102" s="439">
        <f t="shared" si="52"/>
        <v>6.3586286681357199E-2</v>
      </c>
      <c r="AP102" s="439">
        <f t="shared" si="52"/>
        <v>1.3492077222073099E-2</v>
      </c>
      <c r="AQ102" s="439">
        <f t="shared" si="53"/>
        <v>4.0486239815864501E-2</v>
      </c>
      <c r="AR102" s="438"/>
      <c r="AS102" s="438"/>
      <c r="AT102" s="438"/>
      <c r="AU102" s="438"/>
      <c r="AV102" s="438"/>
      <c r="AW102" s="438"/>
      <c r="AX102" s="440"/>
    </row>
    <row r="103" spans="1:50" x14ac:dyDescent="0.25">
      <c r="A103" s="411" t="s">
        <v>96</v>
      </c>
      <c r="B103" s="412" t="s">
        <v>324</v>
      </c>
      <c r="C103" s="415">
        <v>43739</v>
      </c>
      <c r="D103" s="413" t="str">
        <f t="shared" si="38"/>
        <v>43739МИА-2</v>
      </c>
      <c r="E103" s="414">
        <v>915384685.67999899</v>
      </c>
      <c r="F103" s="414">
        <v>32284603.390000001</v>
      </c>
      <c r="G103" s="413">
        <v>0.299366101568937</v>
      </c>
      <c r="H103" s="413">
        <v>2.4930524927347701E-2</v>
      </c>
      <c r="I103" s="425"/>
      <c r="J103" s="425"/>
      <c r="K103" s="425"/>
      <c r="L103" s="425"/>
      <c r="M103" s="425"/>
      <c r="N103" s="425"/>
      <c r="O103" s="425"/>
      <c r="P103" s="425"/>
      <c r="Q103" s="425"/>
      <c r="R103" s="425"/>
      <c r="S103" s="425"/>
      <c r="T103" s="425"/>
      <c r="U103" s="446">
        <f t="shared" si="42"/>
        <v>6.1800764419168652E-2</v>
      </c>
      <c r="V103" s="387">
        <v>42430</v>
      </c>
      <c r="W103" s="439">
        <f t="shared" si="47"/>
        <v>0.26346709117217099</v>
      </c>
      <c r="X103" s="439">
        <f t="shared" ref="X103:X146" si="55">IF(ISNA(VLOOKUP($V103&amp;X$75,$D$2:$H$1410,5,FALSE)),"",VLOOKUP($V103&amp;X$75,$D$2:$H$1410,5,FALSE))</f>
        <v>0</v>
      </c>
      <c r="Y103" s="438"/>
      <c r="Z103" s="439">
        <f t="shared" si="51"/>
        <v>0</v>
      </c>
      <c r="AA103" s="439">
        <f t="shared" si="51"/>
        <v>7.2142159725183203E-2</v>
      </c>
      <c r="AB103" s="439">
        <f t="shared" si="43"/>
        <v>2.32528540274917E-2</v>
      </c>
      <c r="AC103" s="439">
        <f t="shared" si="54"/>
        <v>9.5593946523132606E-2</v>
      </c>
      <c r="AD103" s="439">
        <f t="shared" si="54"/>
        <v>5.6768827142803097E-2</v>
      </c>
      <c r="AE103" s="439">
        <f t="shared" si="44"/>
        <v>5.1551781909362502E-3</v>
      </c>
      <c r="AF103" s="439">
        <f t="shared" si="46"/>
        <v>2.5967911598689299E-2</v>
      </c>
      <c r="AG103" s="439">
        <f t="shared" si="48"/>
        <v>8.4460664380386699E-2</v>
      </c>
      <c r="AH103" s="439">
        <f t="shared" si="49"/>
        <v>8.8393131953184906E-2</v>
      </c>
      <c r="AI103" s="439">
        <f t="shared" si="49"/>
        <v>0</v>
      </c>
      <c r="AJ103" s="439">
        <f t="shared" si="49"/>
        <v>7.6143478068231005E-2</v>
      </c>
      <c r="AK103" s="439">
        <f t="shared" si="50"/>
        <v>4.2196138000461E-2</v>
      </c>
      <c r="AL103" s="439">
        <f t="shared" si="50"/>
        <v>6.1349503161643199E-2</v>
      </c>
      <c r="AM103" s="439">
        <f t="shared" si="50"/>
        <v>0.184446042587357</v>
      </c>
      <c r="AN103" s="439">
        <f t="shared" si="50"/>
        <v>5.9368506735076902E-3</v>
      </c>
      <c r="AO103" s="439">
        <f t="shared" si="52"/>
        <v>7.4542062622526897E-2</v>
      </c>
      <c r="AP103" s="439">
        <f t="shared" si="52"/>
        <v>4.45439363011201E-2</v>
      </c>
      <c r="AQ103" s="439">
        <f t="shared" si="53"/>
        <v>3.1655512254547401E-2</v>
      </c>
      <c r="AR103" s="438"/>
      <c r="AS103" s="438"/>
      <c r="AT103" s="438"/>
      <c r="AU103" s="438"/>
      <c r="AV103" s="438"/>
      <c r="AW103" s="438"/>
      <c r="AX103" s="440"/>
    </row>
    <row r="104" spans="1:50" x14ac:dyDescent="0.25">
      <c r="A104" s="411" t="s">
        <v>92</v>
      </c>
      <c r="B104" s="412" t="s">
        <v>325</v>
      </c>
      <c r="C104" s="415">
        <v>42491</v>
      </c>
      <c r="D104" s="413" t="str">
        <f t="shared" si="38"/>
        <v>42491МИА 1,А4</v>
      </c>
      <c r="E104" s="414">
        <v>2166455028.4299998</v>
      </c>
      <c r="F104" s="414">
        <v>51080097.599999897</v>
      </c>
      <c r="G104" s="413">
        <v>0.15256712077544701</v>
      </c>
      <c r="H104" s="413">
        <v>8.5898376273478003E-2</v>
      </c>
      <c r="I104" s="425"/>
      <c r="J104" s="425"/>
      <c r="K104" s="425"/>
      <c r="L104" s="425"/>
      <c r="M104" s="425"/>
      <c r="N104" s="425"/>
      <c r="O104" s="425"/>
      <c r="P104" s="425"/>
      <c r="Q104" s="425"/>
      <c r="R104" s="425"/>
      <c r="S104" s="425"/>
      <c r="T104" s="425"/>
      <c r="U104" s="446">
        <f t="shared" si="42"/>
        <v>5.3749551443730184E-2</v>
      </c>
      <c r="V104" s="387">
        <v>42461</v>
      </c>
      <c r="W104" s="439">
        <f t="shared" si="47"/>
        <v>2.59142450419487E-2</v>
      </c>
      <c r="X104" s="439">
        <f t="shared" si="55"/>
        <v>4.7880834188126102E-2</v>
      </c>
      <c r="Y104" s="438"/>
      <c r="Z104" s="439">
        <f t="shared" si="51"/>
        <v>4.3209299956683399E-2</v>
      </c>
      <c r="AA104" s="439">
        <f t="shared" si="51"/>
        <v>7.9351466464239101E-2</v>
      </c>
      <c r="AB104" s="439">
        <f t="shared" si="43"/>
        <v>0</v>
      </c>
      <c r="AC104" s="439">
        <f t="shared" si="54"/>
        <v>4.24325945094194E-2</v>
      </c>
      <c r="AD104" s="439">
        <f t="shared" si="54"/>
        <v>2.6376961526093E-2</v>
      </c>
      <c r="AE104" s="439">
        <f t="shared" si="44"/>
        <v>2.3287470509452901E-2</v>
      </c>
      <c r="AF104" s="439">
        <f t="shared" si="46"/>
        <v>0.124243893722445</v>
      </c>
      <c r="AG104" s="439">
        <f t="shared" si="48"/>
        <v>3.6931663171250698E-2</v>
      </c>
      <c r="AH104" s="439">
        <f t="shared" si="49"/>
        <v>4.3324260762853603E-2</v>
      </c>
      <c r="AI104" s="439">
        <f t="shared" si="49"/>
        <v>8.8314355612609002E-2</v>
      </c>
      <c r="AJ104" s="439">
        <f t="shared" si="49"/>
        <v>6.4761005390695403E-2</v>
      </c>
      <c r="AK104" s="439">
        <f t="shared" si="50"/>
        <v>0</v>
      </c>
      <c r="AL104" s="439">
        <f t="shared" si="50"/>
        <v>0.116098511157638</v>
      </c>
      <c r="AM104" s="439">
        <f t="shared" si="50"/>
        <v>0.11455441679864201</v>
      </c>
      <c r="AN104" s="439">
        <f t="shared" si="50"/>
        <v>3.2963962731153901E-2</v>
      </c>
      <c r="AO104" s="439">
        <f t="shared" si="52"/>
        <v>6.9242934408610596E-2</v>
      </c>
      <c r="AP104" s="439">
        <f t="shared" si="52"/>
        <v>2.90451737205638E-2</v>
      </c>
      <c r="AQ104" s="439">
        <f t="shared" si="53"/>
        <v>6.7057979202178999E-2</v>
      </c>
      <c r="AR104" s="438"/>
      <c r="AS104" s="438"/>
      <c r="AT104" s="438"/>
      <c r="AU104" s="438"/>
      <c r="AV104" s="438"/>
      <c r="AW104" s="438"/>
      <c r="AX104" s="440"/>
    </row>
    <row r="105" spans="1:50" x14ac:dyDescent="0.25">
      <c r="A105" s="411" t="s">
        <v>92</v>
      </c>
      <c r="B105" s="412" t="s">
        <v>325</v>
      </c>
      <c r="C105" s="415">
        <v>42522</v>
      </c>
      <c r="D105" s="413" t="str">
        <f t="shared" si="38"/>
        <v>42522МИА 1,А4</v>
      </c>
      <c r="E105" s="414">
        <v>2121213464.8800001</v>
      </c>
      <c r="F105" s="414">
        <v>46627392.969999999</v>
      </c>
      <c r="G105" s="413">
        <v>0.13776826755257901</v>
      </c>
      <c r="H105" s="413">
        <v>0.106912572938477</v>
      </c>
      <c r="I105" s="425"/>
      <c r="J105" s="425"/>
      <c r="K105" s="425"/>
      <c r="L105" s="425"/>
      <c r="M105" s="425"/>
      <c r="N105" s="425"/>
      <c r="O105" s="425"/>
      <c r="P105" s="425"/>
      <c r="Q105" s="425"/>
      <c r="R105" s="425"/>
      <c r="S105" s="425"/>
      <c r="T105" s="425"/>
      <c r="U105" s="446">
        <f t="shared" si="42"/>
        <v>7.9371426761484662E-2</v>
      </c>
      <c r="V105" s="387">
        <v>42491</v>
      </c>
      <c r="W105" s="439">
        <f t="shared" si="47"/>
        <v>1.8062289162754298E-2</v>
      </c>
      <c r="X105" s="439">
        <f t="shared" si="55"/>
        <v>7.8128755153648699E-2</v>
      </c>
      <c r="Y105" s="439">
        <f t="shared" ref="Y105:Y146" si="56">IF(ISNA(VLOOKUP($V105&amp;Y$75,$D$2:$H$1410,5,FALSE)),"",VLOOKUP($V105&amp;Y$75,$D$2:$H$1410,5,FALSE))</f>
        <v>8.5898376273478003E-2</v>
      </c>
      <c r="Z105" s="439">
        <f t="shared" si="51"/>
        <v>0.106968405950045</v>
      </c>
      <c r="AA105" s="439">
        <f t="shared" si="51"/>
        <v>0.10576704970467</v>
      </c>
      <c r="AB105" s="439">
        <f t="shared" si="43"/>
        <v>1.32329204548486E-2</v>
      </c>
      <c r="AC105" s="439">
        <f t="shared" si="54"/>
        <v>5.3259271221775997E-2</v>
      </c>
      <c r="AD105" s="439">
        <f t="shared" si="54"/>
        <v>7.4762792194037295E-2</v>
      </c>
      <c r="AE105" s="439">
        <f t="shared" si="44"/>
        <v>3.4881288457753401E-2</v>
      </c>
      <c r="AF105" s="439">
        <f t="shared" si="46"/>
        <v>0.126813233370595</v>
      </c>
      <c r="AG105" s="439">
        <f t="shared" si="48"/>
        <v>3.4456846103622499E-2</v>
      </c>
      <c r="AH105" s="439">
        <f t="shared" si="49"/>
        <v>0.105115018032948</v>
      </c>
      <c r="AI105" s="439">
        <f t="shared" si="49"/>
        <v>9.19769515872947E-2</v>
      </c>
      <c r="AJ105" s="439">
        <f t="shared" si="49"/>
        <v>0.17603352716031201</v>
      </c>
      <c r="AK105" s="439">
        <f t="shared" si="50"/>
        <v>0</v>
      </c>
      <c r="AL105" s="439">
        <f t="shared" si="50"/>
        <v>0.159845666691981</v>
      </c>
      <c r="AM105" s="439">
        <f t="shared" si="50"/>
        <v>0.13986480773558799</v>
      </c>
      <c r="AN105" s="439">
        <f t="shared" si="50"/>
        <v>1.21745053073752E-2</v>
      </c>
      <c r="AO105" s="439">
        <f t="shared" si="52"/>
        <v>2.44580543499501E-2</v>
      </c>
      <c r="AP105" s="439">
        <f t="shared" si="52"/>
        <v>0.19811845387445101</v>
      </c>
      <c r="AQ105" s="439">
        <f t="shared" si="53"/>
        <v>2.6981749204049499E-2</v>
      </c>
      <c r="AR105" s="438"/>
      <c r="AS105" s="438"/>
      <c r="AT105" s="438"/>
      <c r="AU105" s="438"/>
      <c r="AV105" s="438"/>
      <c r="AW105" s="438"/>
      <c r="AX105" s="440"/>
    </row>
    <row r="106" spans="1:50" x14ac:dyDescent="0.25">
      <c r="A106" s="411" t="s">
        <v>92</v>
      </c>
      <c r="B106" s="412" t="s">
        <v>325</v>
      </c>
      <c r="C106" s="415">
        <v>42552</v>
      </c>
      <c r="D106" s="413" t="str">
        <f t="shared" si="38"/>
        <v>42552МИА 1,А4</v>
      </c>
      <c r="E106" s="414">
        <v>2092382909.22</v>
      </c>
      <c r="F106" s="414">
        <v>30214639.98</v>
      </c>
      <c r="G106" s="413">
        <v>0.135405324111499</v>
      </c>
      <c r="H106" s="413">
        <v>0.155339377270859</v>
      </c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46">
        <f t="shared" si="42"/>
        <v>7.7522269815021791E-2</v>
      </c>
      <c r="V106" s="387">
        <v>42522</v>
      </c>
      <c r="W106" s="439">
        <f t="shared" si="47"/>
        <v>8.1314279794822295E-2</v>
      </c>
      <c r="X106" s="439">
        <f t="shared" si="55"/>
        <v>8.4050422022381194E-2</v>
      </c>
      <c r="Y106" s="439">
        <f t="shared" si="56"/>
        <v>0.106912572938477</v>
      </c>
      <c r="Z106" s="439">
        <f t="shared" si="51"/>
        <v>9.8594469753230898E-2</v>
      </c>
      <c r="AA106" s="439">
        <f t="shared" si="51"/>
        <v>1.5853443601769001E-2</v>
      </c>
      <c r="AB106" s="439">
        <f t="shared" si="43"/>
        <v>0</v>
      </c>
      <c r="AC106" s="439">
        <f t="shared" si="54"/>
        <v>5.6182456693584203E-2</v>
      </c>
      <c r="AD106" s="439">
        <f t="shared" si="54"/>
        <v>0.12908199450587701</v>
      </c>
      <c r="AE106" s="439">
        <f t="shared" si="44"/>
        <v>2.4505304321449699E-2</v>
      </c>
      <c r="AF106" s="439">
        <f t="shared" si="46"/>
        <v>1.7312009735097601E-2</v>
      </c>
      <c r="AG106" s="439">
        <f t="shared" si="48"/>
        <v>7.9404531508278198E-2</v>
      </c>
      <c r="AH106" s="439">
        <f t="shared" si="49"/>
        <v>0.51799957964607402</v>
      </c>
      <c r="AI106" s="439">
        <f t="shared" si="49"/>
        <v>5.3258920198995002E-2</v>
      </c>
      <c r="AJ106" s="439">
        <f t="shared" si="49"/>
        <v>4.2932850041137997E-2</v>
      </c>
      <c r="AK106" s="439">
        <f t="shared" si="50"/>
        <v>0</v>
      </c>
      <c r="AL106" s="439">
        <f t="shared" si="50"/>
        <v>8.7228107998422094E-2</v>
      </c>
      <c r="AM106" s="439">
        <f t="shared" si="50"/>
        <v>6.0048186599403697E-2</v>
      </c>
      <c r="AN106" s="439">
        <f t="shared" si="50"/>
        <v>1.8994289850652001E-2</v>
      </c>
      <c r="AO106" s="439">
        <f t="shared" si="52"/>
        <v>7.1288681388702702E-2</v>
      </c>
      <c r="AP106" s="439">
        <f t="shared" si="52"/>
        <v>0</v>
      </c>
      <c r="AQ106" s="439">
        <f t="shared" si="53"/>
        <v>1.65886829218839E-2</v>
      </c>
      <c r="AR106" s="439">
        <f t="shared" ref="AR106:AS125" si="57">IF(ISNA(VLOOKUP($V106&amp;AR$75,$D$2:$H$1410,5,FALSE)),"",VLOOKUP($V106&amp;AR$75,$D$2:$H$1410,5,FALSE))</f>
        <v>0.22146142222526299</v>
      </c>
      <c r="AS106" s="439">
        <f t="shared" si="57"/>
        <v>0</v>
      </c>
      <c r="AT106" s="438"/>
      <c r="AU106" s="438"/>
      <c r="AV106" s="438"/>
      <c r="AW106" s="438"/>
      <c r="AX106" s="440"/>
    </row>
    <row r="107" spans="1:50" x14ac:dyDescent="0.25">
      <c r="A107" s="411" t="s">
        <v>92</v>
      </c>
      <c r="B107" s="412" t="s">
        <v>325</v>
      </c>
      <c r="C107" s="415">
        <v>42583</v>
      </c>
      <c r="D107" s="413" t="str">
        <f t="shared" si="38"/>
        <v>42583МИА 1,А4</v>
      </c>
      <c r="E107" s="414">
        <v>2059961941.7</v>
      </c>
      <c r="F107" s="414">
        <v>47279240.640000001</v>
      </c>
      <c r="G107" s="413">
        <v>0.16266060738653901</v>
      </c>
      <c r="H107" s="413">
        <v>6.7416876139533705E-2</v>
      </c>
      <c r="I107" s="425"/>
      <c r="J107" s="425"/>
      <c r="K107" s="425"/>
      <c r="L107" s="425"/>
      <c r="M107" s="425"/>
      <c r="N107" s="425"/>
      <c r="O107" s="425"/>
      <c r="P107" s="425"/>
      <c r="Q107" s="425"/>
      <c r="R107" s="425"/>
      <c r="S107" s="425"/>
      <c r="T107" s="425"/>
      <c r="U107" s="446">
        <f t="shared" si="42"/>
        <v>5.5813084312652576E-2</v>
      </c>
      <c r="V107" s="387">
        <v>42552</v>
      </c>
      <c r="W107" s="439">
        <f t="shared" si="47"/>
        <v>8.1786513828913093E-3</v>
      </c>
      <c r="X107" s="439">
        <f t="shared" si="55"/>
        <v>0.13816734661167901</v>
      </c>
      <c r="Y107" s="439">
        <f t="shared" si="56"/>
        <v>0.155339377270859</v>
      </c>
      <c r="Z107" s="439">
        <f t="shared" si="51"/>
        <v>1.9403047086205199E-2</v>
      </c>
      <c r="AA107" s="439">
        <f t="shared" si="51"/>
        <v>2.57840183022943E-2</v>
      </c>
      <c r="AB107" s="439">
        <f t="shared" si="43"/>
        <v>2.8798403632367301E-2</v>
      </c>
      <c r="AC107" s="439">
        <f t="shared" si="54"/>
        <v>8.2018637281325593E-2</v>
      </c>
      <c r="AD107" s="439">
        <f t="shared" si="54"/>
        <v>0</v>
      </c>
      <c r="AE107" s="439">
        <f t="shared" si="44"/>
        <v>3.57625145169083E-3</v>
      </c>
      <c r="AF107" s="439">
        <f t="shared" si="46"/>
        <v>8.36309847530083E-2</v>
      </c>
      <c r="AG107" s="439">
        <f t="shared" si="48"/>
        <v>2.6232552748867401E-2</v>
      </c>
      <c r="AH107" s="439">
        <f t="shared" si="49"/>
        <v>1.1064319594323E-2</v>
      </c>
      <c r="AI107" s="439">
        <f t="shared" si="49"/>
        <v>3.4169694780985603E-2</v>
      </c>
      <c r="AJ107" s="439">
        <f t="shared" si="49"/>
        <v>5.2132920355281498E-2</v>
      </c>
      <c r="AK107" s="439">
        <f t="shared" si="50"/>
        <v>2.3222043153471001E-2</v>
      </c>
      <c r="AL107" s="439">
        <f t="shared" si="50"/>
        <v>0.120890563010704</v>
      </c>
      <c r="AM107" s="439">
        <f t="shared" si="50"/>
        <v>0.120559951009751</v>
      </c>
      <c r="AN107" s="439">
        <f t="shared" si="50"/>
        <v>7.6813984264334501E-3</v>
      </c>
      <c r="AO107" s="439">
        <f t="shared" si="52"/>
        <v>4.1866140273936897E-2</v>
      </c>
      <c r="AP107" s="439">
        <f t="shared" si="52"/>
        <v>4.1603931970099699E-2</v>
      </c>
      <c r="AQ107" s="439">
        <f t="shared" si="53"/>
        <v>3.0944428326918998E-2</v>
      </c>
      <c r="AR107" s="439">
        <f t="shared" si="57"/>
        <v>2.3857803532766099E-2</v>
      </c>
      <c r="AS107" s="439">
        <f t="shared" si="57"/>
        <v>0.20457847423514999</v>
      </c>
      <c r="AT107" s="438"/>
      <c r="AU107" s="438"/>
      <c r="AV107" s="438"/>
      <c r="AW107" s="438"/>
      <c r="AX107" s="440"/>
    </row>
    <row r="108" spans="1:50" x14ac:dyDescent="0.25">
      <c r="A108" s="411" t="s">
        <v>92</v>
      </c>
      <c r="B108" s="412" t="s">
        <v>325</v>
      </c>
      <c r="C108" s="415">
        <v>42614</v>
      </c>
      <c r="D108" s="413" t="str">
        <f t="shared" si="38"/>
        <v>42614МИА 1,А4</v>
      </c>
      <c r="E108" s="414">
        <v>2035448729.78</v>
      </c>
      <c r="F108" s="414">
        <v>39232160.3400001</v>
      </c>
      <c r="G108" s="413">
        <v>0.18053730285670699</v>
      </c>
      <c r="H108" s="413">
        <v>5.57177969652842E-2</v>
      </c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46">
        <f t="shared" si="42"/>
        <v>7.2931503693087055E-2</v>
      </c>
      <c r="V108" s="387">
        <v>42583</v>
      </c>
      <c r="W108" s="439">
        <f t="shared" si="47"/>
        <v>1.7891670211956399E-2</v>
      </c>
      <c r="X108" s="439">
        <f t="shared" si="55"/>
        <v>8.9103980703541502E-2</v>
      </c>
      <c r="Y108" s="439">
        <f t="shared" si="56"/>
        <v>6.7416876139533705E-2</v>
      </c>
      <c r="Z108" s="439">
        <f t="shared" si="51"/>
        <v>3.37076363080119E-2</v>
      </c>
      <c r="AA108" s="439">
        <f t="shared" si="51"/>
        <v>3.8389277109465998E-2</v>
      </c>
      <c r="AB108" s="439">
        <f t="shared" si="43"/>
        <v>4.2272768004170099E-3</v>
      </c>
      <c r="AC108" s="439">
        <f t="shared" si="54"/>
        <v>0</v>
      </c>
      <c r="AD108" s="439">
        <f t="shared" si="54"/>
        <v>5.3322503796462202E-2</v>
      </c>
      <c r="AE108" s="439">
        <f t="shared" si="44"/>
        <v>0</v>
      </c>
      <c r="AF108" s="439">
        <f t="shared" si="46"/>
        <v>0.13324078354354399</v>
      </c>
      <c r="AG108" s="439">
        <f t="shared" si="48"/>
        <v>8.3530164322441799E-2</v>
      </c>
      <c r="AH108" s="439">
        <f t="shared" si="49"/>
        <v>0</v>
      </c>
      <c r="AI108" s="439">
        <f t="shared" si="49"/>
        <v>6.4327491906621501E-2</v>
      </c>
      <c r="AJ108" s="439">
        <f t="shared" si="49"/>
        <v>7.9252835172532704E-2</v>
      </c>
      <c r="AK108" s="439">
        <f t="shared" si="50"/>
        <v>0</v>
      </c>
      <c r="AL108" s="439">
        <f t="shared" si="50"/>
        <v>0.31088270990046302</v>
      </c>
      <c r="AM108" s="439">
        <f t="shared" si="50"/>
        <v>0.27158273603377597</v>
      </c>
      <c r="AN108" s="439">
        <f t="shared" si="50"/>
        <v>6.9220177726889501E-2</v>
      </c>
      <c r="AO108" s="439">
        <f t="shared" si="52"/>
        <v>9.75054325231446E-2</v>
      </c>
      <c r="AP108" s="439">
        <f t="shared" si="52"/>
        <v>2.2304086978551199E-2</v>
      </c>
      <c r="AQ108" s="439">
        <f t="shared" si="53"/>
        <v>3.8121490539291897E-2</v>
      </c>
      <c r="AR108" s="439">
        <f t="shared" si="57"/>
        <v>8.21841030402157E-2</v>
      </c>
      <c r="AS108" s="439">
        <f t="shared" si="57"/>
        <v>0.19414485587722899</v>
      </c>
      <c r="AT108" s="439">
        <f t="shared" ref="AT108:AT146" si="58">IF(ISNA(VLOOKUP($V108&amp;AT$75,$D$2:$H$1410,5,FALSE)),"",VLOOKUP($V108&amp;AT$75,$D$2:$H$1410,5,FALSE))</f>
        <v>0</v>
      </c>
      <c r="AU108" s="438"/>
      <c r="AV108" s="438"/>
      <c r="AW108" s="438"/>
      <c r="AX108" s="440"/>
    </row>
    <row r="109" spans="1:50" x14ac:dyDescent="0.25">
      <c r="A109" s="411" t="s">
        <v>92</v>
      </c>
      <c r="B109" s="412" t="s">
        <v>325</v>
      </c>
      <c r="C109" s="415">
        <v>42644</v>
      </c>
      <c r="D109" s="413" t="str">
        <f t="shared" si="38"/>
        <v>42644МИА 1,А4</v>
      </c>
      <c r="E109" s="414">
        <v>1998725608.22</v>
      </c>
      <c r="F109" s="414">
        <v>36723121.560000099</v>
      </c>
      <c r="G109" s="413">
        <v>0.16166846341875901</v>
      </c>
      <c r="H109" s="413">
        <v>0.19589584041467401</v>
      </c>
      <c r="I109" s="425"/>
      <c r="J109" s="425"/>
      <c r="K109" s="425"/>
      <c r="L109" s="425"/>
      <c r="M109" s="425"/>
      <c r="N109" s="425"/>
      <c r="O109" s="425"/>
      <c r="P109" s="425"/>
      <c r="Q109" s="425"/>
      <c r="R109" s="425"/>
      <c r="S109" s="425"/>
      <c r="T109" s="425"/>
      <c r="U109" s="446">
        <f t="shared" si="42"/>
        <v>7.3694251149383175E-2</v>
      </c>
      <c r="V109" s="387">
        <v>42614</v>
      </c>
      <c r="W109" s="439">
        <f t="shared" si="47"/>
        <v>3.9601776592700602E-2</v>
      </c>
      <c r="X109" s="439">
        <f t="shared" si="55"/>
        <v>8.4771958777535697E-2</v>
      </c>
      <c r="Y109" s="439">
        <f t="shared" si="56"/>
        <v>5.57177969652842E-2</v>
      </c>
      <c r="Z109" s="439">
        <f t="shared" si="51"/>
        <v>5.2957664485046498E-2</v>
      </c>
      <c r="AA109" s="439">
        <f t="shared" si="51"/>
        <v>3.1298118804677297E-2</v>
      </c>
      <c r="AB109" s="439">
        <f t="shared" si="43"/>
        <v>3.16202905281181E-2</v>
      </c>
      <c r="AC109" s="439">
        <f t="shared" si="54"/>
        <v>2.5004074644934302E-2</v>
      </c>
      <c r="AD109" s="439">
        <f t="shared" si="54"/>
        <v>0.13423747803958999</v>
      </c>
      <c r="AE109" s="439">
        <f t="shared" si="44"/>
        <v>0</v>
      </c>
      <c r="AF109" s="439">
        <f t="shared" si="46"/>
        <v>3.1534613224983202E-2</v>
      </c>
      <c r="AG109" s="439">
        <f t="shared" si="48"/>
        <v>3.8161442575355899E-2</v>
      </c>
      <c r="AH109" s="439">
        <f t="shared" si="49"/>
        <v>0</v>
      </c>
      <c r="AI109" s="439">
        <f t="shared" si="49"/>
        <v>1.7809621740299101E-2</v>
      </c>
      <c r="AJ109" s="439">
        <f t="shared" si="49"/>
        <v>2.2868259468926198E-2</v>
      </c>
      <c r="AK109" s="439">
        <f t="shared" si="50"/>
        <v>1.77444935541472E-2</v>
      </c>
      <c r="AL109" s="439">
        <f t="shared" si="50"/>
        <v>0.21831695194648601</v>
      </c>
      <c r="AM109" s="439">
        <f t="shared" si="50"/>
        <v>3.5023565424488402E-2</v>
      </c>
      <c r="AN109" s="439">
        <f t="shared" si="50"/>
        <v>1.68812336233428E-2</v>
      </c>
      <c r="AO109" s="439">
        <f t="shared" si="52"/>
        <v>6.7109954185918697E-2</v>
      </c>
      <c r="AP109" s="439">
        <f t="shared" si="52"/>
        <v>1.4509725886702299E-2</v>
      </c>
      <c r="AQ109" s="439">
        <f t="shared" si="53"/>
        <v>1.14824710788897E-2</v>
      </c>
      <c r="AR109" s="439">
        <f t="shared" si="57"/>
        <v>0.38339434442745302</v>
      </c>
      <c r="AS109" s="439">
        <f t="shared" si="57"/>
        <v>0.43861619161031701</v>
      </c>
      <c r="AT109" s="439">
        <f t="shared" si="58"/>
        <v>0</v>
      </c>
      <c r="AU109" s="438"/>
      <c r="AV109" s="438"/>
      <c r="AW109" s="438"/>
      <c r="AX109" s="440"/>
    </row>
    <row r="110" spans="1:50" x14ac:dyDescent="0.25">
      <c r="A110" s="411" t="s">
        <v>92</v>
      </c>
      <c r="B110" s="412" t="s">
        <v>325</v>
      </c>
      <c r="C110" s="415">
        <v>42675</v>
      </c>
      <c r="D110" s="413" t="str">
        <f t="shared" si="38"/>
        <v>42675МИА 1,А4</v>
      </c>
      <c r="E110" s="414">
        <v>1975085602.97</v>
      </c>
      <c r="F110" s="414">
        <v>23640005.25</v>
      </c>
      <c r="G110" s="413">
        <v>0.107901424278686</v>
      </c>
      <c r="H110" s="413">
        <v>3.9631463486627501E-2</v>
      </c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46">
        <f t="shared" si="42"/>
        <v>8.0848786091392635E-2</v>
      </c>
      <c r="V110" s="387">
        <v>42644</v>
      </c>
      <c r="W110" s="439">
        <f t="shared" si="47"/>
        <v>1.8618493942586E-3</v>
      </c>
      <c r="X110" s="439">
        <f t="shared" si="55"/>
        <v>0.124658462786141</v>
      </c>
      <c r="Y110" s="439">
        <f t="shared" si="56"/>
        <v>0.19589584041467401</v>
      </c>
      <c r="Z110" s="439">
        <f t="shared" si="51"/>
        <v>5.0240303840078299E-2</v>
      </c>
      <c r="AA110" s="439">
        <f t="shared" si="51"/>
        <v>0</v>
      </c>
      <c r="AB110" s="439">
        <f t="shared" si="43"/>
        <v>0</v>
      </c>
      <c r="AC110" s="439">
        <f t="shared" si="54"/>
        <v>0.10992412634160199</v>
      </c>
      <c r="AD110" s="439">
        <f t="shared" si="54"/>
        <v>0.14571940339987399</v>
      </c>
      <c r="AE110" s="439">
        <f t="shared" si="44"/>
        <v>3.6693283685626299E-2</v>
      </c>
      <c r="AF110" s="439">
        <f t="shared" si="46"/>
        <v>0.33571015916032299</v>
      </c>
      <c r="AG110" s="439">
        <f t="shared" si="48"/>
        <v>0.112518533435297</v>
      </c>
      <c r="AH110" s="439">
        <f t="shared" si="49"/>
        <v>0.30599749757724298</v>
      </c>
      <c r="AI110" s="439">
        <f t="shared" si="49"/>
        <v>5.83655819260065E-2</v>
      </c>
      <c r="AJ110" s="439">
        <f t="shared" si="49"/>
        <v>1.6633063831306399E-2</v>
      </c>
      <c r="AK110" s="439">
        <f t="shared" si="50"/>
        <v>0</v>
      </c>
      <c r="AL110" s="439">
        <f t="shared" si="50"/>
        <v>6.1777347072072497E-2</v>
      </c>
      <c r="AM110" s="439">
        <f t="shared" si="50"/>
        <v>4.11950879227478E-2</v>
      </c>
      <c r="AN110" s="439">
        <f t="shared" si="50"/>
        <v>2.78437475157222E-2</v>
      </c>
      <c r="AO110" s="439">
        <f t="shared" si="52"/>
        <v>7.1472367278924698E-2</v>
      </c>
      <c r="AP110" s="439">
        <f t="shared" si="52"/>
        <v>0.12795092663138</v>
      </c>
      <c r="AQ110" s="439">
        <f t="shared" si="53"/>
        <v>3.10518662311642E-2</v>
      </c>
      <c r="AR110" s="439">
        <f t="shared" si="57"/>
        <v>5.3937019671978101E-2</v>
      </c>
      <c r="AS110" s="439">
        <f t="shared" si="57"/>
        <v>3.0924398077003101E-2</v>
      </c>
      <c r="AT110" s="439">
        <f t="shared" si="58"/>
        <v>0</v>
      </c>
      <c r="AU110" s="438"/>
      <c r="AV110" s="438"/>
      <c r="AW110" s="438"/>
      <c r="AX110" s="440"/>
    </row>
    <row r="111" spans="1:50" x14ac:dyDescent="0.25">
      <c r="A111" s="411" t="s">
        <v>92</v>
      </c>
      <c r="B111" s="412" t="s">
        <v>325</v>
      </c>
      <c r="C111" s="415">
        <v>42705</v>
      </c>
      <c r="D111" s="413" t="str">
        <f t="shared" si="38"/>
        <v>42705МИА 1,А4</v>
      </c>
      <c r="E111" s="414">
        <v>1923835137.28</v>
      </c>
      <c r="F111" s="414">
        <v>54318911.180000097</v>
      </c>
      <c r="G111" s="413">
        <v>0.26717472032934902</v>
      </c>
      <c r="H111" s="413">
        <v>4.0268617366843402E-2</v>
      </c>
      <c r="I111" s="425"/>
      <c r="J111" s="425"/>
      <c r="K111" s="425"/>
      <c r="L111" s="425"/>
      <c r="M111" s="425"/>
      <c r="N111" s="425"/>
      <c r="O111" s="425"/>
      <c r="P111" s="425"/>
      <c r="Q111" s="425"/>
      <c r="R111" s="425"/>
      <c r="S111" s="425"/>
      <c r="T111" s="425"/>
      <c r="U111" s="446">
        <f t="shared" si="42"/>
        <v>4.5088627459348378E-2</v>
      </c>
      <c r="V111" s="387">
        <v>42675</v>
      </c>
      <c r="W111" s="439">
        <f t="shared" si="47"/>
        <v>0</v>
      </c>
      <c r="X111" s="439">
        <f t="shared" si="55"/>
        <v>5.0297705598642703E-2</v>
      </c>
      <c r="Y111" s="439">
        <f t="shared" si="56"/>
        <v>3.9631463486627501E-2</v>
      </c>
      <c r="Z111" s="439">
        <f t="shared" si="51"/>
        <v>0</v>
      </c>
      <c r="AA111" s="439">
        <f t="shared" si="51"/>
        <v>2.8802396652387902E-2</v>
      </c>
      <c r="AB111" s="439">
        <f t="shared" ref="AB111:AB146" si="59">IF(ISNA(VLOOKUP($V111&amp;AB$75,$D$2:$H$1410,5,FALSE)),"",VLOOKUP($V111&amp;AB$75,$D$2:$H$1410,5,FALSE))</f>
        <v>0</v>
      </c>
      <c r="AC111" s="439">
        <f t="shared" si="54"/>
        <v>6.7212938242517298E-2</v>
      </c>
      <c r="AD111" s="439">
        <f t="shared" si="54"/>
        <v>0.19499441501559001</v>
      </c>
      <c r="AE111" s="439">
        <f t="shared" si="44"/>
        <v>5.7865009560279504E-3</v>
      </c>
      <c r="AF111" s="439">
        <f t="shared" si="46"/>
        <v>2.2030950490793299E-2</v>
      </c>
      <c r="AG111" s="439">
        <f t="shared" si="48"/>
        <v>6.6223382687996503E-3</v>
      </c>
      <c r="AH111" s="439">
        <f t="shared" si="49"/>
        <v>4.2658643084467103E-2</v>
      </c>
      <c r="AI111" s="439">
        <f t="shared" si="49"/>
        <v>2.4305094026260202E-2</v>
      </c>
      <c r="AJ111" s="439">
        <f t="shared" si="49"/>
        <v>2.3614011245917901E-2</v>
      </c>
      <c r="AK111" s="439">
        <f t="shared" si="50"/>
        <v>2.7770662864453101E-2</v>
      </c>
      <c r="AL111" s="439">
        <f t="shared" si="50"/>
        <v>9.20790579064477E-2</v>
      </c>
      <c r="AM111" s="439">
        <f t="shared" si="50"/>
        <v>9.53410734644171E-2</v>
      </c>
      <c r="AN111" s="439">
        <f t="shared" si="50"/>
        <v>2.6270030312879299E-2</v>
      </c>
      <c r="AO111" s="439">
        <f t="shared" si="52"/>
        <v>6.2656330915756994E-2</v>
      </c>
      <c r="AP111" s="439">
        <f t="shared" si="52"/>
        <v>4.6384476198342503E-2</v>
      </c>
      <c r="AQ111" s="439">
        <f t="shared" si="53"/>
        <v>1.9357038104992199E-2</v>
      </c>
      <c r="AR111" s="439">
        <f t="shared" si="57"/>
        <v>7.9330588070241098E-2</v>
      </c>
      <c r="AS111" s="439">
        <f t="shared" si="57"/>
        <v>0.17206997157814799</v>
      </c>
      <c r="AT111" s="439">
        <f t="shared" si="58"/>
        <v>0</v>
      </c>
      <c r="AU111" s="439">
        <f t="shared" ref="AU111:AU146" si="60">IF(ISNA(VLOOKUP($V111&amp;AU$75,$D$2:$H$1410,5,FALSE)),"",VLOOKUP($V111&amp;AU$75,$D$2:$H$1410,5,FALSE))</f>
        <v>0</v>
      </c>
      <c r="AV111" s="438"/>
      <c r="AW111" s="438"/>
      <c r="AX111" s="440"/>
    </row>
    <row r="112" spans="1:50" x14ac:dyDescent="0.25">
      <c r="A112" s="411" t="s">
        <v>92</v>
      </c>
      <c r="B112" s="412" t="s">
        <v>325</v>
      </c>
      <c r="C112" s="415">
        <v>42736</v>
      </c>
      <c r="D112" s="413" t="str">
        <f t="shared" si="38"/>
        <v>42736МИА 1,А4</v>
      </c>
      <c r="E112" s="414">
        <v>1919674238.3599999</v>
      </c>
      <c r="F112" s="414">
        <v>5443744.0200000098</v>
      </c>
      <c r="G112" s="413">
        <v>1.36349203825059E-2</v>
      </c>
      <c r="H112" s="413">
        <v>6.1324017940307403E-2</v>
      </c>
      <c r="I112" s="425"/>
      <c r="J112" s="425"/>
      <c r="K112" s="425"/>
      <c r="L112" s="425"/>
      <c r="M112" s="425"/>
      <c r="N112" s="425"/>
      <c r="O112" s="425"/>
      <c r="P112" s="425"/>
      <c r="Q112" s="425"/>
      <c r="R112" s="425"/>
      <c r="S112" s="425"/>
      <c r="T112" s="425"/>
      <c r="U112" s="446">
        <f t="shared" si="42"/>
        <v>9.0114647775297568E-2</v>
      </c>
      <c r="V112" s="387">
        <v>42705</v>
      </c>
      <c r="W112" s="439">
        <f t="shared" si="47"/>
        <v>1.3231310957357001E-2</v>
      </c>
      <c r="X112" s="439">
        <f t="shared" si="55"/>
        <v>0.106787895716241</v>
      </c>
      <c r="Y112" s="439">
        <f t="shared" si="56"/>
        <v>4.0268617366843402E-2</v>
      </c>
      <c r="Z112" s="439">
        <f t="shared" si="51"/>
        <v>1.2327444239373601E-2</v>
      </c>
      <c r="AA112" s="439">
        <f t="shared" si="51"/>
        <v>5.3431060096330397E-2</v>
      </c>
      <c r="AB112" s="439">
        <f t="shared" si="59"/>
        <v>0</v>
      </c>
      <c r="AC112" s="439">
        <f t="shared" si="54"/>
        <v>0.13193982606896301</v>
      </c>
      <c r="AD112" s="439">
        <f t="shared" si="54"/>
        <v>0.16262627607334501</v>
      </c>
      <c r="AE112" s="439">
        <f t="shared" ref="AE112:AE146" si="61">IF(ISNA(VLOOKUP($V112&amp;AE$75,$D$2:$H$1410,5,FALSE)),"",VLOOKUP($V112&amp;AE$75,$D$2:$H$1410,5,FALSE))</f>
        <v>3.0797304771167901E-2</v>
      </c>
      <c r="AF112" s="439">
        <f t="shared" si="46"/>
        <v>0.11360451591342299</v>
      </c>
      <c r="AG112" s="439">
        <f t="shared" si="48"/>
        <v>5.0229894690054303E-2</v>
      </c>
      <c r="AH112" s="439">
        <f t="shared" ref="AH112:AJ131" si="62">IF(ISNA(VLOOKUP($V112&amp;AH$75,$D$2:$H$1410,5,FALSE)),"",VLOOKUP($V112&amp;AH$75,$D$2:$H$1410,5,FALSE))</f>
        <v>0.2087528309136</v>
      </c>
      <c r="AI112" s="439">
        <f t="shared" si="62"/>
        <v>0.12433075543157</v>
      </c>
      <c r="AJ112" s="439">
        <f t="shared" si="62"/>
        <v>3.5310686291835203E-2</v>
      </c>
      <c r="AK112" s="439">
        <f t="shared" si="50"/>
        <v>0</v>
      </c>
      <c r="AL112" s="439">
        <f t="shared" si="50"/>
        <v>0.23709289991884999</v>
      </c>
      <c r="AM112" s="439">
        <f t="shared" si="50"/>
        <v>0.107964889607014</v>
      </c>
      <c r="AN112" s="439">
        <f t="shared" si="50"/>
        <v>3.6618119329188299E-2</v>
      </c>
      <c r="AO112" s="439">
        <f t="shared" si="52"/>
        <v>3.4930411434795597E-2</v>
      </c>
      <c r="AP112" s="439">
        <f t="shared" si="52"/>
        <v>2.51249317375042E-2</v>
      </c>
      <c r="AQ112" s="439">
        <f t="shared" si="53"/>
        <v>2.5103517929473001E-2</v>
      </c>
      <c r="AR112" s="439">
        <f t="shared" si="57"/>
        <v>0.52325339121806003</v>
      </c>
      <c r="AS112" s="439">
        <f t="shared" si="57"/>
        <v>0.16685430608001101</v>
      </c>
      <c r="AT112" s="439">
        <f t="shared" si="58"/>
        <v>0</v>
      </c>
      <c r="AU112" s="439">
        <f t="shared" si="60"/>
        <v>1.2285308597438999E-2</v>
      </c>
      <c r="AV112" s="438"/>
      <c r="AW112" s="438"/>
      <c r="AX112" s="440"/>
    </row>
    <row r="113" spans="1:50" x14ac:dyDescent="0.25">
      <c r="A113" s="411" t="s">
        <v>92</v>
      </c>
      <c r="B113" s="412" t="s">
        <v>325</v>
      </c>
      <c r="C113" s="415">
        <v>42767</v>
      </c>
      <c r="D113" s="413" t="str">
        <f t="shared" si="38"/>
        <v>42767МИА 1,А4</v>
      </c>
      <c r="E113" s="414">
        <v>1895668716.0899999</v>
      </c>
      <c r="F113" s="414">
        <v>24005522.27</v>
      </c>
      <c r="G113" s="413">
        <v>9.8449087679827199E-2</v>
      </c>
      <c r="H113" s="413">
        <v>8.3363305938073104E-2</v>
      </c>
      <c r="I113" s="425"/>
      <c r="J113" s="425"/>
      <c r="K113" s="425"/>
      <c r="L113" s="425"/>
      <c r="M113" s="425"/>
      <c r="N113" s="425"/>
      <c r="O113" s="425"/>
      <c r="P113" s="425"/>
      <c r="Q113" s="425"/>
      <c r="R113" s="425"/>
      <c r="S113" s="425"/>
      <c r="T113" s="425"/>
      <c r="U113" s="446">
        <f t="shared" si="42"/>
        <v>6.5971393273013712E-2</v>
      </c>
      <c r="V113" s="387">
        <v>42736</v>
      </c>
      <c r="W113" s="439">
        <f t="shared" si="47"/>
        <v>0.12604550082346699</v>
      </c>
      <c r="X113" s="439">
        <f t="shared" si="55"/>
        <v>0.103623607653508</v>
      </c>
      <c r="Y113" s="439">
        <f t="shared" si="56"/>
        <v>6.1324017940307403E-2</v>
      </c>
      <c r="Z113" s="439">
        <f t="shared" si="51"/>
        <v>8.9554503888574999E-2</v>
      </c>
      <c r="AA113" s="439">
        <f t="shared" si="51"/>
        <v>8.0755088298635605E-2</v>
      </c>
      <c r="AB113" s="439">
        <f t="shared" si="59"/>
        <v>6.87512485643932E-2</v>
      </c>
      <c r="AC113" s="439">
        <f t="shared" si="54"/>
        <v>4.1382759451249499E-3</v>
      </c>
      <c r="AD113" s="439">
        <f t="shared" si="54"/>
        <v>0.17742431299502201</v>
      </c>
      <c r="AE113" s="439">
        <f t="shared" si="61"/>
        <v>1.77100809979077E-2</v>
      </c>
      <c r="AF113" s="439">
        <f t="shared" si="46"/>
        <v>3.1998383974783398E-2</v>
      </c>
      <c r="AG113" s="439">
        <f t="shared" si="48"/>
        <v>4.8818937067787803E-2</v>
      </c>
      <c r="AH113" s="439">
        <f t="shared" si="62"/>
        <v>8.0681995221695904E-2</v>
      </c>
      <c r="AI113" s="439">
        <f t="shared" si="62"/>
        <v>3.2877191347976002E-2</v>
      </c>
      <c r="AJ113" s="439">
        <f t="shared" si="62"/>
        <v>4.5971296377495197E-2</v>
      </c>
      <c r="AK113" s="439">
        <f t="shared" si="50"/>
        <v>1.4520551468932301E-2</v>
      </c>
      <c r="AL113" s="439">
        <f t="shared" si="50"/>
        <v>6.1937560002455302E-2</v>
      </c>
      <c r="AM113" s="439">
        <f t="shared" si="50"/>
        <v>4.6037243125307901E-2</v>
      </c>
      <c r="AN113" s="439">
        <f t="shared" si="50"/>
        <v>2.12054602342793E-2</v>
      </c>
      <c r="AO113" s="439">
        <f t="shared" si="52"/>
        <v>4.25650640966121E-2</v>
      </c>
      <c r="AP113" s="439">
        <f t="shared" si="52"/>
        <v>0.11055930891202601</v>
      </c>
      <c r="AQ113" s="439">
        <f t="shared" si="53"/>
        <v>2.07315628388191E-2</v>
      </c>
      <c r="AR113" s="439">
        <f t="shared" si="57"/>
        <v>0.17674684522751999</v>
      </c>
      <c r="AS113" s="439">
        <f t="shared" si="57"/>
        <v>0.15225735661670001</v>
      </c>
      <c r="AT113" s="439">
        <f t="shared" si="58"/>
        <v>2.61407996737517E-3</v>
      </c>
      <c r="AU113" s="439">
        <f t="shared" si="60"/>
        <v>3.04353582386362E-2</v>
      </c>
      <c r="AV113" s="438"/>
      <c r="AW113" s="438"/>
      <c r="AX113" s="440"/>
    </row>
    <row r="114" spans="1:50" x14ac:dyDescent="0.25">
      <c r="A114" s="411" t="s">
        <v>92</v>
      </c>
      <c r="B114" s="412" t="s">
        <v>325</v>
      </c>
      <c r="C114" s="415">
        <v>42795</v>
      </c>
      <c r="D114" s="413" t="str">
        <f t="shared" si="38"/>
        <v>42795МИА 1,А4</v>
      </c>
      <c r="E114" s="414">
        <v>1875642995.73</v>
      </c>
      <c r="F114" s="414">
        <v>20025720.359999999</v>
      </c>
      <c r="G114" s="413">
        <v>8.8774629409272901E-2</v>
      </c>
      <c r="H114" s="413">
        <v>0.126738069239516</v>
      </c>
      <c r="I114" s="425"/>
      <c r="J114" s="425"/>
      <c r="K114" s="425"/>
      <c r="L114" s="425"/>
      <c r="M114" s="425"/>
      <c r="N114" s="425"/>
      <c r="O114" s="425"/>
      <c r="P114" s="425"/>
      <c r="Q114" s="425"/>
      <c r="R114" s="425"/>
      <c r="S114" s="425"/>
      <c r="T114" s="425"/>
      <c r="U114" s="446">
        <f t="shared" si="42"/>
        <v>7.2301834083130748E-2</v>
      </c>
      <c r="V114" s="387">
        <v>42767</v>
      </c>
      <c r="W114" s="439">
        <f t="shared" si="47"/>
        <v>0.15370369789817301</v>
      </c>
      <c r="X114" s="439">
        <f t="shared" si="55"/>
        <v>0.168395022000739</v>
      </c>
      <c r="Y114" s="439">
        <f t="shared" si="56"/>
        <v>8.3363305938073104E-2</v>
      </c>
      <c r="Z114" s="439">
        <f t="shared" si="51"/>
        <v>2.6822613476115802E-2</v>
      </c>
      <c r="AA114" s="439">
        <f t="shared" si="51"/>
        <v>0</v>
      </c>
      <c r="AB114" s="439">
        <f t="shared" si="59"/>
        <v>8.0603788028096396E-2</v>
      </c>
      <c r="AC114" s="439">
        <f t="shared" si="54"/>
        <v>0.174375788181797</v>
      </c>
      <c r="AD114" s="439">
        <f t="shared" si="54"/>
        <v>6.3059180414603302E-2</v>
      </c>
      <c r="AE114" s="439">
        <f t="shared" si="61"/>
        <v>3.3006566740317899E-3</v>
      </c>
      <c r="AF114" s="439">
        <f t="shared" si="46"/>
        <v>0.17779724512653899</v>
      </c>
      <c r="AG114" s="439">
        <f t="shared" si="48"/>
        <v>3.93830740897549E-3</v>
      </c>
      <c r="AH114" s="439">
        <f t="shared" si="62"/>
        <v>0</v>
      </c>
      <c r="AI114" s="439">
        <f t="shared" si="62"/>
        <v>0.125184664253358</v>
      </c>
      <c r="AJ114" s="439">
        <f t="shared" si="62"/>
        <v>3.8059538747801103E-2</v>
      </c>
      <c r="AK114" s="439">
        <f t="shared" ref="AK114:AN133" si="63">IF(ISNA(VLOOKUP($V114&amp;AK$75,$D$2:$H$1410,5,FALSE)),"",VLOOKUP($V114&amp;AK$75,$D$2:$H$1410,5,FALSE))</f>
        <v>7.5450763386593102E-3</v>
      </c>
      <c r="AL114" s="439">
        <f t="shared" si="63"/>
        <v>0.17586292618829699</v>
      </c>
      <c r="AM114" s="439">
        <f t="shared" si="63"/>
        <v>0.173751919325738</v>
      </c>
      <c r="AN114" s="439">
        <f t="shared" si="63"/>
        <v>6.1972475261384804E-3</v>
      </c>
      <c r="AO114" s="439">
        <f t="shared" si="52"/>
        <v>4.5612058279033398E-2</v>
      </c>
      <c r="AP114" s="439">
        <f t="shared" si="52"/>
        <v>0</v>
      </c>
      <c r="AQ114" s="439">
        <f t="shared" si="53"/>
        <v>2.8768745403504301E-2</v>
      </c>
      <c r="AR114" s="439">
        <f t="shared" si="57"/>
        <v>0.14827585214754799</v>
      </c>
      <c r="AS114" s="439">
        <f t="shared" si="57"/>
        <v>0.109507432330158</v>
      </c>
      <c r="AT114" s="439">
        <f t="shared" si="58"/>
        <v>0</v>
      </c>
      <c r="AU114" s="439">
        <f t="shared" si="60"/>
        <v>1.34207863908895E-2</v>
      </c>
      <c r="AV114" s="438"/>
      <c r="AW114" s="438"/>
      <c r="AX114" s="440"/>
    </row>
    <row r="115" spans="1:50" x14ac:dyDescent="0.25">
      <c r="A115" s="411" t="s">
        <v>92</v>
      </c>
      <c r="B115" s="412" t="s">
        <v>325</v>
      </c>
      <c r="C115" s="415">
        <v>42826</v>
      </c>
      <c r="D115" s="413" t="str">
        <f t="shared" si="38"/>
        <v>42826МИА 1,А4</v>
      </c>
      <c r="E115" s="414">
        <v>1841202601.3900001</v>
      </c>
      <c r="F115" s="414">
        <v>34440394.340000004</v>
      </c>
      <c r="G115" s="413">
        <v>0.158481533195725</v>
      </c>
      <c r="H115" s="413">
        <v>0.62218511666327503</v>
      </c>
      <c r="I115" s="425"/>
      <c r="J115" s="425"/>
      <c r="K115" s="425"/>
      <c r="L115" s="425"/>
      <c r="M115" s="425"/>
      <c r="N115" s="425"/>
      <c r="O115" s="425"/>
      <c r="P115" s="425"/>
      <c r="Q115" s="425"/>
      <c r="R115" s="425"/>
      <c r="S115" s="425"/>
      <c r="T115" s="425"/>
      <c r="U115" s="446">
        <f t="shared" si="42"/>
        <v>7.9932959136379114E-2</v>
      </c>
      <c r="V115" s="387">
        <v>42795</v>
      </c>
      <c r="W115" s="439">
        <f t="shared" si="47"/>
        <v>0.27226526219694802</v>
      </c>
      <c r="X115" s="439">
        <f t="shared" si="55"/>
        <v>5.77856684265576E-3</v>
      </c>
      <c r="Y115" s="439">
        <f t="shared" si="56"/>
        <v>0.126738069239516</v>
      </c>
      <c r="Z115" s="439">
        <f t="shared" si="51"/>
        <v>4.0137788692122499E-2</v>
      </c>
      <c r="AA115" s="439">
        <f t="shared" si="51"/>
        <v>5.9632628640758897E-2</v>
      </c>
      <c r="AB115" s="439">
        <f t="shared" si="59"/>
        <v>4.7749809945681301E-2</v>
      </c>
      <c r="AC115" s="439">
        <f t="shared" si="54"/>
        <v>9.5291343217685107E-2</v>
      </c>
      <c r="AD115" s="439">
        <f t="shared" si="54"/>
        <v>2.9357892453045799E-2</v>
      </c>
      <c r="AE115" s="439">
        <f t="shared" si="61"/>
        <v>3.73782848685182E-2</v>
      </c>
      <c r="AF115" s="439">
        <f t="shared" si="46"/>
        <v>3.4197448709409398E-2</v>
      </c>
      <c r="AG115" s="439">
        <f t="shared" si="48"/>
        <v>2.5898482629663998E-2</v>
      </c>
      <c r="AH115" s="439">
        <f t="shared" si="62"/>
        <v>0.51560326041928595</v>
      </c>
      <c r="AI115" s="439">
        <f t="shared" si="62"/>
        <v>0.121609223748219</v>
      </c>
      <c r="AJ115" s="439">
        <f t="shared" si="62"/>
        <v>0.11093091378874401</v>
      </c>
      <c r="AK115" s="439">
        <f t="shared" si="63"/>
        <v>0</v>
      </c>
      <c r="AL115" s="439">
        <f t="shared" si="63"/>
        <v>3.1784786859242103E-2</v>
      </c>
      <c r="AM115" s="439">
        <f t="shared" si="63"/>
        <v>3.3169823957271999E-2</v>
      </c>
      <c r="AN115" s="439">
        <f t="shared" si="63"/>
        <v>3.7331489424351598E-2</v>
      </c>
      <c r="AO115" s="439">
        <f t="shared" si="52"/>
        <v>2.30078130870222E-2</v>
      </c>
      <c r="AP115" s="439">
        <f t="shared" si="52"/>
        <v>0.11229366357255401</v>
      </c>
      <c r="AQ115" s="439">
        <f t="shared" si="53"/>
        <v>1.7612608948374998E-2</v>
      </c>
      <c r="AR115" s="439">
        <f t="shared" si="57"/>
        <v>9.1485388652639194E-2</v>
      </c>
      <c r="AS115" s="439">
        <f t="shared" si="57"/>
        <v>0.120638307466623</v>
      </c>
      <c r="AT115" s="439">
        <f t="shared" si="58"/>
        <v>0</v>
      </c>
      <c r="AU115" s="439">
        <f t="shared" si="60"/>
        <v>8.43112104914512E-3</v>
      </c>
      <c r="AV115" s="438"/>
      <c r="AW115" s="438"/>
      <c r="AX115" s="440"/>
    </row>
    <row r="116" spans="1:50" x14ac:dyDescent="0.25">
      <c r="A116" s="411" t="s">
        <v>92</v>
      </c>
      <c r="B116" s="412" t="s">
        <v>325</v>
      </c>
      <c r="C116" s="415">
        <v>42856</v>
      </c>
      <c r="D116" s="413" t="str">
        <f t="shared" si="38"/>
        <v>42856МИА 1,А4</v>
      </c>
      <c r="E116" s="414">
        <v>1805985089.6400001</v>
      </c>
      <c r="F116" s="414">
        <v>35217511.75</v>
      </c>
      <c r="G116" s="413">
        <v>0.186567140279609</v>
      </c>
      <c r="H116" s="413">
        <v>0.13972205683001299</v>
      </c>
      <c r="I116" s="425"/>
      <c r="J116" s="425"/>
      <c r="K116" s="425"/>
      <c r="L116" s="425"/>
      <c r="M116" s="425"/>
      <c r="N116" s="425"/>
      <c r="O116" s="425"/>
      <c r="P116" s="425"/>
      <c r="Q116" s="425"/>
      <c r="R116" s="425"/>
      <c r="S116" s="425"/>
      <c r="T116" s="425"/>
      <c r="U116" s="446">
        <f t="shared" si="42"/>
        <v>0.10509997176768593</v>
      </c>
      <c r="V116" s="387">
        <v>42826</v>
      </c>
      <c r="W116" s="439">
        <f t="shared" si="47"/>
        <v>0.431848670881814</v>
      </c>
      <c r="X116" s="439">
        <f t="shared" si="55"/>
        <v>9.9650202577454994E-2</v>
      </c>
      <c r="Y116" s="439">
        <f t="shared" si="56"/>
        <v>0.62218511666327503</v>
      </c>
      <c r="Z116" s="439">
        <f t="shared" ref="Z116:AA135" si="64">IF(ISNA(VLOOKUP($V116&amp;Z$75,$D$2:$H$1410,5,FALSE)),"",VLOOKUP($V116&amp;Z$75,$D$2:$H$1410,5,FALSE))</f>
        <v>6.0842689029513002E-2</v>
      </c>
      <c r="AA116" s="439">
        <f t="shared" si="64"/>
        <v>3.1621298478056802E-2</v>
      </c>
      <c r="AB116" s="439">
        <f t="shared" si="59"/>
        <v>0</v>
      </c>
      <c r="AC116" s="439">
        <f t="shared" si="54"/>
        <v>8.8525298680344297E-2</v>
      </c>
      <c r="AD116" s="439">
        <f t="shared" si="54"/>
        <v>4.3213197577830202E-2</v>
      </c>
      <c r="AE116" s="439">
        <f t="shared" si="61"/>
        <v>1.72829941974528E-2</v>
      </c>
      <c r="AF116" s="439">
        <f t="shared" si="46"/>
        <v>7.9095647553372797E-2</v>
      </c>
      <c r="AG116" s="439">
        <f t="shared" si="48"/>
        <v>4.1453990281576897E-2</v>
      </c>
      <c r="AH116" s="439">
        <f t="shared" si="62"/>
        <v>3.6223142973226902E-2</v>
      </c>
      <c r="AI116" s="439">
        <f t="shared" si="62"/>
        <v>0.56045590780919297</v>
      </c>
      <c r="AJ116" s="439">
        <f t="shared" si="62"/>
        <v>6.00705919784131E-2</v>
      </c>
      <c r="AK116" s="439">
        <f t="shared" si="63"/>
        <v>0</v>
      </c>
      <c r="AL116" s="439">
        <f t="shared" si="63"/>
        <v>4.5587846937734003E-2</v>
      </c>
      <c r="AM116" s="439">
        <f t="shared" si="63"/>
        <v>8.4466804148012206E-2</v>
      </c>
      <c r="AN116" s="439">
        <f t="shared" si="63"/>
        <v>2.3933399919958701E-2</v>
      </c>
      <c r="AO116" s="439">
        <f t="shared" si="52"/>
        <v>6.5359754824416499E-2</v>
      </c>
      <c r="AP116" s="439">
        <f t="shared" si="52"/>
        <v>4.5342272025968598E-2</v>
      </c>
      <c r="AQ116" s="439">
        <f t="shared" si="53"/>
        <v>6.3835331714564195E-2</v>
      </c>
      <c r="AR116" s="439">
        <f t="shared" si="57"/>
        <v>0.106888067891749</v>
      </c>
      <c r="AS116" s="439">
        <f t="shared" si="57"/>
        <v>0.10864248848739</v>
      </c>
      <c r="AT116" s="439">
        <f t="shared" si="58"/>
        <v>0</v>
      </c>
      <c r="AU116" s="439">
        <f t="shared" si="60"/>
        <v>1.6074551328516901E-2</v>
      </c>
      <c r="AV116" s="439">
        <f t="shared" ref="AV116:AV146" si="65">IF(ISNA(VLOOKUP($V116&amp;AV$75,$D$2:$H$1410,5,FALSE)),"",VLOOKUP($V116&amp;AV$75,$D$2:$H$1410,5,FALSE))</f>
        <v>0</v>
      </c>
      <c r="AW116" s="438"/>
      <c r="AX116" s="440"/>
    </row>
    <row r="117" spans="1:50" x14ac:dyDescent="0.25">
      <c r="A117" s="411" t="s">
        <v>92</v>
      </c>
      <c r="B117" s="412" t="s">
        <v>325</v>
      </c>
      <c r="C117" s="415">
        <v>42887</v>
      </c>
      <c r="D117" s="413" t="str">
        <f t="shared" si="38"/>
        <v>42887МИА 1,А4</v>
      </c>
      <c r="E117" s="414">
        <v>1780337044.9300001</v>
      </c>
      <c r="F117" s="414">
        <v>25648044.710000001</v>
      </c>
      <c r="G117" s="413">
        <v>0.13369907065095599</v>
      </c>
      <c r="H117" s="413">
        <v>0.16315671394242201</v>
      </c>
      <c r="I117" s="425"/>
      <c r="J117" s="425"/>
      <c r="K117" s="425"/>
      <c r="L117" s="425"/>
      <c r="M117" s="425"/>
      <c r="N117" s="425"/>
      <c r="O117" s="425"/>
      <c r="P117" s="425"/>
      <c r="Q117" s="425"/>
      <c r="R117" s="425"/>
      <c r="S117" s="425"/>
      <c r="T117" s="425"/>
      <c r="U117" s="446">
        <f t="shared" si="42"/>
        <v>8.2673525909294138E-2</v>
      </c>
      <c r="V117" s="387">
        <v>42856</v>
      </c>
      <c r="W117" s="439">
        <f t="shared" si="47"/>
        <v>0.24480248129375001</v>
      </c>
      <c r="X117" s="439">
        <f t="shared" si="55"/>
        <v>6.86436972021051E-2</v>
      </c>
      <c r="Y117" s="439">
        <f t="shared" si="56"/>
        <v>0.13972205683001299</v>
      </c>
      <c r="Z117" s="439">
        <f t="shared" si="64"/>
        <v>0</v>
      </c>
      <c r="AA117" s="439">
        <f t="shared" si="64"/>
        <v>8.5777693623965701E-2</v>
      </c>
      <c r="AB117" s="439">
        <f t="shared" si="59"/>
        <v>3.13977839213107E-2</v>
      </c>
      <c r="AC117" s="439">
        <f t="shared" si="54"/>
        <v>1.9068842183302698E-2</v>
      </c>
      <c r="AD117" s="439">
        <f t="shared" si="54"/>
        <v>0.31144600184207599</v>
      </c>
      <c r="AE117" s="439">
        <f t="shared" si="61"/>
        <v>2.0801271802113299E-2</v>
      </c>
      <c r="AF117" s="439">
        <f t="shared" si="46"/>
        <v>0.13343679668887301</v>
      </c>
      <c r="AG117" s="439">
        <f t="shared" si="48"/>
        <v>1.18432646037852E-2</v>
      </c>
      <c r="AH117" s="439">
        <f t="shared" si="62"/>
        <v>4.8773617855993302E-2</v>
      </c>
      <c r="AI117" s="439">
        <f t="shared" si="62"/>
        <v>0.22275407970673999</v>
      </c>
      <c r="AJ117" s="439">
        <f t="shared" si="62"/>
        <v>9.3798629833570998E-2</v>
      </c>
      <c r="AK117" s="439">
        <f t="shared" si="63"/>
        <v>3.6205561995046299E-3</v>
      </c>
      <c r="AL117" s="439">
        <f t="shared" si="63"/>
        <v>9.2249831647933697E-2</v>
      </c>
      <c r="AM117" s="439">
        <f t="shared" si="63"/>
        <v>0.100835312785019</v>
      </c>
      <c r="AN117" s="439">
        <f t="shared" si="63"/>
        <v>5.9262081306024401E-2</v>
      </c>
      <c r="AO117" s="439">
        <f t="shared" ref="AO117:AP136" si="66">IF(ISNA(VLOOKUP($V117&amp;AO$75,$D$2:$H$1410,5,FALSE)),"",VLOOKUP($V117&amp;AO$75,$D$2:$H$1410,5,FALSE))</f>
        <v>4.05185153583143E-2</v>
      </c>
      <c r="AP117" s="439">
        <f t="shared" si="66"/>
        <v>6.7196226416487606E-2</v>
      </c>
      <c r="AQ117" s="439">
        <f t="shared" si="53"/>
        <v>2.3245103415099201E-2</v>
      </c>
      <c r="AR117" s="439">
        <f t="shared" si="57"/>
        <v>0.207033538949568</v>
      </c>
      <c r="AS117" s="439">
        <f t="shared" si="57"/>
        <v>9.6939105572555903E-2</v>
      </c>
      <c r="AT117" s="439">
        <f t="shared" si="58"/>
        <v>2.4274335680633001E-3</v>
      </c>
      <c r="AU117" s="439">
        <f t="shared" si="60"/>
        <v>2.39177510354792E-2</v>
      </c>
      <c r="AV117" s="439">
        <f t="shared" si="65"/>
        <v>0</v>
      </c>
      <c r="AW117" s="438"/>
      <c r="AX117" s="440"/>
    </row>
    <row r="118" spans="1:50" x14ac:dyDescent="0.25">
      <c r="A118" s="411" t="s">
        <v>92</v>
      </c>
      <c r="B118" s="412" t="s">
        <v>325</v>
      </c>
      <c r="C118" s="415">
        <v>42917</v>
      </c>
      <c r="D118" s="413" t="str">
        <f t="shared" si="38"/>
        <v>42917МИА 1,А4</v>
      </c>
      <c r="E118" s="414">
        <v>1741341843.1700001</v>
      </c>
      <c r="F118" s="414">
        <v>38995201.759999998</v>
      </c>
      <c r="G118" s="413">
        <v>0.21250973505283099</v>
      </c>
      <c r="H118" s="413">
        <v>3.02039360997685E-2</v>
      </c>
      <c r="U118" s="446">
        <f t="shared" si="42"/>
        <v>5.6014413363750383E-2</v>
      </c>
      <c r="V118" s="387">
        <v>42887</v>
      </c>
      <c r="W118" s="439">
        <f t="shared" si="47"/>
        <v>7.3779900948422406E-2</v>
      </c>
      <c r="X118" s="439">
        <f t="shared" si="55"/>
        <v>5.4434104300300802E-2</v>
      </c>
      <c r="Y118" s="439">
        <f t="shared" si="56"/>
        <v>0.16315671394242201</v>
      </c>
      <c r="Z118" s="439">
        <f t="shared" si="64"/>
        <v>1.7624983839147301E-2</v>
      </c>
      <c r="AA118" s="439">
        <f t="shared" si="64"/>
        <v>3.3571886518366102E-2</v>
      </c>
      <c r="AB118" s="439">
        <f t="shared" si="59"/>
        <v>0</v>
      </c>
      <c r="AC118" s="439">
        <f t="shared" si="54"/>
        <v>0</v>
      </c>
      <c r="AD118" s="439">
        <f t="shared" si="54"/>
        <v>2.89518666946708E-2</v>
      </c>
      <c r="AE118" s="439">
        <f t="shared" si="61"/>
        <v>1.8651110501114499E-2</v>
      </c>
      <c r="AF118" s="439">
        <f t="shared" si="46"/>
        <v>5.0903354441207298E-2</v>
      </c>
      <c r="AG118" s="439">
        <f t="shared" si="48"/>
        <v>6.2747767750578901E-2</v>
      </c>
      <c r="AH118" s="439">
        <f t="shared" si="62"/>
        <v>0.22431384793989201</v>
      </c>
      <c r="AI118" s="439">
        <f t="shared" si="62"/>
        <v>0.192744504191843</v>
      </c>
      <c r="AJ118" s="439">
        <f t="shared" si="62"/>
        <v>4.16818227365362E-2</v>
      </c>
      <c r="AK118" s="439">
        <f t="shared" si="63"/>
        <v>2.2900188342634901E-2</v>
      </c>
      <c r="AL118" s="439">
        <f t="shared" si="63"/>
        <v>3.82166591344478E-2</v>
      </c>
      <c r="AM118" s="439">
        <f t="shared" si="63"/>
        <v>9.9796936873848302E-2</v>
      </c>
      <c r="AN118" s="439">
        <f t="shared" si="63"/>
        <v>3.1232624034186598E-2</v>
      </c>
      <c r="AO118" s="439">
        <f t="shared" si="66"/>
        <v>1.29961519380113E-2</v>
      </c>
      <c r="AP118" s="439">
        <f t="shared" si="66"/>
        <v>1.5864082997860102E-2</v>
      </c>
      <c r="AQ118" s="439">
        <f t="shared" si="53"/>
        <v>3.06488237986779E-2</v>
      </c>
      <c r="AR118" s="439">
        <f t="shared" si="57"/>
        <v>0.13532845244031599</v>
      </c>
      <c r="AS118" s="439">
        <f t="shared" si="57"/>
        <v>7.0131077424959207E-2</v>
      </c>
      <c r="AT118" s="439">
        <f t="shared" si="58"/>
        <v>5.4739593332840996E-3</v>
      </c>
      <c r="AU118" s="439">
        <f t="shared" si="60"/>
        <v>2.5985839398741901E-2</v>
      </c>
      <c r="AV118" s="439">
        <f t="shared" si="65"/>
        <v>5.2380879360402997E-3</v>
      </c>
      <c r="AW118" s="438"/>
      <c r="AX118" s="440"/>
    </row>
    <row r="119" spans="1:50" x14ac:dyDescent="0.25">
      <c r="A119" s="411" t="s">
        <v>92</v>
      </c>
      <c r="B119" s="412" t="s">
        <v>325</v>
      </c>
      <c r="C119" s="415">
        <v>42948</v>
      </c>
      <c r="D119" s="413" t="str">
        <f t="shared" si="38"/>
        <v>42948МИА 1,А4</v>
      </c>
      <c r="E119" s="414">
        <v>1715848787.3099999</v>
      </c>
      <c r="F119" s="414">
        <v>25493055.859999999</v>
      </c>
      <c r="G119" s="413">
        <v>0.12511566786841199</v>
      </c>
      <c r="H119" s="413">
        <v>5.22491333780217E-2</v>
      </c>
      <c r="U119" s="446">
        <f t="shared" si="42"/>
        <v>5.9773924740236982E-2</v>
      </c>
      <c r="V119" s="387">
        <v>42917</v>
      </c>
      <c r="W119" s="439">
        <f t="shared" si="47"/>
        <v>6.7937822265365794E-2</v>
      </c>
      <c r="X119" s="439">
        <f t="shared" si="55"/>
        <v>8.6200688846960402E-2</v>
      </c>
      <c r="Y119" s="439">
        <f t="shared" si="56"/>
        <v>3.02039360997685E-2</v>
      </c>
      <c r="Z119" s="439">
        <f t="shared" si="64"/>
        <v>0</v>
      </c>
      <c r="AA119" s="439">
        <f t="shared" si="64"/>
        <v>5.0401941322793603E-2</v>
      </c>
      <c r="AB119" s="439">
        <f t="shared" si="59"/>
        <v>0</v>
      </c>
      <c r="AC119" s="439">
        <f t="shared" si="54"/>
        <v>3.7974051810945202E-2</v>
      </c>
      <c r="AD119" s="439">
        <f t="shared" si="54"/>
        <v>4.8531343883017497E-2</v>
      </c>
      <c r="AE119" s="439">
        <f t="shared" si="61"/>
        <v>6.7761586895408094E-2</v>
      </c>
      <c r="AF119" s="439">
        <f t="shared" si="46"/>
        <v>0</v>
      </c>
      <c r="AG119" s="439">
        <f t="shared" si="48"/>
        <v>3.6618723148759101E-3</v>
      </c>
      <c r="AH119" s="439">
        <f t="shared" si="62"/>
        <v>7.2275676987740706E-2</v>
      </c>
      <c r="AI119" s="439">
        <f t="shared" si="62"/>
        <v>5.1785947476637298E-2</v>
      </c>
      <c r="AJ119" s="439">
        <f t="shared" si="62"/>
        <v>9.5481575050620895E-2</v>
      </c>
      <c r="AK119" s="439">
        <f t="shared" si="63"/>
        <v>0</v>
      </c>
      <c r="AL119" s="439">
        <f t="shared" si="63"/>
        <v>0.257877488546286</v>
      </c>
      <c r="AM119" s="439">
        <f t="shared" si="63"/>
        <v>2.5449913588327301E-2</v>
      </c>
      <c r="AN119" s="439">
        <f t="shared" si="63"/>
        <v>2.17893963303393E-2</v>
      </c>
      <c r="AO119" s="439">
        <f t="shared" si="66"/>
        <v>5.2619805063257301E-2</v>
      </c>
      <c r="AP119" s="439">
        <f t="shared" si="66"/>
        <v>0.14999156098174199</v>
      </c>
      <c r="AQ119" s="439">
        <f t="shared" si="53"/>
        <v>2.1080733068336601E-2</v>
      </c>
      <c r="AR119" s="439">
        <f t="shared" si="57"/>
        <v>0.14270344988252601</v>
      </c>
      <c r="AS119" s="439">
        <f t="shared" si="57"/>
        <v>0.18120724661478599</v>
      </c>
      <c r="AT119" s="439">
        <f t="shared" si="58"/>
        <v>1.5148153607978301E-2</v>
      </c>
      <c r="AU119" s="439">
        <f t="shared" si="60"/>
        <v>7.4037852608448904E-2</v>
      </c>
      <c r="AV119" s="439">
        <f t="shared" si="65"/>
        <v>0</v>
      </c>
      <c r="AW119" s="438"/>
      <c r="AX119" s="440"/>
    </row>
    <row r="120" spans="1:50" x14ac:dyDescent="0.25">
      <c r="A120" s="411" t="s">
        <v>92</v>
      </c>
      <c r="B120" s="412" t="s">
        <v>325</v>
      </c>
      <c r="C120" s="415">
        <v>42979</v>
      </c>
      <c r="D120" s="413" t="str">
        <f t="shared" si="38"/>
        <v>42979МИА 1,А4</v>
      </c>
      <c r="E120" s="414">
        <v>1686537584.03</v>
      </c>
      <c r="F120" s="414">
        <v>29311203.280000001</v>
      </c>
      <c r="G120" s="413">
        <v>0.15778791921955199</v>
      </c>
      <c r="H120" s="413">
        <v>3.17900031542898E-2</v>
      </c>
      <c r="U120" s="446">
        <f t="shared" si="42"/>
        <v>6.6717598247852755E-2</v>
      </c>
      <c r="V120" s="387">
        <v>42948</v>
      </c>
      <c r="W120" s="439">
        <f t="shared" si="47"/>
        <v>2.1629027475903902E-2</v>
      </c>
      <c r="X120" s="439">
        <f t="shared" si="55"/>
        <v>0.225055050725778</v>
      </c>
      <c r="Y120" s="439">
        <f t="shared" si="56"/>
        <v>5.22491333780217E-2</v>
      </c>
      <c r="Z120" s="439">
        <f t="shared" si="64"/>
        <v>5.8670927121402802E-2</v>
      </c>
      <c r="AA120" s="439">
        <f t="shared" si="64"/>
        <v>5.4387916894605801E-2</v>
      </c>
      <c r="AB120" s="439">
        <f t="shared" si="59"/>
        <v>0</v>
      </c>
      <c r="AC120" s="439">
        <f t="shared" si="54"/>
        <v>8.2095910940051905E-2</v>
      </c>
      <c r="AD120" s="439">
        <f t="shared" si="54"/>
        <v>0.14064066567084199</v>
      </c>
      <c r="AE120" s="439">
        <f t="shared" si="61"/>
        <v>2.1301484927400801E-2</v>
      </c>
      <c r="AF120" s="439">
        <f t="shared" ref="AF120:AF146" si="67">IF(ISNA(VLOOKUP($V120&amp;AF$75,$D$2:$H$1410,5,FALSE)),"",VLOOKUP($V120&amp;AF$75,$D$2:$H$1410,5,FALSE))</f>
        <v>6.7499697519931998E-2</v>
      </c>
      <c r="AG120" s="439">
        <f t="shared" si="48"/>
        <v>2.9062896335957902E-2</v>
      </c>
      <c r="AH120" s="439">
        <f t="shared" si="62"/>
        <v>3.76590639899088E-2</v>
      </c>
      <c r="AI120" s="439">
        <f t="shared" si="62"/>
        <v>0</v>
      </c>
      <c r="AJ120" s="439">
        <f t="shared" si="62"/>
        <v>5.9868177068775501E-2</v>
      </c>
      <c r="AK120" s="439">
        <f t="shared" si="63"/>
        <v>0</v>
      </c>
      <c r="AL120" s="439">
        <f t="shared" si="63"/>
        <v>0.117429008628907</v>
      </c>
      <c r="AM120" s="439">
        <f t="shared" si="63"/>
        <v>0.13505216818452501</v>
      </c>
      <c r="AN120" s="439">
        <f t="shared" si="63"/>
        <v>1.2674339616545301E-2</v>
      </c>
      <c r="AO120" s="439">
        <f t="shared" si="66"/>
        <v>4.9141374974652201E-2</v>
      </c>
      <c r="AP120" s="439">
        <f t="shared" si="66"/>
        <v>2.00593316073799E-2</v>
      </c>
      <c r="AQ120" s="439">
        <f t="shared" si="53"/>
        <v>3.8780959523368401E-2</v>
      </c>
      <c r="AR120" s="439">
        <f t="shared" si="57"/>
        <v>0.312807625314863</v>
      </c>
      <c r="AS120" s="439">
        <f t="shared" si="57"/>
        <v>0.17625072861854499</v>
      </c>
      <c r="AT120" s="439">
        <f t="shared" si="58"/>
        <v>8.0318395655116798E-3</v>
      </c>
      <c r="AU120" s="439">
        <f t="shared" si="60"/>
        <v>6.5623170959735501E-3</v>
      </c>
      <c r="AV120" s="439">
        <f t="shared" si="65"/>
        <v>7.7479092653190999E-3</v>
      </c>
      <c r="AW120" s="438"/>
      <c r="AX120" s="440"/>
    </row>
    <row r="121" spans="1:50" x14ac:dyDescent="0.25">
      <c r="A121" s="411" t="s">
        <v>92</v>
      </c>
      <c r="B121" s="412" t="s">
        <v>325</v>
      </c>
      <c r="C121" s="415">
        <v>43009</v>
      </c>
      <c r="D121" s="413" t="str">
        <f t="shared" si="38"/>
        <v>43009МИА 1,А4</v>
      </c>
      <c r="E121" s="414">
        <v>1651773368.26</v>
      </c>
      <c r="F121" s="414">
        <v>34764215.770000003</v>
      </c>
      <c r="G121" s="413">
        <v>0.154863819436238</v>
      </c>
      <c r="H121" s="413">
        <v>8.8369556789029594E-2</v>
      </c>
      <c r="U121" s="446">
        <f t="shared" si="42"/>
        <v>7.6548441254448499E-2</v>
      </c>
      <c r="V121" s="387">
        <v>42979</v>
      </c>
      <c r="W121" s="439">
        <f t="shared" ref="W121:W146" si="68">IF(ISNA(VLOOKUP($V121&amp;W$75,$D$2:$H$1410,5,FALSE)),"",VLOOKUP($V121&amp;W$75,$D$2:$H$1410,5,FALSE))</f>
        <v>4.0900942162565998E-2</v>
      </c>
      <c r="X121" s="439">
        <f t="shared" si="55"/>
        <v>0.15585845196957701</v>
      </c>
      <c r="Y121" s="439">
        <f t="shared" si="56"/>
        <v>3.17900031542898E-2</v>
      </c>
      <c r="Z121" s="439">
        <f t="shared" si="64"/>
        <v>1.7231266067824901E-2</v>
      </c>
      <c r="AA121" s="439">
        <f t="shared" si="64"/>
        <v>4.5616639409887298E-2</v>
      </c>
      <c r="AB121" s="439">
        <f t="shared" si="59"/>
        <v>0</v>
      </c>
      <c r="AC121" s="439">
        <f t="shared" si="54"/>
        <v>5.5068647473784697E-2</v>
      </c>
      <c r="AD121" s="439">
        <f t="shared" si="54"/>
        <v>0.12602364871268501</v>
      </c>
      <c r="AE121" s="439">
        <f t="shared" si="61"/>
        <v>3.27702845620556E-2</v>
      </c>
      <c r="AF121" s="439">
        <f t="shared" si="67"/>
        <v>0.244931346131391</v>
      </c>
      <c r="AG121" s="439">
        <f t="shared" ref="AG121:AG146" si="69">IF(ISNA(VLOOKUP($V121&amp;AG$75,$D$2:$H$1410,5,FALSE)),"",VLOOKUP($V121&amp;AG$75,$D$2:$H$1410,5,FALSE))</f>
        <v>0</v>
      </c>
      <c r="AH121" s="439">
        <f t="shared" si="62"/>
        <v>0.20114979434587901</v>
      </c>
      <c r="AI121" s="439">
        <f t="shared" si="62"/>
        <v>1.02837643095153E-2</v>
      </c>
      <c r="AJ121" s="439">
        <f t="shared" si="62"/>
        <v>8.5040077174422898E-2</v>
      </c>
      <c r="AK121" s="439">
        <f t="shared" si="63"/>
        <v>0</v>
      </c>
      <c r="AL121" s="439">
        <f t="shared" si="63"/>
        <v>8.7347620224246803E-2</v>
      </c>
      <c r="AM121" s="439">
        <f t="shared" si="63"/>
        <v>0.23743010610896001</v>
      </c>
      <c r="AN121" s="439">
        <f t="shared" si="63"/>
        <v>8.1596669068021398E-3</v>
      </c>
      <c r="AO121" s="439">
        <f t="shared" si="66"/>
        <v>9.1948675661553694E-2</v>
      </c>
      <c r="AP121" s="439">
        <f t="shared" si="66"/>
        <v>3.4616279615005199E-2</v>
      </c>
      <c r="AQ121" s="439">
        <f t="shared" si="53"/>
        <v>8.4442515809355703E-2</v>
      </c>
      <c r="AR121" s="439">
        <f t="shared" si="57"/>
        <v>0.220121548629302</v>
      </c>
      <c r="AS121" s="439">
        <f t="shared" si="57"/>
        <v>0.17685475821921401</v>
      </c>
      <c r="AT121" s="439">
        <f t="shared" si="58"/>
        <v>2.6734359673430399E-3</v>
      </c>
      <c r="AU121" s="439">
        <f t="shared" si="60"/>
        <v>0</v>
      </c>
      <c r="AV121" s="439">
        <f t="shared" si="65"/>
        <v>0</v>
      </c>
      <c r="AW121" s="438"/>
      <c r="AX121" s="440"/>
    </row>
    <row r="122" spans="1:50" x14ac:dyDescent="0.25">
      <c r="A122" s="411" t="s">
        <v>92</v>
      </c>
      <c r="B122" s="412" t="s">
        <v>325</v>
      </c>
      <c r="C122" s="415">
        <v>43040</v>
      </c>
      <c r="D122" s="413" t="str">
        <f t="shared" si="38"/>
        <v>43040МИА 1,А4</v>
      </c>
      <c r="E122" s="414">
        <v>1602041443.6900001</v>
      </c>
      <c r="F122" s="414">
        <v>49731924.57</v>
      </c>
      <c r="G122" s="413">
        <v>0.28733913533467997</v>
      </c>
      <c r="H122" s="413">
        <v>1.1144497628335401E-2</v>
      </c>
      <c r="U122" s="446">
        <f t="shared" si="42"/>
        <v>6.3193054836254911E-2</v>
      </c>
      <c r="V122" s="387">
        <v>43009</v>
      </c>
      <c r="W122" s="439">
        <f t="shared" si="68"/>
        <v>3.36337489736558E-2</v>
      </c>
      <c r="X122" s="439">
        <f t="shared" si="55"/>
        <v>9.6243106694642602E-2</v>
      </c>
      <c r="Y122" s="439">
        <f t="shared" si="56"/>
        <v>8.8369556789029594E-2</v>
      </c>
      <c r="Z122" s="439">
        <f t="shared" si="64"/>
        <v>7.3655779622601295E-2</v>
      </c>
      <c r="AA122" s="439">
        <f t="shared" si="64"/>
        <v>9.4426088030257496E-2</v>
      </c>
      <c r="AB122" s="439">
        <f t="shared" si="59"/>
        <v>0</v>
      </c>
      <c r="AC122" s="439">
        <f t="shared" ref="AC122:AD146" si="70">IF(ISNA(VLOOKUP($V122&amp;AC$75,$D$2:$H$1410,5,FALSE)),"",VLOOKUP($V122&amp;AC$75,$D$2:$H$1410,5,FALSE))</f>
        <v>4.5447382910201603E-2</v>
      </c>
      <c r="AD122" s="439">
        <f t="shared" si="70"/>
        <v>0.18037456421332901</v>
      </c>
      <c r="AE122" s="439">
        <f t="shared" si="61"/>
        <v>2.2147878997398101E-2</v>
      </c>
      <c r="AF122" s="439">
        <f t="shared" si="67"/>
        <v>0.12974336735275199</v>
      </c>
      <c r="AG122" s="439">
        <f t="shared" si="69"/>
        <v>0</v>
      </c>
      <c r="AH122" s="439">
        <f t="shared" si="62"/>
        <v>5.7627083666009001E-2</v>
      </c>
      <c r="AI122" s="439">
        <f t="shared" si="62"/>
        <v>2.05934747121287E-2</v>
      </c>
      <c r="AJ122" s="439">
        <f t="shared" si="62"/>
        <v>3.36264603128048E-2</v>
      </c>
      <c r="AK122" s="439">
        <f t="shared" si="63"/>
        <v>0</v>
      </c>
      <c r="AL122" s="439">
        <f t="shared" si="63"/>
        <v>0.115896351640458</v>
      </c>
      <c r="AM122" s="439">
        <f t="shared" si="63"/>
        <v>8.8468703735789606E-2</v>
      </c>
      <c r="AN122" s="439">
        <f t="shared" si="63"/>
        <v>3.3614498803546597E-2</v>
      </c>
      <c r="AO122" s="439">
        <f t="shared" si="66"/>
        <v>9.3136317581322001E-2</v>
      </c>
      <c r="AP122" s="439">
        <f t="shared" si="66"/>
        <v>7.8770078464684007E-2</v>
      </c>
      <c r="AQ122" s="439">
        <f t="shared" si="53"/>
        <v>3.4877477036667298E-2</v>
      </c>
      <c r="AR122" s="439">
        <f t="shared" si="57"/>
        <v>5.7600817044800599E-2</v>
      </c>
      <c r="AS122" s="439">
        <f t="shared" si="57"/>
        <v>0.18265975497890899</v>
      </c>
      <c r="AT122" s="439">
        <f t="shared" si="58"/>
        <v>2.3340546121456401E-3</v>
      </c>
      <c r="AU122" s="439">
        <f t="shared" si="60"/>
        <v>7.2765991559133297E-2</v>
      </c>
      <c r="AV122" s="439">
        <f t="shared" si="65"/>
        <v>7.0068880103618704E-3</v>
      </c>
      <c r="AW122" s="438"/>
      <c r="AX122" s="440"/>
    </row>
    <row r="123" spans="1:50" x14ac:dyDescent="0.25">
      <c r="A123" s="411" t="s">
        <v>92</v>
      </c>
      <c r="B123" s="412" t="s">
        <v>325</v>
      </c>
      <c r="C123" s="415">
        <v>43070</v>
      </c>
      <c r="D123" s="413" t="str">
        <f t="shared" si="38"/>
        <v>43070МИА 1,А4</v>
      </c>
      <c r="E123" s="414">
        <v>1540527002.4000001</v>
      </c>
      <c r="F123" s="414">
        <v>61514441.289999999</v>
      </c>
      <c r="G123" s="413">
        <v>0.36348551169885102</v>
      </c>
      <c r="H123" s="413">
        <v>4.2237629297253703E-3</v>
      </c>
      <c r="U123" s="446">
        <f t="shared" si="42"/>
        <v>4.3015881494037747E-2</v>
      </c>
      <c r="V123" s="387">
        <v>43040</v>
      </c>
      <c r="W123" s="439">
        <f t="shared" si="68"/>
        <v>2.8959091188522201E-2</v>
      </c>
      <c r="X123" s="439">
        <f t="shared" si="55"/>
        <v>7.2975126458006703E-2</v>
      </c>
      <c r="Y123" s="439">
        <f t="shared" si="56"/>
        <v>1.1144497628335401E-2</v>
      </c>
      <c r="Z123" s="439">
        <f t="shared" si="64"/>
        <v>5.5243210947959497E-2</v>
      </c>
      <c r="AA123" s="439">
        <f t="shared" si="64"/>
        <v>1.4752230859953801E-2</v>
      </c>
      <c r="AB123" s="439">
        <f t="shared" si="59"/>
        <v>0</v>
      </c>
      <c r="AC123" s="439">
        <f t="shared" si="70"/>
        <v>9.7199976491945797E-2</v>
      </c>
      <c r="AD123" s="439">
        <f t="shared" si="70"/>
        <v>0</v>
      </c>
      <c r="AE123" s="439">
        <f t="shared" si="61"/>
        <v>0</v>
      </c>
      <c r="AF123" s="439">
        <f t="shared" si="67"/>
        <v>3.4275571227527599E-2</v>
      </c>
      <c r="AG123" s="439">
        <f t="shared" si="69"/>
        <v>4.3081562792892297E-2</v>
      </c>
      <c r="AH123" s="439">
        <f t="shared" si="62"/>
        <v>0</v>
      </c>
      <c r="AI123" s="439">
        <f t="shared" si="62"/>
        <v>5.4453959656260098E-2</v>
      </c>
      <c r="AJ123" s="439">
        <f t="shared" si="62"/>
        <v>2.7053141977883E-2</v>
      </c>
      <c r="AK123" s="439">
        <f t="shared" si="63"/>
        <v>1.3283373643992499E-2</v>
      </c>
      <c r="AL123" s="439">
        <f t="shared" si="63"/>
        <v>7.4642441620858105E-2</v>
      </c>
      <c r="AM123" s="439">
        <f t="shared" si="63"/>
        <v>6.1616817462298898E-2</v>
      </c>
      <c r="AN123" s="439">
        <f t="shared" si="63"/>
        <v>9.0543870797622703E-2</v>
      </c>
      <c r="AO123" s="439">
        <f t="shared" si="66"/>
        <v>6.95781525806759E-2</v>
      </c>
      <c r="AP123" s="439">
        <f t="shared" si="66"/>
        <v>0</v>
      </c>
      <c r="AQ123" s="439">
        <f t="shared" si="53"/>
        <v>1.8897769183774199E-2</v>
      </c>
      <c r="AR123" s="439">
        <f t="shared" si="57"/>
        <v>0.1450244467706</v>
      </c>
      <c r="AS123" s="439">
        <f t="shared" si="57"/>
        <v>0.16408206403891201</v>
      </c>
      <c r="AT123" s="439">
        <f t="shared" si="58"/>
        <v>6.4087002452087897E-3</v>
      </c>
      <c r="AU123" s="439">
        <f t="shared" si="60"/>
        <v>3.5196913271751701E-2</v>
      </c>
      <c r="AV123" s="439">
        <f t="shared" si="65"/>
        <v>0</v>
      </c>
      <c r="AW123" s="438"/>
      <c r="AX123" s="440"/>
    </row>
    <row r="124" spans="1:50" x14ac:dyDescent="0.25">
      <c r="A124" s="411" t="s">
        <v>92</v>
      </c>
      <c r="B124" s="412" t="s">
        <v>325</v>
      </c>
      <c r="C124" s="415">
        <v>43101</v>
      </c>
      <c r="D124" s="413" t="str">
        <f t="shared" si="38"/>
        <v>43101МИА 1,А4</v>
      </c>
      <c r="E124" s="414">
        <v>1507553363.73</v>
      </c>
      <c r="F124" s="414">
        <v>32973638.670000002</v>
      </c>
      <c r="G124" s="413">
        <v>0.19508032557028701</v>
      </c>
      <c r="H124" s="413">
        <v>2.17892026782632E-2</v>
      </c>
      <c r="U124" s="446">
        <f t="shared" si="42"/>
        <v>7.5935526673508905E-2</v>
      </c>
      <c r="V124" s="387">
        <v>43070</v>
      </c>
      <c r="W124" s="439">
        <f t="shared" si="68"/>
        <v>1.4764462256572601E-2</v>
      </c>
      <c r="X124" s="439">
        <f t="shared" si="55"/>
        <v>0.170084546346745</v>
      </c>
      <c r="Y124" s="439">
        <f t="shared" si="56"/>
        <v>4.2237629297253703E-3</v>
      </c>
      <c r="Z124" s="439">
        <f t="shared" si="64"/>
        <v>7.5816375422216906E-2</v>
      </c>
      <c r="AA124" s="439">
        <f t="shared" si="64"/>
        <v>8.7281142818602594E-2</v>
      </c>
      <c r="AB124" s="439">
        <f t="shared" si="59"/>
        <v>0</v>
      </c>
      <c r="AC124" s="439">
        <f t="shared" si="70"/>
        <v>6.5056767143228098E-2</v>
      </c>
      <c r="AD124" s="439">
        <f t="shared" si="70"/>
        <v>2.2527843485107401E-2</v>
      </c>
      <c r="AE124" s="439">
        <f t="shared" si="61"/>
        <v>2.1216827156178501E-2</v>
      </c>
      <c r="AF124" s="439">
        <f t="shared" si="67"/>
        <v>3.3064301269886101E-3</v>
      </c>
      <c r="AG124" s="439">
        <f t="shared" si="69"/>
        <v>6.1345497123344001E-2</v>
      </c>
      <c r="AH124" s="439">
        <f t="shared" si="62"/>
        <v>6.8349134690264601E-2</v>
      </c>
      <c r="AI124" s="439">
        <f t="shared" si="62"/>
        <v>6.0610987406025198E-2</v>
      </c>
      <c r="AJ124" s="439">
        <f t="shared" si="62"/>
        <v>2.84070884308734E-2</v>
      </c>
      <c r="AK124" s="439">
        <f t="shared" si="63"/>
        <v>0</v>
      </c>
      <c r="AL124" s="439">
        <f t="shared" si="63"/>
        <v>0.33280478231771599</v>
      </c>
      <c r="AM124" s="439">
        <f t="shared" si="63"/>
        <v>0.117539093562398</v>
      </c>
      <c r="AN124" s="439">
        <f t="shared" si="63"/>
        <v>0.116234722917488</v>
      </c>
      <c r="AO124" s="439">
        <f t="shared" si="66"/>
        <v>7.2260750740935395E-2</v>
      </c>
      <c r="AP124" s="439">
        <f t="shared" si="66"/>
        <v>4.1634456082735402E-2</v>
      </c>
      <c r="AQ124" s="439">
        <f t="shared" si="53"/>
        <v>4.0702055547879298E-2</v>
      </c>
      <c r="AR124" s="439">
        <f t="shared" si="57"/>
        <v>0.23300483628592</v>
      </c>
      <c r="AS124" s="439">
        <f t="shared" si="57"/>
        <v>0.27299582931129002</v>
      </c>
      <c r="AT124" s="439">
        <f t="shared" si="58"/>
        <v>6.4553682502381804E-3</v>
      </c>
      <c r="AU124" s="439">
        <f t="shared" si="60"/>
        <v>5.7700933158758697E-2</v>
      </c>
      <c r="AV124" s="439">
        <f t="shared" si="65"/>
        <v>0</v>
      </c>
      <c r="AW124" s="438"/>
      <c r="AX124" s="440"/>
    </row>
    <row r="125" spans="1:50" x14ac:dyDescent="0.25">
      <c r="A125" s="411" t="s">
        <v>92</v>
      </c>
      <c r="B125" s="412" t="s">
        <v>325</v>
      </c>
      <c r="C125" s="415">
        <v>43132</v>
      </c>
      <c r="D125" s="413" t="str">
        <f t="shared" si="38"/>
        <v>43132МИА 1,А4</v>
      </c>
      <c r="E125" s="414">
        <v>1477414101.8199999</v>
      </c>
      <c r="F125" s="414">
        <v>30139261.91</v>
      </c>
      <c r="G125" s="413">
        <v>0.18793049724279601</v>
      </c>
      <c r="H125" s="413">
        <v>8.6863942502900401E-2</v>
      </c>
      <c r="U125" s="446">
        <f t="shared" si="42"/>
        <v>6.0504396819511738E-2</v>
      </c>
      <c r="V125" s="387">
        <v>43101</v>
      </c>
      <c r="W125" s="439">
        <f t="shared" si="68"/>
        <v>3.4173454467033601E-3</v>
      </c>
      <c r="X125" s="439">
        <f t="shared" si="55"/>
        <v>0.22397666623213</v>
      </c>
      <c r="Y125" s="439">
        <f t="shared" si="56"/>
        <v>2.17892026782632E-2</v>
      </c>
      <c r="Z125" s="439">
        <f t="shared" si="64"/>
        <v>1.7730883994845199E-2</v>
      </c>
      <c r="AA125" s="439">
        <f t="shared" si="64"/>
        <v>5.6404519633498497E-2</v>
      </c>
      <c r="AB125" s="439">
        <f t="shared" si="59"/>
        <v>0</v>
      </c>
      <c r="AC125" s="439">
        <f t="shared" si="70"/>
        <v>3.6209614626742298E-2</v>
      </c>
      <c r="AD125" s="439">
        <f t="shared" si="70"/>
        <v>0</v>
      </c>
      <c r="AE125" s="439">
        <f t="shared" si="61"/>
        <v>9.5738578117489093E-3</v>
      </c>
      <c r="AF125" s="439">
        <f t="shared" si="67"/>
        <v>4.6416506440364297E-2</v>
      </c>
      <c r="AG125" s="439">
        <f t="shared" si="69"/>
        <v>3.0312612601750201E-2</v>
      </c>
      <c r="AH125" s="439">
        <f t="shared" si="62"/>
        <v>7.04263011159314E-2</v>
      </c>
      <c r="AI125" s="439">
        <f t="shared" si="62"/>
        <v>9.2113137315886898E-2</v>
      </c>
      <c r="AJ125" s="439">
        <f t="shared" si="62"/>
        <v>4.2976026711585701E-2</v>
      </c>
      <c r="AK125" s="439">
        <f t="shared" si="63"/>
        <v>0</v>
      </c>
      <c r="AL125" s="439">
        <f t="shared" si="63"/>
        <v>0.152513475439782</v>
      </c>
      <c r="AM125" s="439">
        <f t="shared" si="63"/>
        <v>8.0625526253088706E-2</v>
      </c>
      <c r="AN125" s="439">
        <f t="shared" si="63"/>
        <v>1.7656590747224098E-2</v>
      </c>
      <c r="AO125" s="439">
        <f t="shared" si="66"/>
        <v>7.0458525599057506E-2</v>
      </c>
      <c r="AP125" s="439">
        <f t="shared" si="66"/>
        <v>4.3872085660263703E-2</v>
      </c>
      <c r="AQ125" s="439">
        <f t="shared" si="53"/>
        <v>3.34979950861065E-2</v>
      </c>
      <c r="AR125" s="439">
        <f t="shared" si="57"/>
        <v>0.16682740517990799</v>
      </c>
      <c r="AS125" s="439">
        <f t="shared" si="57"/>
        <v>0.20557826256223199</v>
      </c>
      <c r="AT125" s="439">
        <f t="shared" si="58"/>
        <v>5.7099892486686503E-2</v>
      </c>
      <c r="AU125" s="439">
        <f t="shared" si="60"/>
        <v>9.3637883683506201E-2</v>
      </c>
      <c r="AV125" s="439">
        <f t="shared" si="65"/>
        <v>0</v>
      </c>
      <c r="AW125" s="438"/>
      <c r="AX125" s="440"/>
    </row>
    <row r="126" spans="1:50" x14ac:dyDescent="0.25">
      <c r="A126" s="411" t="s">
        <v>92</v>
      </c>
      <c r="B126" s="412" t="s">
        <v>325</v>
      </c>
      <c r="C126" s="415">
        <v>43160</v>
      </c>
      <c r="D126" s="413" t="str">
        <f t="shared" si="38"/>
        <v>43160МИА 1,А4</v>
      </c>
      <c r="E126" s="414">
        <v>1444716858.23</v>
      </c>
      <c r="F126" s="414">
        <v>32697243.59</v>
      </c>
      <c r="G126" s="413">
        <v>0.19996856775366101</v>
      </c>
      <c r="H126" s="413">
        <v>6.2777377659738301E-2</v>
      </c>
      <c r="U126" s="446">
        <f t="shared" si="42"/>
        <v>4.8258379625938444E-2</v>
      </c>
      <c r="V126" s="387">
        <v>43132</v>
      </c>
      <c r="W126" s="439">
        <f t="shared" si="68"/>
        <v>0.16444628546062001</v>
      </c>
      <c r="X126" s="439">
        <f t="shared" si="55"/>
        <v>6.4412022081152695E-2</v>
      </c>
      <c r="Y126" s="439">
        <f t="shared" si="56"/>
        <v>8.6863942502900401E-2</v>
      </c>
      <c r="Z126" s="439">
        <f t="shared" si="64"/>
        <v>3.3733191837752599E-2</v>
      </c>
      <c r="AA126" s="439">
        <f t="shared" si="64"/>
        <v>2.0305949285904798E-3</v>
      </c>
      <c r="AB126" s="439">
        <f t="shared" si="59"/>
        <v>7.3478533132631503E-3</v>
      </c>
      <c r="AC126" s="439">
        <f t="shared" si="70"/>
        <v>0</v>
      </c>
      <c r="AD126" s="439">
        <f t="shared" si="70"/>
        <v>0.22006731099575999</v>
      </c>
      <c r="AE126" s="439">
        <f t="shared" si="61"/>
        <v>1.52203495777715E-2</v>
      </c>
      <c r="AF126" s="439">
        <f t="shared" si="67"/>
        <v>4.7049071916806698E-2</v>
      </c>
      <c r="AG126" s="439">
        <f t="shared" si="69"/>
        <v>1.26170050958397E-2</v>
      </c>
      <c r="AH126" s="439">
        <f t="shared" si="62"/>
        <v>0</v>
      </c>
      <c r="AI126" s="439">
        <f t="shared" si="62"/>
        <v>9.1462663597317806E-2</v>
      </c>
      <c r="AJ126" s="439">
        <f t="shared" si="62"/>
        <v>6.2945829993104399E-2</v>
      </c>
      <c r="AK126" s="439">
        <f t="shared" si="63"/>
        <v>2.4335923218851099E-2</v>
      </c>
      <c r="AL126" s="439">
        <f t="shared" si="63"/>
        <v>2.6126004837222799E-2</v>
      </c>
      <c r="AM126" s="439">
        <f t="shared" si="63"/>
        <v>6.48469895932242E-2</v>
      </c>
      <c r="AN126" s="439">
        <f t="shared" si="63"/>
        <v>1.5474680813616099E-2</v>
      </c>
      <c r="AO126" s="439">
        <f t="shared" si="66"/>
        <v>5.2731307204638603E-2</v>
      </c>
      <c r="AP126" s="439">
        <f t="shared" si="66"/>
        <v>4.3263532635460102E-2</v>
      </c>
      <c r="AQ126" s="439">
        <f t="shared" si="53"/>
        <v>5.1686824733119099E-2</v>
      </c>
      <c r="AR126" s="439">
        <f t="shared" ref="AR126:AS146" si="71">IF(ISNA(VLOOKUP($V126&amp;AR$75,$D$2:$H$1410,5,FALSE)),"",VLOOKUP($V126&amp;AR$75,$D$2:$H$1410,5,FALSE))</f>
        <v>6.5661406347654605E-2</v>
      </c>
      <c r="AS126" s="439">
        <f t="shared" si="71"/>
        <v>6.3503899375009901E-2</v>
      </c>
      <c r="AT126" s="439">
        <f t="shared" si="58"/>
        <v>2.39455413693513E-2</v>
      </c>
      <c r="AU126" s="439">
        <f t="shared" si="60"/>
        <v>1.16581113111655E-2</v>
      </c>
      <c r="AV126" s="439">
        <f t="shared" si="65"/>
        <v>3.28752753420647E-3</v>
      </c>
      <c r="AW126" s="438"/>
      <c r="AX126" s="440"/>
    </row>
    <row r="127" spans="1:50" x14ac:dyDescent="0.25">
      <c r="A127" s="411" t="s">
        <v>92</v>
      </c>
      <c r="B127" s="412" t="s">
        <v>325</v>
      </c>
      <c r="C127" s="415">
        <v>43191</v>
      </c>
      <c r="D127" s="413" t="str">
        <f t="shared" si="38"/>
        <v>43191МИА 1,А4</v>
      </c>
      <c r="E127" s="414">
        <v>1394348659.79</v>
      </c>
      <c r="F127" s="414">
        <v>50368198.439999998</v>
      </c>
      <c r="G127" s="413">
        <v>0.32705399863992701</v>
      </c>
      <c r="H127" s="413">
        <v>0</v>
      </c>
      <c r="U127" s="446">
        <f t="shared" si="42"/>
        <v>6.8779112340832088E-2</v>
      </c>
      <c r="V127" s="387">
        <v>43160</v>
      </c>
      <c r="W127" s="439">
        <f t="shared" si="68"/>
        <v>4.2274103467107998E-2</v>
      </c>
      <c r="X127" s="439">
        <f t="shared" si="55"/>
        <v>8.2968461342553604E-2</v>
      </c>
      <c r="Y127" s="439">
        <f t="shared" si="56"/>
        <v>6.2777377659738301E-2</v>
      </c>
      <c r="Z127" s="439">
        <f t="shared" si="64"/>
        <v>5.7926939204505902E-2</v>
      </c>
      <c r="AA127" s="439">
        <f t="shared" si="64"/>
        <v>4.8025761196474899E-2</v>
      </c>
      <c r="AB127" s="439">
        <f t="shared" si="59"/>
        <v>3.0038383941776499E-2</v>
      </c>
      <c r="AC127" s="439">
        <f t="shared" si="70"/>
        <v>6.3298800043774001E-2</v>
      </c>
      <c r="AD127" s="439">
        <f t="shared" si="70"/>
        <v>9.9037518267719199E-2</v>
      </c>
      <c r="AE127" s="439">
        <f t="shared" si="61"/>
        <v>1.9674309974528899E-2</v>
      </c>
      <c r="AF127" s="439">
        <f t="shared" si="67"/>
        <v>0.117012608670004</v>
      </c>
      <c r="AG127" s="439">
        <f t="shared" si="69"/>
        <v>3.6477948773889803E-2</v>
      </c>
      <c r="AH127" s="439">
        <f t="shared" si="62"/>
        <v>9.7979431165054906E-2</v>
      </c>
      <c r="AI127" s="439">
        <f t="shared" si="62"/>
        <v>0.113824697663028</v>
      </c>
      <c r="AJ127" s="439">
        <f t="shared" si="62"/>
        <v>0.13151089960663501</v>
      </c>
      <c r="AK127" s="439">
        <f t="shared" si="63"/>
        <v>8.5463474903576794E-2</v>
      </c>
      <c r="AL127" s="439">
        <f t="shared" si="63"/>
        <v>0.13332214917407501</v>
      </c>
      <c r="AM127" s="439">
        <f t="shared" si="63"/>
        <v>4.2149877866364503E-2</v>
      </c>
      <c r="AN127" s="439">
        <f t="shared" si="63"/>
        <v>9.4512711488253798E-3</v>
      </c>
      <c r="AO127" s="439">
        <f t="shared" si="66"/>
        <v>7.2078930382550394E-2</v>
      </c>
      <c r="AP127" s="439">
        <f t="shared" si="66"/>
        <v>5.2190552570950802E-2</v>
      </c>
      <c r="AQ127" s="439">
        <f t="shared" si="53"/>
        <v>2.7629666372888301E-2</v>
      </c>
      <c r="AR127" s="439">
        <f t="shared" si="71"/>
        <v>0.19357116118937401</v>
      </c>
      <c r="AS127" s="439">
        <f t="shared" si="71"/>
        <v>9.5245029641726695E-2</v>
      </c>
      <c r="AT127" s="439">
        <f t="shared" si="58"/>
        <v>2.71011829868525E-2</v>
      </c>
      <c r="AU127" s="439">
        <f t="shared" si="60"/>
        <v>3.6262388229722699E-2</v>
      </c>
      <c r="AV127" s="439">
        <f t="shared" si="65"/>
        <v>1.0963995417936599E-2</v>
      </c>
      <c r="AW127" s="438"/>
      <c r="AX127" s="440"/>
    </row>
    <row r="128" spans="1:50" x14ac:dyDescent="0.25">
      <c r="A128" s="411" t="s">
        <v>92</v>
      </c>
      <c r="B128" s="412" t="s">
        <v>325</v>
      </c>
      <c r="C128" s="415">
        <v>43221</v>
      </c>
      <c r="D128" s="413" t="str">
        <f t="shared" si="38"/>
        <v>43221МИА 1,А4</v>
      </c>
      <c r="E128" s="414">
        <v>1354907399.03</v>
      </c>
      <c r="F128" s="414">
        <v>39441260.759999998</v>
      </c>
      <c r="G128" s="413">
        <v>0.27069375317073502</v>
      </c>
      <c r="H128" s="413">
        <v>0.11871316466156399</v>
      </c>
      <c r="U128" s="446">
        <f t="shared" si="42"/>
        <v>4.9793957784628841E-2</v>
      </c>
      <c r="V128" s="387">
        <v>43191</v>
      </c>
      <c r="W128" s="439">
        <f t="shared" si="68"/>
        <v>3.5837704412988503E-2</v>
      </c>
      <c r="X128" s="439">
        <f t="shared" si="55"/>
        <v>0.119882965138062</v>
      </c>
      <c r="Y128" s="439">
        <f t="shared" si="56"/>
        <v>0</v>
      </c>
      <c r="Z128" s="439">
        <f t="shared" si="64"/>
        <v>7.6053843480918398E-2</v>
      </c>
      <c r="AA128" s="439">
        <f t="shared" si="64"/>
        <v>4.81300024511589E-2</v>
      </c>
      <c r="AB128" s="439">
        <f t="shared" si="59"/>
        <v>0</v>
      </c>
      <c r="AC128" s="439">
        <f t="shared" si="70"/>
        <v>1.9825999512044199E-2</v>
      </c>
      <c r="AD128" s="439">
        <f t="shared" si="70"/>
        <v>4.51982198215077E-2</v>
      </c>
      <c r="AE128" s="439">
        <f t="shared" si="61"/>
        <v>0</v>
      </c>
      <c r="AF128" s="439">
        <f t="shared" si="67"/>
        <v>0</v>
      </c>
      <c r="AG128" s="439">
        <f t="shared" si="69"/>
        <v>4.18608577400977E-2</v>
      </c>
      <c r="AH128" s="439">
        <f t="shared" si="62"/>
        <v>5.6499362443900303E-2</v>
      </c>
      <c r="AI128" s="439">
        <f t="shared" si="62"/>
        <v>4.4524062768292801E-2</v>
      </c>
      <c r="AJ128" s="439">
        <f t="shared" si="62"/>
        <v>1.38742383908722E-2</v>
      </c>
      <c r="AK128" s="439">
        <f t="shared" si="63"/>
        <v>0</v>
      </c>
      <c r="AL128" s="439">
        <f t="shared" si="63"/>
        <v>2.1612292434991501E-4</v>
      </c>
      <c r="AM128" s="439">
        <f t="shared" si="63"/>
        <v>0.109043421201287</v>
      </c>
      <c r="AN128" s="439">
        <f t="shared" si="63"/>
        <v>4.6716203142208097E-2</v>
      </c>
      <c r="AO128" s="439">
        <f t="shared" si="66"/>
        <v>8.35089607236916E-2</v>
      </c>
      <c r="AP128" s="439">
        <f t="shared" si="66"/>
        <v>7.9714780937504101E-2</v>
      </c>
      <c r="AQ128" s="439">
        <f t="shared" si="53"/>
        <v>4.1087186070821298E-2</v>
      </c>
      <c r="AR128" s="439">
        <f t="shared" si="71"/>
        <v>0.17621206496266101</v>
      </c>
      <c r="AS128" s="439">
        <f t="shared" si="71"/>
        <v>0.22673382414401699</v>
      </c>
      <c r="AT128" s="439">
        <f t="shared" si="58"/>
        <v>2.0780045777998201E-2</v>
      </c>
      <c r="AU128" s="439">
        <f t="shared" si="60"/>
        <v>1.4276812851773801E-2</v>
      </c>
      <c r="AV128" s="439">
        <f t="shared" si="65"/>
        <v>0</v>
      </c>
      <c r="AW128" s="439">
        <f t="shared" ref="AW128:AW146" si="72">IF(ISNA(VLOOKUP($V128&amp;AW$75,$D$2:$H$1410,5,FALSE)),"",VLOOKUP($V128&amp;AW$75,$D$2:$H$1410,5,FALSE))</f>
        <v>4.44601812888238E-2</v>
      </c>
      <c r="AX128" s="440"/>
    </row>
    <row r="129" spans="1:50" x14ac:dyDescent="0.25">
      <c r="A129" s="411" t="s">
        <v>92</v>
      </c>
      <c r="B129" s="412" t="s">
        <v>325</v>
      </c>
      <c r="C129" s="415">
        <v>43252</v>
      </c>
      <c r="D129" s="413" t="str">
        <f t="shared" si="38"/>
        <v>43252МИА 1,А4</v>
      </c>
      <c r="E129" s="414">
        <v>1310781329.8800001</v>
      </c>
      <c r="F129" s="414">
        <v>44126069.149999999</v>
      </c>
      <c r="G129" s="413">
        <v>0.30779562997918802</v>
      </c>
      <c r="H129" s="413">
        <v>2.7515696997618098E-2</v>
      </c>
      <c r="U129" s="446">
        <f t="shared" si="42"/>
        <v>6.4399884543915834E-2</v>
      </c>
      <c r="V129" s="387">
        <v>43221</v>
      </c>
      <c r="W129" s="439">
        <f t="shared" si="68"/>
        <v>6.6297556168096697E-2</v>
      </c>
      <c r="X129" s="439">
        <f t="shared" si="55"/>
        <v>0.109319185036041</v>
      </c>
      <c r="Y129" s="439">
        <f t="shared" si="56"/>
        <v>0.11871316466156399</v>
      </c>
      <c r="Z129" s="439">
        <f t="shared" si="64"/>
        <v>3.33207462210569E-2</v>
      </c>
      <c r="AA129" s="439">
        <f t="shared" si="64"/>
        <v>1.89347442651264E-2</v>
      </c>
      <c r="AB129" s="439">
        <f t="shared" si="59"/>
        <v>0</v>
      </c>
      <c r="AC129" s="439">
        <f t="shared" si="70"/>
        <v>4.77496936675443E-2</v>
      </c>
      <c r="AD129" s="439">
        <f t="shared" si="70"/>
        <v>8.9669013394668304E-2</v>
      </c>
      <c r="AE129" s="439">
        <f t="shared" si="61"/>
        <v>9.8151243627242497E-3</v>
      </c>
      <c r="AF129" s="439">
        <f t="shared" si="67"/>
        <v>9.3534048117019999E-2</v>
      </c>
      <c r="AG129" s="439">
        <f t="shared" si="69"/>
        <v>1.7168819361062501E-2</v>
      </c>
      <c r="AH129" s="439">
        <f t="shared" si="62"/>
        <v>8.0389261276579693E-2</v>
      </c>
      <c r="AI129" s="439">
        <f t="shared" si="62"/>
        <v>6.18487979475515E-2</v>
      </c>
      <c r="AJ129" s="439">
        <f t="shared" si="62"/>
        <v>0.138216187135526</v>
      </c>
      <c r="AK129" s="439">
        <f t="shared" si="63"/>
        <v>0</v>
      </c>
      <c r="AL129" s="439">
        <f t="shared" si="63"/>
        <v>0</v>
      </c>
      <c r="AM129" s="439">
        <f t="shared" si="63"/>
        <v>9.9919792737465096E-2</v>
      </c>
      <c r="AN129" s="439">
        <f t="shared" si="63"/>
        <v>0.21785689223903601</v>
      </c>
      <c r="AO129" s="439">
        <f t="shared" si="66"/>
        <v>4.9350328906889701E-2</v>
      </c>
      <c r="AP129" s="439">
        <f t="shared" si="66"/>
        <v>3.6234746796149402E-2</v>
      </c>
      <c r="AQ129" s="439">
        <f t="shared" si="53"/>
        <v>5.8032069775195302E-2</v>
      </c>
      <c r="AR129" s="439">
        <f t="shared" si="71"/>
        <v>0.121635693084149</v>
      </c>
      <c r="AS129" s="439">
        <f t="shared" si="71"/>
        <v>0.11338726726404599</v>
      </c>
      <c r="AT129" s="439">
        <f t="shared" si="58"/>
        <v>0</v>
      </c>
      <c r="AU129" s="439">
        <f t="shared" si="60"/>
        <v>0.10574070691100999</v>
      </c>
      <c r="AV129" s="439">
        <f t="shared" si="65"/>
        <v>0</v>
      </c>
      <c r="AW129" s="439">
        <f t="shared" si="72"/>
        <v>5.1663043357225803E-2</v>
      </c>
      <c r="AX129" s="440"/>
    </row>
    <row r="130" spans="1:50" x14ac:dyDescent="0.25">
      <c r="A130" s="411" t="s">
        <v>92</v>
      </c>
      <c r="B130" s="412" t="s">
        <v>325</v>
      </c>
      <c r="C130" s="415">
        <v>43282</v>
      </c>
      <c r="D130" s="413" t="str">
        <f t="shared" ref="D130:D193" si="73">C130&amp;B130</f>
        <v>43282МИА 1,А4</v>
      </c>
      <c r="E130" s="414">
        <v>1282560264.45</v>
      </c>
      <c r="F130" s="414">
        <v>28221065.43</v>
      </c>
      <c r="G130" s="413">
        <v>0.204898397232916</v>
      </c>
      <c r="H130" s="413">
        <v>4.1164266447614999E-2</v>
      </c>
      <c r="U130" s="446">
        <f t="shared" si="42"/>
        <v>6.8414091608999125E-2</v>
      </c>
      <c r="V130" s="387">
        <v>43252</v>
      </c>
      <c r="W130" s="439">
        <f t="shared" si="68"/>
        <v>9.7021699198398897E-2</v>
      </c>
      <c r="X130" s="439">
        <f t="shared" si="55"/>
        <v>4.0223228142687598E-2</v>
      </c>
      <c r="Y130" s="439">
        <f t="shared" si="56"/>
        <v>2.7515696997618098E-2</v>
      </c>
      <c r="Z130" s="439">
        <f t="shared" si="64"/>
        <v>6.1708577652763697E-4</v>
      </c>
      <c r="AA130" s="439">
        <f t="shared" si="64"/>
        <v>2.0974374672687601E-2</v>
      </c>
      <c r="AB130" s="439">
        <f t="shared" si="59"/>
        <v>0</v>
      </c>
      <c r="AC130" s="439">
        <f t="shared" si="70"/>
        <v>3.69068569725928E-2</v>
      </c>
      <c r="AD130" s="439">
        <f t="shared" si="70"/>
        <v>3.1449723754538597E-2</v>
      </c>
      <c r="AE130" s="439">
        <f t="shared" si="61"/>
        <v>0</v>
      </c>
      <c r="AF130" s="439">
        <f t="shared" si="67"/>
        <v>0</v>
      </c>
      <c r="AG130" s="439">
        <f t="shared" si="69"/>
        <v>2.1242502823032101E-2</v>
      </c>
      <c r="AH130" s="439">
        <f t="shared" si="62"/>
        <v>0.14295979503918499</v>
      </c>
      <c r="AI130" s="439">
        <f t="shared" si="62"/>
        <v>0.56831728657229696</v>
      </c>
      <c r="AJ130" s="439">
        <f t="shared" si="62"/>
        <v>1.54145789309413E-2</v>
      </c>
      <c r="AK130" s="439">
        <f t="shared" si="63"/>
        <v>0</v>
      </c>
      <c r="AL130" s="439">
        <f t="shared" si="63"/>
        <v>0.128654704633656</v>
      </c>
      <c r="AM130" s="439">
        <f t="shared" si="63"/>
        <v>7.5949756273738303E-2</v>
      </c>
      <c r="AN130" s="439">
        <f t="shared" si="63"/>
        <v>5.2071759675012003E-3</v>
      </c>
      <c r="AO130" s="439">
        <f t="shared" si="66"/>
        <v>5.7044504680671702E-2</v>
      </c>
      <c r="AP130" s="439">
        <f t="shared" si="66"/>
        <v>0.165975866430876</v>
      </c>
      <c r="AQ130" s="439">
        <f t="shared" si="53"/>
        <v>3.4443814171896299E-2</v>
      </c>
      <c r="AR130" s="439">
        <f t="shared" si="71"/>
        <v>0.10370656216954199</v>
      </c>
      <c r="AS130" s="439">
        <f t="shared" si="71"/>
        <v>0.27355526023458798</v>
      </c>
      <c r="AT130" s="439">
        <f t="shared" si="58"/>
        <v>0</v>
      </c>
      <c r="AU130" s="439">
        <f t="shared" si="60"/>
        <v>0</v>
      </c>
      <c r="AV130" s="439">
        <f t="shared" si="65"/>
        <v>0</v>
      </c>
      <c r="AW130" s="439">
        <f t="shared" si="72"/>
        <v>0</v>
      </c>
      <c r="AX130" s="440"/>
    </row>
    <row r="131" spans="1:50" x14ac:dyDescent="0.25">
      <c r="A131" s="411" t="s">
        <v>92</v>
      </c>
      <c r="B131" s="412" t="s">
        <v>325</v>
      </c>
      <c r="C131" s="415">
        <v>43313</v>
      </c>
      <c r="D131" s="413" t="str">
        <f t="shared" si="73"/>
        <v>43313МИА 1,А4</v>
      </c>
      <c r="E131" s="414">
        <v>1232603113.6099999</v>
      </c>
      <c r="F131" s="414">
        <v>49957150.840000004</v>
      </c>
      <c r="G131" s="413">
        <v>0.363285827070147</v>
      </c>
      <c r="H131" s="413">
        <v>0.13488481650151901</v>
      </c>
      <c r="U131" s="446">
        <f t="shared" si="42"/>
        <v>7.1244309978983317E-2</v>
      </c>
      <c r="V131" s="387">
        <v>43282</v>
      </c>
      <c r="W131" s="439">
        <f t="shared" si="68"/>
        <v>2.9059364743617901E-2</v>
      </c>
      <c r="X131" s="439">
        <f t="shared" si="55"/>
        <v>5.7298992481883602E-2</v>
      </c>
      <c r="Y131" s="439">
        <f t="shared" si="56"/>
        <v>4.1164266447614999E-2</v>
      </c>
      <c r="Z131" s="439">
        <f t="shared" si="64"/>
        <v>6.4087916539530193E-2</v>
      </c>
      <c r="AA131" s="439">
        <f t="shared" si="64"/>
        <v>4.0717160007749401E-2</v>
      </c>
      <c r="AB131" s="439">
        <f t="shared" si="59"/>
        <v>2.03201659405619E-2</v>
      </c>
      <c r="AC131" s="439">
        <f t="shared" si="70"/>
        <v>6.3104568326881702E-2</v>
      </c>
      <c r="AD131" s="439">
        <f t="shared" si="70"/>
        <v>0.12006115975914899</v>
      </c>
      <c r="AE131" s="439">
        <f t="shared" si="61"/>
        <v>6.11147853167745E-2</v>
      </c>
      <c r="AF131" s="439">
        <f t="shared" si="67"/>
        <v>0.125406645894759</v>
      </c>
      <c r="AG131" s="439">
        <f t="shared" si="69"/>
        <v>2.5660455855160899E-2</v>
      </c>
      <c r="AH131" s="439">
        <f t="shared" si="62"/>
        <v>5.8946732084483901E-2</v>
      </c>
      <c r="AI131" s="439">
        <f t="shared" si="62"/>
        <v>0.145201924589416</v>
      </c>
      <c r="AJ131" s="439">
        <f t="shared" si="62"/>
        <v>1.37626056456264E-2</v>
      </c>
      <c r="AK131" s="439">
        <f t="shared" si="63"/>
        <v>4.5362976241985202E-2</v>
      </c>
      <c r="AL131" s="439">
        <f t="shared" si="63"/>
        <v>3.5345434029347499E-2</v>
      </c>
      <c r="AM131" s="439">
        <f t="shared" si="63"/>
        <v>7.1836163441866593E-2</v>
      </c>
      <c r="AN131" s="439">
        <f t="shared" si="63"/>
        <v>0.40813362131681802</v>
      </c>
      <c r="AO131" s="439">
        <f t="shared" si="66"/>
        <v>5.8180955437052297E-2</v>
      </c>
      <c r="AP131" s="439">
        <f t="shared" si="66"/>
        <v>1.8888409958019398E-2</v>
      </c>
      <c r="AQ131" s="439">
        <f t="shared" si="53"/>
        <v>3.0423725652713299E-2</v>
      </c>
      <c r="AR131" s="439">
        <f t="shared" si="71"/>
        <v>0.112471375951503</v>
      </c>
      <c r="AS131" s="439">
        <f t="shared" si="71"/>
        <v>0.17914384087427601</v>
      </c>
      <c r="AT131" s="439">
        <f t="shared" si="58"/>
        <v>3.0302941176174598E-3</v>
      </c>
      <c r="AU131" s="439">
        <f t="shared" si="60"/>
        <v>7.0326346564947698E-2</v>
      </c>
      <c r="AV131" s="439">
        <f t="shared" si="65"/>
        <v>0</v>
      </c>
      <c r="AW131" s="439">
        <f t="shared" si="72"/>
        <v>2.45464822131937E-2</v>
      </c>
      <c r="AX131" s="440"/>
    </row>
    <row r="132" spans="1:50" x14ac:dyDescent="0.25">
      <c r="A132" s="411" t="s">
        <v>92</v>
      </c>
      <c r="B132" s="412" t="s">
        <v>325</v>
      </c>
      <c r="C132" s="415">
        <v>43344</v>
      </c>
      <c r="D132" s="413" t="str">
        <f t="shared" si="73"/>
        <v>43344МИА 1,А4</v>
      </c>
      <c r="E132" s="414">
        <v>1203582096.01</v>
      </c>
      <c r="F132" s="414">
        <v>29021017.600000001</v>
      </c>
      <c r="G132" s="413">
        <v>0.21468019496395799</v>
      </c>
      <c r="H132" s="413">
        <v>0.10234923665328299</v>
      </c>
      <c r="U132" s="446">
        <f t="shared" si="42"/>
        <v>6.7576650344467887E-2</v>
      </c>
      <c r="V132" s="387">
        <v>43313</v>
      </c>
      <c r="W132" s="439">
        <f t="shared" si="68"/>
        <v>1.8622090019312601E-2</v>
      </c>
      <c r="X132" s="439">
        <f t="shared" si="55"/>
        <v>3.6750898816415203E-2</v>
      </c>
      <c r="Y132" s="439">
        <f t="shared" si="56"/>
        <v>0.13488481650151901</v>
      </c>
      <c r="Z132" s="439">
        <f t="shared" si="64"/>
        <v>4.6316245014132097E-2</v>
      </c>
      <c r="AA132" s="439">
        <f t="shared" si="64"/>
        <v>9.8600074347114999E-2</v>
      </c>
      <c r="AB132" s="439">
        <f t="shared" si="59"/>
        <v>0</v>
      </c>
      <c r="AC132" s="439">
        <f t="shared" si="70"/>
        <v>0</v>
      </c>
      <c r="AD132" s="439">
        <f t="shared" si="70"/>
        <v>0</v>
      </c>
      <c r="AE132" s="439">
        <f t="shared" si="61"/>
        <v>2.2776671844974498E-2</v>
      </c>
      <c r="AF132" s="439">
        <f t="shared" si="67"/>
        <v>0.15006799581674299</v>
      </c>
      <c r="AG132" s="439">
        <f t="shared" si="69"/>
        <v>0.106825253262891</v>
      </c>
      <c r="AH132" s="439">
        <f t="shared" ref="AH132:AJ146" si="74">IF(ISNA(VLOOKUP($V132&amp;AH$75,$D$2:$H$1410,5,FALSE)),"",VLOOKUP($V132&amp;AH$75,$D$2:$H$1410,5,FALSE))</f>
        <v>7.9607087865647297E-2</v>
      </c>
      <c r="AI132" s="439">
        <f t="shared" si="74"/>
        <v>7.3254850157507503E-2</v>
      </c>
      <c r="AJ132" s="439">
        <f t="shared" si="74"/>
        <v>7.9016314354554695E-2</v>
      </c>
      <c r="AK132" s="439">
        <f t="shared" si="63"/>
        <v>0</v>
      </c>
      <c r="AL132" s="439">
        <f t="shared" si="63"/>
        <v>5.1629965024054397E-2</v>
      </c>
      <c r="AM132" s="439">
        <f t="shared" si="63"/>
        <v>5.2946659489385697E-3</v>
      </c>
      <c r="AN132" s="439">
        <f t="shared" si="63"/>
        <v>0.17238263328932299</v>
      </c>
      <c r="AO132" s="439">
        <f t="shared" si="66"/>
        <v>6.2533515351329297E-2</v>
      </c>
      <c r="AP132" s="439">
        <f t="shared" si="66"/>
        <v>0.13130264998927499</v>
      </c>
      <c r="AQ132" s="439">
        <f t="shared" si="53"/>
        <v>0.27133734012319599</v>
      </c>
      <c r="AR132" s="439">
        <f t="shared" si="71"/>
        <v>0.10146248778830801</v>
      </c>
      <c r="AS132" s="439">
        <f t="shared" si="71"/>
        <v>9.7995695619295803E-2</v>
      </c>
      <c r="AT132" s="439">
        <f t="shared" si="58"/>
        <v>0</v>
      </c>
      <c r="AU132" s="439">
        <f t="shared" si="60"/>
        <v>3.1306257546652901E-2</v>
      </c>
      <c r="AV132" s="439">
        <f t="shared" si="65"/>
        <v>9.5073968004301106E-3</v>
      </c>
      <c r="AW132" s="439">
        <f t="shared" si="72"/>
        <v>4.3094653819018197E-2</v>
      </c>
      <c r="AX132" s="440"/>
    </row>
    <row r="133" spans="1:50" x14ac:dyDescent="0.25">
      <c r="A133" s="411" t="s">
        <v>92</v>
      </c>
      <c r="B133" s="412" t="s">
        <v>325</v>
      </c>
      <c r="C133" s="415">
        <v>43374</v>
      </c>
      <c r="D133" s="413" t="str">
        <f t="shared" si="73"/>
        <v>43374МИА 1,А4</v>
      </c>
      <c r="E133" s="414">
        <v>1141297137.25</v>
      </c>
      <c r="F133" s="414">
        <v>62284958.759999998</v>
      </c>
      <c r="G133" s="413">
        <v>0.45834284699170302</v>
      </c>
      <c r="H133" s="413">
        <v>1.9548575855567001E-2</v>
      </c>
      <c r="U133" s="446">
        <f t="shared" si="42"/>
        <v>5.7856063629882243E-2</v>
      </c>
      <c r="V133" s="387">
        <v>43344</v>
      </c>
      <c r="W133" s="439">
        <f t="shared" si="68"/>
        <v>6.6215981316057201E-2</v>
      </c>
      <c r="X133" s="439">
        <f t="shared" si="55"/>
        <v>5.4276776249453998E-2</v>
      </c>
      <c r="Y133" s="439">
        <f t="shared" si="56"/>
        <v>0.10234923665328299</v>
      </c>
      <c r="Z133" s="439">
        <f t="shared" si="64"/>
        <v>0.24993554688293099</v>
      </c>
      <c r="AA133" s="439">
        <f t="shared" si="64"/>
        <v>6.0191106766260299E-2</v>
      </c>
      <c r="AB133" s="439">
        <f t="shared" si="59"/>
        <v>3.1089041491011399E-3</v>
      </c>
      <c r="AC133" s="439">
        <f t="shared" si="70"/>
        <v>2.6998826424071701E-2</v>
      </c>
      <c r="AD133" s="439">
        <f t="shared" si="70"/>
        <v>4.1364295221126703E-2</v>
      </c>
      <c r="AE133" s="439">
        <f t="shared" si="61"/>
        <v>5.2298112339343996E-3</v>
      </c>
      <c r="AF133" s="439">
        <f t="shared" si="67"/>
        <v>0</v>
      </c>
      <c r="AG133" s="439">
        <f t="shared" si="69"/>
        <v>7.8492252907496396E-2</v>
      </c>
      <c r="AH133" s="439">
        <f t="shared" si="74"/>
        <v>7.8987225037537898E-2</v>
      </c>
      <c r="AI133" s="439">
        <f t="shared" si="74"/>
        <v>0.108671457792802</v>
      </c>
      <c r="AJ133" s="439">
        <f t="shared" si="74"/>
        <v>0.108684981253823</v>
      </c>
      <c r="AK133" s="439">
        <f t="shared" si="63"/>
        <v>0</v>
      </c>
      <c r="AL133" s="439">
        <f t="shared" si="63"/>
        <v>0</v>
      </c>
      <c r="AM133" s="439">
        <f t="shared" si="63"/>
        <v>2.0214802687476101E-2</v>
      </c>
      <c r="AN133" s="439">
        <f t="shared" si="63"/>
        <v>3.9344948506892199E-2</v>
      </c>
      <c r="AO133" s="439">
        <f t="shared" si="66"/>
        <v>0.124787060760731</v>
      </c>
      <c r="AP133" s="439">
        <f t="shared" si="66"/>
        <v>0.105607306315137</v>
      </c>
      <c r="AQ133" s="439">
        <f t="shared" si="53"/>
        <v>4.1618751459360302E-2</v>
      </c>
      <c r="AR133" s="439">
        <f t="shared" si="71"/>
        <v>9.7394751341045097E-2</v>
      </c>
      <c r="AS133" s="439">
        <f t="shared" si="71"/>
        <v>8.6224951857788307E-2</v>
      </c>
      <c r="AT133" s="439">
        <f t="shared" si="58"/>
        <v>9.2762880939530907E-3</v>
      </c>
      <c r="AU133" s="439">
        <f t="shared" si="60"/>
        <v>3.4750366841960798E-2</v>
      </c>
      <c r="AV133" s="439">
        <f t="shared" si="65"/>
        <v>0</v>
      </c>
      <c r="AW133" s="439">
        <f t="shared" si="72"/>
        <v>1.8388088254597999E-2</v>
      </c>
      <c r="AX133" s="440"/>
    </row>
    <row r="134" spans="1:50" x14ac:dyDescent="0.25">
      <c r="A134" s="411" t="s">
        <v>92</v>
      </c>
      <c r="B134" s="412" t="s">
        <v>325</v>
      </c>
      <c r="C134" s="415">
        <v>43405</v>
      </c>
      <c r="D134" s="413" t="str">
        <f t="shared" si="73"/>
        <v>43405МИА 1,А4</v>
      </c>
      <c r="E134" s="414">
        <v>1081106013.0999999</v>
      </c>
      <c r="F134" s="414">
        <v>60191124.149999999</v>
      </c>
      <c r="G134" s="413">
        <v>0.46282230850084799</v>
      </c>
      <c r="H134" s="413">
        <v>0.23721636047977601</v>
      </c>
      <c r="U134" s="446">
        <f t="shared" si="42"/>
        <v>7.1401499279473438E-2</v>
      </c>
      <c r="V134" s="387">
        <v>43374</v>
      </c>
      <c r="W134" s="439">
        <f t="shared" si="68"/>
        <v>0.240671079114463</v>
      </c>
      <c r="X134" s="439">
        <f t="shared" si="55"/>
        <v>0.113892750581227</v>
      </c>
      <c r="Y134" s="439">
        <f t="shared" si="56"/>
        <v>1.9548575855567001E-2</v>
      </c>
      <c r="Z134" s="439">
        <f t="shared" si="64"/>
        <v>6.8419586505694394E-2</v>
      </c>
      <c r="AA134" s="439">
        <f t="shared" si="64"/>
        <v>0.104199000196282</v>
      </c>
      <c r="AB134" s="439">
        <f t="shared" si="59"/>
        <v>3.4396073970282701E-2</v>
      </c>
      <c r="AC134" s="439">
        <f t="shared" si="70"/>
        <v>6.7820583299648698E-2</v>
      </c>
      <c r="AD134" s="439">
        <f t="shared" si="70"/>
        <v>0.10219128778908999</v>
      </c>
      <c r="AE134" s="439">
        <f t="shared" si="61"/>
        <v>1.89784355315237E-3</v>
      </c>
      <c r="AF134" s="439">
        <f t="shared" si="67"/>
        <v>0.23116656004470201</v>
      </c>
      <c r="AG134" s="439">
        <f t="shared" si="69"/>
        <v>2.1436288113297699E-2</v>
      </c>
      <c r="AH134" s="439">
        <f t="shared" si="74"/>
        <v>5.20819944318648E-2</v>
      </c>
      <c r="AI134" s="439">
        <f t="shared" si="74"/>
        <v>0</v>
      </c>
      <c r="AJ134" s="439">
        <f t="shared" si="74"/>
        <v>4.94907341569941E-2</v>
      </c>
      <c r="AK134" s="439">
        <f t="shared" ref="AK134:AN146" si="75">IF(ISNA(VLOOKUP($V134&amp;AK$75,$D$2:$H$1410,5,FALSE)),"",VLOOKUP($V134&amp;AK$75,$D$2:$H$1410,5,FALSE))</f>
        <v>3.3114420507141397E-2</v>
      </c>
      <c r="AL134" s="439">
        <f t="shared" si="75"/>
        <v>0</v>
      </c>
      <c r="AM134" s="439">
        <f t="shared" si="75"/>
        <v>0.104952231030041</v>
      </c>
      <c r="AN134" s="439">
        <f t="shared" si="75"/>
        <v>3.7702488973301598E-2</v>
      </c>
      <c r="AO134" s="439">
        <f t="shared" si="66"/>
        <v>9.7401317263497905E-2</v>
      </c>
      <c r="AP134" s="439">
        <f t="shared" si="66"/>
        <v>5.1028545116914903E-2</v>
      </c>
      <c r="AQ134" s="439">
        <f t="shared" si="53"/>
        <v>1.8869865986616E-2</v>
      </c>
      <c r="AR134" s="439">
        <f t="shared" si="71"/>
        <v>0.15632376356043501</v>
      </c>
      <c r="AS134" s="439">
        <f t="shared" si="71"/>
        <v>0.17062341615881599</v>
      </c>
      <c r="AT134" s="439">
        <f t="shared" si="58"/>
        <v>5.2840721626664601E-3</v>
      </c>
      <c r="AU134" s="439">
        <f t="shared" si="60"/>
        <v>0.116101733827218</v>
      </c>
      <c r="AV134" s="439">
        <f t="shared" si="65"/>
        <v>0</v>
      </c>
      <c r="AW134" s="439">
        <f t="shared" si="72"/>
        <v>2.9226268346868801E-2</v>
      </c>
      <c r="AX134" s="440"/>
    </row>
    <row r="135" spans="1:50" x14ac:dyDescent="0.25">
      <c r="A135" s="411" t="s">
        <v>92</v>
      </c>
      <c r="B135" s="412" t="s">
        <v>325</v>
      </c>
      <c r="C135" s="415">
        <v>43435</v>
      </c>
      <c r="D135" s="413" t="str">
        <f t="shared" si="73"/>
        <v>43435МИА 1,А4</v>
      </c>
      <c r="E135" s="414">
        <v>1034961995.4</v>
      </c>
      <c r="F135" s="414">
        <v>46144017.700000003</v>
      </c>
      <c r="G135" s="413">
        <v>0.38220584212879599</v>
      </c>
      <c r="H135" s="413">
        <v>6.18763801245161E-2</v>
      </c>
      <c r="U135" s="446">
        <f t="shared" si="42"/>
        <v>7.0349142329530295E-2</v>
      </c>
      <c r="V135" s="387">
        <v>43405</v>
      </c>
      <c r="W135" s="439">
        <f t="shared" si="68"/>
        <v>2.4048140594521698E-2</v>
      </c>
      <c r="X135" s="439">
        <f t="shared" si="55"/>
        <v>6.9092395903368506E-2</v>
      </c>
      <c r="Y135" s="439">
        <f t="shared" si="56"/>
        <v>0.23721636047977601</v>
      </c>
      <c r="Z135" s="439">
        <f t="shared" si="64"/>
        <v>7.9638860919858501E-2</v>
      </c>
      <c r="AA135" s="439">
        <f t="shared" si="64"/>
        <v>1.4868262813122601E-2</v>
      </c>
      <c r="AB135" s="439">
        <f t="shared" si="59"/>
        <v>1.1392411556873101E-3</v>
      </c>
      <c r="AC135" s="439">
        <f t="shared" si="70"/>
        <v>0.110927072300472</v>
      </c>
      <c r="AD135" s="439">
        <f t="shared" si="70"/>
        <v>6.3153331670951801E-2</v>
      </c>
      <c r="AE135" s="439">
        <f t="shared" si="61"/>
        <v>1.8647088471416901E-2</v>
      </c>
      <c r="AF135" s="439">
        <f t="shared" si="67"/>
        <v>0.24471387770907099</v>
      </c>
      <c r="AG135" s="439">
        <f t="shared" si="69"/>
        <v>0</v>
      </c>
      <c r="AH135" s="439">
        <f t="shared" si="74"/>
        <v>7.2647071723130993E-2</v>
      </c>
      <c r="AI135" s="439">
        <f t="shared" si="74"/>
        <v>0.25239049274025399</v>
      </c>
      <c r="AJ135" s="439">
        <f t="shared" si="74"/>
        <v>4.27214313235652E-2</v>
      </c>
      <c r="AK135" s="439">
        <f t="shared" si="75"/>
        <v>0</v>
      </c>
      <c r="AL135" s="439">
        <f t="shared" si="75"/>
        <v>0</v>
      </c>
      <c r="AM135" s="439">
        <f t="shared" si="75"/>
        <v>8.9570531676805606E-2</v>
      </c>
      <c r="AN135" s="439">
        <f t="shared" si="75"/>
        <v>7.2576192468023298E-2</v>
      </c>
      <c r="AO135" s="439">
        <f t="shared" si="66"/>
        <v>3.3406715049649101E-2</v>
      </c>
      <c r="AP135" s="439">
        <f t="shared" si="66"/>
        <v>5.9540334314328598E-2</v>
      </c>
      <c r="AQ135" s="439">
        <f t="shared" si="53"/>
        <v>2.3774372575997099E-2</v>
      </c>
      <c r="AR135" s="439">
        <f t="shared" si="71"/>
        <v>0.19148432734857901</v>
      </c>
      <c r="AS135" s="439">
        <f t="shared" si="71"/>
        <v>0.12305363098067799</v>
      </c>
      <c r="AT135" s="439">
        <f t="shared" si="58"/>
        <v>7.4120127913088803E-3</v>
      </c>
      <c r="AU135" s="439">
        <f t="shared" si="60"/>
        <v>4.6726685715836602E-3</v>
      </c>
      <c r="AV135" s="439">
        <f t="shared" si="65"/>
        <v>0</v>
      </c>
      <c r="AW135" s="439">
        <f t="shared" si="72"/>
        <v>3.9104985015352499E-2</v>
      </c>
      <c r="AX135" s="441">
        <f t="shared" ref="AX135:AX146" si="76">IF(ISNA(VLOOKUP($V135&amp;AX$75,$D$2:$H$1410,5,FALSE)),"",VLOOKUP($V135&amp;AX$75,$D$2:$H$1410,5,FALSE))</f>
        <v>9.3976586629346395E-2</v>
      </c>
    </row>
    <row r="136" spans="1:50" x14ac:dyDescent="0.25">
      <c r="A136" s="411" t="s">
        <v>92</v>
      </c>
      <c r="B136" s="412" t="s">
        <v>325</v>
      </c>
      <c r="C136" s="415">
        <v>43466</v>
      </c>
      <c r="D136" s="413" t="str">
        <f t="shared" si="73"/>
        <v>43466МИА 1,А4</v>
      </c>
      <c r="E136" s="414">
        <v>1013122144.24</v>
      </c>
      <c r="F136" s="414">
        <v>21839851.16</v>
      </c>
      <c r="G136" s="413">
        <v>0.19127966390988899</v>
      </c>
      <c r="H136" s="413">
        <v>6.6788167318746802E-2</v>
      </c>
      <c r="U136" s="446">
        <f t="shared" si="42"/>
        <v>6.1303702627381572E-2</v>
      </c>
      <c r="V136" s="387">
        <v>43435</v>
      </c>
      <c r="W136" s="439">
        <f t="shared" si="68"/>
        <v>5.1900370203488699E-2</v>
      </c>
      <c r="X136" s="439">
        <f t="shared" si="55"/>
        <v>5.9873665671401101E-2</v>
      </c>
      <c r="Y136" s="439">
        <f t="shared" si="56"/>
        <v>6.18763801245161E-2</v>
      </c>
      <c r="Z136" s="439">
        <f t="shared" ref="Z136:AA146" si="77">IF(ISNA(VLOOKUP($V136&amp;Z$75,$D$2:$H$1410,5,FALSE)),"",VLOOKUP($V136&amp;Z$75,$D$2:$H$1410,5,FALSE))</f>
        <v>4.6832442370337499E-2</v>
      </c>
      <c r="AA136" s="439">
        <f t="shared" si="77"/>
        <v>3.2528096025591598E-2</v>
      </c>
      <c r="AB136" s="439">
        <f t="shared" si="59"/>
        <v>9.1906961771962593E-3</v>
      </c>
      <c r="AC136" s="439">
        <f t="shared" si="70"/>
        <v>0.114765601056158</v>
      </c>
      <c r="AD136" s="439">
        <f t="shared" si="70"/>
        <v>2.18706072486912E-2</v>
      </c>
      <c r="AE136" s="439">
        <f t="shared" si="61"/>
        <v>3.6285707341313297E-2</v>
      </c>
      <c r="AF136" s="439">
        <f t="shared" si="67"/>
        <v>0</v>
      </c>
      <c r="AG136" s="439">
        <f t="shared" si="69"/>
        <v>2.10322285785733E-2</v>
      </c>
      <c r="AH136" s="439">
        <f t="shared" si="74"/>
        <v>6.7799682945822504E-2</v>
      </c>
      <c r="AI136" s="439">
        <f t="shared" si="74"/>
        <v>9.3809983007511796E-2</v>
      </c>
      <c r="AJ136" s="439">
        <f t="shared" si="74"/>
        <v>5.7079230481319902E-2</v>
      </c>
      <c r="AK136" s="439">
        <f t="shared" si="75"/>
        <v>1.6211401173102599E-2</v>
      </c>
      <c r="AL136" s="439">
        <f t="shared" si="75"/>
        <v>3.4033199615586401E-2</v>
      </c>
      <c r="AM136" s="439">
        <f t="shared" si="75"/>
        <v>0.121228298641312</v>
      </c>
      <c r="AN136" s="439">
        <f t="shared" si="75"/>
        <v>0.11448401754960801</v>
      </c>
      <c r="AO136" s="439">
        <f t="shared" si="66"/>
        <v>6.4457752529145304E-2</v>
      </c>
      <c r="AP136" s="439">
        <f t="shared" si="66"/>
        <v>5.2140773313602798E-2</v>
      </c>
      <c r="AQ136" s="439">
        <f t="shared" si="53"/>
        <v>3.0565685960501899E-2</v>
      </c>
      <c r="AR136" s="439">
        <f t="shared" si="71"/>
        <v>0.13617169651942301</v>
      </c>
      <c r="AS136" s="439">
        <f t="shared" si="71"/>
        <v>0.18152611363451401</v>
      </c>
      <c r="AT136" s="439">
        <f t="shared" si="58"/>
        <v>5.4417332124808503E-2</v>
      </c>
      <c r="AU136" s="439">
        <f t="shared" si="60"/>
        <v>0.19607455023403</v>
      </c>
      <c r="AV136" s="439">
        <f t="shared" si="65"/>
        <v>5.8805622780762103E-3</v>
      </c>
      <c r="AW136" s="439">
        <f t="shared" si="72"/>
        <v>2.20268049678407E-2</v>
      </c>
      <c r="AX136" s="441">
        <f t="shared" si="76"/>
        <v>1.24407937932114E-2</v>
      </c>
    </row>
    <row r="137" spans="1:50" x14ac:dyDescent="0.25">
      <c r="A137" s="411" t="s">
        <v>92</v>
      </c>
      <c r="B137" s="412" t="s">
        <v>325</v>
      </c>
      <c r="C137" s="415">
        <v>43497</v>
      </c>
      <c r="D137" s="413" t="str">
        <f t="shared" si="73"/>
        <v>43497МИА 1,А4</v>
      </c>
      <c r="E137" s="414">
        <v>984234003.450001</v>
      </c>
      <c r="F137" s="414">
        <v>28888140.789999999</v>
      </c>
      <c r="G137" s="413">
        <v>0.237668348932041</v>
      </c>
      <c r="H137" s="413">
        <v>6.8390024166074204E-2</v>
      </c>
      <c r="U137" s="446">
        <f t="shared" si="42"/>
        <v>6.0366600119383045E-2</v>
      </c>
      <c r="V137" s="387">
        <v>43466</v>
      </c>
      <c r="W137" s="439">
        <f t="shared" si="68"/>
        <v>2.5936422885467301E-2</v>
      </c>
      <c r="X137" s="439">
        <f t="shared" si="55"/>
        <v>0.15399503970806799</v>
      </c>
      <c r="Y137" s="439">
        <f t="shared" si="56"/>
        <v>6.6788167318746802E-2</v>
      </c>
      <c r="Z137" s="439">
        <f t="shared" si="77"/>
        <v>1.76599543908234E-2</v>
      </c>
      <c r="AA137" s="439">
        <f t="shared" si="77"/>
        <v>9.9456258786285306E-2</v>
      </c>
      <c r="AB137" s="439">
        <f t="shared" si="59"/>
        <v>3.5795833333816099E-2</v>
      </c>
      <c r="AC137" s="439">
        <f t="shared" si="70"/>
        <v>0</v>
      </c>
      <c r="AD137" s="439">
        <f t="shared" si="70"/>
        <v>6.1585716425248301E-2</v>
      </c>
      <c r="AE137" s="439">
        <f t="shared" si="61"/>
        <v>4.0604721822790998E-2</v>
      </c>
      <c r="AF137" s="439">
        <f t="shared" si="67"/>
        <v>0.357376058548105</v>
      </c>
      <c r="AG137" s="439">
        <f t="shared" si="69"/>
        <v>4.7455380209415102E-2</v>
      </c>
      <c r="AH137" s="439">
        <f t="shared" si="74"/>
        <v>0.117347790071201</v>
      </c>
      <c r="AI137" s="439">
        <f t="shared" si="74"/>
        <v>5.8073085866453801E-2</v>
      </c>
      <c r="AJ137" s="439">
        <f t="shared" si="74"/>
        <v>7.3191253173921195E-2</v>
      </c>
      <c r="AK137" s="439">
        <f t="shared" si="75"/>
        <v>0</v>
      </c>
      <c r="AL137" s="439">
        <f t="shared" si="75"/>
        <v>0</v>
      </c>
      <c r="AM137" s="439">
        <f t="shared" si="75"/>
        <v>5.0590530243159099E-2</v>
      </c>
      <c r="AN137" s="439">
        <f t="shared" si="75"/>
        <v>4.3179155355856501E-2</v>
      </c>
      <c r="AO137" s="439">
        <f t="shared" ref="AO137:AP146" si="78">IF(ISNA(VLOOKUP($V137&amp;AO$75,$D$2:$H$1410,5,FALSE)),"",VLOOKUP($V137&amp;AO$75,$D$2:$H$1410,5,FALSE))</f>
        <v>4.5857515040557101E-2</v>
      </c>
      <c r="AP137" s="439">
        <f t="shared" si="78"/>
        <v>0.140243479245659</v>
      </c>
      <c r="AQ137" s="439">
        <f t="shared" si="53"/>
        <v>5.9121634949432797E-3</v>
      </c>
      <c r="AR137" s="439">
        <f t="shared" si="71"/>
        <v>4.5964752079858402E-2</v>
      </c>
      <c r="AS137" s="439">
        <f t="shared" si="71"/>
        <v>0.15227390832877</v>
      </c>
      <c r="AT137" s="439">
        <f t="shared" si="58"/>
        <v>3.9304756787886799E-3</v>
      </c>
      <c r="AU137" s="439">
        <f t="shared" si="60"/>
        <v>0</v>
      </c>
      <c r="AV137" s="439">
        <f t="shared" si="65"/>
        <v>2.76157907412087E-2</v>
      </c>
      <c r="AW137" s="439">
        <f t="shared" si="72"/>
        <v>1.8474798341505099E-2</v>
      </c>
      <c r="AX137" s="441">
        <f t="shared" si="76"/>
        <v>9.5655225207724704E-4</v>
      </c>
    </row>
    <row r="138" spans="1:50" x14ac:dyDescent="0.25">
      <c r="A138" s="411" t="s">
        <v>92</v>
      </c>
      <c r="B138" s="412" t="s">
        <v>325</v>
      </c>
      <c r="C138" s="415">
        <v>43525</v>
      </c>
      <c r="D138" s="413" t="str">
        <f t="shared" si="73"/>
        <v>43525МИА 1,А4</v>
      </c>
      <c r="E138" s="414">
        <v>962073452.54000103</v>
      </c>
      <c r="F138" s="414">
        <v>22160550.91</v>
      </c>
      <c r="G138" s="413">
        <v>0.19455588653675199</v>
      </c>
      <c r="H138" s="413">
        <v>0.16941791052376501</v>
      </c>
      <c r="U138" s="446">
        <f t="shared" si="42"/>
        <v>7.2403163575475493E-2</v>
      </c>
      <c r="V138" s="387">
        <v>43497</v>
      </c>
      <c r="W138" s="439">
        <f t="shared" si="68"/>
        <v>5.20377940243257E-2</v>
      </c>
      <c r="X138" s="439">
        <f t="shared" si="55"/>
        <v>9.0325365150581594E-2</v>
      </c>
      <c r="Y138" s="439">
        <f t="shared" si="56"/>
        <v>6.8390024166074204E-2</v>
      </c>
      <c r="Z138" s="439">
        <f t="shared" si="77"/>
        <v>2.6219312057630499E-2</v>
      </c>
      <c r="AA138" s="439">
        <f t="shared" si="77"/>
        <v>1.06050136469793E-2</v>
      </c>
      <c r="AB138" s="439">
        <f t="shared" si="59"/>
        <v>4.2829146851987202E-2</v>
      </c>
      <c r="AC138" s="439">
        <f t="shared" si="70"/>
        <v>0</v>
      </c>
      <c r="AD138" s="439">
        <f t="shared" si="70"/>
        <v>2.0340287394058399E-2</v>
      </c>
      <c r="AE138" s="439">
        <f t="shared" si="61"/>
        <v>0</v>
      </c>
      <c r="AF138" s="439">
        <f t="shared" si="67"/>
        <v>0.14090796647689399</v>
      </c>
      <c r="AG138" s="439">
        <f t="shared" si="69"/>
        <v>2.5189477122147801E-2</v>
      </c>
      <c r="AH138" s="439">
        <f t="shared" si="74"/>
        <v>4.3833562812753399E-2</v>
      </c>
      <c r="AI138" s="439">
        <f t="shared" si="74"/>
        <v>0.42196257990639102</v>
      </c>
      <c r="AJ138" s="439">
        <f t="shared" si="74"/>
        <v>0.13252113849313499</v>
      </c>
      <c r="AK138" s="439">
        <f t="shared" si="75"/>
        <v>5.8014728752793003E-2</v>
      </c>
      <c r="AL138" s="439">
        <f t="shared" si="75"/>
        <v>1.26008962456063E-2</v>
      </c>
      <c r="AM138" s="439">
        <f t="shared" si="75"/>
        <v>2.4506001880308E-2</v>
      </c>
      <c r="AN138" s="439">
        <f t="shared" si="75"/>
        <v>5.1423751976089803E-2</v>
      </c>
      <c r="AO138" s="439">
        <f t="shared" si="78"/>
        <v>6.6359937832863397E-2</v>
      </c>
      <c r="AP138" s="439">
        <f t="shared" si="78"/>
        <v>5.31458584136437E-2</v>
      </c>
      <c r="AQ138" s="439">
        <f t="shared" si="53"/>
        <v>2.5409932474647099E-2</v>
      </c>
      <c r="AR138" s="439">
        <f t="shared" si="71"/>
        <v>0.110024646010631</v>
      </c>
      <c r="AS138" s="439">
        <f t="shared" si="71"/>
        <v>0.25425090178005899</v>
      </c>
      <c r="AT138" s="439">
        <f t="shared" si="58"/>
        <v>7.6287477182050006E-2</v>
      </c>
      <c r="AU138" s="439">
        <f t="shared" si="60"/>
        <v>0.101521877330574</v>
      </c>
      <c r="AV138" s="439">
        <f t="shared" si="65"/>
        <v>6.5412245137551603E-2</v>
      </c>
      <c r="AW138" s="439">
        <f t="shared" si="72"/>
        <v>4.28590130623073E-2</v>
      </c>
      <c r="AX138" s="441">
        <f t="shared" si="76"/>
        <v>1.0309643931231099E-2</v>
      </c>
    </row>
    <row r="139" spans="1:50" x14ac:dyDescent="0.25">
      <c r="A139" s="411" t="s">
        <v>92</v>
      </c>
      <c r="B139" s="412" t="s">
        <v>325</v>
      </c>
      <c r="C139" s="415">
        <v>43556</v>
      </c>
      <c r="D139" s="413" t="str">
        <f t="shared" si="73"/>
        <v>43556МИА 1,А4</v>
      </c>
      <c r="E139" s="414">
        <v>943581284.82000005</v>
      </c>
      <c r="F139" s="414">
        <v>18492167.719999999</v>
      </c>
      <c r="G139" s="413">
        <v>0.14099924831393501</v>
      </c>
      <c r="H139" s="413">
        <v>2.8787140634080301E-2</v>
      </c>
      <c r="U139" s="446">
        <f t="shared" si="42"/>
        <v>7.9412920058944875E-2</v>
      </c>
      <c r="V139" s="387">
        <v>43525</v>
      </c>
      <c r="W139" s="439">
        <f t="shared" si="68"/>
        <v>8.8252689796719894E-2</v>
      </c>
      <c r="X139" s="439">
        <f t="shared" si="55"/>
        <v>5.6659385788540802E-2</v>
      </c>
      <c r="Y139" s="439">
        <f t="shared" si="56"/>
        <v>0.16941791052376501</v>
      </c>
      <c r="Z139" s="439">
        <f t="shared" si="77"/>
        <v>0</v>
      </c>
      <c r="AA139" s="439">
        <f t="shared" si="77"/>
        <v>3.87581655808261E-2</v>
      </c>
      <c r="AB139" s="439">
        <f t="shared" si="59"/>
        <v>0</v>
      </c>
      <c r="AC139" s="439">
        <f t="shared" si="70"/>
        <v>6.8702184629638105E-2</v>
      </c>
      <c r="AD139" s="439">
        <f t="shared" si="70"/>
        <v>2.1048545448549699E-2</v>
      </c>
      <c r="AE139" s="439">
        <f t="shared" si="61"/>
        <v>1.0156128713005899E-2</v>
      </c>
      <c r="AF139" s="439">
        <f t="shared" si="67"/>
        <v>0.48270643866443302</v>
      </c>
      <c r="AG139" s="439">
        <f t="shared" si="69"/>
        <v>1.9930423036204799E-2</v>
      </c>
      <c r="AH139" s="439">
        <f t="shared" si="74"/>
        <v>0.104378003826146</v>
      </c>
      <c r="AI139" s="439">
        <f t="shared" si="74"/>
        <v>7.0677253414621097E-2</v>
      </c>
      <c r="AJ139" s="439">
        <f t="shared" si="74"/>
        <v>8.7761074553499102E-2</v>
      </c>
      <c r="AK139" s="439">
        <f t="shared" si="75"/>
        <v>1.7050933041934599E-2</v>
      </c>
      <c r="AL139" s="439">
        <f t="shared" si="75"/>
        <v>0.18283252395815799</v>
      </c>
      <c r="AM139" s="439">
        <f t="shared" si="75"/>
        <v>8.5125765375781898E-2</v>
      </c>
      <c r="AN139" s="439">
        <f t="shared" si="75"/>
        <v>0.12735590689373999</v>
      </c>
      <c r="AO139" s="439">
        <f t="shared" si="78"/>
        <v>8.3018874018602404E-2</v>
      </c>
      <c r="AP139" s="439">
        <f t="shared" si="78"/>
        <v>9.6695915060462503E-2</v>
      </c>
      <c r="AQ139" s="439">
        <f t="shared" si="53"/>
        <v>4.1831905581218402E-2</v>
      </c>
      <c r="AR139" s="439">
        <f t="shared" si="71"/>
        <v>6.2981678095397897E-2</v>
      </c>
      <c r="AS139" s="439">
        <f t="shared" si="71"/>
        <v>0.23966441985405701</v>
      </c>
      <c r="AT139" s="439">
        <f t="shared" si="58"/>
        <v>1.46215614481348E-2</v>
      </c>
      <c r="AU139" s="439">
        <f t="shared" si="60"/>
        <v>2.65873929798465E-2</v>
      </c>
      <c r="AV139" s="439">
        <f t="shared" si="65"/>
        <v>2.51550483392033E-2</v>
      </c>
      <c r="AW139" s="439">
        <f t="shared" si="72"/>
        <v>0</v>
      </c>
      <c r="AX139" s="441">
        <f t="shared" si="76"/>
        <v>2.19163302796921E-3</v>
      </c>
    </row>
    <row r="140" spans="1:50" x14ac:dyDescent="0.25">
      <c r="A140" s="411" t="s">
        <v>92</v>
      </c>
      <c r="B140" s="412" t="s">
        <v>325</v>
      </c>
      <c r="C140" s="415">
        <v>43586</v>
      </c>
      <c r="D140" s="413" t="str">
        <f t="shared" si="73"/>
        <v>43586МИА 1,А4</v>
      </c>
      <c r="E140" s="414">
        <v>928286595.32000005</v>
      </c>
      <c r="F140" s="414">
        <v>15294689.5</v>
      </c>
      <c r="G140" s="413">
        <v>0.12297042314043299</v>
      </c>
      <c r="H140" s="413">
        <v>0.129965050062958</v>
      </c>
      <c r="U140" s="446">
        <f t="shared" si="42"/>
        <v>5.1010500611327114E-2</v>
      </c>
      <c r="V140" s="387">
        <v>43556</v>
      </c>
      <c r="W140" s="439">
        <f t="shared" si="68"/>
        <v>6.9289892033817094E-2</v>
      </c>
      <c r="X140" s="439">
        <f t="shared" si="55"/>
        <v>0.19572746809431099</v>
      </c>
      <c r="Y140" s="439">
        <f t="shared" si="56"/>
        <v>2.8787140634080301E-2</v>
      </c>
      <c r="Z140" s="439">
        <f t="shared" si="77"/>
        <v>0</v>
      </c>
      <c r="AA140" s="439">
        <f t="shared" si="77"/>
        <v>5.5574736004863401E-2</v>
      </c>
      <c r="AB140" s="439">
        <f t="shared" si="59"/>
        <v>0</v>
      </c>
      <c r="AC140" s="439">
        <f t="shared" si="70"/>
        <v>7.0685877700798996E-2</v>
      </c>
      <c r="AD140" s="439">
        <f t="shared" si="70"/>
        <v>4.9697427439564103E-2</v>
      </c>
      <c r="AE140" s="439">
        <f t="shared" si="61"/>
        <v>0</v>
      </c>
      <c r="AF140" s="439">
        <f t="shared" si="67"/>
        <v>6.33802909129174E-2</v>
      </c>
      <c r="AG140" s="439">
        <f t="shared" si="69"/>
        <v>0</v>
      </c>
      <c r="AH140" s="439">
        <f t="shared" si="74"/>
        <v>5.2207698478412903E-2</v>
      </c>
      <c r="AI140" s="439">
        <f t="shared" si="74"/>
        <v>1.72196879612818E-3</v>
      </c>
      <c r="AJ140" s="439">
        <f t="shared" si="74"/>
        <v>2.0385242539945701E-2</v>
      </c>
      <c r="AK140" s="439">
        <f t="shared" si="75"/>
        <v>0</v>
      </c>
      <c r="AL140" s="439">
        <f t="shared" si="75"/>
        <v>0.185262752083375</v>
      </c>
      <c r="AM140" s="439">
        <f t="shared" si="75"/>
        <v>3.7557299182525802E-2</v>
      </c>
      <c r="AN140" s="439">
        <f t="shared" si="75"/>
        <v>0</v>
      </c>
      <c r="AO140" s="439">
        <f t="shared" si="78"/>
        <v>4.7565170448355502E-2</v>
      </c>
      <c r="AP140" s="439">
        <f t="shared" si="78"/>
        <v>0.16042042011441901</v>
      </c>
      <c r="AQ140" s="439">
        <f t="shared" si="53"/>
        <v>4.7357914465215201E-2</v>
      </c>
      <c r="AR140" s="439">
        <f t="shared" si="71"/>
        <v>2.4490288255148901E-2</v>
      </c>
      <c r="AS140" s="439">
        <f t="shared" si="71"/>
        <v>0.19407240136836601</v>
      </c>
      <c r="AT140" s="439">
        <f t="shared" si="58"/>
        <v>0</v>
      </c>
      <c r="AU140" s="439">
        <f t="shared" si="60"/>
        <v>2.7621144098118802E-2</v>
      </c>
      <c r="AV140" s="439">
        <f t="shared" si="65"/>
        <v>8.2667907804097607E-2</v>
      </c>
      <c r="AW140" s="439">
        <f t="shared" si="72"/>
        <v>0</v>
      </c>
      <c r="AX140" s="441">
        <f t="shared" si="76"/>
        <v>1.38209766626981E-2</v>
      </c>
    </row>
    <row r="141" spans="1:50" x14ac:dyDescent="0.25">
      <c r="A141" s="411" t="s">
        <v>92</v>
      </c>
      <c r="B141" s="412" t="s">
        <v>325</v>
      </c>
      <c r="C141" s="415">
        <v>43617</v>
      </c>
      <c r="D141" s="413" t="str">
        <f t="shared" si="73"/>
        <v>43617МИА 1,А4</v>
      </c>
      <c r="E141" s="414">
        <v>903908919.5</v>
      </c>
      <c r="F141" s="414">
        <v>24377675.82</v>
      </c>
      <c r="G141" s="413">
        <v>0.22671432498892199</v>
      </c>
      <c r="H141" s="413">
        <v>0.21488810446760401</v>
      </c>
      <c r="U141" s="446">
        <f t="shared" ref="U141:U146" si="79">AVERAGE(W141:AX141)</f>
        <v>8.3702924713098148E-2</v>
      </c>
      <c r="V141" s="387">
        <v>43586</v>
      </c>
      <c r="W141" s="439">
        <f t="shared" si="68"/>
        <v>8.6120420038148598E-2</v>
      </c>
      <c r="X141" s="439">
        <f t="shared" si="55"/>
        <v>3.2848769044252699E-2</v>
      </c>
      <c r="Y141" s="439">
        <f t="shared" si="56"/>
        <v>0.129965050062958</v>
      </c>
      <c r="Z141" s="439">
        <f t="shared" si="77"/>
        <v>0.22710041385572</v>
      </c>
      <c r="AA141" s="439">
        <f t="shared" si="77"/>
        <v>4.7083386844398202E-2</v>
      </c>
      <c r="AB141" s="439">
        <f t="shared" si="59"/>
        <v>9.7485808868625803E-2</v>
      </c>
      <c r="AC141" s="439">
        <f t="shared" si="70"/>
        <v>9.2187671245926403E-2</v>
      </c>
      <c r="AD141" s="439">
        <f t="shared" si="70"/>
        <v>3.3770831342049799E-2</v>
      </c>
      <c r="AE141" s="439">
        <f t="shared" si="61"/>
        <v>2.0411398993035498E-2</v>
      </c>
      <c r="AF141" s="439">
        <f t="shared" si="67"/>
        <v>0.21556005229590799</v>
      </c>
      <c r="AG141" s="439">
        <f t="shared" si="69"/>
        <v>4.2034939895899598E-2</v>
      </c>
      <c r="AH141" s="439">
        <f t="shared" si="74"/>
        <v>0.19876447529761301</v>
      </c>
      <c r="AI141" s="439">
        <f t="shared" si="74"/>
        <v>1.7802174776994799E-2</v>
      </c>
      <c r="AJ141" s="439">
        <f t="shared" si="74"/>
        <v>0</v>
      </c>
      <c r="AK141" s="439">
        <f t="shared" si="75"/>
        <v>1.54232312403357E-3</v>
      </c>
      <c r="AL141" s="439">
        <f t="shared" si="75"/>
        <v>0.12715930789586999</v>
      </c>
      <c r="AM141" s="439">
        <f t="shared" si="75"/>
        <v>0.100670554415019</v>
      </c>
      <c r="AN141" s="439">
        <f t="shared" si="75"/>
        <v>0.123223759112257</v>
      </c>
      <c r="AO141" s="439">
        <f t="shared" si="78"/>
        <v>7.5527885140637005E-2</v>
      </c>
      <c r="AP141" s="439">
        <f t="shared" si="78"/>
        <v>0.15517287969618401</v>
      </c>
      <c r="AQ141" s="439">
        <f t="shared" si="53"/>
        <v>3.3246641124216797E-2</v>
      </c>
      <c r="AR141" s="439">
        <f t="shared" si="71"/>
        <v>7.1832339571512901E-2</v>
      </c>
      <c r="AS141" s="439">
        <f t="shared" si="71"/>
        <v>0.190765239236701</v>
      </c>
      <c r="AT141" s="439">
        <f t="shared" si="58"/>
        <v>3.6965956457432399E-2</v>
      </c>
      <c r="AU141" s="439">
        <f t="shared" si="60"/>
        <v>3.6256289841080903E-2</v>
      </c>
      <c r="AV141" s="439">
        <f t="shared" si="65"/>
        <v>0.12270585283298401</v>
      </c>
      <c r="AW141" s="439">
        <f t="shared" si="72"/>
        <v>2.0432517205824199E-2</v>
      </c>
      <c r="AX141" s="441">
        <f t="shared" si="76"/>
        <v>7.0449537514656298E-3</v>
      </c>
    </row>
    <row r="142" spans="1:50" x14ac:dyDescent="0.25">
      <c r="A142" s="411" t="s">
        <v>92</v>
      </c>
      <c r="B142" s="412" t="s">
        <v>325</v>
      </c>
      <c r="C142" s="415">
        <v>43647</v>
      </c>
      <c r="D142" s="413" t="str">
        <f t="shared" si="73"/>
        <v>43647МИА 1,А4</v>
      </c>
      <c r="E142" s="414">
        <v>888189261.24999905</v>
      </c>
      <c r="F142" s="414">
        <v>15719658.25</v>
      </c>
      <c r="G142" s="413">
        <v>0.12980146963231301</v>
      </c>
      <c r="H142" s="413">
        <v>3.0444815754831399E-2</v>
      </c>
      <c r="U142" s="446">
        <f t="shared" si="79"/>
        <v>4.0564869452417621E-2</v>
      </c>
      <c r="V142" s="387">
        <v>43617</v>
      </c>
      <c r="W142" s="439">
        <f t="shared" si="68"/>
        <v>6.8029119147405795E-2</v>
      </c>
      <c r="X142" s="439">
        <f t="shared" si="55"/>
        <v>0</v>
      </c>
      <c r="Y142" s="439">
        <f t="shared" si="56"/>
        <v>0.21488810446760401</v>
      </c>
      <c r="Z142" s="439">
        <f t="shared" si="77"/>
        <v>4.38346537523445E-2</v>
      </c>
      <c r="AA142" s="439">
        <f t="shared" si="77"/>
        <v>6.8261845061193094E-2</v>
      </c>
      <c r="AB142" s="439">
        <f t="shared" si="59"/>
        <v>4.5346489634821602E-2</v>
      </c>
      <c r="AC142" s="439">
        <f t="shared" si="70"/>
        <v>9.5591301591997996E-2</v>
      </c>
      <c r="AD142" s="439">
        <f t="shared" si="70"/>
        <v>0</v>
      </c>
      <c r="AE142" s="439">
        <f t="shared" si="61"/>
        <v>0</v>
      </c>
      <c r="AF142" s="439">
        <f t="shared" si="67"/>
        <v>9.7941681051914295E-2</v>
      </c>
      <c r="AG142" s="439">
        <f t="shared" si="69"/>
        <v>3.3673468025074899E-2</v>
      </c>
      <c r="AH142" s="439">
        <f t="shared" si="74"/>
        <v>9.07035795497486E-2</v>
      </c>
      <c r="AI142" s="439">
        <f t="shared" si="74"/>
        <v>0</v>
      </c>
      <c r="AJ142" s="439">
        <f t="shared" si="74"/>
        <v>2.5504262441598799E-2</v>
      </c>
      <c r="AK142" s="439">
        <f t="shared" si="75"/>
        <v>0</v>
      </c>
      <c r="AL142" s="439">
        <f t="shared" si="75"/>
        <v>0</v>
      </c>
      <c r="AM142" s="439">
        <f t="shared" si="75"/>
        <v>0</v>
      </c>
      <c r="AN142" s="439">
        <f t="shared" si="75"/>
        <v>0.13434234492973801</v>
      </c>
      <c r="AO142" s="439">
        <f t="shared" si="78"/>
        <v>9.1932951719037703E-2</v>
      </c>
      <c r="AP142" s="439">
        <f t="shared" si="78"/>
        <v>0</v>
      </c>
      <c r="AQ142" s="439">
        <f t="shared" si="53"/>
        <v>1.0643975773175E-2</v>
      </c>
      <c r="AR142" s="439">
        <f t="shared" si="71"/>
        <v>6.9568523513610495E-2</v>
      </c>
      <c r="AS142" s="439">
        <f t="shared" si="71"/>
        <v>0</v>
      </c>
      <c r="AT142" s="439">
        <f t="shared" si="58"/>
        <v>4.7259494838400896E-3</v>
      </c>
      <c r="AU142" s="439">
        <f t="shared" si="60"/>
        <v>0</v>
      </c>
      <c r="AV142" s="439">
        <f t="shared" si="65"/>
        <v>4.8107565462363099E-3</v>
      </c>
      <c r="AW142" s="439">
        <f t="shared" si="72"/>
        <v>2.40021656124489E-2</v>
      </c>
      <c r="AX142" s="441">
        <f t="shared" si="76"/>
        <v>1.2015172365903199E-2</v>
      </c>
    </row>
    <row r="143" spans="1:50" x14ac:dyDescent="0.25">
      <c r="A143" s="411" t="s">
        <v>92</v>
      </c>
      <c r="B143" s="412" t="s">
        <v>325</v>
      </c>
      <c r="C143" s="415">
        <v>43678</v>
      </c>
      <c r="D143" s="413" t="str">
        <f t="shared" si="73"/>
        <v>43678МИА 1,А4</v>
      </c>
      <c r="E143" s="414">
        <v>863228282.83000004</v>
      </c>
      <c r="F143" s="414">
        <v>24960978.420000002</v>
      </c>
      <c r="G143" s="413">
        <v>0.12509590666360201</v>
      </c>
      <c r="H143" s="413">
        <v>0.21585408431181999</v>
      </c>
      <c r="U143" s="446">
        <f t="shared" si="79"/>
        <v>4.6105286810925301E-2</v>
      </c>
      <c r="V143" s="387">
        <v>43647</v>
      </c>
      <c r="W143" s="439">
        <f t="shared" si="68"/>
        <v>0.12417075466880401</v>
      </c>
      <c r="X143" s="439">
        <f t="shared" si="55"/>
        <v>4.0266799868661201E-3</v>
      </c>
      <c r="Y143" s="439">
        <f t="shared" si="56"/>
        <v>3.0444815754831399E-2</v>
      </c>
      <c r="Z143" s="439">
        <f t="shared" si="77"/>
        <v>5.9510056220373003E-2</v>
      </c>
      <c r="AA143" s="439">
        <f t="shared" si="77"/>
        <v>7.8289718431969593E-2</v>
      </c>
      <c r="AB143" s="439">
        <f t="shared" si="59"/>
        <v>2.4299530442217099E-2</v>
      </c>
      <c r="AC143" s="439">
        <f t="shared" si="70"/>
        <v>0</v>
      </c>
      <c r="AD143" s="439">
        <f t="shared" si="70"/>
        <v>2.71496987058704E-2</v>
      </c>
      <c r="AE143" s="439">
        <f t="shared" si="61"/>
        <v>0</v>
      </c>
      <c r="AF143" s="439">
        <f t="shared" si="67"/>
        <v>0.204276464190811</v>
      </c>
      <c r="AG143" s="439">
        <f t="shared" si="69"/>
        <v>1.4371204408510301E-2</v>
      </c>
      <c r="AH143" s="439">
        <f t="shared" si="74"/>
        <v>5.3877704378574497E-2</v>
      </c>
      <c r="AI143" s="439">
        <f t="shared" si="74"/>
        <v>0.158453227221132</v>
      </c>
      <c r="AJ143" s="439">
        <f t="shared" si="74"/>
        <v>7.3799574475268595E-2</v>
      </c>
      <c r="AK143" s="439">
        <f t="shared" si="75"/>
        <v>1.12143263787483E-2</v>
      </c>
      <c r="AL143" s="439">
        <f t="shared" si="75"/>
        <v>8.2856902328807304E-3</v>
      </c>
      <c r="AM143" s="439">
        <f t="shared" si="75"/>
        <v>5.8319185776119303E-2</v>
      </c>
      <c r="AN143" s="439">
        <f t="shared" si="75"/>
        <v>8.1879202738036599E-3</v>
      </c>
      <c r="AO143" s="439">
        <f t="shared" si="78"/>
        <v>6.1836825329442999E-2</v>
      </c>
      <c r="AP143" s="439">
        <f t="shared" si="78"/>
        <v>1.53627519951771E-3</v>
      </c>
      <c r="AQ143" s="439">
        <f t="shared" si="53"/>
        <v>5.8603812686366302E-2</v>
      </c>
      <c r="AR143" s="439">
        <f t="shared" si="71"/>
        <v>3.8771050323106002E-2</v>
      </c>
      <c r="AS143" s="439">
        <f t="shared" si="71"/>
        <v>7.6513274596272898E-2</v>
      </c>
      <c r="AT143" s="439">
        <f t="shared" si="58"/>
        <v>1.0241207733953E-2</v>
      </c>
      <c r="AU143" s="439">
        <f t="shared" si="60"/>
        <v>7.7758007942360402E-2</v>
      </c>
      <c r="AV143" s="439">
        <f t="shared" si="65"/>
        <v>0</v>
      </c>
      <c r="AW143" s="439">
        <f t="shared" si="72"/>
        <v>0</v>
      </c>
      <c r="AX143" s="441">
        <f t="shared" si="76"/>
        <v>2.7011025348109299E-2</v>
      </c>
    </row>
    <row r="144" spans="1:50" x14ac:dyDescent="0.25">
      <c r="A144" s="411" t="s">
        <v>92</v>
      </c>
      <c r="B144" s="412" t="s">
        <v>325</v>
      </c>
      <c r="C144" s="415">
        <v>43709</v>
      </c>
      <c r="D144" s="413" t="str">
        <f t="shared" si="73"/>
        <v>43709МИА 1,А4</v>
      </c>
      <c r="E144" s="414">
        <v>835346277.65999997</v>
      </c>
      <c r="F144" s="414">
        <v>27882005.170000002</v>
      </c>
      <c r="G144" s="413">
        <v>0.236677237043775</v>
      </c>
      <c r="H144" s="413">
        <v>4.5524326992851E-2</v>
      </c>
      <c r="U144" s="446">
        <f t="shared" si="79"/>
        <v>5.8093309231689254E-2</v>
      </c>
      <c r="V144" s="387">
        <v>43678</v>
      </c>
      <c r="W144" s="439">
        <f t="shared" si="68"/>
        <v>9.3136483592805002E-3</v>
      </c>
      <c r="X144" s="439">
        <f t="shared" si="55"/>
        <v>4.1086017095031098E-3</v>
      </c>
      <c r="Y144" s="439">
        <f t="shared" si="56"/>
        <v>0.21585408431181999</v>
      </c>
      <c r="Z144" s="439">
        <f t="shared" si="77"/>
        <v>8.1120004093580902E-2</v>
      </c>
      <c r="AA144" s="439">
        <f t="shared" si="77"/>
        <v>8.6551033515677805E-2</v>
      </c>
      <c r="AB144" s="439">
        <f t="shared" si="59"/>
        <v>0.128897535184123</v>
      </c>
      <c r="AC144" s="439">
        <f t="shared" si="70"/>
        <v>0</v>
      </c>
      <c r="AD144" s="439">
        <f t="shared" si="70"/>
        <v>2.7983287120791001E-2</v>
      </c>
      <c r="AE144" s="439">
        <f t="shared" si="61"/>
        <v>3.1757959128451599E-2</v>
      </c>
      <c r="AF144" s="439">
        <f t="shared" si="67"/>
        <v>0.363168563770773</v>
      </c>
      <c r="AG144" s="439">
        <f t="shared" si="69"/>
        <v>0</v>
      </c>
      <c r="AH144" s="439">
        <f t="shared" si="74"/>
        <v>4.0050181063745097E-2</v>
      </c>
      <c r="AI144" s="439">
        <f t="shared" si="74"/>
        <v>0.10660756787319001</v>
      </c>
      <c r="AJ144" s="439">
        <f t="shared" si="74"/>
        <v>0</v>
      </c>
      <c r="AK144" s="439">
        <f t="shared" si="75"/>
        <v>4.4441605800699002E-2</v>
      </c>
      <c r="AL144" s="439">
        <f t="shared" si="75"/>
        <v>0.107299154882059</v>
      </c>
      <c r="AM144" s="439">
        <f t="shared" si="75"/>
        <v>0</v>
      </c>
      <c r="AN144" s="439">
        <f t="shared" si="75"/>
        <v>3.6627412774804698E-2</v>
      </c>
      <c r="AO144" s="439">
        <f t="shared" si="78"/>
        <v>2.2934433154062E-2</v>
      </c>
      <c r="AP144" s="439">
        <f t="shared" si="78"/>
        <v>1.1390574824599001E-2</v>
      </c>
      <c r="AQ144" s="439">
        <f t="shared" si="53"/>
        <v>4.7213723881434903E-2</v>
      </c>
      <c r="AR144" s="439">
        <f t="shared" si="71"/>
        <v>0.13292491634960699</v>
      </c>
      <c r="AS144" s="439">
        <f t="shared" si="71"/>
        <v>0</v>
      </c>
      <c r="AT144" s="439">
        <f t="shared" si="58"/>
        <v>4.9734952629656402E-3</v>
      </c>
      <c r="AU144" s="439">
        <f t="shared" si="60"/>
        <v>0</v>
      </c>
      <c r="AV144" s="439">
        <f t="shared" si="65"/>
        <v>0</v>
      </c>
      <c r="AW144" s="439">
        <f t="shared" si="72"/>
        <v>8.0006073689879206E-2</v>
      </c>
      <c r="AX144" s="441">
        <f t="shared" si="76"/>
        <v>4.3388801736252598E-2</v>
      </c>
    </row>
    <row r="145" spans="1:50" x14ac:dyDescent="0.25">
      <c r="A145" s="411" t="s">
        <v>92</v>
      </c>
      <c r="B145" s="412" t="s">
        <v>325</v>
      </c>
      <c r="C145" s="415">
        <v>43739</v>
      </c>
      <c r="D145" s="413" t="str">
        <f t="shared" si="73"/>
        <v>43739МИА 1,А4</v>
      </c>
      <c r="E145" s="414">
        <v>816186898.91999996</v>
      </c>
      <c r="F145" s="414">
        <v>19159378.739999998</v>
      </c>
      <c r="G145" s="413">
        <v>0.19457083721784799</v>
      </c>
      <c r="H145" s="413">
        <v>9.7163067913461895E-2</v>
      </c>
      <c r="U145" s="446">
        <f t="shared" si="79"/>
        <v>5.782635640608591E-2</v>
      </c>
      <c r="V145" s="387">
        <v>43709</v>
      </c>
      <c r="W145" s="439">
        <f t="shared" si="68"/>
        <v>4.2290365895443702E-2</v>
      </c>
      <c r="X145" s="439">
        <f t="shared" si="55"/>
        <v>0</v>
      </c>
      <c r="Y145" s="439">
        <f t="shared" si="56"/>
        <v>4.5524326992851E-2</v>
      </c>
      <c r="Z145" s="439">
        <f t="shared" si="77"/>
        <v>2.8222522918086601E-4</v>
      </c>
      <c r="AA145" s="439">
        <f t="shared" si="77"/>
        <v>0.18640732726262399</v>
      </c>
      <c r="AB145" s="439">
        <f t="shared" si="59"/>
        <v>1.09966612237374E-2</v>
      </c>
      <c r="AC145" s="439">
        <f t="shared" si="70"/>
        <v>0</v>
      </c>
      <c r="AD145" s="439">
        <f t="shared" si="70"/>
        <v>0</v>
      </c>
      <c r="AE145" s="439">
        <f t="shared" si="61"/>
        <v>0</v>
      </c>
      <c r="AF145" s="439">
        <f t="shared" si="67"/>
        <v>0</v>
      </c>
      <c r="AG145" s="439">
        <f t="shared" si="69"/>
        <v>6.1744583800825502E-2</v>
      </c>
      <c r="AH145" s="439">
        <f t="shared" si="74"/>
        <v>9.6488396273627805E-2</v>
      </c>
      <c r="AI145" s="439">
        <f t="shared" si="74"/>
        <v>0.121542610507578</v>
      </c>
      <c r="AJ145" s="439">
        <f t="shared" si="74"/>
        <v>3.7381672356554201E-2</v>
      </c>
      <c r="AK145" s="439">
        <f t="shared" si="75"/>
        <v>0</v>
      </c>
      <c r="AL145" s="439">
        <f t="shared" si="75"/>
        <v>0.209216695348519</v>
      </c>
      <c r="AM145" s="439">
        <f t="shared" si="75"/>
        <v>2.3021254443471102E-2</v>
      </c>
      <c r="AN145" s="439">
        <f t="shared" si="75"/>
        <v>6.8275491894878595E-2</v>
      </c>
      <c r="AO145" s="439">
        <f t="shared" si="78"/>
        <v>4.4821926787403703E-2</v>
      </c>
      <c r="AP145" s="439">
        <f t="shared" si="78"/>
        <v>0.13153480176924701</v>
      </c>
      <c r="AQ145" s="439">
        <f t="shared" si="53"/>
        <v>4.3555274257598801E-2</v>
      </c>
      <c r="AR145" s="439">
        <f t="shared" si="71"/>
        <v>0.121839135197559</v>
      </c>
      <c r="AS145" s="439">
        <f t="shared" si="71"/>
        <v>0.17875743708907299</v>
      </c>
      <c r="AT145" s="439">
        <f t="shared" si="58"/>
        <v>1.6796668292341499E-2</v>
      </c>
      <c r="AU145" s="439">
        <f t="shared" si="60"/>
        <v>0.100380897065228</v>
      </c>
      <c r="AV145" s="439">
        <f t="shared" si="65"/>
        <v>5.1577459643017701E-2</v>
      </c>
      <c r="AW145" s="439">
        <f t="shared" si="72"/>
        <v>1.8441577334678098E-2</v>
      </c>
      <c r="AX145" s="441">
        <f t="shared" si="76"/>
        <v>8.2611907049676692E-3</v>
      </c>
    </row>
    <row r="146" spans="1:50" x14ac:dyDescent="0.25">
      <c r="A146" s="411" t="s">
        <v>76</v>
      </c>
      <c r="B146" s="411" t="s">
        <v>307</v>
      </c>
      <c r="C146" s="412">
        <v>41609</v>
      </c>
      <c r="D146" s="413" t="str">
        <f t="shared" si="73"/>
        <v>41609ПСПб</v>
      </c>
      <c r="E146" s="414">
        <v>2020042693.45</v>
      </c>
      <c r="F146" s="414">
        <v>61261674.200000003</v>
      </c>
      <c r="G146" s="413">
        <v>0.26815622084052898</v>
      </c>
      <c r="H146" s="413">
        <v>0</v>
      </c>
      <c r="U146" s="446">
        <f t="shared" si="79"/>
        <v>6.3072529365675839E-2</v>
      </c>
      <c r="V146" s="388">
        <v>43739</v>
      </c>
      <c r="W146" s="442">
        <f t="shared" si="68"/>
        <v>1.9345842823739901E-2</v>
      </c>
      <c r="X146" s="442">
        <f t="shared" si="55"/>
        <v>2.4930524927347701E-2</v>
      </c>
      <c r="Y146" s="442">
        <f t="shared" si="56"/>
        <v>9.7163067913461895E-2</v>
      </c>
      <c r="Z146" s="442">
        <f t="shared" si="77"/>
        <v>3.8620061712036698E-2</v>
      </c>
      <c r="AA146" s="442">
        <f t="shared" si="77"/>
        <v>3.0820804726717801E-2</v>
      </c>
      <c r="AB146" s="442">
        <f t="shared" si="59"/>
        <v>6.6988663778905194E-2</v>
      </c>
      <c r="AC146" s="442">
        <f t="shared" si="70"/>
        <v>0</v>
      </c>
      <c r="AD146" s="442">
        <f t="shared" si="70"/>
        <v>0.196882888389005</v>
      </c>
      <c r="AE146" s="442">
        <f t="shared" si="61"/>
        <v>0</v>
      </c>
      <c r="AF146" s="442">
        <f t="shared" si="67"/>
        <v>0</v>
      </c>
      <c r="AG146" s="442">
        <f t="shared" si="69"/>
        <v>2.6853230580886098E-2</v>
      </c>
      <c r="AH146" s="442">
        <f t="shared" si="74"/>
        <v>1.79745225253128E-2</v>
      </c>
      <c r="AI146" s="442">
        <f t="shared" si="74"/>
        <v>0.13110944358996199</v>
      </c>
      <c r="AJ146" s="442">
        <f t="shared" si="74"/>
        <v>5.5425492139871801E-2</v>
      </c>
      <c r="AK146" s="442">
        <f t="shared" si="75"/>
        <v>0</v>
      </c>
      <c r="AL146" s="442">
        <f t="shared" si="75"/>
        <v>9.9246341390122603E-2</v>
      </c>
      <c r="AM146" s="442">
        <f t="shared" si="75"/>
        <v>0.19141952453122399</v>
      </c>
      <c r="AN146" s="442">
        <f t="shared" si="75"/>
        <v>4.9968873301082399E-2</v>
      </c>
      <c r="AO146" s="442">
        <f t="shared" si="78"/>
        <v>4.0679064483757098E-2</v>
      </c>
      <c r="AP146" s="442">
        <f t="shared" si="78"/>
        <v>0.245288991743734</v>
      </c>
      <c r="AQ146" s="442">
        <f t="shared" si="53"/>
        <v>3.6666226441937698E-2</v>
      </c>
      <c r="AR146" s="442">
        <f t="shared" si="71"/>
        <v>7.58468043294106E-2</v>
      </c>
      <c r="AS146" s="442">
        <f t="shared" si="71"/>
        <v>0.16319250054375301</v>
      </c>
      <c r="AT146" s="442">
        <f t="shared" si="58"/>
        <v>7.6015633863321099E-3</v>
      </c>
      <c r="AU146" s="442">
        <f t="shared" si="60"/>
        <v>7.0736917215518405E-2</v>
      </c>
      <c r="AV146" s="442">
        <f t="shared" si="65"/>
        <v>0</v>
      </c>
      <c r="AW146" s="442">
        <f t="shared" si="72"/>
        <v>7.3738665350670599E-2</v>
      </c>
      <c r="AX146" s="443">
        <f t="shared" si="76"/>
        <v>5.5308064141338402E-3</v>
      </c>
    </row>
    <row r="147" spans="1:50" x14ac:dyDescent="0.25">
      <c r="A147" s="411" t="s">
        <v>76</v>
      </c>
      <c r="B147" s="411" t="s">
        <v>307</v>
      </c>
      <c r="C147" s="412">
        <v>41640</v>
      </c>
      <c r="D147" s="413" t="str">
        <f t="shared" si="73"/>
        <v>41640ПСПб</v>
      </c>
      <c r="E147" s="414">
        <v>2000263051.5799999</v>
      </c>
      <c r="F147" s="414">
        <v>19779641.870000001</v>
      </c>
      <c r="G147" s="413">
        <v>6.23200860215124E-2</v>
      </c>
      <c r="H147" s="413">
        <v>3.98512491510793E-2</v>
      </c>
      <c r="V147" s="398"/>
    </row>
    <row r="148" spans="1:50" x14ac:dyDescent="0.25">
      <c r="A148" s="411" t="s">
        <v>76</v>
      </c>
      <c r="B148" s="411" t="s">
        <v>307</v>
      </c>
      <c r="C148" s="412">
        <v>41671</v>
      </c>
      <c r="D148" s="413" t="str">
        <f t="shared" si="73"/>
        <v>41671ПСПб</v>
      </c>
      <c r="E148" s="414">
        <v>1977896553.0999999</v>
      </c>
      <c r="F148" s="414">
        <v>22366498.48</v>
      </c>
      <c r="G148" s="413">
        <v>7.7627480896757098E-2</v>
      </c>
      <c r="H148" s="413">
        <v>4.8638031582548501E-3</v>
      </c>
      <c r="V148" s="398"/>
    </row>
    <row r="149" spans="1:50" x14ac:dyDescent="0.25">
      <c r="A149" s="411" t="s">
        <v>76</v>
      </c>
      <c r="B149" s="411" t="s">
        <v>307</v>
      </c>
      <c r="C149" s="412">
        <v>41699</v>
      </c>
      <c r="D149" s="413" t="str">
        <f t="shared" si="73"/>
        <v>41699ПСПб</v>
      </c>
      <c r="E149" s="414">
        <v>1948819131.1300001</v>
      </c>
      <c r="F149" s="414">
        <v>29077421.969999999</v>
      </c>
      <c r="G149" s="413">
        <v>0.122494249915841</v>
      </c>
      <c r="H149" s="413">
        <v>2.8674854238230898E-3</v>
      </c>
      <c r="V149" s="398"/>
    </row>
    <row r="150" spans="1:50" x14ac:dyDescent="0.25">
      <c r="A150" s="411" t="s">
        <v>76</v>
      </c>
      <c r="B150" s="411" t="s">
        <v>307</v>
      </c>
      <c r="C150" s="412">
        <v>41730</v>
      </c>
      <c r="D150" s="413" t="str">
        <f t="shared" si="73"/>
        <v>41730ПСПб</v>
      </c>
      <c r="E150" s="414">
        <v>1926498010.72</v>
      </c>
      <c r="F150" s="414">
        <v>22321120.41</v>
      </c>
      <c r="G150" s="413">
        <v>7.9225806354459694E-2</v>
      </c>
      <c r="H150" s="413">
        <v>8.3549896807106894E-3</v>
      </c>
      <c r="V150" s="398"/>
    </row>
    <row r="151" spans="1:50" x14ac:dyDescent="0.25">
      <c r="A151" s="411" t="s">
        <v>76</v>
      </c>
      <c r="B151" s="411" t="s">
        <v>307</v>
      </c>
      <c r="C151" s="412">
        <v>41760</v>
      </c>
      <c r="D151" s="413" t="str">
        <f t="shared" si="73"/>
        <v>41760ПСПб</v>
      </c>
      <c r="E151" s="414">
        <v>1886978125.55</v>
      </c>
      <c r="F151" s="414">
        <v>39519885.170000002</v>
      </c>
      <c r="G151" s="413">
        <v>0.14043634858404899</v>
      </c>
      <c r="H151" s="413">
        <v>3.82746828881598E-2</v>
      </c>
      <c r="V151" s="398"/>
    </row>
    <row r="152" spans="1:50" x14ac:dyDescent="0.25">
      <c r="A152" s="411" t="s">
        <v>76</v>
      </c>
      <c r="B152" s="411" t="s">
        <v>307</v>
      </c>
      <c r="C152" s="412">
        <v>41791</v>
      </c>
      <c r="D152" s="413" t="str">
        <f t="shared" si="73"/>
        <v>41791ПСПб</v>
      </c>
      <c r="E152" s="414">
        <v>1867298059.3399999</v>
      </c>
      <c r="F152" s="414">
        <v>19680066.210000001</v>
      </c>
      <c r="G152" s="413">
        <v>6.3540785907171798E-2</v>
      </c>
      <c r="H152" s="413">
        <v>0</v>
      </c>
      <c r="V152" s="398"/>
    </row>
    <row r="153" spans="1:50" x14ac:dyDescent="0.25">
      <c r="A153" s="411" t="s">
        <v>76</v>
      </c>
      <c r="B153" s="411" t="s">
        <v>307</v>
      </c>
      <c r="C153" s="412">
        <v>41821</v>
      </c>
      <c r="D153" s="413" t="str">
        <f t="shared" si="73"/>
        <v>41821ПСПб</v>
      </c>
      <c r="E153" s="414">
        <v>1835634491.2</v>
      </c>
      <c r="F153" s="414">
        <v>31663568.140000001</v>
      </c>
      <c r="G153" s="413">
        <v>0.13564556911874301</v>
      </c>
      <c r="H153" s="413">
        <v>0</v>
      </c>
      <c r="V153" s="398"/>
    </row>
    <row r="154" spans="1:50" x14ac:dyDescent="0.25">
      <c r="A154" s="411" t="s">
        <v>76</v>
      </c>
      <c r="B154" s="411" t="s">
        <v>307</v>
      </c>
      <c r="C154" s="412">
        <v>41852</v>
      </c>
      <c r="D154" s="413" t="str">
        <f t="shared" si="73"/>
        <v>41852ПСПб</v>
      </c>
      <c r="E154" s="414">
        <v>1802317035.5799999</v>
      </c>
      <c r="F154" s="414">
        <v>33317455.620000001</v>
      </c>
      <c r="G154" s="413">
        <v>0.12413347093699</v>
      </c>
      <c r="H154" s="413">
        <v>2.6594190382440201E-2</v>
      </c>
      <c r="V154" s="398"/>
    </row>
    <row r="155" spans="1:50" x14ac:dyDescent="0.25">
      <c r="A155" s="411" t="s">
        <v>76</v>
      </c>
      <c r="B155" s="411" t="s">
        <v>307</v>
      </c>
      <c r="C155" s="412">
        <v>41883</v>
      </c>
      <c r="D155" s="413" t="str">
        <f t="shared" si="73"/>
        <v>41883ПСПб</v>
      </c>
      <c r="E155" s="414">
        <v>1779169369.1400001</v>
      </c>
      <c r="F155" s="414">
        <v>23147666.440000001</v>
      </c>
      <c r="G155" s="413">
        <v>9.7219467967375503E-2</v>
      </c>
      <c r="H155" s="413">
        <v>6.1232466224722098E-3</v>
      </c>
      <c r="V155" s="398"/>
    </row>
    <row r="156" spans="1:50" x14ac:dyDescent="0.25">
      <c r="A156" s="411" t="s">
        <v>76</v>
      </c>
      <c r="B156" s="411" t="s">
        <v>307</v>
      </c>
      <c r="C156" s="412">
        <v>41913</v>
      </c>
      <c r="D156" s="413" t="str">
        <f t="shared" si="73"/>
        <v>41913ПСПб</v>
      </c>
      <c r="E156" s="414">
        <v>1756090609.1099999</v>
      </c>
      <c r="F156" s="414">
        <v>23078760.030000001</v>
      </c>
      <c r="G156" s="413">
        <v>8.8819945299838804E-2</v>
      </c>
      <c r="H156" s="413">
        <v>1.08224864357749E-2</v>
      </c>
      <c r="V156" s="398"/>
    </row>
    <row r="157" spans="1:50" x14ac:dyDescent="0.25">
      <c r="A157" s="411" t="s">
        <v>76</v>
      </c>
      <c r="B157" s="411" t="s">
        <v>307</v>
      </c>
      <c r="C157" s="412">
        <v>41944</v>
      </c>
      <c r="D157" s="413" t="str">
        <f t="shared" si="73"/>
        <v>41944ПСПб</v>
      </c>
      <c r="E157" s="414">
        <v>1733344096.47</v>
      </c>
      <c r="F157" s="414">
        <v>22746512.640000001</v>
      </c>
      <c r="G157" s="413">
        <v>8.9189862801925798E-2</v>
      </c>
      <c r="H157" s="413">
        <v>3.8562347363207197E-2</v>
      </c>
      <c r="V157" s="398"/>
    </row>
    <row r="158" spans="1:50" x14ac:dyDescent="0.25">
      <c r="A158" s="411" t="s">
        <v>76</v>
      </c>
      <c r="B158" s="411" t="s">
        <v>307</v>
      </c>
      <c r="C158" s="412">
        <v>41974</v>
      </c>
      <c r="D158" s="413" t="str">
        <f t="shared" si="73"/>
        <v>41974ПСПб</v>
      </c>
      <c r="E158" s="414">
        <v>1714928331.6300001</v>
      </c>
      <c r="F158" s="414">
        <v>18415764.84</v>
      </c>
      <c r="G158" s="413">
        <v>6.0648729911354199E-2</v>
      </c>
      <c r="H158" s="413">
        <v>3.9599807382704202E-2</v>
      </c>
      <c r="V158" s="398"/>
    </row>
    <row r="159" spans="1:50" x14ac:dyDescent="0.25">
      <c r="A159" s="411" t="s">
        <v>76</v>
      </c>
      <c r="B159" s="411" t="s">
        <v>307</v>
      </c>
      <c r="C159" s="412">
        <v>42005</v>
      </c>
      <c r="D159" s="413" t="str">
        <f t="shared" si="73"/>
        <v>42005ПСПб</v>
      </c>
      <c r="E159" s="414">
        <v>1689129415.2</v>
      </c>
      <c r="F159" s="414">
        <v>25798916.43</v>
      </c>
      <c r="G159" s="413">
        <v>0.108474238711901</v>
      </c>
      <c r="H159" s="413">
        <v>1.8458391205122E-2</v>
      </c>
      <c r="V159" s="398"/>
    </row>
    <row r="160" spans="1:50" x14ac:dyDescent="0.25">
      <c r="A160" s="411" t="s">
        <v>76</v>
      </c>
      <c r="B160" s="411" t="s">
        <v>307</v>
      </c>
      <c r="C160" s="412">
        <v>42036</v>
      </c>
      <c r="D160" s="413" t="str">
        <f t="shared" si="73"/>
        <v>42036ПСПб</v>
      </c>
      <c r="E160" s="414">
        <v>1671403445.25</v>
      </c>
      <c r="F160" s="414">
        <v>17725969.949999999</v>
      </c>
      <c r="G160" s="413">
        <v>5.9964504048262E-2</v>
      </c>
      <c r="H160" s="413">
        <v>1.4204612861728499E-2</v>
      </c>
      <c r="V160" s="398"/>
    </row>
    <row r="161" spans="1:22" x14ac:dyDescent="0.25">
      <c r="A161" s="411" t="s">
        <v>76</v>
      </c>
      <c r="B161" s="411" t="s">
        <v>307</v>
      </c>
      <c r="C161" s="412">
        <v>42064</v>
      </c>
      <c r="D161" s="413" t="str">
        <f t="shared" si="73"/>
        <v>42064ПСПб</v>
      </c>
      <c r="E161" s="414">
        <v>1646503988.76</v>
      </c>
      <c r="F161" s="414">
        <v>24899456.489999998</v>
      </c>
      <c r="G161" s="413">
        <v>0.104113099239212</v>
      </c>
      <c r="H161" s="413">
        <v>2.36442536148667E-2</v>
      </c>
      <c r="V161" s="398"/>
    </row>
    <row r="162" spans="1:22" x14ac:dyDescent="0.25">
      <c r="A162" s="411" t="s">
        <v>76</v>
      </c>
      <c r="B162" s="411" t="s">
        <v>307</v>
      </c>
      <c r="C162" s="412">
        <v>42095</v>
      </c>
      <c r="D162" s="413" t="str">
        <f t="shared" si="73"/>
        <v>42095ПСПб</v>
      </c>
      <c r="E162" s="414">
        <v>1627496010.5899999</v>
      </c>
      <c r="F162" s="414">
        <v>19007978.170000002</v>
      </c>
      <c r="G162" s="413">
        <v>6.3825535503705302E-2</v>
      </c>
      <c r="H162" s="413">
        <v>3.67869827189682E-2</v>
      </c>
      <c r="V162" s="398"/>
    </row>
    <row r="163" spans="1:22" x14ac:dyDescent="0.25">
      <c r="A163" s="411" t="s">
        <v>76</v>
      </c>
      <c r="B163" s="411" t="s">
        <v>307</v>
      </c>
      <c r="C163" s="412">
        <v>42125</v>
      </c>
      <c r="D163" s="413" t="str">
        <f t="shared" si="73"/>
        <v>42125ПСПб</v>
      </c>
      <c r="E163" s="414">
        <v>1607932823.1300001</v>
      </c>
      <c r="F163" s="414">
        <v>19563187.460000001</v>
      </c>
      <c r="G163" s="413">
        <v>4.3287047964294299E-2</v>
      </c>
      <c r="H163" s="413">
        <v>5.8154038740674402E-2</v>
      </c>
      <c r="V163" s="398"/>
    </row>
    <row r="164" spans="1:22" x14ac:dyDescent="0.25">
      <c r="A164" s="411" t="s">
        <v>76</v>
      </c>
      <c r="B164" s="411" t="s">
        <v>307</v>
      </c>
      <c r="C164" s="412">
        <v>42156</v>
      </c>
      <c r="D164" s="413" t="str">
        <f t="shared" si="73"/>
        <v>42156ПСПб</v>
      </c>
      <c r="E164" s="414">
        <v>1588160692</v>
      </c>
      <c r="F164" s="414">
        <v>19772131.129999999</v>
      </c>
      <c r="G164" s="413">
        <v>6.1138420746737102E-2</v>
      </c>
      <c r="H164" s="413">
        <v>5.8629620249254298E-2</v>
      </c>
      <c r="V164" s="398"/>
    </row>
    <row r="165" spans="1:22" x14ac:dyDescent="0.25">
      <c r="A165" s="411" t="s">
        <v>76</v>
      </c>
      <c r="B165" s="411" t="s">
        <v>307</v>
      </c>
      <c r="C165" s="412">
        <v>42186</v>
      </c>
      <c r="D165" s="413" t="str">
        <f t="shared" si="73"/>
        <v>42186ПСПб</v>
      </c>
      <c r="E165" s="414">
        <v>1562410323.74</v>
      </c>
      <c r="F165" s="414">
        <v>25750368.260000002</v>
      </c>
      <c r="G165" s="413">
        <v>8.9842569375976997E-2</v>
      </c>
      <c r="H165" s="413">
        <v>4.4119511761271199E-2</v>
      </c>
      <c r="V165" s="398"/>
    </row>
    <row r="166" spans="1:22" x14ac:dyDescent="0.25">
      <c r="A166" s="411" t="s">
        <v>76</v>
      </c>
      <c r="B166" s="411" t="s">
        <v>307</v>
      </c>
      <c r="C166" s="412">
        <v>42217</v>
      </c>
      <c r="D166" s="413" t="str">
        <f t="shared" si="73"/>
        <v>42217ПСПб</v>
      </c>
      <c r="E166" s="414">
        <v>1543010244.0999999</v>
      </c>
      <c r="F166" s="414">
        <v>19400079.640000001</v>
      </c>
      <c r="G166" s="413">
        <v>6.1443000985312503E-2</v>
      </c>
      <c r="H166" s="413">
        <v>6.6663834209550105E-2</v>
      </c>
      <c r="V166" s="398"/>
    </row>
    <row r="167" spans="1:22" x14ac:dyDescent="0.25">
      <c r="A167" s="411" t="s">
        <v>76</v>
      </c>
      <c r="B167" s="411" t="s">
        <v>307</v>
      </c>
      <c r="C167" s="412">
        <v>42248</v>
      </c>
      <c r="D167" s="413" t="str">
        <f t="shared" si="73"/>
        <v>42248ПСПб</v>
      </c>
      <c r="E167" s="414">
        <v>1526732713.8199999</v>
      </c>
      <c r="F167" s="414">
        <v>16277530.279999999</v>
      </c>
      <c r="G167" s="413">
        <v>5.5720976836532501E-2</v>
      </c>
      <c r="H167" s="413">
        <v>2.4507167077631498E-2</v>
      </c>
      <c r="V167" s="398"/>
    </row>
    <row r="168" spans="1:22" x14ac:dyDescent="0.25">
      <c r="A168" s="411" t="s">
        <v>76</v>
      </c>
      <c r="B168" s="411" t="s">
        <v>307</v>
      </c>
      <c r="C168" s="412">
        <v>42278</v>
      </c>
      <c r="D168" s="413" t="str">
        <f t="shared" si="73"/>
        <v>42278ПСПб</v>
      </c>
      <c r="E168" s="414">
        <v>1514652693.5599999</v>
      </c>
      <c r="F168" s="414">
        <v>12080020.26</v>
      </c>
      <c r="G168" s="413">
        <v>2.1786107431882501E-2</v>
      </c>
      <c r="H168" s="413">
        <v>3.6408070315888698E-3</v>
      </c>
      <c r="V168" s="398"/>
    </row>
    <row r="169" spans="1:22" x14ac:dyDescent="0.25">
      <c r="A169" s="411" t="s">
        <v>76</v>
      </c>
      <c r="B169" s="411" t="s">
        <v>307</v>
      </c>
      <c r="C169" s="412">
        <v>42309</v>
      </c>
      <c r="D169" s="413" t="str">
        <f t="shared" si="73"/>
        <v>42309ПСПб</v>
      </c>
      <c r="E169" s="414">
        <v>1493983325.3699999</v>
      </c>
      <c r="F169" s="414">
        <v>20669368.190000001</v>
      </c>
      <c r="G169" s="413">
        <v>6.5515163451209099E-2</v>
      </c>
      <c r="H169" s="413">
        <v>0.116468715338008</v>
      </c>
      <c r="V169" s="398"/>
    </row>
    <row r="170" spans="1:22" x14ac:dyDescent="0.25">
      <c r="A170" s="411" t="s">
        <v>76</v>
      </c>
      <c r="B170" s="411" t="s">
        <v>307</v>
      </c>
      <c r="C170" s="412">
        <v>42339</v>
      </c>
      <c r="D170" s="413" t="str">
        <f t="shared" si="73"/>
        <v>42339ПСПб</v>
      </c>
      <c r="E170" s="414">
        <v>1472816138.1500001</v>
      </c>
      <c r="F170" s="414">
        <v>21167187.219999999</v>
      </c>
      <c r="G170" s="413">
        <v>8.9953591704851801E-2</v>
      </c>
      <c r="H170" s="413">
        <v>1.2637854787222E-2</v>
      </c>
      <c r="V170" s="398"/>
    </row>
    <row r="171" spans="1:22" x14ac:dyDescent="0.25">
      <c r="A171" s="411" t="s">
        <v>76</v>
      </c>
      <c r="B171" s="411" t="s">
        <v>307</v>
      </c>
      <c r="C171" s="412">
        <v>42370</v>
      </c>
      <c r="D171" s="413" t="str">
        <f t="shared" si="73"/>
        <v>42370ПСПб</v>
      </c>
      <c r="E171" s="414">
        <v>1451911387.52</v>
      </c>
      <c r="F171" s="414">
        <v>20904750.629999999</v>
      </c>
      <c r="G171" s="413">
        <v>8.6964084360150004E-2</v>
      </c>
      <c r="H171" s="413">
        <v>4.4295792309852998E-2</v>
      </c>
      <c r="V171" s="398"/>
    </row>
    <row r="172" spans="1:22" x14ac:dyDescent="0.25">
      <c r="A172" s="411" t="s">
        <v>76</v>
      </c>
      <c r="B172" s="411" t="s">
        <v>307</v>
      </c>
      <c r="C172" s="412">
        <v>42401</v>
      </c>
      <c r="D172" s="413" t="str">
        <f t="shared" si="73"/>
        <v>42401ПСПб</v>
      </c>
      <c r="E172" s="414">
        <v>1434798075.02</v>
      </c>
      <c r="F172" s="414">
        <v>17113312.5</v>
      </c>
      <c r="G172" s="413">
        <v>4.66951449662849E-2</v>
      </c>
      <c r="H172" s="413">
        <v>2.5652253652178401E-2</v>
      </c>
      <c r="V172" s="398"/>
    </row>
    <row r="173" spans="1:22" x14ac:dyDescent="0.25">
      <c r="A173" s="411" t="s">
        <v>76</v>
      </c>
      <c r="B173" s="411" t="s">
        <v>307</v>
      </c>
      <c r="C173" s="412">
        <v>42430</v>
      </c>
      <c r="D173" s="413" t="str">
        <f t="shared" si="73"/>
        <v>42430ПСПб</v>
      </c>
      <c r="E173" s="414">
        <v>1413268003.8599999</v>
      </c>
      <c r="F173" s="414">
        <v>21530071.16</v>
      </c>
      <c r="G173" s="413">
        <v>9.8611560067492707E-2</v>
      </c>
      <c r="H173" s="413">
        <v>0</v>
      </c>
      <c r="V173" s="398"/>
    </row>
    <row r="174" spans="1:22" x14ac:dyDescent="0.25">
      <c r="A174" s="411" t="s">
        <v>76</v>
      </c>
      <c r="B174" s="411" t="s">
        <v>307</v>
      </c>
      <c r="C174" s="412">
        <v>42461</v>
      </c>
      <c r="D174" s="413" t="str">
        <f t="shared" si="73"/>
        <v>42461ПСПб</v>
      </c>
      <c r="E174" s="414">
        <v>1396229431.6900001</v>
      </c>
      <c r="F174" s="414">
        <v>17038572.170000002</v>
      </c>
      <c r="G174" s="413">
        <v>6.5141084683267597E-2</v>
      </c>
      <c r="H174" s="413">
        <v>4.3209299956683399E-2</v>
      </c>
      <c r="V174" s="398"/>
    </row>
    <row r="175" spans="1:22" x14ac:dyDescent="0.25">
      <c r="A175" s="411" t="s">
        <v>76</v>
      </c>
      <c r="B175" s="411" t="s">
        <v>307</v>
      </c>
      <c r="C175" s="412">
        <v>42491</v>
      </c>
      <c r="D175" s="413" t="str">
        <f t="shared" si="73"/>
        <v>42491ПСПб</v>
      </c>
      <c r="E175" s="414">
        <v>1367879674.9100001</v>
      </c>
      <c r="F175" s="414">
        <v>28349756.780000001</v>
      </c>
      <c r="G175" s="413">
        <v>9.0999819077202004E-2</v>
      </c>
      <c r="H175" s="413">
        <v>0.106968405950045</v>
      </c>
      <c r="V175" s="398"/>
    </row>
    <row r="176" spans="1:22" x14ac:dyDescent="0.25">
      <c r="A176" s="411" t="s">
        <v>76</v>
      </c>
      <c r="B176" s="411" t="s">
        <v>307</v>
      </c>
      <c r="C176" s="412">
        <v>42522</v>
      </c>
      <c r="D176" s="413" t="str">
        <f t="shared" si="73"/>
        <v>42522ПСПб</v>
      </c>
      <c r="E176" s="414">
        <v>1350218020.45</v>
      </c>
      <c r="F176" s="414">
        <v>17661654.460000001</v>
      </c>
      <c r="G176" s="413">
        <v>7.1544455612296498E-2</v>
      </c>
      <c r="H176" s="413">
        <v>9.8594469753230898E-2</v>
      </c>
      <c r="V176" s="398"/>
    </row>
    <row r="177" spans="1:22" x14ac:dyDescent="0.25">
      <c r="A177" s="411" t="s">
        <v>76</v>
      </c>
      <c r="B177" s="411" t="s">
        <v>307</v>
      </c>
      <c r="C177" s="412">
        <v>42552</v>
      </c>
      <c r="D177" s="413" t="str">
        <f t="shared" si="73"/>
        <v>42552ПСПб</v>
      </c>
      <c r="E177" s="414">
        <v>1334185462.4000001</v>
      </c>
      <c r="F177" s="414">
        <v>16032558.050000001</v>
      </c>
      <c r="G177" s="413">
        <v>5.7384692645368898E-2</v>
      </c>
      <c r="H177" s="413">
        <v>1.9403047086205199E-2</v>
      </c>
      <c r="V177" s="398"/>
    </row>
    <row r="178" spans="1:22" x14ac:dyDescent="0.25">
      <c r="A178" s="411" t="s">
        <v>76</v>
      </c>
      <c r="B178" s="411" t="s">
        <v>307</v>
      </c>
      <c r="C178" s="412">
        <v>42583</v>
      </c>
      <c r="D178" s="413" t="str">
        <f t="shared" si="73"/>
        <v>42583ПСПб</v>
      </c>
      <c r="E178" s="414">
        <v>1308178687.1600001</v>
      </c>
      <c r="F178" s="414">
        <v>26006775.239999998</v>
      </c>
      <c r="G178" s="413">
        <v>0.11804680895373799</v>
      </c>
      <c r="H178" s="413">
        <v>3.37076363080119E-2</v>
      </c>
      <c r="V178" s="398"/>
    </row>
    <row r="179" spans="1:22" x14ac:dyDescent="0.25">
      <c r="A179" s="411" t="s">
        <v>76</v>
      </c>
      <c r="B179" s="411" t="s">
        <v>307</v>
      </c>
      <c r="C179" s="412">
        <v>42614</v>
      </c>
      <c r="D179" s="413" t="str">
        <f t="shared" si="73"/>
        <v>42614ПСПб</v>
      </c>
      <c r="E179" s="414">
        <v>1290244940.1800001</v>
      </c>
      <c r="F179" s="414">
        <v>17933746.98</v>
      </c>
      <c r="G179" s="413">
        <v>7.6451248508692296E-2</v>
      </c>
      <c r="H179" s="413">
        <v>5.2957664485046498E-2</v>
      </c>
      <c r="V179" s="398"/>
    </row>
    <row r="180" spans="1:22" x14ac:dyDescent="0.25">
      <c r="A180" s="411" t="s">
        <v>76</v>
      </c>
      <c r="B180" s="411" t="s">
        <v>307</v>
      </c>
      <c r="C180" s="412">
        <v>42644</v>
      </c>
      <c r="D180" s="413" t="str">
        <f t="shared" si="73"/>
        <v>42644ПСПб</v>
      </c>
      <c r="E180" s="414">
        <v>1271111535.4400001</v>
      </c>
      <c r="F180" s="414">
        <v>19133404.739999998</v>
      </c>
      <c r="G180" s="413">
        <v>6.6027315217033505E-2</v>
      </c>
      <c r="H180" s="413">
        <v>5.0240303840078299E-2</v>
      </c>
      <c r="V180" s="398"/>
    </row>
    <row r="181" spans="1:22" x14ac:dyDescent="0.25">
      <c r="A181" s="411" t="s">
        <v>76</v>
      </c>
      <c r="B181" s="411" t="s">
        <v>307</v>
      </c>
      <c r="C181" s="412">
        <v>42675</v>
      </c>
      <c r="D181" s="413" t="str">
        <f t="shared" si="73"/>
        <v>42675ПСПб</v>
      </c>
      <c r="E181" s="414">
        <v>1252645278.0999999</v>
      </c>
      <c r="F181" s="414">
        <v>18466257.34</v>
      </c>
      <c r="G181" s="413">
        <v>8.4500228238420197E-2</v>
      </c>
      <c r="H181" s="413">
        <v>0</v>
      </c>
      <c r="V181" s="398"/>
    </row>
    <row r="182" spans="1:22" x14ac:dyDescent="0.25">
      <c r="A182" s="411" t="s">
        <v>76</v>
      </c>
      <c r="B182" s="411" t="s">
        <v>307</v>
      </c>
      <c r="C182" s="412">
        <v>42705</v>
      </c>
      <c r="D182" s="413" t="str">
        <f t="shared" si="73"/>
        <v>42705ПСПб</v>
      </c>
      <c r="E182" s="414">
        <v>1232393492.8800001</v>
      </c>
      <c r="F182" s="414">
        <v>20251785.219999999</v>
      </c>
      <c r="G182" s="413">
        <v>0.101487213564436</v>
      </c>
      <c r="H182" s="413">
        <v>1.2327444239373601E-2</v>
      </c>
      <c r="V182" s="398"/>
    </row>
    <row r="183" spans="1:22" x14ac:dyDescent="0.25">
      <c r="A183" s="411" t="s">
        <v>76</v>
      </c>
      <c r="B183" s="411" t="s">
        <v>307</v>
      </c>
      <c r="C183" s="412">
        <v>42736</v>
      </c>
      <c r="D183" s="413" t="str">
        <f t="shared" si="73"/>
        <v>42736ПСПб</v>
      </c>
      <c r="E183" s="414">
        <v>1210727012.76</v>
      </c>
      <c r="F183" s="414">
        <v>21666480.120000001</v>
      </c>
      <c r="G183" s="413">
        <v>0.11626063449313299</v>
      </c>
      <c r="H183" s="413">
        <v>8.9554503888574999E-2</v>
      </c>
      <c r="V183" s="398"/>
    </row>
    <row r="184" spans="1:22" x14ac:dyDescent="0.25">
      <c r="A184" s="411" t="s">
        <v>76</v>
      </c>
      <c r="B184" s="411" t="s">
        <v>307</v>
      </c>
      <c r="C184" s="412">
        <v>42767</v>
      </c>
      <c r="D184" s="413" t="str">
        <f t="shared" si="73"/>
        <v>42767ПСПб</v>
      </c>
      <c r="E184" s="414">
        <v>1189319401.1600001</v>
      </c>
      <c r="F184" s="414">
        <v>21407611.600000001</v>
      </c>
      <c r="G184" s="413">
        <v>0.118825262812357</v>
      </c>
      <c r="H184" s="413">
        <v>2.6822613476115802E-2</v>
      </c>
      <c r="V184" s="398"/>
    </row>
    <row r="185" spans="1:22" x14ac:dyDescent="0.25">
      <c r="A185" s="411" t="s">
        <v>76</v>
      </c>
      <c r="B185" s="411" t="s">
        <v>307</v>
      </c>
      <c r="C185" s="412">
        <v>42795</v>
      </c>
      <c r="D185" s="413" t="str">
        <f t="shared" si="73"/>
        <v>42795ПСПб</v>
      </c>
      <c r="E185" s="414">
        <v>1167644301.5799999</v>
      </c>
      <c r="F185" s="414">
        <v>21675099.579999998</v>
      </c>
      <c r="G185" s="413">
        <v>0.123776821070819</v>
      </c>
      <c r="H185" s="413">
        <v>4.0137788692122499E-2</v>
      </c>
      <c r="V185" s="398"/>
    </row>
    <row r="186" spans="1:22" x14ac:dyDescent="0.25">
      <c r="A186" s="411" t="s">
        <v>76</v>
      </c>
      <c r="B186" s="411" t="s">
        <v>307</v>
      </c>
      <c r="C186" s="412">
        <v>42826</v>
      </c>
      <c r="D186" s="413" t="str">
        <f t="shared" si="73"/>
        <v>42826ПСПб</v>
      </c>
      <c r="E186" s="414">
        <v>1146778105.45</v>
      </c>
      <c r="F186" s="414">
        <v>20866196.129999999</v>
      </c>
      <c r="G186" s="413">
        <v>0.104314667711638</v>
      </c>
      <c r="H186" s="413">
        <v>6.0842689029513002E-2</v>
      </c>
      <c r="V186" s="398"/>
    </row>
    <row r="187" spans="1:22" x14ac:dyDescent="0.25">
      <c r="A187" s="411" t="s">
        <v>76</v>
      </c>
      <c r="B187" s="411" t="s">
        <v>307</v>
      </c>
      <c r="C187" s="412">
        <v>42856</v>
      </c>
      <c r="D187" s="413" t="str">
        <f t="shared" si="73"/>
        <v>42856ПСПб</v>
      </c>
      <c r="E187" s="414">
        <v>1123533915.8699999</v>
      </c>
      <c r="F187" s="414">
        <v>23244189.579999998</v>
      </c>
      <c r="G187" s="413">
        <v>0.14080838255696401</v>
      </c>
      <c r="H187" s="413">
        <v>0</v>
      </c>
      <c r="V187" s="398"/>
    </row>
    <row r="188" spans="1:22" x14ac:dyDescent="0.25">
      <c r="A188" s="411" t="s">
        <v>76</v>
      </c>
      <c r="B188" s="411" t="s">
        <v>307</v>
      </c>
      <c r="C188" s="412">
        <v>42887</v>
      </c>
      <c r="D188" s="413" t="str">
        <f t="shared" si="73"/>
        <v>42887ПСПб</v>
      </c>
      <c r="E188" s="414">
        <v>1108171222.8099999</v>
      </c>
      <c r="F188" s="414">
        <v>15362693.060000001</v>
      </c>
      <c r="G188" s="413">
        <v>5.2875707526049198E-2</v>
      </c>
      <c r="H188" s="413">
        <v>1.7624983839147301E-2</v>
      </c>
      <c r="V188" s="398"/>
    </row>
    <row r="189" spans="1:22" x14ac:dyDescent="0.25">
      <c r="A189" s="411" t="s">
        <v>76</v>
      </c>
      <c r="B189" s="411" t="s">
        <v>307</v>
      </c>
      <c r="C189" s="412">
        <v>42917</v>
      </c>
      <c r="D189" s="413" t="str">
        <f t="shared" si="73"/>
        <v>42917ПСПб</v>
      </c>
      <c r="E189" s="414">
        <v>1102446918.05</v>
      </c>
      <c r="F189" s="414">
        <v>5724304.7599999998</v>
      </c>
      <c r="G189" s="413">
        <v>5.87286352727776E-2</v>
      </c>
      <c r="H189" s="413">
        <v>0</v>
      </c>
      <c r="V189" s="398"/>
    </row>
    <row r="190" spans="1:22" x14ac:dyDescent="0.25">
      <c r="A190" s="411" t="s">
        <v>76</v>
      </c>
      <c r="B190" s="411" t="s">
        <v>307</v>
      </c>
      <c r="C190" s="412">
        <v>42948</v>
      </c>
      <c r="D190" s="413" t="str">
        <f t="shared" si="73"/>
        <v>42948ПСПб</v>
      </c>
      <c r="E190" s="414">
        <v>1068813373.02</v>
      </c>
      <c r="F190" s="414">
        <v>33776672.18</v>
      </c>
      <c r="G190" s="413">
        <v>0.24242832489159699</v>
      </c>
      <c r="H190" s="413">
        <v>5.8670927121402802E-2</v>
      </c>
      <c r="V190" s="398"/>
    </row>
    <row r="191" spans="1:22" x14ac:dyDescent="0.25">
      <c r="A191" s="411" t="s">
        <v>76</v>
      </c>
      <c r="B191" s="411" t="s">
        <v>307</v>
      </c>
      <c r="C191" s="412">
        <v>42979</v>
      </c>
      <c r="D191" s="413" t="str">
        <f t="shared" si="73"/>
        <v>42979ПСПб</v>
      </c>
      <c r="E191" s="414">
        <v>1044988240.74</v>
      </c>
      <c r="F191" s="414">
        <v>23825132.280000001</v>
      </c>
      <c r="G191" s="413">
        <v>0.159950371480822</v>
      </c>
      <c r="H191" s="413">
        <v>1.7231266067824901E-2</v>
      </c>
      <c r="V191" s="398"/>
    </row>
    <row r="192" spans="1:22" x14ac:dyDescent="0.25">
      <c r="A192" s="411" t="s">
        <v>76</v>
      </c>
      <c r="B192" s="411" t="s">
        <v>307</v>
      </c>
      <c r="C192" s="412">
        <v>43009</v>
      </c>
      <c r="D192" s="413" t="str">
        <f t="shared" si="73"/>
        <v>43009ПСПб</v>
      </c>
      <c r="E192" s="414">
        <v>1026139425.35</v>
      </c>
      <c r="F192" s="414">
        <v>18848815.390000001</v>
      </c>
      <c r="G192" s="413">
        <v>0.11072625807179701</v>
      </c>
      <c r="H192" s="413">
        <v>7.3655779622601295E-2</v>
      </c>
      <c r="V192" s="398"/>
    </row>
    <row r="193" spans="1:22" x14ac:dyDescent="0.25">
      <c r="A193" s="411" t="s">
        <v>76</v>
      </c>
      <c r="B193" s="411" t="s">
        <v>307</v>
      </c>
      <c r="C193" s="412">
        <v>43040</v>
      </c>
      <c r="D193" s="413" t="str">
        <f t="shared" si="73"/>
        <v>43040ПСПб</v>
      </c>
      <c r="E193" s="414">
        <v>1000465927.24</v>
      </c>
      <c r="F193" s="414">
        <v>25673498.109999999</v>
      </c>
      <c r="G193" s="413">
        <v>0.185735291773862</v>
      </c>
      <c r="H193" s="413">
        <v>5.5243210947959497E-2</v>
      </c>
      <c r="V193" s="398"/>
    </row>
    <row r="194" spans="1:22" x14ac:dyDescent="0.25">
      <c r="A194" s="411" t="s">
        <v>76</v>
      </c>
      <c r="B194" s="411" t="s">
        <v>307</v>
      </c>
      <c r="C194" s="412">
        <v>43070</v>
      </c>
      <c r="D194" s="413" t="str">
        <f t="shared" ref="D194:D257" si="80">C194&amp;B194</f>
        <v>43070ПСПб</v>
      </c>
      <c r="E194" s="414">
        <v>979465601.21999896</v>
      </c>
      <c r="F194" s="414">
        <v>21000326.02</v>
      </c>
      <c r="G194" s="413">
        <v>0.14336867044599599</v>
      </c>
      <c r="H194" s="413">
        <v>7.5816375422216906E-2</v>
      </c>
      <c r="V194" s="398"/>
    </row>
    <row r="195" spans="1:22" x14ac:dyDescent="0.25">
      <c r="A195" s="411" t="s">
        <v>76</v>
      </c>
      <c r="B195" s="411" t="s">
        <v>307</v>
      </c>
      <c r="C195" s="412">
        <v>43101</v>
      </c>
      <c r="D195" s="413" t="str">
        <f t="shared" si="80"/>
        <v>43101ПСПб</v>
      </c>
      <c r="E195" s="414">
        <v>954059781.59000003</v>
      </c>
      <c r="F195" s="414">
        <v>25405819.629999999</v>
      </c>
      <c r="G195" s="413">
        <v>0.19442278238922001</v>
      </c>
      <c r="H195" s="413">
        <v>1.7730883994845199E-2</v>
      </c>
      <c r="V195" s="398"/>
    </row>
    <row r="196" spans="1:22" x14ac:dyDescent="0.25">
      <c r="A196" s="411" t="s">
        <v>76</v>
      </c>
      <c r="B196" s="411" t="s">
        <v>307</v>
      </c>
      <c r="C196" s="412">
        <v>43132</v>
      </c>
      <c r="D196" s="413" t="str">
        <f t="shared" si="80"/>
        <v>43132ПСПб</v>
      </c>
      <c r="E196" s="414">
        <v>931384268.12999904</v>
      </c>
      <c r="F196" s="414">
        <v>22675513.460000001</v>
      </c>
      <c r="G196" s="413">
        <v>0.176077130025977</v>
      </c>
      <c r="H196" s="413">
        <v>3.3733191837752599E-2</v>
      </c>
      <c r="V196" s="398"/>
    </row>
    <row r="197" spans="1:22" x14ac:dyDescent="0.25">
      <c r="A197" s="411" t="s">
        <v>76</v>
      </c>
      <c r="B197" s="411" t="s">
        <v>307</v>
      </c>
      <c r="C197" s="412">
        <v>43160</v>
      </c>
      <c r="D197" s="413" t="str">
        <f t="shared" si="80"/>
        <v>43160ПСПб</v>
      </c>
      <c r="E197" s="414">
        <v>904040492.13999999</v>
      </c>
      <c r="F197" s="414">
        <v>27343775.989999998</v>
      </c>
      <c r="G197" s="413">
        <v>0.23190242775639</v>
      </c>
      <c r="H197" s="413">
        <v>5.7926939204505902E-2</v>
      </c>
      <c r="V197" s="398"/>
    </row>
    <row r="198" spans="1:22" x14ac:dyDescent="0.25">
      <c r="A198" s="411" t="s">
        <v>76</v>
      </c>
      <c r="B198" s="411" t="s">
        <v>307</v>
      </c>
      <c r="C198" s="412">
        <v>43191</v>
      </c>
      <c r="D198" s="413" t="str">
        <f t="shared" si="80"/>
        <v>43191ПСПб</v>
      </c>
      <c r="E198" s="414">
        <v>882091028.08000004</v>
      </c>
      <c r="F198" s="414">
        <v>21949464.059999999</v>
      </c>
      <c r="G198" s="413">
        <v>0.17575644036438401</v>
      </c>
      <c r="H198" s="413">
        <v>7.6053843480918398E-2</v>
      </c>
      <c r="V198" s="398"/>
    </row>
    <row r="199" spans="1:22" x14ac:dyDescent="0.25">
      <c r="A199" s="411" t="s">
        <v>76</v>
      </c>
      <c r="B199" s="411" t="s">
        <v>307</v>
      </c>
      <c r="C199" s="412">
        <v>43221</v>
      </c>
      <c r="D199" s="413" t="str">
        <f t="shared" si="80"/>
        <v>43221ПСПб</v>
      </c>
      <c r="E199" s="414">
        <v>866182301.76000094</v>
      </c>
      <c r="F199" s="414">
        <v>15908726.32</v>
      </c>
      <c r="G199" s="413">
        <v>0.104265298371865</v>
      </c>
      <c r="H199" s="413">
        <v>3.33207462210569E-2</v>
      </c>
      <c r="V199" s="398"/>
    </row>
    <row r="200" spans="1:22" x14ac:dyDescent="0.25">
      <c r="A200" s="411" t="s">
        <v>76</v>
      </c>
      <c r="B200" s="411" t="s">
        <v>307</v>
      </c>
      <c r="C200" s="412">
        <v>43252</v>
      </c>
      <c r="D200" s="413" t="str">
        <f t="shared" si="80"/>
        <v>43252ПСПб</v>
      </c>
      <c r="E200" s="414">
        <v>843328520.59000003</v>
      </c>
      <c r="F200" s="414">
        <v>22853781.170000002</v>
      </c>
      <c r="G200" s="413">
        <v>0.19518300635747601</v>
      </c>
      <c r="H200" s="413">
        <v>6.1708577652763697E-4</v>
      </c>
      <c r="V200" s="398"/>
    </row>
    <row r="201" spans="1:22" x14ac:dyDescent="0.25">
      <c r="A201" s="411" t="s">
        <v>76</v>
      </c>
      <c r="B201" s="411" t="s">
        <v>307</v>
      </c>
      <c r="C201" s="412">
        <v>43282</v>
      </c>
      <c r="D201" s="413" t="str">
        <f t="shared" si="80"/>
        <v>43282ПСПб</v>
      </c>
      <c r="E201" s="414">
        <v>823019931.88999999</v>
      </c>
      <c r="F201" s="414">
        <v>20308588.699999999</v>
      </c>
      <c r="G201" s="413">
        <v>0.14935453959348999</v>
      </c>
      <c r="H201" s="413">
        <v>6.4087916539530193E-2</v>
      </c>
      <c r="V201" s="398"/>
    </row>
    <row r="202" spans="1:22" x14ac:dyDescent="0.25">
      <c r="A202" s="411" t="s">
        <v>76</v>
      </c>
      <c r="B202" s="411" t="s">
        <v>307</v>
      </c>
      <c r="C202" s="412">
        <v>43313</v>
      </c>
      <c r="D202" s="413" t="str">
        <f t="shared" si="80"/>
        <v>43313ПСПб</v>
      </c>
      <c r="E202" s="414">
        <v>803963347.05999994</v>
      </c>
      <c r="F202" s="414">
        <v>19056584.829999998</v>
      </c>
      <c r="G202" s="413">
        <v>0.165523065218009</v>
      </c>
      <c r="H202" s="413">
        <v>4.6316245014132097E-2</v>
      </c>
      <c r="V202" s="398"/>
    </row>
    <row r="203" spans="1:22" x14ac:dyDescent="0.25">
      <c r="A203" s="411" t="s">
        <v>76</v>
      </c>
      <c r="B203" s="411" t="s">
        <v>307</v>
      </c>
      <c r="C203" s="412">
        <v>43344</v>
      </c>
      <c r="D203" s="413" t="str">
        <f t="shared" si="80"/>
        <v>43344ПСПб</v>
      </c>
      <c r="E203" s="414">
        <v>783552198.35999894</v>
      </c>
      <c r="F203" s="414">
        <v>20411148.699999999</v>
      </c>
      <c r="G203" s="413">
        <v>0.17881074044933601</v>
      </c>
      <c r="H203" s="413">
        <v>0.24993554688293099</v>
      </c>
      <c r="V203" s="398"/>
    </row>
    <row r="204" spans="1:22" x14ac:dyDescent="0.25">
      <c r="A204" s="411" t="s">
        <v>76</v>
      </c>
      <c r="B204" s="411" t="s">
        <v>307</v>
      </c>
      <c r="C204" s="412">
        <v>43374</v>
      </c>
      <c r="D204" s="413" t="str">
        <f t="shared" si="80"/>
        <v>43374ПСПб</v>
      </c>
      <c r="E204" s="414">
        <v>754735052.45999897</v>
      </c>
      <c r="F204" s="414">
        <v>28817145.899999999</v>
      </c>
      <c r="G204" s="413">
        <v>0.27737460233637201</v>
      </c>
      <c r="H204" s="413">
        <v>6.8419586505694394E-2</v>
      </c>
      <c r="V204" s="398"/>
    </row>
    <row r="205" spans="1:22" x14ac:dyDescent="0.25">
      <c r="A205" s="411" t="s">
        <v>76</v>
      </c>
      <c r="B205" s="411" t="s">
        <v>307</v>
      </c>
      <c r="C205" s="412">
        <v>43405</v>
      </c>
      <c r="D205" s="413" t="str">
        <f t="shared" si="80"/>
        <v>43405ПСПб</v>
      </c>
      <c r="E205" s="414">
        <v>737986117.98000002</v>
      </c>
      <c r="F205" s="414">
        <v>17623874.120000001</v>
      </c>
      <c r="G205" s="413">
        <v>0.13393068912283501</v>
      </c>
      <c r="H205" s="413">
        <v>7.9638860919858501E-2</v>
      </c>
      <c r="V205" s="398"/>
    </row>
    <row r="206" spans="1:22" x14ac:dyDescent="0.25">
      <c r="A206" s="411" t="s">
        <v>76</v>
      </c>
      <c r="B206" s="411" t="s">
        <v>307</v>
      </c>
      <c r="C206" s="412">
        <v>43435</v>
      </c>
      <c r="D206" s="413" t="str">
        <f t="shared" si="80"/>
        <v>43435ПСПб</v>
      </c>
      <c r="E206" s="414">
        <v>719610861.96000099</v>
      </c>
      <c r="F206" s="414">
        <v>18375256.02</v>
      </c>
      <c r="G206" s="413">
        <v>0.16616494378711999</v>
      </c>
      <c r="H206" s="413">
        <v>4.6832442370337499E-2</v>
      </c>
      <c r="V206" s="398"/>
    </row>
    <row r="207" spans="1:22" x14ac:dyDescent="0.25">
      <c r="A207" s="411" t="s">
        <v>76</v>
      </c>
      <c r="B207" s="411" t="s">
        <v>307</v>
      </c>
      <c r="C207" s="412">
        <v>43466</v>
      </c>
      <c r="D207" s="413" t="str">
        <f t="shared" si="80"/>
        <v>43466ПСПб</v>
      </c>
      <c r="E207" s="414">
        <v>704030306.01999903</v>
      </c>
      <c r="F207" s="414">
        <v>15580555.939999999</v>
      </c>
      <c r="G207" s="413">
        <v>0.13691884190221301</v>
      </c>
      <c r="H207" s="413">
        <v>1.76599543908234E-2</v>
      </c>
      <c r="V207" s="398"/>
    </row>
    <row r="208" spans="1:22" x14ac:dyDescent="0.25">
      <c r="A208" s="411" t="s">
        <v>76</v>
      </c>
      <c r="B208" s="411" t="s">
        <v>307</v>
      </c>
      <c r="C208" s="412">
        <v>43497</v>
      </c>
      <c r="D208" s="413" t="str">
        <f t="shared" si="80"/>
        <v>43497ПСПб</v>
      </c>
      <c r="E208" s="414">
        <v>689065318.57999897</v>
      </c>
      <c r="F208" s="414">
        <v>14964987.439999999</v>
      </c>
      <c r="G208" s="413">
        <v>0.13486152055733899</v>
      </c>
      <c r="H208" s="413">
        <v>2.6219312057630499E-2</v>
      </c>
      <c r="V208" s="398"/>
    </row>
    <row r="209" spans="1:22" x14ac:dyDescent="0.25">
      <c r="A209" s="411" t="s">
        <v>76</v>
      </c>
      <c r="B209" s="411" t="s">
        <v>307</v>
      </c>
      <c r="C209" s="412">
        <v>43525</v>
      </c>
      <c r="D209" s="413" t="str">
        <f t="shared" si="80"/>
        <v>43525ПСПб</v>
      </c>
      <c r="E209" s="414">
        <v>672230190.45000005</v>
      </c>
      <c r="F209" s="414">
        <v>16835128.129999999</v>
      </c>
      <c r="G209" s="413">
        <v>0.16690975308514699</v>
      </c>
      <c r="H209" s="413">
        <v>0</v>
      </c>
      <c r="V209" s="398"/>
    </row>
    <row r="210" spans="1:22" x14ac:dyDescent="0.25">
      <c r="A210" s="411" t="s">
        <v>76</v>
      </c>
      <c r="B210" s="411" t="s">
        <v>307</v>
      </c>
      <c r="C210" s="412">
        <v>43556</v>
      </c>
      <c r="D210" s="413" t="str">
        <f t="shared" si="80"/>
        <v>43556ПСПб</v>
      </c>
      <c r="E210" s="414">
        <v>657936249.39999998</v>
      </c>
      <c r="F210" s="414">
        <v>14293941.050000001</v>
      </c>
      <c r="G210" s="413">
        <v>0.133308426637475</v>
      </c>
      <c r="H210" s="413">
        <v>0</v>
      </c>
      <c r="V210" s="398"/>
    </row>
    <row r="211" spans="1:22" x14ac:dyDescent="0.25">
      <c r="A211" s="411" t="s">
        <v>76</v>
      </c>
      <c r="B211" s="411" t="s">
        <v>307</v>
      </c>
      <c r="C211" s="412">
        <v>43586</v>
      </c>
      <c r="D211" s="413" t="str">
        <f t="shared" si="80"/>
        <v>43586ПСПб</v>
      </c>
      <c r="E211" s="414">
        <v>633946351.05999994</v>
      </c>
      <c r="F211" s="414">
        <v>23989898.34</v>
      </c>
      <c r="G211" s="413">
        <v>0.15783700090559299</v>
      </c>
      <c r="H211" s="413">
        <v>0.22710041385572</v>
      </c>
      <c r="V211" s="398"/>
    </row>
    <row r="212" spans="1:22" x14ac:dyDescent="0.25">
      <c r="A212" s="411" t="s">
        <v>76</v>
      </c>
      <c r="B212" s="411" t="s">
        <v>307</v>
      </c>
      <c r="C212" s="412">
        <v>43617</v>
      </c>
      <c r="D212" s="413" t="str">
        <f t="shared" si="80"/>
        <v>43617ПСПб</v>
      </c>
      <c r="E212" s="414">
        <v>621955559.74000001</v>
      </c>
      <c r="F212" s="414">
        <v>11990791.32</v>
      </c>
      <c r="G212" s="413">
        <v>9.9148992832243404E-2</v>
      </c>
      <c r="H212" s="413">
        <v>4.38346537523445E-2</v>
      </c>
      <c r="V212" s="398"/>
    </row>
    <row r="213" spans="1:22" x14ac:dyDescent="0.25">
      <c r="A213" s="411" t="s">
        <v>76</v>
      </c>
      <c r="B213" s="411" t="s">
        <v>307</v>
      </c>
      <c r="C213" s="412">
        <v>43647</v>
      </c>
      <c r="D213" s="413" t="str">
        <f t="shared" si="80"/>
        <v>43647ПСПб</v>
      </c>
      <c r="E213" s="414">
        <v>607806126.75999999</v>
      </c>
      <c r="F213" s="414">
        <v>14149432.98</v>
      </c>
      <c r="G213" s="413">
        <v>8.8703159133709894E-2</v>
      </c>
      <c r="H213" s="413">
        <v>5.9510056220373003E-2</v>
      </c>
      <c r="V213" s="398"/>
    </row>
    <row r="214" spans="1:22" x14ac:dyDescent="0.25">
      <c r="A214" s="411" t="s">
        <v>76</v>
      </c>
      <c r="B214" s="411" t="s">
        <v>307</v>
      </c>
      <c r="C214" s="412">
        <v>43678</v>
      </c>
      <c r="D214" s="413" t="str">
        <f t="shared" si="80"/>
        <v>43678ПСПб</v>
      </c>
      <c r="E214" s="414">
        <v>595600002.12</v>
      </c>
      <c r="F214" s="414">
        <v>12206124.640000001</v>
      </c>
      <c r="G214" s="413">
        <v>8.4783642365065304E-2</v>
      </c>
      <c r="H214" s="413">
        <v>8.1120004093580902E-2</v>
      </c>
      <c r="V214" s="398"/>
    </row>
    <row r="215" spans="1:22" x14ac:dyDescent="0.25">
      <c r="A215" s="411" t="s">
        <v>76</v>
      </c>
      <c r="B215" s="411" t="s">
        <v>307</v>
      </c>
      <c r="C215" s="412">
        <v>43709</v>
      </c>
      <c r="D215" s="413" t="str">
        <f t="shared" si="80"/>
        <v>43709ПСПб</v>
      </c>
      <c r="E215" s="414">
        <v>580137706.74000001</v>
      </c>
      <c r="F215" s="414">
        <v>15462295.380000001</v>
      </c>
      <c r="G215" s="413">
        <v>0.17403798494834199</v>
      </c>
      <c r="H215" s="413">
        <v>2.8222522918086601E-4</v>
      </c>
      <c r="V215" s="398"/>
    </row>
    <row r="216" spans="1:22" x14ac:dyDescent="0.25">
      <c r="A216" s="411" t="s">
        <v>76</v>
      </c>
      <c r="B216" s="411" t="s">
        <v>307</v>
      </c>
      <c r="C216" s="412">
        <v>43739</v>
      </c>
      <c r="D216" s="413" t="str">
        <f t="shared" si="80"/>
        <v>43739ПСПб</v>
      </c>
      <c r="E216" s="414">
        <v>567134683.38999999</v>
      </c>
      <c r="F216" s="414">
        <v>13003023.35</v>
      </c>
      <c r="G216" s="413">
        <v>0.13984402384245501</v>
      </c>
      <c r="H216" s="413">
        <v>3.8620061712036698E-2</v>
      </c>
      <c r="V216" s="398"/>
    </row>
    <row r="217" spans="1:22" x14ac:dyDescent="0.25">
      <c r="A217" s="411" t="s">
        <v>62</v>
      </c>
      <c r="B217" s="411" t="s">
        <v>308</v>
      </c>
      <c r="C217" s="412">
        <v>41609</v>
      </c>
      <c r="D217" s="413" t="str">
        <f t="shared" si="80"/>
        <v>41609Восточно-Сибирский ИА</v>
      </c>
      <c r="E217" s="414">
        <v>2934455138.46</v>
      </c>
      <c r="F217" s="414">
        <v>41704983.219999902</v>
      </c>
      <c r="G217" s="413">
        <v>0.11208231955332899</v>
      </c>
      <c r="H217" s="413">
        <v>1.12571156750769E-2</v>
      </c>
      <c r="V217" s="398"/>
    </row>
    <row r="218" spans="1:22" x14ac:dyDescent="0.25">
      <c r="A218" s="411" t="s">
        <v>62</v>
      </c>
      <c r="B218" s="411" t="s">
        <v>308</v>
      </c>
      <c r="C218" s="412">
        <v>41640</v>
      </c>
      <c r="D218" s="413" t="str">
        <f t="shared" si="80"/>
        <v>41640Восточно-Сибирский ИА</v>
      </c>
      <c r="E218" s="414">
        <v>2899968608.4099998</v>
      </c>
      <c r="F218" s="414">
        <v>34486530.049999997</v>
      </c>
      <c r="G218" s="413">
        <v>9.81353179283877E-2</v>
      </c>
      <c r="H218" s="413">
        <v>8.9638826088485092E-3</v>
      </c>
      <c r="V218" s="398"/>
    </row>
    <row r="219" spans="1:22" x14ac:dyDescent="0.25">
      <c r="A219" s="411" t="s">
        <v>62</v>
      </c>
      <c r="B219" s="411" t="s">
        <v>308</v>
      </c>
      <c r="C219" s="412">
        <v>41671</v>
      </c>
      <c r="D219" s="413" t="str">
        <f t="shared" si="80"/>
        <v>41671Восточно-Сибирский ИА</v>
      </c>
      <c r="E219" s="414">
        <v>2871125725.1699901</v>
      </c>
      <c r="F219" s="414">
        <v>28842883.240000099</v>
      </c>
      <c r="G219" s="413">
        <v>7.7453383333400405E-2</v>
      </c>
      <c r="H219" s="413">
        <v>7.7418663497882401E-3</v>
      </c>
      <c r="V219" s="398"/>
    </row>
    <row r="220" spans="1:22" x14ac:dyDescent="0.25">
      <c r="A220" s="411" t="s">
        <v>62</v>
      </c>
      <c r="B220" s="411" t="s">
        <v>308</v>
      </c>
      <c r="C220" s="412">
        <v>41699</v>
      </c>
      <c r="D220" s="413" t="str">
        <f t="shared" si="80"/>
        <v>41699Восточно-Сибирский ИА</v>
      </c>
      <c r="E220" s="414">
        <v>2829400622.4200001</v>
      </c>
      <c r="F220" s="414">
        <v>41725102.75</v>
      </c>
      <c r="G220" s="413">
        <v>0.12555430230762299</v>
      </c>
      <c r="H220" s="413">
        <v>0</v>
      </c>
      <c r="V220" s="398"/>
    </row>
    <row r="221" spans="1:22" x14ac:dyDescent="0.25">
      <c r="A221" s="411" t="s">
        <v>62</v>
      </c>
      <c r="B221" s="411" t="s">
        <v>308</v>
      </c>
      <c r="C221" s="412">
        <v>41730</v>
      </c>
      <c r="D221" s="413" t="str">
        <f t="shared" si="80"/>
        <v>41730Восточно-Сибирский ИА</v>
      </c>
      <c r="E221" s="414">
        <v>2768543627.77</v>
      </c>
      <c r="F221" s="414">
        <v>60856994.650000103</v>
      </c>
      <c r="G221" s="413">
        <v>0.199238315626732</v>
      </c>
      <c r="H221" s="413">
        <v>7.8319589812008202E-3</v>
      </c>
      <c r="V221" s="398"/>
    </row>
    <row r="222" spans="1:22" x14ac:dyDescent="0.25">
      <c r="A222" s="411" t="s">
        <v>62</v>
      </c>
      <c r="B222" s="411" t="s">
        <v>308</v>
      </c>
      <c r="C222" s="412">
        <v>41760</v>
      </c>
      <c r="D222" s="413" t="str">
        <f t="shared" si="80"/>
        <v>41760Восточно-Сибирский ИА</v>
      </c>
      <c r="E222" s="414">
        <v>2719547218.2199998</v>
      </c>
      <c r="F222" s="414">
        <v>48996409.5499999</v>
      </c>
      <c r="G222" s="413">
        <v>0.12411288692287201</v>
      </c>
      <c r="H222" s="413">
        <v>4.5746809817520898E-2</v>
      </c>
      <c r="V222" s="398"/>
    </row>
    <row r="223" spans="1:22" x14ac:dyDescent="0.25">
      <c r="A223" s="411" t="s">
        <v>62</v>
      </c>
      <c r="B223" s="411" t="s">
        <v>308</v>
      </c>
      <c r="C223" s="412">
        <v>41791</v>
      </c>
      <c r="D223" s="413" t="str">
        <f t="shared" si="80"/>
        <v>41791Восточно-Сибирский ИА</v>
      </c>
      <c r="E223" s="414">
        <v>2684553843.6700001</v>
      </c>
      <c r="F223" s="414">
        <v>34993374.549999997</v>
      </c>
      <c r="G223" s="413">
        <v>0.110848406944802</v>
      </c>
      <c r="H223" s="413">
        <v>7.2343936705753897E-2</v>
      </c>
      <c r="V223" s="398"/>
    </row>
    <row r="224" spans="1:22" x14ac:dyDescent="0.25">
      <c r="A224" s="411" t="s">
        <v>62</v>
      </c>
      <c r="B224" s="411" t="s">
        <v>308</v>
      </c>
      <c r="C224" s="412">
        <v>41821</v>
      </c>
      <c r="D224" s="413" t="str">
        <f t="shared" si="80"/>
        <v>41821Восточно-Сибирский ИА</v>
      </c>
      <c r="E224" s="414">
        <v>2653272133.5999999</v>
      </c>
      <c r="F224" s="414">
        <v>31281710.07</v>
      </c>
      <c r="G224" s="413">
        <v>9.0413361893820404E-2</v>
      </c>
      <c r="H224" s="413">
        <v>0</v>
      </c>
      <c r="V224" s="398"/>
    </row>
    <row r="225" spans="1:22" x14ac:dyDescent="0.25">
      <c r="A225" s="411" t="s">
        <v>62</v>
      </c>
      <c r="B225" s="411" t="s">
        <v>308</v>
      </c>
      <c r="C225" s="412">
        <v>41852</v>
      </c>
      <c r="D225" s="413" t="str">
        <f t="shared" si="80"/>
        <v>41852Восточно-Сибирский ИА</v>
      </c>
      <c r="E225" s="414">
        <v>2620759600.25</v>
      </c>
      <c r="F225" s="414">
        <v>32512533.350000001</v>
      </c>
      <c r="G225" s="413">
        <v>8.9159334754777095E-2</v>
      </c>
      <c r="H225" s="413">
        <v>2.34813648321908E-2</v>
      </c>
      <c r="V225" s="398"/>
    </row>
    <row r="226" spans="1:22" x14ac:dyDescent="0.25">
      <c r="A226" s="411" t="s">
        <v>62</v>
      </c>
      <c r="B226" s="411" t="s">
        <v>308</v>
      </c>
      <c r="C226" s="412">
        <v>41883</v>
      </c>
      <c r="D226" s="413" t="str">
        <f t="shared" si="80"/>
        <v>41883Восточно-Сибирский ИА</v>
      </c>
      <c r="E226" s="414">
        <v>2580535633.1500001</v>
      </c>
      <c r="F226" s="414">
        <v>40223967.100000098</v>
      </c>
      <c r="G226" s="413">
        <v>9.5017142935750601E-2</v>
      </c>
      <c r="H226" s="413">
        <v>7.3488330521187598E-2</v>
      </c>
      <c r="V226" s="398"/>
    </row>
    <row r="227" spans="1:22" x14ac:dyDescent="0.25">
      <c r="A227" s="411" t="s">
        <v>62</v>
      </c>
      <c r="B227" s="411" t="s">
        <v>308</v>
      </c>
      <c r="C227" s="412">
        <v>41913</v>
      </c>
      <c r="D227" s="413" t="str">
        <f t="shared" si="80"/>
        <v>41913Восточно-Сибирский ИА</v>
      </c>
      <c r="E227" s="414">
        <v>2540818622.6599998</v>
      </c>
      <c r="F227" s="414">
        <v>39717010.490000099</v>
      </c>
      <c r="G227" s="413">
        <v>0.12895833047889399</v>
      </c>
      <c r="H227" s="413">
        <v>5.8782748758254601E-2</v>
      </c>
      <c r="V227" s="398"/>
    </row>
    <row r="228" spans="1:22" x14ac:dyDescent="0.25">
      <c r="A228" s="411" t="s">
        <v>62</v>
      </c>
      <c r="B228" s="411" t="s">
        <v>308</v>
      </c>
      <c r="C228" s="412">
        <v>41944</v>
      </c>
      <c r="D228" s="413" t="str">
        <f t="shared" si="80"/>
        <v>41944Восточно-Сибирский ИА</v>
      </c>
      <c r="E228" s="414">
        <v>2475147180.4699998</v>
      </c>
      <c r="F228" s="414">
        <v>65671442.190000102</v>
      </c>
      <c r="G228" s="413">
        <v>0.17530179653646499</v>
      </c>
      <c r="H228" s="413">
        <v>9.9912376538219896E-2</v>
      </c>
      <c r="V228" s="398"/>
    </row>
    <row r="229" spans="1:22" x14ac:dyDescent="0.25">
      <c r="A229" s="411" t="s">
        <v>62</v>
      </c>
      <c r="B229" s="411" t="s">
        <v>308</v>
      </c>
      <c r="C229" s="412">
        <v>41974</v>
      </c>
      <c r="D229" s="413" t="str">
        <f t="shared" si="80"/>
        <v>41974Восточно-Сибирский ИА</v>
      </c>
      <c r="E229" s="414">
        <v>2424937436.3899999</v>
      </c>
      <c r="F229" s="414">
        <v>50209744.079999998</v>
      </c>
      <c r="G229" s="413">
        <v>0.114933694832454</v>
      </c>
      <c r="H229" s="413">
        <v>6.7191424611375797E-2</v>
      </c>
      <c r="V229" s="398"/>
    </row>
    <row r="230" spans="1:22" x14ac:dyDescent="0.25">
      <c r="A230" s="411" t="s">
        <v>62</v>
      </c>
      <c r="B230" s="411" t="s">
        <v>308</v>
      </c>
      <c r="C230" s="412">
        <v>42005</v>
      </c>
      <c r="D230" s="413" t="str">
        <f t="shared" si="80"/>
        <v>42005Восточно-Сибирский ИА</v>
      </c>
      <c r="E230" s="414">
        <v>2406136368.98</v>
      </c>
      <c r="F230" s="414">
        <v>18801067.41</v>
      </c>
      <c r="G230" s="413">
        <v>4.8254512660874702E-2</v>
      </c>
      <c r="H230" s="413">
        <v>1.2716333982455001E-2</v>
      </c>
      <c r="V230" s="398"/>
    </row>
    <row r="231" spans="1:22" x14ac:dyDescent="0.25">
      <c r="A231" s="411" t="s">
        <v>62</v>
      </c>
      <c r="B231" s="411" t="s">
        <v>308</v>
      </c>
      <c r="C231" s="412">
        <v>42036</v>
      </c>
      <c r="D231" s="413" t="str">
        <f t="shared" si="80"/>
        <v>42036Восточно-Сибирский ИА</v>
      </c>
      <c r="E231" s="414">
        <v>2380314007.04</v>
      </c>
      <c r="F231" s="414">
        <v>25822361.940000001</v>
      </c>
      <c r="G231" s="413">
        <v>7.7109094269258396E-2</v>
      </c>
      <c r="H231" s="413">
        <v>6.7009393937417103E-2</v>
      </c>
      <c r="V231" s="398"/>
    </row>
    <row r="232" spans="1:22" x14ac:dyDescent="0.25">
      <c r="A232" s="411" t="s">
        <v>62</v>
      </c>
      <c r="B232" s="411" t="s">
        <v>308</v>
      </c>
      <c r="C232" s="412">
        <v>42064</v>
      </c>
      <c r="D232" s="413" t="str">
        <f t="shared" si="80"/>
        <v>42064Восточно-Сибирский ИА</v>
      </c>
      <c r="E232" s="414">
        <v>2340856767.0700002</v>
      </c>
      <c r="F232" s="414">
        <v>39457239.969999902</v>
      </c>
      <c r="G232" s="413">
        <v>0.116794138895676</v>
      </c>
      <c r="H232" s="413">
        <v>2.3351767395269198E-2</v>
      </c>
      <c r="V232" s="398"/>
    </row>
    <row r="233" spans="1:22" x14ac:dyDescent="0.25">
      <c r="A233" s="411" t="s">
        <v>62</v>
      </c>
      <c r="B233" s="411" t="s">
        <v>308</v>
      </c>
      <c r="C233" s="412">
        <v>42095</v>
      </c>
      <c r="D233" s="413" t="str">
        <f t="shared" si="80"/>
        <v>42095Восточно-Сибирский ИА</v>
      </c>
      <c r="E233" s="414">
        <v>2324659676.73</v>
      </c>
      <c r="F233" s="414">
        <v>16197090.34</v>
      </c>
      <c r="G233" s="413">
        <v>4.8384564444853097E-2</v>
      </c>
      <c r="H233" s="413">
        <v>1.5950377931451602E-2</v>
      </c>
      <c r="V233" s="398"/>
    </row>
    <row r="234" spans="1:22" x14ac:dyDescent="0.25">
      <c r="A234" s="411" t="s">
        <v>62</v>
      </c>
      <c r="B234" s="411" t="s">
        <v>308</v>
      </c>
      <c r="C234" s="412">
        <v>42125</v>
      </c>
      <c r="D234" s="413" t="str">
        <f t="shared" si="80"/>
        <v>42125Восточно-Сибирский ИА</v>
      </c>
      <c r="E234" s="414">
        <v>2294660877.1100001</v>
      </c>
      <c r="F234" s="414">
        <v>29998799.620000001</v>
      </c>
      <c r="G234" s="413">
        <v>9.4830789256746401E-2</v>
      </c>
      <c r="H234" s="413">
        <v>2.2517450857535301E-2</v>
      </c>
      <c r="V234" s="398"/>
    </row>
    <row r="235" spans="1:22" x14ac:dyDescent="0.25">
      <c r="A235" s="411" t="s">
        <v>62</v>
      </c>
      <c r="B235" s="411" t="s">
        <v>308</v>
      </c>
      <c r="C235" s="412">
        <v>42156</v>
      </c>
      <c r="D235" s="413" t="str">
        <f t="shared" si="80"/>
        <v>42156Восточно-Сибирский ИА</v>
      </c>
      <c r="E235" s="414">
        <v>2271968278.1999998</v>
      </c>
      <c r="F235" s="414">
        <v>22692598.91</v>
      </c>
      <c r="G235" s="413">
        <v>6.2315569965267797E-2</v>
      </c>
      <c r="H235" s="413">
        <v>5.6382790129646101E-2</v>
      </c>
      <c r="V235" s="398"/>
    </row>
    <row r="236" spans="1:22" x14ac:dyDescent="0.25">
      <c r="A236" s="411" t="s">
        <v>62</v>
      </c>
      <c r="B236" s="411" t="s">
        <v>308</v>
      </c>
      <c r="C236" s="412">
        <v>42186</v>
      </c>
      <c r="D236" s="413" t="str">
        <f t="shared" si="80"/>
        <v>42186Восточно-Сибирский ИА</v>
      </c>
      <c r="E236" s="414">
        <v>2250172716.8499999</v>
      </c>
      <c r="F236" s="414">
        <v>21795561.350000001</v>
      </c>
      <c r="G236" s="413">
        <v>5.6203341138652399E-2</v>
      </c>
      <c r="H236" s="413">
        <v>7.26453016697592E-3</v>
      </c>
      <c r="V236" s="398"/>
    </row>
    <row r="237" spans="1:22" x14ac:dyDescent="0.25">
      <c r="A237" s="411" t="s">
        <v>62</v>
      </c>
      <c r="B237" s="411" t="s">
        <v>308</v>
      </c>
      <c r="C237" s="412">
        <v>42217</v>
      </c>
      <c r="D237" s="413" t="str">
        <f t="shared" si="80"/>
        <v>42217Восточно-Сибирский ИА</v>
      </c>
      <c r="E237" s="414">
        <v>2229104680.98</v>
      </c>
      <c r="F237" s="414">
        <v>21068035.8699999</v>
      </c>
      <c r="G237" s="413">
        <v>3.8924415852743803E-2</v>
      </c>
      <c r="H237" s="413">
        <v>4.95035469767688E-2</v>
      </c>
      <c r="V237" s="398"/>
    </row>
    <row r="238" spans="1:22" x14ac:dyDescent="0.25">
      <c r="A238" s="411" t="s">
        <v>62</v>
      </c>
      <c r="B238" s="411" t="s">
        <v>308</v>
      </c>
      <c r="C238" s="412">
        <v>42248</v>
      </c>
      <c r="D238" s="413" t="str">
        <f t="shared" si="80"/>
        <v>42248Восточно-Сибирский ИА</v>
      </c>
      <c r="E238" s="414">
        <v>2203659758.3000002</v>
      </c>
      <c r="F238" s="414">
        <v>25444922.68</v>
      </c>
      <c r="G238" s="413">
        <v>6.5388433885014405E-2</v>
      </c>
      <c r="H238" s="413">
        <v>3.7544544481893503E-2</v>
      </c>
      <c r="V238" s="398"/>
    </row>
    <row r="239" spans="1:22" x14ac:dyDescent="0.25">
      <c r="A239" s="411" t="s">
        <v>62</v>
      </c>
      <c r="B239" s="411" t="s">
        <v>308</v>
      </c>
      <c r="C239" s="412">
        <v>42278</v>
      </c>
      <c r="D239" s="413" t="str">
        <f t="shared" si="80"/>
        <v>42278Восточно-Сибирский ИА</v>
      </c>
      <c r="E239" s="414">
        <v>2182071629.3899999</v>
      </c>
      <c r="F239" s="414">
        <v>23109493.879999999</v>
      </c>
      <c r="G239" s="413">
        <v>5.5331712590805902E-2</v>
      </c>
      <c r="H239" s="413">
        <v>6.7499185706256501E-2</v>
      </c>
      <c r="V239" s="398"/>
    </row>
    <row r="240" spans="1:22" x14ac:dyDescent="0.25">
      <c r="A240" s="411" t="s">
        <v>62</v>
      </c>
      <c r="B240" s="411" t="s">
        <v>308</v>
      </c>
      <c r="C240" s="412">
        <v>42309</v>
      </c>
      <c r="D240" s="413" t="str">
        <f t="shared" si="80"/>
        <v>42309Восточно-Сибирский ИА</v>
      </c>
      <c r="E240" s="414">
        <v>2163399388.71</v>
      </c>
      <c r="F240" s="414">
        <v>18672240.68</v>
      </c>
      <c r="G240" s="413">
        <v>4.2946685744756997E-2</v>
      </c>
      <c r="H240" s="413">
        <v>6.1650646200857397E-2</v>
      </c>
      <c r="V240" s="398"/>
    </row>
    <row r="241" spans="1:22" x14ac:dyDescent="0.25">
      <c r="A241" s="411" t="s">
        <v>62</v>
      </c>
      <c r="B241" s="411" t="s">
        <v>308</v>
      </c>
      <c r="C241" s="412">
        <v>42339</v>
      </c>
      <c r="D241" s="413" t="str">
        <f t="shared" si="80"/>
        <v>42339Восточно-Сибирский ИА</v>
      </c>
      <c r="E241" s="414">
        <v>2134939805.3099999</v>
      </c>
      <c r="F241" s="414">
        <v>28459583.399999999</v>
      </c>
      <c r="G241" s="413">
        <v>8.2974219881009295E-2</v>
      </c>
      <c r="H241" s="413">
        <v>1.08147645465951E-2</v>
      </c>
      <c r="V241" s="398"/>
    </row>
    <row r="242" spans="1:22" x14ac:dyDescent="0.25">
      <c r="A242" s="411" t="s">
        <v>62</v>
      </c>
      <c r="B242" s="411" t="s">
        <v>308</v>
      </c>
      <c r="C242" s="412">
        <v>42370</v>
      </c>
      <c r="D242" s="413" t="str">
        <f t="shared" si="80"/>
        <v>42370Восточно-Сибирский ИА</v>
      </c>
      <c r="E242" s="414">
        <v>2105522149.1500001</v>
      </c>
      <c r="F242" s="414">
        <v>29417656.16</v>
      </c>
      <c r="G242" s="413">
        <v>8.6448088763465394E-2</v>
      </c>
      <c r="H242" s="413">
        <v>3.5409419682100297E-2</v>
      </c>
      <c r="V242" s="398"/>
    </row>
    <row r="243" spans="1:22" x14ac:dyDescent="0.25">
      <c r="A243" s="411" t="s">
        <v>62</v>
      </c>
      <c r="B243" s="411" t="s">
        <v>308</v>
      </c>
      <c r="C243" s="412">
        <v>42401</v>
      </c>
      <c r="D243" s="413" t="str">
        <f t="shared" si="80"/>
        <v>42401Восточно-Сибирский ИА</v>
      </c>
      <c r="E243" s="414">
        <v>2082873359.73001</v>
      </c>
      <c r="F243" s="414">
        <v>22648789.420000002</v>
      </c>
      <c r="G243" s="413">
        <v>6.6232403287393299E-2</v>
      </c>
      <c r="H243" s="413">
        <v>4.0015501572002697E-2</v>
      </c>
      <c r="V243" s="398"/>
    </row>
    <row r="244" spans="1:22" x14ac:dyDescent="0.25">
      <c r="A244" s="411" t="s">
        <v>62</v>
      </c>
      <c r="B244" s="411" t="s">
        <v>308</v>
      </c>
      <c r="C244" s="412">
        <v>42430</v>
      </c>
      <c r="D244" s="413" t="str">
        <f t="shared" si="80"/>
        <v>42430Восточно-Сибирский ИА</v>
      </c>
      <c r="E244" s="414">
        <v>2049277494.79</v>
      </c>
      <c r="F244" s="414">
        <v>33595864.940000102</v>
      </c>
      <c r="G244" s="413">
        <v>7.9817836448985199E-2</v>
      </c>
      <c r="H244" s="413">
        <v>7.2142159725183203E-2</v>
      </c>
      <c r="V244" s="398"/>
    </row>
    <row r="245" spans="1:22" x14ac:dyDescent="0.25">
      <c r="A245" s="411" t="s">
        <v>62</v>
      </c>
      <c r="B245" s="411" t="s">
        <v>308</v>
      </c>
      <c r="C245" s="412">
        <v>42461</v>
      </c>
      <c r="D245" s="413" t="str">
        <f t="shared" si="80"/>
        <v>42461Восточно-Сибирский ИА</v>
      </c>
      <c r="E245" s="414">
        <v>2026836738.5999999</v>
      </c>
      <c r="F245" s="414">
        <v>22440756.189999901</v>
      </c>
      <c r="G245" s="413">
        <v>4.9358745569688701E-2</v>
      </c>
      <c r="H245" s="413">
        <v>7.9351466464239101E-2</v>
      </c>
      <c r="V245" s="398"/>
    </row>
    <row r="246" spans="1:22" x14ac:dyDescent="0.25">
      <c r="A246" s="411" t="s">
        <v>62</v>
      </c>
      <c r="B246" s="411" t="s">
        <v>308</v>
      </c>
      <c r="C246" s="412">
        <v>42491</v>
      </c>
      <c r="D246" s="413" t="str">
        <f t="shared" si="80"/>
        <v>42491Восточно-Сибирский ИА</v>
      </c>
      <c r="E246" s="414">
        <v>2000004541.1800001</v>
      </c>
      <c r="F246" s="414">
        <v>26832197.420000002</v>
      </c>
      <c r="G246" s="413">
        <v>6.9198556231316002E-2</v>
      </c>
      <c r="H246" s="413">
        <v>0.10576704970467</v>
      </c>
      <c r="V246" s="398"/>
    </row>
    <row r="247" spans="1:22" x14ac:dyDescent="0.25">
      <c r="A247" s="411" t="s">
        <v>62</v>
      </c>
      <c r="B247" s="411" t="s">
        <v>308</v>
      </c>
      <c r="C247" s="412">
        <v>42522</v>
      </c>
      <c r="D247" s="413" t="str">
        <f t="shared" si="80"/>
        <v>42522Восточно-Сибирский ИА</v>
      </c>
      <c r="E247" s="414">
        <v>1975664532.1800001</v>
      </c>
      <c r="F247" s="414">
        <v>24340009</v>
      </c>
      <c r="G247" s="413">
        <v>6.2709598896827506E-2</v>
      </c>
      <c r="H247" s="413">
        <v>1.5853443601769001E-2</v>
      </c>
      <c r="V247" s="398"/>
    </row>
    <row r="248" spans="1:22" x14ac:dyDescent="0.25">
      <c r="A248" s="411" t="s">
        <v>62</v>
      </c>
      <c r="B248" s="411" t="s">
        <v>308</v>
      </c>
      <c r="C248" s="412">
        <v>42552</v>
      </c>
      <c r="D248" s="413" t="str">
        <f t="shared" si="80"/>
        <v>42552Восточно-Сибирский ИА</v>
      </c>
      <c r="E248" s="414">
        <v>1958576601.8099999</v>
      </c>
      <c r="F248" s="414">
        <v>17087930.370000001</v>
      </c>
      <c r="G248" s="413">
        <v>3.4124558639253497E-2</v>
      </c>
      <c r="H248" s="413">
        <v>2.57840183022943E-2</v>
      </c>
      <c r="V248" s="398"/>
    </row>
    <row r="249" spans="1:22" x14ac:dyDescent="0.25">
      <c r="A249" s="411" t="s">
        <v>62</v>
      </c>
      <c r="B249" s="411" t="s">
        <v>308</v>
      </c>
      <c r="C249" s="412">
        <v>42583</v>
      </c>
      <c r="D249" s="413" t="str">
        <f t="shared" si="80"/>
        <v>42583Восточно-Сибирский ИА</v>
      </c>
      <c r="E249" s="414">
        <v>1933999365.1900101</v>
      </c>
      <c r="F249" s="414">
        <v>24577236.620000001</v>
      </c>
      <c r="G249" s="413">
        <v>8.0347911195925895E-2</v>
      </c>
      <c r="H249" s="413">
        <v>3.8389277109465998E-2</v>
      </c>
      <c r="V249" s="398"/>
    </row>
    <row r="250" spans="1:22" x14ac:dyDescent="0.25">
      <c r="A250" s="411" t="s">
        <v>62</v>
      </c>
      <c r="B250" s="411" t="s">
        <v>308</v>
      </c>
      <c r="C250" s="412">
        <v>42614</v>
      </c>
      <c r="D250" s="413" t="str">
        <f t="shared" si="80"/>
        <v>42614Восточно-Сибирский ИА</v>
      </c>
      <c r="E250" s="414">
        <v>1907732894.79</v>
      </c>
      <c r="F250" s="414">
        <v>26266470.399999999</v>
      </c>
      <c r="G250" s="413">
        <v>5.23579326117583E-2</v>
      </c>
      <c r="H250" s="413">
        <v>3.1298118804677297E-2</v>
      </c>
      <c r="V250" s="398"/>
    </row>
    <row r="251" spans="1:22" x14ac:dyDescent="0.25">
      <c r="A251" s="411" t="s">
        <v>62</v>
      </c>
      <c r="B251" s="411" t="s">
        <v>308</v>
      </c>
      <c r="C251" s="412">
        <v>42644</v>
      </c>
      <c r="D251" s="413" t="str">
        <f t="shared" si="80"/>
        <v>42644Восточно-Сибирский ИА</v>
      </c>
      <c r="E251" s="414">
        <v>1882810368.8399999</v>
      </c>
      <c r="F251" s="414">
        <v>24922525.949999999</v>
      </c>
      <c r="G251" s="413">
        <v>8.3593293546295896E-2</v>
      </c>
      <c r="H251" s="413">
        <v>0</v>
      </c>
      <c r="V251" s="398"/>
    </row>
    <row r="252" spans="1:22" x14ac:dyDescent="0.25">
      <c r="A252" s="411" t="s">
        <v>62</v>
      </c>
      <c r="B252" s="411" t="s">
        <v>308</v>
      </c>
      <c r="C252" s="412">
        <v>42675</v>
      </c>
      <c r="D252" s="413" t="str">
        <f t="shared" si="80"/>
        <v>42675Восточно-Сибирский ИА</v>
      </c>
      <c r="E252" s="414">
        <v>1853975484.04</v>
      </c>
      <c r="F252" s="414">
        <v>28834884.800000101</v>
      </c>
      <c r="G252" s="413">
        <v>0.105336489364875</v>
      </c>
      <c r="H252" s="413">
        <v>2.8802396652387902E-2</v>
      </c>
      <c r="V252" s="398"/>
    </row>
    <row r="253" spans="1:22" x14ac:dyDescent="0.25">
      <c r="A253" s="411" t="s">
        <v>62</v>
      </c>
      <c r="B253" s="411" t="s">
        <v>308</v>
      </c>
      <c r="C253" s="412">
        <v>42705</v>
      </c>
      <c r="D253" s="413" t="str">
        <f t="shared" si="80"/>
        <v>42705Восточно-Сибирский ИА</v>
      </c>
      <c r="E253" s="414">
        <v>1825895510.5699999</v>
      </c>
      <c r="F253" s="414">
        <v>28079973.469999999</v>
      </c>
      <c r="G253" s="413">
        <v>8.3538911871859495E-2</v>
      </c>
      <c r="H253" s="413">
        <v>5.3431060096330397E-2</v>
      </c>
      <c r="V253" s="398"/>
    </row>
    <row r="254" spans="1:22" x14ac:dyDescent="0.25">
      <c r="A254" s="411" t="s">
        <v>62</v>
      </c>
      <c r="B254" s="411" t="s">
        <v>308</v>
      </c>
      <c r="C254" s="412">
        <v>42736</v>
      </c>
      <c r="D254" s="413" t="str">
        <f t="shared" si="80"/>
        <v>42736Восточно-Сибирский ИА</v>
      </c>
      <c r="E254" s="414">
        <v>1801787553.9000001</v>
      </c>
      <c r="F254" s="414">
        <v>24308888.940000001</v>
      </c>
      <c r="G254" s="413">
        <v>7.3954647571787893E-2</v>
      </c>
      <c r="H254" s="413">
        <v>8.0755088298635605E-2</v>
      </c>
      <c r="V254" s="398"/>
    </row>
    <row r="255" spans="1:22" x14ac:dyDescent="0.25">
      <c r="A255" s="411" t="s">
        <v>62</v>
      </c>
      <c r="B255" s="411" t="s">
        <v>308</v>
      </c>
      <c r="C255" s="412">
        <v>42767</v>
      </c>
      <c r="D255" s="413" t="str">
        <f t="shared" si="80"/>
        <v>42767Восточно-Сибирский ИА</v>
      </c>
      <c r="E255" s="414">
        <v>1776099644.3599999</v>
      </c>
      <c r="F255" s="414">
        <v>25687909.539999999</v>
      </c>
      <c r="G255" s="413">
        <v>9.4840118907160403E-2</v>
      </c>
      <c r="H255" s="413">
        <v>0</v>
      </c>
      <c r="V255" s="398"/>
    </row>
    <row r="256" spans="1:22" x14ac:dyDescent="0.25">
      <c r="A256" s="411" t="s">
        <v>62</v>
      </c>
      <c r="B256" s="411" t="s">
        <v>308</v>
      </c>
      <c r="C256" s="412">
        <v>42795</v>
      </c>
      <c r="D256" s="413" t="str">
        <f t="shared" si="80"/>
        <v>42795Восточно-Сибирский ИА</v>
      </c>
      <c r="E256" s="414">
        <v>1749439458.3499999</v>
      </c>
      <c r="F256" s="414">
        <v>26660186.010000002</v>
      </c>
      <c r="G256" s="413">
        <v>7.0648322767131302E-2</v>
      </c>
      <c r="H256" s="413">
        <v>5.9632628640758897E-2</v>
      </c>
      <c r="V256" s="398"/>
    </row>
    <row r="257" spans="1:22" x14ac:dyDescent="0.25">
      <c r="A257" s="411" t="s">
        <v>62</v>
      </c>
      <c r="B257" s="411" t="s">
        <v>308</v>
      </c>
      <c r="C257" s="412">
        <v>42826</v>
      </c>
      <c r="D257" s="413" t="str">
        <f t="shared" si="80"/>
        <v>42826Восточно-Сибирский ИА</v>
      </c>
      <c r="E257" s="414">
        <v>1724192137.1800001</v>
      </c>
      <c r="F257" s="414">
        <v>25270519.620000001</v>
      </c>
      <c r="G257" s="413">
        <v>9.0204466334916897E-2</v>
      </c>
      <c r="H257" s="413">
        <v>3.1621298478056802E-2</v>
      </c>
      <c r="V257" s="398"/>
    </row>
    <row r="258" spans="1:22" x14ac:dyDescent="0.25">
      <c r="A258" s="411" t="s">
        <v>62</v>
      </c>
      <c r="B258" s="411" t="s">
        <v>308</v>
      </c>
      <c r="C258" s="412">
        <v>42856</v>
      </c>
      <c r="D258" s="413" t="str">
        <f t="shared" ref="D258:D321" si="81">C258&amp;B258</f>
        <v>42856Восточно-Сибирский ИА</v>
      </c>
      <c r="E258" s="414">
        <v>1694084843.0599999</v>
      </c>
      <c r="F258" s="414">
        <v>30107294.120000102</v>
      </c>
      <c r="G258" s="413">
        <v>9.3425076187054604E-2</v>
      </c>
      <c r="H258" s="413">
        <v>8.5777693623965701E-2</v>
      </c>
      <c r="V258" s="398"/>
    </row>
    <row r="259" spans="1:22" x14ac:dyDescent="0.25">
      <c r="A259" s="411" t="s">
        <v>62</v>
      </c>
      <c r="B259" s="411" t="s">
        <v>308</v>
      </c>
      <c r="C259" s="412">
        <v>42887</v>
      </c>
      <c r="D259" s="413" t="str">
        <f t="shared" si="81"/>
        <v>42887Восточно-Сибирский ИА</v>
      </c>
      <c r="E259" s="414">
        <v>1674274056.5699999</v>
      </c>
      <c r="F259" s="414">
        <v>19810786.489999998</v>
      </c>
      <c r="G259" s="413">
        <v>4.3759239777562901E-2</v>
      </c>
      <c r="H259" s="413">
        <v>3.3571886518366102E-2</v>
      </c>
      <c r="V259" s="398"/>
    </row>
    <row r="260" spans="1:22" x14ac:dyDescent="0.25">
      <c r="A260" s="411" t="s">
        <v>62</v>
      </c>
      <c r="B260" s="411" t="s">
        <v>308</v>
      </c>
      <c r="C260" s="412">
        <v>42917</v>
      </c>
      <c r="D260" s="413" t="str">
        <f t="shared" si="81"/>
        <v>42917Восточно-Сибирский ИА</v>
      </c>
      <c r="E260" s="414">
        <v>1646199231.97</v>
      </c>
      <c r="F260" s="414">
        <v>28074824.600000098</v>
      </c>
      <c r="G260" s="413">
        <v>0.106149056202541</v>
      </c>
      <c r="H260" s="413">
        <v>5.0401941322793603E-2</v>
      </c>
      <c r="V260" s="398"/>
    </row>
    <row r="261" spans="1:22" x14ac:dyDescent="0.25">
      <c r="A261" s="411" t="s">
        <v>62</v>
      </c>
      <c r="B261" s="411" t="s">
        <v>308</v>
      </c>
      <c r="C261" s="412">
        <v>42948</v>
      </c>
      <c r="D261" s="413" t="str">
        <f t="shared" si="81"/>
        <v>42948Восточно-Сибирский ИА</v>
      </c>
      <c r="E261" s="414">
        <v>1614214926.51</v>
      </c>
      <c r="F261" s="414">
        <v>31984305.460000001</v>
      </c>
      <c r="G261" s="413">
        <v>0.133594374356243</v>
      </c>
      <c r="H261" s="413">
        <v>5.4387916894605801E-2</v>
      </c>
      <c r="V261" s="398"/>
    </row>
    <row r="262" spans="1:22" x14ac:dyDescent="0.25">
      <c r="A262" s="411" t="s">
        <v>62</v>
      </c>
      <c r="B262" s="411" t="s">
        <v>308</v>
      </c>
      <c r="C262" s="412">
        <v>42979</v>
      </c>
      <c r="D262" s="413" t="str">
        <f t="shared" si="81"/>
        <v>42979Восточно-Сибирский ИА</v>
      </c>
      <c r="E262" s="414">
        <v>1584907437.74</v>
      </c>
      <c r="F262" s="414">
        <v>29307488.77</v>
      </c>
      <c r="G262" s="413">
        <v>0.12100873132297001</v>
      </c>
      <c r="H262" s="413">
        <v>4.5616639409887298E-2</v>
      </c>
      <c r="V262" s="398"/>
    </row>
    <row r="263" spans="1:22" x14ac:dyDescent="0.25">
      <c r="A263" s="411" t="s">
        <v>62</v>
      </c>
      <c r="B263" s="411" t="s">
        <v>308</v>
      </c>
      <c r="C263" s="412">
        <v>43009</v>
      </c>
      <c r="D263" s="413" t="str">
        <f t="shared" si="81"/>
        <v>43009Восточно-Сибирский ИА</v>
      </c>
      <c r="E263" s="414">
        <v>1560739405.4100001</v>
      </c>
      <c r="F263" s="414">
        <v>24168032.329999901</v>
      </c>
      <c r="G263" s="413">
        <v>9.5331927949168796E-2</v>
      </c>
      <c r="H263" s="413">
        <v>9.4426088030257496E-2</v>
      </c>
      <c r="V263" s="398"/>
    </row>
    <row r="264" spans="1:22" x14ac:dyDescent="0.25">
      <c r="A264" s="411" t="s">
        <v>62</v>
      </c>
      <c r="B264" s="411" t="s">
        <v>308</v>
      </c>
      <c r="C264" s="412">
        <v>43040</v>
      </c>
      <c r="D264" s="413" t="str">
        <f t="shared" si="81"/>
        <v>43040Восточно-Сибирский ИА</v>
      </c>
      <c r="E264" s="414">
        <v>1525972544.98</v>
      </c>
      <c r="F264" s="414">
        <v>34766860.429999903</v>
      </c>
      <c r="G264" s="413">
        <v>0.15852752256967101</v>
      </c>
      <c r="H264" s="413">
        <v>1.4752230859953801E-2</v>
      </c>
      <c r="V264" s="398"/>
    </row>
    <row r="265" spans="1:22" x14ac:dyDescent="0.25">
      <c r="A265" s="411" t="s">
        <v>62</v>
      </c>
      <c r="B265" s="411" t="s">
        <v>308</v>
      </c>
      <c r="C265" s="412">
        <v>43070</v>
      </c>
      <c r="D265" s="413" t="str">
        <f t="shared" si="81"/>
        <v>43070Восточно-Сибирский ИА</v>
      </c>
      <c r="E265" s="414">
        <v>1496976551.8</v>
      </c>
      <c r="F265" s="414">
        <v>28995993.18</v>
      </c>
      <c r="G265" s="413">
        <v>8.9175146170226094E-2</v>
      </c>
      <c r="H265" s="413">
        <v>8.7281142818602594E-2</v>
      </c>
      <c r="V265" s="398"/>
    </row>
    <row r="266" spans="1:22" x14ac:dyDescent="0.25">
      <c r="A266" s="411" t="s">
        <v>62</v>
      </c>
      <c r="B266" s="411" t="s">
        <v>308</v>
      </c>
      <c r="C266" s="412">
        <v>43101</v>
      </c>
      <c r="D266" s="413" t="str">
        <f t="shared" si="81"/>
        <v>43101Восточно-Сибирский ИА</v>
      </c>
      <c r="E266" s="414">
        <v>1457478755.9000001</v>
      </c>
      <c r="F266" s="414">
        <v>39497795.900000103</v>
      </c>
      <c r="G266" s="413">
        <v>0.19613117240421801</v>
      </c>
      <c r="H266" s="413">
        <v>5.6404519633498497E-2</v>
      </c>
      <c r="V266" s="398"/>
    </row>
    <row r="267" spans="1:22" x14ac:dyDescent="0.25">
      <c r="A267" s="411" t="s">
        <v>62</v>
      </c>
      <c r="B267" s="411" t="s">
        <v>308</v>
      </c>
      <c r="C267" s="412">
        <v>43132</v>
      </c>
      <c r="D267" s="413" t="str">
        <f t="shared" si="81"/>
        <v>43132Восточно-Сибирский ИА</v>
      </c>
      <c r="E267" s="414">
        <v>1425064299.1600001</v>
      </c>
      <c r="F267" s="414">
        <v>32414456.739999998</v>
      </c>
      <c r="G267" s="413">
        <v>0.16835226662946101</v>
      </c>
      <c r="H267" s="413">
        <v>2.0305949285904798E-3</v>
      </c>
      <c r="V267" s="398"/>
    </row>
    <row r="268" spans="1:22" x14ac:dyDescent="0.25">
      <c r="A268" s="411" t="s">
        <v>62</v>
      </c>
      <c r="B268" s="411" t="s">
        <v>308</v>
      </c>
      <c r="C268" s="412">
        <v>43160</v>
      </c>
      <c r="D268" s="413" t="str">
        <f t="shared" si="81"/>
        <v>43160Восточно-Сибирский ИА</v>
      </c>
      <c r="E268" s="414">
        <v>1386646562.8299999</v>
      </c>
      <c r="F268" s="414">
        <v>39489534.329999998</v>
      </c>
      <c r="G268" s="413">
        <v>0.188170652616095</v>
      </c>
      <c r="H268" s="413">
        <v>4.8025761196474899E-2</v>
      </c>
      <c r="V268" s="398"/>
    </row>
    <row r="269" spans="1:22" x14ac:dyDescent="0.25">
      <c r="A269" s="411" t="s">
        <v>62</v>
      </c>
      <c r="B269" s="411" t="s">
        <v>308</v>
      </c>
      <c r="C269" s="412">
        <v>43191</v>
      </c>
      <c r="D269" s="413" t="str">
        <f t="shared" si="81"/>
        <v>43191Восточно-Сибирский ИА</v>
      </c>
      <c r="E269" s="414">
        <v>1358878464.05</v>
      </c>
      <c r="F269" s="414">
        <v>28374889.779999901</v>
      </c>
      <c r="G269" s="413">
        <v>0.133414571068105</v>
      </c>
      <c r="H269" s="413">
        <v>4.81300024511589E-2</v>
      </c>
      <c r="V269" s="398"/>
    </row>
    <row r="270" spans="1:22" x14ac:dyDescent="0.25">
      <c r="A270" s="411" t="s">
        <v>62</v>
      </c>
      <c r="B270" s="411" t="s">
        <v>308</v>
      </c>
      <c r="C270" s="412">
        <v>43221</v>
      </c>
      <c r="D270" s="413" t="str">
        <f t="shared" si="81"/>
        <v>43221Восточно-Сибирский ИА</v>
      </c>
      <c r="E270" s="414">
        <v>1327044341.5699999</v>
      </c>
      <c r="F270" s="414">
        <v>31834122.48</v>
      </c>
      <c r="G270" s="413">
        <v>0.17537930460934201</v>
      </c>
      <c r="H270" s="413">
        <v>1.89347442651264E-2</v>
      </c>
      <c r="V270" s="398"/>
    </row>
    <row r="271" spans="1:22" x14ac:dyDescent="0.25">
      <c r="A271" s="411" t="s">
        <v>62</v>
      </c>
      <c r="B271" s="411" t="s">
        <v>308</v>
      </c>
      <c r="C271" s="412">
        <v>43252</v>
      </c>
      <c r="D271" s="413" t="str">
        <f t="shared" si="81"/>
        <v>43252Восточно-Сибирский ИА</v>
      </c>
      <c r="E271" s="414">
        <v>1292612073.3299999</v>
      </c>
      <c r="F271" s="414">
        <v>34432268.240000002</v>
      </c>
      <c r="G271" s="413">
        <v>0.199698411822815</v>
      </c>
      <c r="H271" s="413">
        <v>2.0974374672687601E-2</v>
      </c>
      <c r="V271" s="398"/>
    </row>
    <row r="272" spans="1:22" x14ac:dyDescent="0.25">
      <c r="A272" s="411" t="s">
        <v>62</v>
      </c>
      <c r="B272" s="411" t="s">
        <v>308</v>
      </c>
      <c r="C272" s="412">
        <v>43282</v>
      </c>
      <c r="D272" s="413" t="str">
        <f t="shared" si="81"/>
        <v>43282Восточно-Сибирский ИА</v>
      </c>
      <c r="E272" s="414">
        <v>1256925288.4000001</v>
      </c>
      <c r="F272" s="414">
        <v>35686784.93</v>
      </c>
      <c r="G272" s="413">
        <v>0.20963687308106799</v>
      </c>
      <c r="H272" s="413">
        <v>4.0717160007749401E-2</v>
      </c>
      <c r="V272" s="398"/>
    </row>
    <row r="273" spans="1:22" x14ac:dyDescent="0.25">
      <c r="A273" s="411" t="s">
        <v>62</v>
      </c>
      <c r="B273" s="411" t="s">
        <v>308</v>
      </c>
      <c r="C273" s="412">
        <v>43313</v>
      </c>
      <c r="D273" s="413" t="str">
        <f t="shared" si="81"/>
        <v>43313Восточно-Сибирский ИА</v>
      </c>
      <c r="E273" s="414">
        <v>1224441528.8699999</v>
      </c>
      <c r="F273" s="414">
        <v>40881824.359999999</v>
      </c>
      <c r="G273" s="413">
        <v>0.21714280007105899</v>
      </c>
      <c r="H273" s="413">
        <v>9.8600074347114999E-2</v>
      </c>
      <c r="V273" s="398"/>
    </row>
    <row r="274" spans="1:22" x14ac:dyDescent="0.25">
      <c r="A274" s="411" t="s">
        <v>62</v>
      </c>
      <c r="B274" s="411" t="s">
        <v>308</v>
      </c>
      <c r="C274" s="412">
        <v>43344</v>
      </c>
      <c r="D274" s="413" t="str">
        <f t="shared" si="81"/>
        <v>43344Восточно-Сибирский ИА</v>
      </c>
      <c r="E274" s="414">
        <v>1195741430.9200001</v>
      </c>
      <c r="F274" s="414">
        <v>37031948.700000003</v>
      </c>
      <c r="G274" s="413">
        <v>0.18769514222976</v>
      </c>
      <c r="H274" s="413">
        <v>6.0191106766260299E-2</v>
      </c>
      <c r="V274" s="398"/>
    </row>
    <row r="275" spans="1:22" x14ac:dyDescent="0.25">
      <c r="A275" s="411" t="s">
        <v>62</v>
      </c>
      <c r="B275" s="411" t="s">
        <v>308</v>
      </c>
      <c r="C275" s="412">
        <v>43374</v>
      </c>
      <c r="D275" s="413" t="str">
        <f t="shared" si="81"/>
        <v>43374Восточно-Сибирский ИА</v>
      </c>
      <c r="E275" s="414">
        <v>1156201770.9000001</v>
      </c>
      <c r="F275" s="414">
        <v>47801424.650000103</v>
      </c>
      <c r="G275" s="413">
        <v>0.262597456381229</v>
      </c>
      <c r="H275" s="413">
        <v>0.104199000196282</v>
      </c>
      <c r="V275" s="398"/>
    </row>
    <row r="276" spans="1:22" x14ac:dyDescent="0.25">
      <c r="A276" s="411" t="s">
        <v>62</v>
      </c>
      <c r="B276" s="411" t="s">
        <v>308</v>
      </c>
      <c r="C276" s="412">
        <v>43405</v>
      </c>
      <c r="D276" s="413" t="str">
        <f t="shared" si="81"/>
        <v>43405Восточно-Сибирский ИА</v>
      </c>
      <c r="E276" s="414">
        <v>1128550459.29</v>
      </c>
      <c r="F276" s="414">
        <v>35845311.770000003</v>
      </c>
      <c r="G276" s="413">
        <v>0.23289451685054099</v>
      </c>
      <c r="H276" s="413">
        <v>1.4868262813122601E-2</v>
      </c>
      <c r="V276" s="398"/>
    </row>
    <row r="277" spans="1:22" x14ac:dyDescent="0.25">
      <c r="A277" s="411" t="s">
        <v>62</v>
      </c>
      <c r="B277" s="411" t="s">
        <v>308</v>
      </c>
      <c r="C277" s="412">
        <v>43435</v>
      </c>
      <c r="D277" s="413" t="str">
        <f t="shared" si="81"/>
        <v>43435Восточно-Сибирский ИА</v>
      </c>
      <c r="E277" s="414">
        <v>1101142457.6300001</v>
      </c>
      <c r="F277" s="414">
        <v>27408001.66</v>
      </c>
      <c r="G277" s="413">
        <v>0.158527114223738</v>
      </c>
      <c r="H277" s="413">
        <v>3.2528096025591598E-2</v>
      </c>
      <c r="V277" s="398"/>
    </row>
    <row r="278" spans="1:22" x14ac:dyDescent="0.25">
      <c r="A278" s="411" t="s">
        <v>62</v>
      </c>
      <c r="B278" s="411" t="s">
        <v>308</v>
      </c>
      <c r="C278" s="412">
        <v>43466</v>
      </c>
      <c r="D278" s="413" t="str">
        <f t="shared" si="81"/>
        <v>43466Восточно-Сибирский ИА</v>
      </c>
      <c r="E278" s="414">
        <v>1074101998.77</v>
      </c>
      <c r="F278" s="414">
        <v>27040458.859999999</v>
      </c>
      <c r="G278" s="413">
        <v>0.14606675373463801</v>
      </c>
      <c r="H278" s="413">
        <v>9.9456258786285306E-2</v>
      </c>
      <c r="V278" s="398"/>
    </row>
    <row r="279" spans="1:22" x14ac:dyDescent="0.25">
      <c r="A279" s="411" t="s">
        <v>62</v>
      </c>
      <c r="B279" s="411" t="s">
        <v>308</v>
      </c>
      <c r="C279" s="412">
        <v>43497</v>
      </c>
      <c r="D279" s="413" t="str">
        <f t="shared" si="81"/>
        <v>43497Восточно-Сибирский ИА</v>
      </c>
      <c r="E279" s="414">
        <v>1051906255.78</v>
      </c>
      <c r="F279" s="414">
        <v>22195742.989999998</v>
      </c>
      <c r="G279" s="413">
        <v>0.128492274004852</v>
      </c>
      <c r="H279" s="413">
        <v>1.06050136469793E-2</v>
      </c>
      <c r="V279" s="398"/>
    </row>
    <row r="280" spans="1:22" x14ac:dyDescent="0.25">
      <c r="A280" s="411" t="s">
        <v>62</v>
      </c>
      <c r="B280" s="411" t="s">
        <v>308</v>
      </c>
      <c r="C280" s="412">
        <v>43525</v>
      </c>
      <c r="D280" s="413" t="str">
        <f t="shared" si="81"/>
        <v>43525Восточно-Сибирский ИА</v>
      </c>
      <c r="E280" s="414">
        <v>1026703953.73</v>
      </c>
      <c r="F280" s="414">
        <v>25202302.050000001</v>
      </c>
      <c r="G280" s="413">
        <v>0.14518395983499899</v>
      </c>
      <c r="H280" s="413">
        <v>3.87581655808261E-2</v>
      </c>
      <c r="V280" s="398"/>
    </row>
    <row r="281" spans="1:22" x14ac:dyDescent="0.25">
      <c r="A281" s="411" t="s">
        <v>62</v>
      </c>
      <c r="B281" s="411" t="s">
        <v>308</v>
      </c>
      <c r="C281" s="412">
        <v>43556</v>
      </c>
      <c r="D281" s="413" t="str">
        <f t="shared" si="81"/>
        <v>43556Восточно-Сибирский ИА</v>
      </c>
      <c r="E281" s="414">
        <v>1011623404.22</v>
      </c>
      <c r="F281" s="414">
        <v>15080549.51</v>
      </c>
      <c r="G281" s="413">
        <v>6.3591230516336306E-2</v>
      </c>
      <c r="H281" s="413">
        <v>5.5574736004863401E-2</v>
      </c>
      <c r="V281" s="398"/>
    </row>
    <row r="282" spans="1:22" x14ac:dyDescent="0.25">
      <c r="A282" s="411" t="s">
        <v>62</v>
      </c>
      <c r="B282" s="411" t="s">
        <v>308</v>
      </c>
      <c r="C282" s="412">
        <v>43586</v>
      </c>
      <c r="D282" s="413" t="str">
        <f t="shared" si="81"/>
        <v>43586Восточно-Сибирский ИА</v>
      </c>
      <c r="E282" s="414">
        <v>993667848.71000004</v>
      </c>
      <c r="F282" s="414">
        <v>17955555.510000002</v>
      </c>
      <c r="G282" s="413">
        <v>9.4586618070866796E-2</v>
      </c>
      <c r="H282" s="413">
        <v>4.7083386844398202E-2</v>
      </c>
      <c r="V282" s="398"/>
    </row>
    <row r="283" spans="1:22" x14ac:dyDescent="0.25">
      <c r="A283" s="411" t="s">
        <v>62</v>
      </c>
      <c r="B283" s="411" t="s">
        <v>308</v>
      </c>
      <c r="C283" s="412">
        <v>43617</v>
      </c>
      <c r="D283" s="413" t="str">
        <f t="shared" si="81"/>
        <v>43617Восточно-Сибирский ИА</v>
      </c>
      <c r="E283" s="414">
        <v>975122829.23000097</v>
      </c>
      <c r="F283" s="414">
        <v>19285116.010000002</v>
      </c>
      <c r="G283" s="413">
        <v>7.0689332104833205E-2</v>
      </c>
      <c r="H283" s="413">
        <v>6.8261845061193094E-2</v>
      </c>
      <c r="V283" s="398"/>
    </row>
    <row r="284" spans="1:22" x14ac:dyDescent="0.25">
      <c r="A284" s="411" t="s">
        <v>62</v>
      </c>
      <c r="B284" s="411" t="s">
        <v>308</v>
      </c>
      <c r="C284" s="412">
        <v>43647</v>
      </c>
      <c r="D284" s="413" t="str">
        <f t="shared" si="81"/>
        <v>43647Восточно-Сибирский ИА</v>
      </c>
      <c r="E284" s="414">
        <v>948237885.22999799</v>
      </c>
      <c r="F284" s="414">
        <v>27137937.690000001</v>
      </c>
      <c r="G284" s="413">
        <v>0.16869629978937201</v>
      </c>
      <c r="H284" s="413">
        <v>7.8289718431969593E-2</v>
      </c>
      <c r="V284" s="398"/>
    </row>
    <row r="285" spans="1:22" x14ac:dyDescent="0.25">
      <c r="A285" s="411" t="s">
        <v>62</v>
      </c>
      <c r="B285" s="411" t="s">
        <v>308</v>
      </c>
      <c r="C285" s="412">
        <v>43678</v>
      </c>
      <c r="D285" s="413" t="str">
        <f t="shared" si="81"/>
        <v>43678Восточно-Сибирский ИА</v>
      </c>
      <c r="E285" s="414">
        <v>932523452.25999999</v>
      </c>
      <c r="F285" s="414">
        <v>15714432.970000001</v>
      </c>
      <c r="G285" s="413">
        <v>8.1468061495300406E-2</v>
      </c>
      <c r="H285" s="413">
        <v>8.6551033515677805E-2</v>
      </c>
      <c r="V285" s="398"/>
    </row>
    <row r="286" spans="1:22" x14ac:dyDescent="0.25">
      <c r="A286" s="411" t="s">
        <v>62</v>
      </c>
      <c r="B286" s="411" t="s">
        <v>308</v>
      </c>
      <c r="C286" s="412">
        <v>43709</v>
      </c>
      <c r="D286" s="413" t="str">
        <f t="shared" si="81"/>
        <v>43709Восточно-Сибирский ИА</v>
      </c>
      <c r="E286" s="414">
        <v>914688159.20999897</v>
      </c>
      <c r="F286" s="414">
        <v>17835293.050000001</v>
      </c>
      <c r="G286" s="413">
        <v>0.10886319166424201</v>
      </c>
      <c r="H286" s="413">
        <v>0.18640732726262399</v>
      </c>
      <c r="V286" s="398"/>
    </row>
    <row r="287" spans="1:22" x14ac:dyDescent="0.25">
      <c r="A287" s="411" t="s">
        <v>62</v>
      </c>
      <c r="B287" s="411" t="s">
        <v>308</v>
      </c>
      <c r="C287" s="412">
        <v>43739</v>
      </c>
      <c r="D287" s="413" t="str">
        <f t="shared" si="81"/>
        <v>43739Восточно-Сибирский ИА</v>
      </c>
      <c r="E287" s="414">
        <v>893540431.01999903</v>
      </c>
      <c r="F287" s="414">
        <v>21147728.190000001</v>
      </c>
      <c r="G287" s="413">
        <v>0.132458888020071</v>
      </c>
      <c r="H287" s="413">
        <v>3.0820804726717801E-2</v>
      </c>
      <c r="V287" s="398"/>
    </row>
    <row r="288" spans="1:22" x14ac:dyDescent="0.25">
      <c r="A288" s="411" t="s">
        <v>82</v>
      </c>
      <c r="B288" s="411" t="s">
        <v>229</v>
      </c>
      <c r="C288" s="412">
        <v>41699</v>
      </c>
      <c r="D288" s="413" t="str">
        <f t="shared" si="81"/>
        <v>41699Возрождение-3</v>
      </c>
      <c r="E288" s="414">
        <v>3392738836.2100101</v>
      </c>
      <c r="F288" s="414">
        <v>85675934.7099998</v>
      </c>
      <c r="G288" s="413">
        <v>0.22149841764139</v>
      </c>
      <c r="H288" s="413">
        <v>0</v>
      </c>
      <c r="V288" s="398"/>
    </row>
    <row r="289" spans="1:22" x14ac:dyDescent="0.25">
      <c r="A289" s="411" t="s">
        <v>82</v>
      </c>
      <c r="B289" s="411" t="s">
        <v>229</v>
      </c>
      <c r="C289" s="412">
        <v>41730</v>
      </c>
      <c r="D289" s="413" t="str">
        <f t="shared" si="81"/>
        <v>41730Возрождение-3</v>
      </c>
      <c r="E289" s="414">
        <v>3336155553.95999</v>
      </c>
      <c r="F289" s="414">
        <v>56583282.25</v>
      </c>
      <c r="G289" s="413">
        <v>0.136099125382172</v>
      </c>
      <c r="H289" s="413">
        <v>2.3901976316999E-3</v>
      </c>
      <c r="V289" s="398"/>
    </row>
    <row r="290" spans="1:22" x14ac:dyDescent="0.25">
      <c r="A290" s="411" t="s">
        <v>82</v>
      </c>
      <c r="B290" s="411" t="s">
        <v>229</v>
      </c>
      <c r="C290" s="412">
        <v>41760</v>
      </c>
      <c r="D290" s="413" t="str">
        <f t="shared" si="81"/>
        <v>41760Возрождение-3</v>
      </c>
      <c r="E290" s="414">
        <v>3264870170.8499999</v>
      </c>
      <c r="F290" s="414">
        <v>71285383.109999999</v>
      </c>
      <c r="G290" s="413">
        <v>0.18560998193335901</v>
      </c>
      <c r="H290" s="413">
        <v>0</v>
      </c>
      <c r="V290" s="398"/>
    </row>
    <row r="291" spans="1:22" x14ac:dyDescent="0.25">
      <c r="A291" s="411" t="s">
        <v>82</v>
      </c>
      <c r="B291" s="411" t="s">
        <v>229</v>
      </c>
      <c r="C291" s="412">
        <v>41791</v>
      </c>
      <c r="D291" s="413" t="str">
        <f t="shared" si="81"/>
        <v>41791Возрождение-3</v>
      </c>
      <c r="E291" s="414">
        <v>3213784136.7600002</v>
      </c>
      <c r="F291" s="414">
        <v>51086034.089999899</v>
      </c>
      <c r="G291" s="413">
        <v>0.12550557124751099</v>
      </c>
      <c r="H291" s="413">
        <v>0</v>
      </c>
      <c r="V291" s="398"/>
    </row>
    <row r="292" spans="1:22" x14ac:dyDescent="0.25">
      <c r="A292" s="411" t="s">
        <v>82</v>
      </c>
      <c r="B292" s="411" t="s">
        <v>229</v>
      </c>
      <c r="C292" s="412">
        <v>41821</v>
      </c>
      <c r="D292" s="413" t="str">
        <f t="shared" si="81"/>
        <v>41821Возрождение-3</v>
      </c>
      <c r="E292" s="414">
        <v>3152797746.72999</v>
      </c>
      <c r="F292" s="414">
        <v>60986390.030000202</v>
      </c>
      <c r="G292" s="413">
        <v>0.15937124485103599</v>
      </c>
      <c r="H292" s="413">
        <v>0</v>
      </c>
      <c r="V292" s="398"/>
    </row>
    <row r="293" spans="1:22" x14ac:dyDescent="0.25">
      <c r="A293" s="411" t="s">
        <v>82</v>
      </c>
      <c r="B293" s="411" t="s">
        <v>229</v>
      </c>
      <c r="C293" s="412">
        <v>41852</v>
      </c>
      <c r="D293" s="413" t="str">
        <f t="shared" si="81"/>
        <v>41852Возрождение-3</v>
      </c>
      <c r="E293" s="414">
        <v>3096104704.9000001</v>
      </c>
      <c r="F293" s="414">
        <v>56693041.830000103</v>
      </c>
      <c r="G293" s="413">
        <v>0.149226543264532</v>
      </c>
      <c r="H293" s="413">
        <v>0</v>
      </c>
      <c r="V293" s="398"/>
    </row>
    <row r="294" spans="1:22" x14ac:dyDescent="0.25">
      <c r="A294" s="411" t="s">
        <v>82</v>
      </c>
      <c r="B294" s="411" t="s">
        <v>229</v>
      </c>
      <c r="C294" s="412">
        <v>41883</v>
      </c>
      <c r="D294" s="413" t="str">
        <f t="shared" si="81"/>
        <v>41883Возрождение-3</v>
      </c>
      <c r="E294" s="414">
        <v>3038306626.5500002</v>
      </c>
      <c r="F294" s="414">
        <v>57798078.350000098</v>
      </c>
      <c r="G294" s="413">
        <v>0.156373542900509</v>
      </c>
      <c r="H294" s="413">
        <v>0</v>
      </c>
      <c r="V294" s="398"/>
    </row>
    <row r="295" spans="1:22" x14ac:dyDescent="0.25">
      <c r="A295" s="411" t="s">
        <v>82</v>
      </c>
      <c r="B295" s="411" t="s">
        <v>229</v>
      </c>
      <c r="C295" s="412">
        <v>41913</v>
      </c>
      <c r="D295" s="413" t="str">
        <f t="shared" si="81"/>
        <v>41913Возрождение-3</v>
      </c>
      <c r="E295" s="414">
        <v>2983573184.6999998</v>
      </c>
      <c r="F295" s="414">
        <v>54733441.849999897</v>
      </c>
      <c r="G295" s="413">
        <v>0.14095724753393499</v>
      </c>
      <c r="H295" s="413">
        <v>7.9477718739963104E-3</v>
      </c>
      <c r="V295" s="398"/>
    </row>
    <row r="296" spans="1:22" x14ac:dyDescent="0.25">
      <c r="A296" s="411" t="s">
        <v>82</v>
      </c>
      <c r="B296" s="411" t="s">
        <v>229</v>
      </c>
      <c r="C296" s="412">
        <v>41944</v>
      </c>
      <c r="D296" s="413" t="str">
        <f t="shared" si="81"/>
        <v>41944Возрождение-3</v>
      </c>
      <c r="E296" s="414">
        <v>2929595460.1300001</v>
      </c>
      <c r="F296" s="414">
        <v>53977724.570000097</v>
      </c>
      <c r="G296" s="413">
        <v>0.150156851702998</v>
      </c>
      <c r="H296" s="413">
        <v>0</v>
      </c>
      <c r="V296" s="398"/>
    </row>
    <row r="297" spans="1:22" x14ac:dyDescent="0.25">
      <c r="A297" s="411" t="s">
        <v>82</v>
      </c>
      <c r="B297" s="411" t="s">
        <v>229</v>
      </c>
      <c r="C297" s="412">
        <v>41974</v>
      </c>
      <c r="D297" s="413" t="str">
        <f t="shared" si="81"/>
        <v>41974Возрождение-3</v>
      </c>
      <c r="E297" s="414">
        <v>2879906710.5700002</v>
      </c>
      <c r="F297" s="414">
        <v>49688749.560000002</v>
      </c>
      <c r="G297" s="413">
        <v>0.12772398708111901</v>
      </c>
      <c r="H297" s="413">
        <v>7.5833426332286803E-3</v>
      </c>
      <c r="V297" s="398"/>
    </row>
    <row r="298" spans="1:22" x14ac:dyDescent="0.25">
      <c r="A298" s="411" t="s">
        <v>82</v>
      </c>
      <c r="B298" s="411" t="s">
        <v>229</v>
      </c>
      <c r="C298" s="412">
        <v>42005</v>
      </c>
      <c r="D298" s="413" t="str">
        <f t="shared" si="81"/>
        <v>42005Возрождение-3</v>
      </c>
      <c r="E298" s="414">
        <v>2821721284.7399998</v>
      </c>
      <c r="F298" s="414">
        <v>58185425.829999998</v>
      </c>
      <c r="G298" s="413">
        <v>0.17057178319126701</v>
      </c>
      <c r="H298" s="413">
        <v>0</v>
      </c>
      <c r="V298" s="398"/>
    </row>
    <row r="299" spans="1:22" x14ac:dyDescent="0.25">
      <c r="A299" s="411" t="s">
        <v>82</v>
      </c>
      <c r="B299" s="411" t="s">
        <v>229</v>
      </c>
      <c r="C299" s="412">
        <v>42036</v>
      </c>
      <c r="D299" s="413" t="str">
        <f t="shared" si="81"/>
        <v>42036Возрождение-3</v>
      </c>
      <c r="E299" s="414">
        <v>2779031021.6599998</v>
      </c>
      <c r="F299" s="414">
        <v>42690263.079999901</v>
      </c>
      <c r="G299" s="413">
        <v>0.115864204236777</v>
      </c>
      <c r="H299" s="413">
        <v>0</v>
      </c>
      <c r="V299" s="398"/>
    </row>
    <row r="300" spans="1:22" x14ac:dyDescent="0.25">
      <c r="A300" s="411" t="s">
        <v>82</v>
      </c>
      <c r="B300" s="411" t="s">
        <v>229</v>
      </c>
      <c r="C300" s="412">
        <v>42064</v>
      </c>
      <c r="D300" s="413" t="str">
        <f t="shared" si="81"/>
        <v>42064Возрождение-3</v>
      </c>
      <c r="E300" s="414">
        <v>2732169827.29</v>
      </c>
      <c r="F300" s="414">
        <v>46861194.369999997</v>
      </c>
      <c r="G300" s="413">
        <v>0.120484373719457</v>
      </c>
      <c r="H300" s="413">
        <v>1.3104006048559901E-2</v>
      </c>
      <c r="V300" s="398"/>
    </row>
    <row r="301" spans="1:22" x14ac:dyDescent="0.25">
      <c r="A301" s="411" t="s">
        <v>82</v>
      </c>
      <c r="B301" s="411" t="s">
        <v>229</v>
      </c>
      <c r="C301" s="412">
        <v>42095</v>
      </c>
      <c r="D301" s="413" t="str">
        <f t="shared" si="81"/>
        <v>42095Возрождение-3</v>
      </c>
      <c r="E301" s="414">
        <v>2690183121.6599998</v>
      </c>
      <c r="F301" s="414">
        <v>41986705.630000003</v>
      </c>
      <c r="G301" s="413">
        <v>0.116806661436666</v>
      </c>
      <c r="H301" s="413">
        <v>0</v>
      </c>
      <c r="V301" s="398"/>
    </row>
    <row r="302" spans="1:22" x14ac:dyDescent="0.25">
      <c r="A302" s="411" t="s">
        <v>82</v>
      </c>
      <c r="B302" s="411" t="s">
        <v>229</v>
      </c>
      <c r="C302" s="412">
        <v>42125</v>
      </c>
      <c r="D302" s="413" t="str">
        <f t="shared" si="81"/>
        <v>42125Возрождение-3</v>
      </c>
      <c r="E302" s="414">
        <v>2650735266.0599999</v>
      </c>
      <c r="F302" s="414">
        <v>39447855.600000001</v>
      </c>
      <c r="G302" s="413">
        <v>0.106902935569167</v>
      </c>
      <c r="H302" s="413">
        <v>0</v>
      </c>
      <c r="V302" s="398"/>
    </row>
    <row r="303" spans="1:22" x14ac:dyDescent="0.25">
      <c r="A303" s="411" t="s">
        <v>82</v>
      </c>
      <c r="B303" s="411" t="s">
        <v>229</v>
      </c>
      <c r="C303" s="412">
        <v>42156</v>
      </c>
      <c r="D303" s="413" t="str">
        <f t="shared" si="81"/>
        <v>42156Возрождение-3</v>
      </c>
      <c r="E303" s="414">
        <v>2606873454.8099999</v>
      </c>
      <c r="F303" s="414">
        <v>44592862.909999996</v>
      </c>
      <c r="G303" s="413">
        <v>0.13134996632556101</v>
      </c>
      <c r="H303" s="413">
        <v>0</v>
      </c>
      <c r="V303" s="398"/>
    </row>
    <row r="304" spans="1:22" x14ac:dyDescent="0.25">
      <c r="A304" s="411" t="s">
        <v>82</v>
      </c>
      <c r="B304" s="411" t="s">
        <v>229</v>
      </c>
      <c r="C304" s="412">
        <v>42186</v>
      </c>
      <c r="D304" s="413" t="str">
        <f t="shared" si="81"/>
        <v>42186Возрождение-3</v>
      </c>
      <c r="E304" s="414">
        <v>2562074467.6900001</v>
      </c>
      <c r="F304" s="414">
        <v>47203435.290000103</v>
      </c>
      <c r="G304" s="413">
        <v>0.134641262370712</v>
      </c>
      <c r="H304" s="413">
        <v>9.4556623289402397E-3</v>
      </c>
      <c r="V304" s="398"/>
    </row>
    <row r="305" spans="1:22" x14ac:dyDescent="0.25">
      <c r="A305" s="411" t="s">
        <v>82</v>
      </c>
      <c r="B305" s="411" t="s">
        <v>229</v>
      </c>
      <c r="C305" s="412">
        <v>42217</v>
      </c>
      <c r="D305" s="413" t="str">
        <f t="shared" si="81"/>
        <v>42217Возрождение-3</v>
      </c>
      <c r="E305" s="414">
        <v>2523127030.79</v>
      </c>
      <c r="F305" s="414">
        <v>38947436.899999999</v>
      </c>
      <c r="G305" s="413">
        <v>0.112499532682643</v>
      </c>
      <c r="H305" s="413">
        <v>0</v>
      </c>
      <c r="V305" s="398"/>
    </row>
    <row r="306" spans="1:22" x14ac:dyDescent="0.25">
      <c r="A306" s="411" t="s">
        <v>82</v>
      </c>
      <c r="B306" s="411" t="s">
        <v>229</v>
      </c>
      <c r="C306" s="412">
        <v>42248</v>
      </c>
      <c r="D306" s="413" t="str">
        <f t="shared" si="81"/>
        <v>42248Возрождение-3</v>
      </c>
      <c r="E306" s="414">
        <v>2489836201.5900002</v>
      </c>
      <c r="F306" s="414">
        <v>33290829.199999999</v>
      </c>
      <c r="G306" s="413">
        <v>8.8870766471747603E-2</v>
      </c>
      <c r="H306" s="413">
        <v>7.4312824975064596E-4</v>
      </c>
      <c r="V306" s="398"/>
    </row>
    <row r="307" spans="1:22" x14ac:dyDescent="0.25">
      <c r="A307" s="411" t="s">
        <v>82</v>
      </c>
      <c r="B307" s="411" t="s">
        <v>229</v>
      </c>
      <c r="C307" s="412">
        <v>42278</v>
      </c>
      <c r="D307" s="413" t="str">
        <f t="shared" si="81"/>
        <v>42278Возрождение-3</v>
      </c>
      <c r="E307" s="414">
        <v>2447521406.9000001</v>
      </c>
      <c r="F307" s="414">
        <v>44522473.060000099</v>
      </c>
      <c r="G307" s="413">
        <v>0.13814591534322199</v>
      </c>
      <c r="H307" s="413">
        <v>0</v>
      </c>
      <c r="V307" s="398"/>
    </row>
    <row r="308" spans="1:22" x14ac:dyDescent="0.25">
      <c r="A308" s="411" t="s">
        <v>82</v>
      </c>
      <c r="B308" s="411" t="s">
        <v>229</v>
      </c>
      <c r="C308" s="412">
        <v>42309</v>
      </c>
      <c r="D308" s="413" t="str">
        <f t="shared" si="81"/>
        <v>42309Возрождение-3</v>
      </c>
      <c r="E308" s="414">
        <v>2401454559.1199999</v>
      </c>
      <c r="F308" s="414">
        <v>46066847.780000202</v>
      </c>
      <c r="G308" s="413">
        <v>0.14798348148187801</v>
      </c>
      <c r="H308" s="413">
        <v>1.18086552839469E-2</v>
      </c>
      <c r="V308" s="398"/>
    </row>
    <row r="309" spans="1:22" x14ac:dyDescent="0.25">
      <c r="A309" s="411" t="s">
        <v>82</v>
      </c>
      <c r="B309" s="411" t="s">
        <v>229</v>
      </c>
      <c r="C309" s="412">
        <v>42339</v>
      </c>
      <c r="D309" s="413" t="str">
        <f t="shared" si="81"/>
        <v>42339Возрождение-3</v>
      </c>
      <c r="E309" s="414">
        <v>2340574599.6500001</v>
      </c>
      <c r="F309" s="414">
        <v>60879959.469999902</v>
      </c>
      <c r="G309" s="413">
        <v>0.14359900462893599</v>
      </c>
      <c r="H309" s="413">
        <v>8.2476094224221294E-2</v>
      </c>
      <c r="V309" s="398"/>
    </row>
    <row r="310" spans="1:22" x14ac:dyDescent="0.25">
      <c r="A310" s="411" t="s">
        <v>82</v>
      </c>
      <c r="B310" s="411" t="s">
        <v>229</v>
      </c>
      <c r="C310" s="412">
        <v>42370</v>
      </c>
      <c r="D310" s="413" t="str">
        <f t="shared" si="81"/>
        <v>42370Возрождение-3</v>
      </c>
      <c r="E310" s="414">
        <v>2300695111.21</v>
      </c>
      <c r="F310" s="414">
        <v>39879488.440000102</v>
      </c>
      <c r="G310" s="413">
        <v>0.12787913042523699</v>
      </c>
      <c r="H310" s="413">
        <v>0</v>
      </c>
      <c r="V310" s="398"/>
    </row>
    <row r="311" spans="1:22" x14ac:dyDescent="0.25">
      <c r="A311" s="411" t="s">
        <v>82</v>
      </c>
      <c r="B311" s="411" t="s">
        <v>229</v>
      </c>
      <c r="C311" s="412">
        <v>42401</v>
      </c>
      <c r="D311" s="413" t="str">
        <f t="shared" si="81"/>
        <v>42401Возрождение-3</v>
      </c>
      <c r="E311" s="414">
        <v>2260207120.96</v>
      </c>
      <c r="F311" s="414">
        <v>40487990.25</v>
      </c>
      <c r="G311" s="413">
        <v>0.133752172065565</v>
      </c>
      <c r="H311" s="413">
        <v>0</v>
      </c>
      <c r="V311" s="398"/>
    </row>
    <row r="312" spans="1:22" x14ac:dyDescent="0.25">
      <c r="A312" s="411" t="s">
        <v>82</v>
      </c>
      <c r="B312" s="411" t="s">
        <v>229</v>
      </c>
      <c r="C312" s="412">
        <v>42430</v>
      </c>
      <c r="D312" s="413" t="str">
        <f t="shared" si="81"/>
        <v>42430Возрождение-3</v>
      </c>
      <c r="E312" s="414">
        <v>2212463909.8899999</v>
      </c>
      <c r="F312" s="414">
        <v>47743211.070000097</v>
      </c>
      <c r="G312" s="413">
        <v>0.14923176782231201</v>
      </c>
      <c r="H312" s="413">
        <v>2.32528540274917E-2</v>
      </c>
      <c r="V312" s="398"/>
    </row>
    <row r="313" spans="1:22" x14ac:dyDescent="0.25">
      <c r="A313" s="411" t="s">
        <v>82</v>
      </c>
      <c r="B313" s="411" t="s">
        <v>229</v>
      </c>
      <c r="C313" s="412">
        <v>42461</v>
      </c>
      <c r="D313" s="413" t="str">
        <f t="shared" si="81"/>
        <v>42461Возрождение-3</v>
      </c>
      <c r="E313" s="414">
        <v>2177033491.7600002</v>
      </c>
      <c r="F313" s="414">
        <v>35430418.130000003</v>
      </c>
      <c r="G313" s="413">
        <v>0.115026715122243</v>
      </c>
      <c r="H313" s="413">
        <v>0</v>
      </c>
      <c r="V313" s="398"/>
    </row>
    <row r="314" spans="1:22" x14ac:dyDescent="0.25">
      <c r="A314" s="411" t="s">
        <v>82</v>
      </c>
      <c r="B314" s="411" t="s">
        <v>229</v>
      </c>
      <c r="C314" s="412">
        <v>42491</v>
      </c>
      <c r="D314" s="413" t="str">
        <f t="shared" si="81"/>
        <v>42491Возрождение-3</v>
      </c>
      <c r="E314" s="414">
        <v>2130354624.1300001</v>
      </c>
      <c r="F314" s="414">
        <v>46678867.6300001</v>
      </c>
      <c r="G314" s="413">
        <v>0.159531269046747</v>
      </c>
      <c r="H314" s="413">
        <v>1.32329204548486E-2</v>
      </c>
      <c r="V314" s="398"/>
    </row>
    <row r="315" spans="1:22" x14ac:dyDescent="0.25">
      <c r="A315" s="411" t="s">
        <v>82</v>
      </c>
      <c r="B315" s="411" t="s">
        <v>229</v>
      </c>
      <c r="C315" s="412">
        <v>42522</v>
      </c>
      <c r="D315" s="413" t="str">
        <f t="shared" si="81"/>
        <v>42522Возрождение-3</v>
      </c>
      <c r="E315" s="414">
        <v>2101007123</v>
      </c>
      <c r="F315" s="414">
        <v>29347501.129999999</v>
      </c>
      <c r="G315" s="413">
        <v>9.0916220543125106E-2</v>
      </c>
      <c r="H315" s="413">
        <v>0</v>
      </c>
      <c r="V315" s="398"/>
    </row>
    <row r="316" spans="1:22" x14ac:dyDescent="0.25">
      <c r="A316" s="411" t="s">
        <v>82</v>
      </c>
      <c r="B316" s="411" t="s">
        <v>229</v>
      </c>
      <c r="C316" s="412">
        <v>42552</v>
      </c>
      <c r="D316" s="413" t="str">
        <f t="shared" si="81"/>
        <v>42552Возрождение-3</v>
      </c>
      <c r="E316" s="414">
        <v>2061964688.4200001</v>
      </c>
      <c r="F316" s="414">
        <v>39042434.579999998</v>
      </c>
      <c r="G316" s="413">
        <v>0.114450857780694</v>
      </c>
      <c r="H316" s="413">
        <v>2.8798403632367301E-2</v>
      </c>
      <c r="V316" s="398"/>
    </row>
    <row r="317" spans="1:22" x14ac:dyDescent="0.25">
      <c r="A317" s="411" t="s">
        <v>82</v>
      </c>
      <c r="B317" s="411" t="s">
        <v>229</v>
      </c>
      <c r="C317" s="412">
        <v>42583</v>
      </c>
      <c r="D317" s="413" t="str">
        <f t="shared" si="81"/>
        <v>42583Возрождение-3</v>
      </c>
      <c r="E317" s="414">
        <v>2030500529.7</v>
      </c>
      <c r="F317" s="414">
        <v>31464158.719999999</v>
      </c>
      <c r="G317" s="413">
        <v>9.9713887909416501E-2</v>
      </c>
      <c r="H317" s="413">
        <v>4.2272768004170099E-3</v>
      </c>
      <c r="V317" s="398"/>
    </row>
    <row r="318" spans="1:22" x14ac:dyDescent="0.25">
      <c r="A318" s="411" t="s">
        <v>82</v>
      </c>
      <c r="B318" s="411" t="s">
        <v>229</v>
      </c>
      <c r="C318" s="412">
        <v>42614</v>
      </c>
      <c r="D318" s="413" t="str">
        <f t="shared" si="81"/>
        <v>42614Возрождение-3</v>
      </c>
      <c r="E318" s="414">
        <v>1998275441.3299999</v>
      </c>
      <c r="F318" s="414">
        <v>32225088.3699999</v>
      </c>
      <c r="G318" s="413">
        <v>8.1540125234518507E-2</v>
      </c>
      <c r="H318" s="413">
        <v>3.16202905281181E-2</v>
      </c>
      <c r="V318" s="398"/>
    </row>
    <row r="319" spans="1:22" x14ac:dyDescent="0.25">
      <c r="A319" s="411" t="s">
        <v>82</v>
      </c>
      <c r="B319" s="411" t="s">
        <v>229</v>
      </c>
      <c r="C319" s="412">
        <v>42644</v>
      </c>
      <c r="D319" s="413" t="str">
        <f t="shared" si="81"/>
        <v>42644Возрождение-3</v>
      </c>
      <c r="E319" s="414">
        <v>1959827438.27</v>
      </c>
      <c r="F319" s="414">
        <v>38448003.060000099</v>
      </c>
      <c r="G319" s="413">
        <v>0.14559727781206899</v>
      </c>
      <c r="H319" s="413">
        <v>0</v>
      </c>
      <c r="V319" s="398"/>
    </row>
    <row r="320" spans="1:22" x14ac:dyDescent="0.25">
      <c r="A320" s="411" t="s">
        <v>82</v>
      </c>
      <c r="B320" s="411" t="s">
        <v>229</v>
      </c>
      <c r="C320" s="412">
        <v>42675</v>
      </c>
      <c r="D320" s="413" t="str">
        <f t="shared" si="81"/>
        <v>42675Возрождение-3</v>
      </c>
      <c r="E320" s="414">
        <v>1920567863.5899999</v>
      </c>
      <c r="F320" s="414">
        <v>39259574.68</v>
      </c>
      <c r="G320" s="413">
        <v>0.153847611988743</v>
      </c>
      <c r="H320" s="413">
        <v>0</v>
      </c>
      <c r="V320" s="398"/>
    </row>
    <row r="321" spans="1:22" x14ac:dyDescent="0.25">
      <c r="A321" s="411" t="s">
        <v>82</v>
      </c>
      <c r="B321" s="411" t="s">
        <v>229</v>
      </c>
      <c r="C321" s="412">
        <v>42705</v>
      </c>
      <c r="D321" s="413" t="str">
        <f t="shared" si="81"/>
        <v>42705Возрождение-3</v>
      </c>
      <c r="E321" s="414">
        <v>1883792646.8699999</v>
      </c>
      <c r="F321" s="414">
        <v>36775216.719999999</v>
      </c>
      <c r="G321" s="413">
        <v>0.143233158895098</v>
      </c>
      <c r="H321" s="413">
        <v>0</v>
      </c>
      <c r="V321" s="398"/>
    </row>
    <row r="322" spans="1:22" x14ac:dyDescent="0.25">
      <c r="A322" s="411" t="s">
        <v>82</v>
      </c>
      <c r="B322" s="411" t="s">
        <v>229</v>
      </c>
      <c r="C322" s="412">
        <v>42736</v>
      </c>
      <c r="D322" s="413" t="str">
        <f t="shared" ref="D322:D385" si="82">C322&amp;B322</f>
        <v>42736Возрождение-3</v>
      </c>
      <c r="E322" s="414">
        <v>1834635448.3599999</v>
      </c>
      <c r="F322" s="414">
        <v>49157198.509999998</v>
      </c>
      <c r="G322" s="413">
        <v>0.154609841934328</v>
      </c>
      <c r="H322" s="413">
        <v>6.87512485643932E-2</v>
      </c>
      <c r="V322" s="398"/>
    </row>
    <row r="323" spans="1:22" x14ac:dyDescent="0.25">
      <c r="A323" s="411" t="s">
        <v>82</v>
      </c>
      <c r="B323" s="411" t="s">
        <v>229</v>
      </c>
      <c r="C323" s="412">
        <v>42767</v>
      </c>
      <c r="D323" s="413" t="str">
        <f t="shared" si="82"/>
        <v>42767Возрождение-3</v>
      </c>
      <c r="E323" s="414">
        <v>1789135436.8800001</v>
      </c>
      <c r="F323" s="414">
        <v>45500011.479999997</v>
      </c>
      <c r="G323" s="413">
        <v>0.13210805927446001</v>
      </c>
      <c r="H323" s="413">
        <v>8.0603788028096396E-2</v>
      </c>
      <c r="V323" s="398"/>
    </row>
    <row r="324" spans="1:22" x14ac:dyDescent="0.25">
      <c r="A324" s="411" t="s">
        <v>82</v>
      </c>
      <c r="B324" s="411" t="s">
        <v>229</v>
      </c>
      <c r="C324" s="412">
        <v>42795</v>
      </c>
      <c r="D324" s="413" t="str">
        <f t="shared" si="82"/>
        <v>42795Возрождение-3</v>
      </c>
      <c r="E324" s="414">
        <v>1738069765.96</v>
      </c>
      <c r="F324" s="414">
        <v>51065670.920000002</v>
      </c>
      <c r="G324" s="413">
        <v>0.19853598640498701</v>
      </c>
      <c r="H324" s="413">
        <v>4.7749809945681301E-2</v>
      </c>
      <c r="V324" s="398"/>
    </row>
    <row r="325" spans="1:22" x14ac:dyDescent="0.25">
      <c r="A325" s="411" t="s">
        <v>82</v>
      </c>
      <c r="B325" s="411" t="s">
        <v>229</v>
      </c>
      <c r="C325" s="412">
        <v>42826</v>
      </c>
      <c r="D325" s="413" t="str">
        <f t="shared" si="82"/>
        <v>42826Возрождение-3</v>
      </c>
      <c r="E325" s="414">
        <v>1693573169.05</v>
      </c>
      <c r="F325" s="414">
        <v>44496596.909999996</v>
      </c>
      <c r="G325" s="413">
        <v>0.207977904138616</v>
      </c>
      <c r="H325" s="413">
        <v>0</v>
      </c>
      <c r="V325" s="398"/>
    </row>
    <row r="326" spans="1:22" x14ac:dyDescent="0.25">
      <c r="A326" s="411" t="s">
        <v>82</v>
      </c>
      <c r="B326" s="411" t="s">
        <v>229</v>
      </c>
      <c r="C326" s="412">
        <v>42856</v>
      </c>
      <c r="D326" s="413" t="str">
        <f t="shared" si="82"/>
        <v>42856Возрождение-3</v>
      </c>
      <c r="E326" s="414">
        <v>1643541223.8984001</v>
      </c>
      <c r="F326" s="414">
        <v>78843667.161599904</v>
      </c>
      <c r="G326" s="413">
        <v>0.37093123011409102</v>
      </c>
      <c r="H326" s="413">
        <v>3.13977839213107E-2</v>
      </c>
      <c r="V326" s="398"/>
    </row>
    <row r="327" spans="1:22" x14ac:dyDescent="0.25">
      <c r="A327" s="411" t="s">
        <v>82</v>
      </c>
      <c r="B327" s="411" t="s">
        <v>229</v>
      </c>
      <c r="C327" s="412">
        <v>42887</v>
      </c>
      <c r="D327" s="413" t="str">
        <f t="shared" si="82"/>
        <v>42887Возрождение-3</v>
      </c>
      <c r="E327" s="414">
        <v>1606826745.7</v>
      </c>
      <c r="F327" s="414">
        <v>36714478.198399998</v>
      </c>
      <c r="G327" s="413">
        <v>0.17307155403308</v>
      </c>
      <c r="H327" s="413">
        <v>0</v>
      </c>
      <c r="V327" s="398"/>
    </row>
    <row r="328" spans="1:22" x14ac:dyDescent="0.25">
      <c r="A328" s="411" t="s">
        <v>82</v>
      </c>
      <c r="B328" s="411" t="s">
        <v>229</v>
      </c>
      <c r="C328" s="412">
        <v>42917</v>
      </c>
      <c r="D328" s="413" t="str">
        <f t="shared" si="82"/>
        <v>42917Возрождение-3</v>
      </c>
      <c r="E328" s="414">
        <v>1575897209.49</v>
      </c>
      <c r="F328" s="414">
        <v>31709531.350000001</v>
      </c>
      <c r="G328" s="413">
        <v>0.140694954134582</v>
      </c>
      <c r="H328" s="413">
        <v>0</v>
      </c>
      <c r="V328" s="398"/>
    </row>
    <row r="329" spans="1:22" x14ac:dyDescent="0.25">
      <c r="A329" s="411" t="s">
        <v>82</v>
      </c>
      <c r="B329" s="411" t="s">
        <v>229</v>
      </c>
      <c r="C329" s="412">
        <v>42948</v>
      </c>
      <c r="D329" s="413" t="str">
        <f t="shared" si="82"/>
        <v>42948Возрождение-3</v>
      </c>
      <c r="E329" s="414">
        <v>1532323211.8099999</v>
      </c>
      <c r="F329" s="414">
        <v>52906218.130000003</v>
      </c>
      <c r="G329" s="413">
        <v>0.27928928957671401</v>
      </c>
      <c r="H329" s="413">
        <v>0</v>
      </c>
      <c r="V329" s="398"/>
    </row>
    <row r="330" spans="1:22" x14ac:dyDescent="0.25">
      <c r="A330" s="411" t="s">
        <v>82</v>
      </c>
      <c r="B330" s="411" t="s">
        <v>229</v>
      </c>
      <c r="C330" s="412">
        <v>42979</v>
      </c>
      <c r="D330" s="413" t="str">
        <f t="shared" si="82"/>
        <v>42979Возрождение-3</v>
      </c>
      <c r="E330" s="414">
        <v>1508248226.1800001</v>
      </c>
      <c r="F330" s="414">
        <v>24074985.629999999</v>
      </c>
      <c r="G330" s="413">
        <v>9.6216221566580801E-2</v>
      </c>
      <c r="H330" s="413">
        <v>0</v>
      </c>
      <c r="V330" s="398"/>
    </row>
    <row r="331" spans="1:22" x14ac:dyDescent="0.25">
      <c r="A331" s="411" t="s">
        <v>82</v>
      </c>
      <c r="B331" s="411" t="s">
        <v>229</v>
      </c>
      <c r="C331" s="412">
        <v>43009</v>
      </c>
      <c r="D331" s="413" t="str">
        <f t="shared" si="82"/>
        <v>43009Возрождение-3</v>
      </c>
      <c r="E331" s="414">
        <v>1462689979.3299999</v>
      </c>
      <c r="F331" s="414">
        <v>48297678.189999998</v>
      </c>
      <c r="G331" s="413">
        <v>0.26391092766180102</v>
      </c>
      <c r="H331" s="413">
        <v>0</v>
      </c>
      <c r="V331" s="398"/>
    </row>
    <row r="332" spans="1:22" x14ac:dyDescent="0.25">
      <c r="A332" s="411" t="s">
        <v>82</v>
      </c>
      <c r="B332" s="411" t="s">
        <v>229</v>
      </c>
      <c r="C332" s="412">
        <v>43040</v>
      </c>
      <c r="D332" s="413" t="str">
        <f t="shared" si="82"/>
        <v>43040Возрождение-3</v>
      </c>
      <c r="E332" s="414">
        <v>1421798690.1600001</v>
      </c>
      <c r="F332" s="414">
        <v>40891289.169999897</v>
      </c>
      <c r="G332" s="413">
        <v>0.22753346670517199</v>
      </c>
      <c r="H332" s="413">
        <v>0</v>
      </c>
      <c r="V332" s="398"/>
    </row>
    <row r="333" spans="1:22" x14ac:dyDescent="0.25">
      <c r="A333" s="411" t="s">
        <v>82</v>
      </c>
      <c r="B333" s="411" t="s">
        <v>229</v>
      </c>
      <c r="C333" s="412">
        <v>43070</v>
      </c>
      <c r="D333" s="413" t="str">
        <f t="shared" si="82"/>
        <v>43070Возрождение-3</v>
      </c>
      <c r="E333" s="414">
        <v>1373837063.29</v>
      </c>
      <c r="F333" s="414">
        <v>47961626.870000102</v>
      </c>
      <c r="G333" s="413">
        <v>0.27912596362971198</v>
      </c>
      <c r="H333" s="413">
        <v>0</v>
      </c>
      <c r="V333" s="398"/>
    </row>
    <row r="334" spans="1:22" x14ac:dyDescent="0.25">
      <c r="A334" s="411" t="s">
        <v>82</v>
      </c>
      <c r="B334" s="411" t="s">
        <v>229</v>
      </c>
      <c r="C334" s="412">
        <v>43101</v>
      </c>
      <c r="D334" s="413" t="str">
        <f t="shared" si="82"/>
        <v>43101Возрождение-3</v>
      </c>
      <c r="E334" s="414">
        <v>1314625911.76</v>
      </c>
      <c r="F334" s="414">
        <v>65038901.560000002</v>
      </c>
      <c r="G334" s="413">
        <v>0.39751564864394201</v>
      </c>
      <c r="H334" s="413">
        <v>0</v>
      </c>
      <c r="V334" s="398"/>
    </row>
    <row r="335" spans="1:22" x14ac:dyDescent="0.25">
      <c r="A335" s="411" t="s">
        <v>82</v>
      </c>
      <c r="B335" s="411" t="s">
        <v>229</v>
      </c>
      <c r="C335" s="412">
        <v>43132</v>
      </c>
      <c r="D335" s="413" t="str">
        <f t="shared" si="82"/>
        <v>43132Возрождение-3</v>
      </c>
      <c r="E335" s="414">
        <v>1266297848.97</v>
      </c>
      <c r="F335" s="414">
        <v>48328062.789999999</v>
      </c>
      <c r="G335" s="413">
        <v>0.30874631365383498</v>
      </c>
      <c r="H335" s="413">
        <v>7.3478533132631503E-3</v>
      </c>
      <c r="V335" s="398"/>
    </row>
    <row r="336" spans="1:22" x14ac:dyDescent="0.25">
      <c r="A336" s="411" t="s">
        <v>82</v>
      </c>
      <c r="B336" s="411" t="s">
        <v>229</v>
      </c>
      <c r="C336" s="412">
        <v>43160</v>
      </c>
      <c r="D336" s="413" t="str">
        <f t="shared" si="82"/>
        <v>43160Возрождение-3</v>
      </c>
      <c r="E336" s="414">
        <v>1221988914.79</v>
      </c>
      <c r="F336" s="414">
        <v>44308934.180000097</v>
      </c>
      <c r="G336" s="413">
        <v>0.26617191485999803</v>
      </c>
      <c r="H336" s="413">
        <v>3.0038383941776499E-2</v>
      </c>
      <c r="V336" s="398"/>
    </row>
    <row r="337" spans="1:22" x14ac:dyDescent="0.25">
      <c r="A337" s="411" t="s">
        <v>82</v>
      </c>
      <c r="B337" s="411" t="s">
        <v>229</v>
      </c>
      <c r="C337" s="412">
        <v>43191</v>
      </c>
      <c r="D337" s="413" t="str">
        <f t="shared" si="82"/>
        <v>43191Возрождение-3</v>
      </c>
      <c r="E337" s="414">
        <v>1178174849.27</v>
      </c>
      <c r="F337" s="414">
        <v>43814065.520000003</v>
      </c>
      <c r="G337" s="413">
        <v>0.29818331614923699</v>
      </c>
      <c r="H337" s="413">
        <v>0</v>
      </c>
      <c r="V337" s="398"/>
    </row>
    <row r="338" spans="1:22" x14ac:dyDescent="0.25">
      <c r="A338" s="411" t="s">
        <v>82</v>
      </c>
      <c r="B338" s="411" t="s">
        <v>229</v>
      </c>
      <c r="C338" s="412">
        <v>43221</v>
      </c>
      <c r="D338" s="413" t="str">
        <f t="shared" si="82"/>
        <v>43221Возрождение-3</v>
      </c>
      <c r="E338" s="414">
        <v>1135532658.8900001</v>
      </c>
      <c r="F338" s="414">
        <v>42642190.380000003</v>
      </c>
      <c r="G338" s="413">
        <v>0.29919096483876101</v>
      </c>
      <c r="H338" s="413">
        <v>0</v>
      </c>
      <c r="V338" s="398"/>
    </row>
    <row r="339" spans="1:22" x14ac:dyDescent="0.25">
      <c r="A339" s="411" t="s">
        <v>82</v>
      </c>
      <c r="B339" s="411" t="s">
        <v>229</v>
      </c>
      <c r="C339" s="412">
        <v>43252</v>
      </c>
      <c r="D339" s="413" t="str">
        <f t="shared" si="82"/>
        <v>43252Возрождение-3</v>
      </c>
      <c r="E339" s="414">
        <v>1065603005.55</v>
      </c>
      <c r="F339" s="414">
        <v>69929653.340000093</v>
      </c>
      <c r="G339" s="413">
        <v>0.50596584884484097</v>
      </c>
      <c r="H339" s="413">
        <v>0</v>
      </c>
      <c r="V339" s="398"/>
    </row>
    <row r="340" spans="1:22" x14ac:dyDescent="0.25">
      <c r="A340" s="411" t="s">
        <v>82</v>
      </c>
      <c r="B340" s="411" t="s">
        <v>229</v>
      </c>
      <c r="C340" s="412">
        <v>43282</v>
      </c>
      <c r="D340" s="413" t="str">
        <f t="shared" si="82"/>
        <v>43282Возрождение-3</v>
      </c>
      <c r="E340" s="414">
        <v>1036943259.87</v>
      </c>
      <c r="F340" s="414">
        <v>28659745.68</v>
      </c>
      <c r="G340" s="413">
        <v>0.205682951533884</v>
      </c>
      <c r="H340" s="413">
        <v>2.03201659405619E-2</v>
      </c>
      <c r="V340" s="398"/>
    </row>
    <row r="341" spans="1:22" x14ac:dyDescent="0.25">
      <c r="A341" s="411" t="s">
        <v>82</v>
      </c>
      <c r="B341" s="411" t="s">
        <v>229</v>
      </c>
      <c r="C341" s="412">
        <v>43313</v>
      </c>
      <c r="D341" s="413" t="str">
        <f t="shared" si="82"/>
        <v>43313Возрождение-3</v>
      </c>
      <c r="E341" s="414">
        <v>998824528.51000094</v>
      </c>
      <c r="F341" s="414">
        <v>38118731.359999999</v>
      </c>
      <c r="G341" s="413">
        <v>0.30377038818663199</v>
      </c>
      <c r="H341" s="413">
        <v>0</v>
      </c>
      <c r="V341" s="398"/>
    </row>
    <row r="342" spans="1:22" x14ac:dyDescent="0.25">
      <c r="A342" s="411" t="s">
        <v>82</v>
      </c>
      <c r="B342" s="411" t="s">
        <v>229</v>
      </c>
      <c r="C342" s="412">
        <v>43344</v>
      </c>
      <c r="D342" s="413" t="str">
        <f t="shared" si="82"/>
        <v>43344Возрождение-3</v>
      </c>
      <c r="E342" s="414">
        <v>979289306.51999998</v>
      </c>
      <c r="F342" s="414">
        <v>19535221.989999998</v>
      </c>
      <c r="G342" s="413">
        <v>0.12961433583695101</v>
      </c>
      <c r="H342" s="413">
        <v>3.1089041491011399E-3</v>
      </c>
      <c r="V342" s="398"/>
    </row>
    <row r="343" spans="1:22" x14ac:dyDescent="0.25">
      <c r="A343" s="411" t="s">
        <v>82</v>
      </c>
      <c r="B343" s="411" t="s">
        <v>229</v>
      </c>
      <c r="C343" s="412">
        <v>43374</v>
      </c>
      <c r="D343" s="413" t="str">
        <f t="shared" si="82"/>
        <v>43374Возрождение-3</v>
      </c>
      <c r="E343" s="414">
        <v>931809165.82999897</v>
      </c>
      <c r="F343" s="414">
        <v>47480140.690000102</v>
      </c>
      <c r="G343" s="413">
        <v>0.37857331770774599</v>
      </c>
      <c r="H343" s="413">
        <v>3.4396073970282701E-2</v>
      </c>
      <c r="V343" s="398"/>
    </row>
    <row r="344" spans="1:22" x14ac:dyDescent="0.25">
      <c r="A344" s="411" t="s">
        <v>82</v>
      </c>
      <c r="B344" s="411" t="s">
        <v>229</v>
      </c>
      <c r="C344" s="412">
        <v>43405</v>
      </c>
      <c r="D344" s="413" t="str">
        <f t="shared" si="82"/>
        <v>43405Возрождение-3</v>
      </c>
      <c r="E344" s="414">
        <v>901955507.17000103</v>
      </c>
      <c r="F344" s="414">
        <v>29853658.66</v>
      </c>
      <c r="G344" s="413">
        <v>0.25800440709811101</v>
      </c>
      <c r="H344" s="413">
        <v>1.1392411556873101E-3</v>
      </c>
      <c r="V344" s="398"/>
    </row>
    <row r="345" spans="1:22" x14ac:dyDescent="0.25">
      <c r="A345" s="411" t="s">
        <v>82</v>
      </c>
      <c r="B345" s="411" t="s">
        <v>229</v>
      </c>
      <c r="C345" s="412">
        <v>43435</v>
      </c>
      <c r="D345" s="413" t="str">
        <f t="shared" si="82"/>
        <v>43435Возрождение-3</v>
      </c>
      <c r="E345" s="414">
        <v>865609367.56999898</v>
      </c>
      <c r="F345" s="414">
        <v>36346139.600000001</v>
      </c>
      <c r="G345" s="413">
        <v>0.33308861561115899</v>
      </c>
      <c r="H345" s="413">
        <v>9.1906961771962593E-3</v>
      </c>
      <c r="V345" s="398"/>
    </row>
    <row r="346" spans="1:22" x14ac:dyDescent="0.25">
      <c r="A346" s="411" t="s">
        <v>82</v>
      </c>
      <c r="B346" s="411" t="s">
        <v>229</v>
      </c>
      <c r="C346" s="412">
        <v>43466</v>
      </c>
      <c r="D346" s="413" t="str">
        <f t="shared" si="82"/>
        <v>43466Возрождение-3</v>
      </c>
      <c r="E346" s="414">
        <v>833470685.23000002</v>
      </c>
      <c r="F346" s="414">
        <v>32138682.34</v>
      </c>
      <c r="G346" s="413">
        <v>0.27851408604863898</v>
      </c>
      <c r="H346" s="413">
        <v>3.5795833333816099E-2</v>
      </c>
      <c r="V346" s="398"/>
    </row>
    <row r="347" spans="1:22" x14ac:dyDescent="0.25">
      <c r="A347" s="411" t="s">
        <v>82</v>
      </c>
      <c r="B347" s="411" t="s">
        <v>229</v>
      </c>
      <c r="C347" s="412">
        <v>43497</v>
      </c>
      <c r="D347" s="413" t="str">
        <f t="shared" si="82"/>
        <v>43497Возрождение-3</v>
      </c>
      <c r="E347" s="414">
        <v>812111424.66999996</v>
      </c>
      <c r="F347" s="414">
        <v>21359260.559999999</v>
      </c>
      <c r="G347" s="413">
        <v>0.15794500470888301</v>
      </c>
      <c r="H347" s="413">
        <v>4.2829146851987202E-2</v>
      </c>
      <c r="V347" s="398"/>
    </row>
    <row r="348" spans="1:22" x14ac:dyDescent="0.25">
      <c r="A348" s="411" t="s">
        <v>82</v>
      </c>
      <c r="B348" s="411" t="s">
        <v>229</v>
      </c>
      <c r="C348" s="412">
        <v>43525</v>
      </c>
      <c r="D348" s="413" t="str">
        <f t="shared" si="82"/>
        <v>43525Возрождение-3</v>
      </c>
      <c r="E348" s="414">
        <v>785884569.47000003</v>
      </c>
      <c r="F348" s="414">
        <v>26226855.199999999</v>
      </c>
      <c r="G348" s="413">
        <v>0.257335807011212</v>
      </c>
      <c r="H348" s="413">
        <v>0</v>
      </c>
      <c r="V348" s="398"/>
    </row>
    <row r="349" spans="1:22" x14ac:dyDescent="0.25">
      <c r="A349" s="411" t="s">
        <v>82</v>
      </c>
      <c r="B349" s="411" t="s">
        <v>229</v>
      </c>
      <c r="C349" s="412">
        <v>43556</v>
      </c>
      <c r="D349" s="413" t="str">
        <f t="shared" si="82"/>
        <v>43556Возрождение-3</v>
      </c>
      <c r="E349" s="414">
        <v>754652412.63999999</v>
      </c>
      <c r="F349" s="414">
        <v>31232156.829999998</v>
      </c>
      <c r="G349" s="413">
        <v>0.32576525749477098</v>
      </c>
      <c r="H349" s="413">
        <v>0</v>
      </c>
      <c r="V349" s="398"/>
    </row>
    <row r="350" spans="1:22" x14ac:dyDescent="0.25">
      <c r="A350" s="411" t="s">
        <v>82</v>
      </c>
      <c r="B350" s="411" t="s">
        <v>229</v>
      </c>
      <c r="C350" s="412">
        <v>43586</v>
      </c>
      <c r="D350" s="413" t="str">
        <f t="shared" si="82"/>
        <v>43586Возрождение-3</v>
      </c>
      <c r="E350" s="414">
        <v>739164007.77999997</v>
      </c>
      <c r="F350" s="414">
        <v>39349775.210000001</v>
      </c>
      <c r="G350" s="413">
        <v>0.37319347704012201</v>
      </c>
      <c r="H350" s="413">
        <v>9.7485808868625803E-2</v>
      </c>
      <c r="V350" s="398"/>
    </row>
    <row r="351" spans="1:22" x14ac:dyDescent="0.25">
      <c r="A351" s="411" t="s">
        <v>82</v>
      </c>
      <c r="B351" s="411" t="s">
        <v>229</v>
      </c>
      <c r="C351" s="412">
        <v>43617</v>
      </c>
      <c r="D351" s="413" t="str">
        <f t="shared" si="82"/>
        <v>43617Возрождение-3</v>
      </c>
      <c r="E351" s="414">
        <v>719295583.49000001</v>
      </c>
      <c r="F351" s="414">
        <v>19868424.289999999</v>
      </c>
      <c r="G351" s="413">
        <v>0.205072630168393</v>
      </c>
      <c r="H351" s="413">
        <v>4.5346489634821602E-2</v>
      </c>
      <c r="V351" s="398"/>
    </row>
    <row r="352" spans="1:22" x14ac:dyDescent="0.25">
      <c r="A352" s="411" t="s">
        <v>82</v>
      </c>
      <c r="B352" s="411" t="s">
        <v>229</v>
      </c>
      <c r="C352" s="412">
        <v>43647</v>
      </c>
      <c r="D352" s="413" t="str">
        <f t="shared" si="82"/>
        <v>43647Возрождение-3</v>
      </c>
      <c r="E352" s="414">
        <v>706262376.69000006</v>
      </c>
      <c r="F352" s="414">
        <v>13033206.800000001</v>
      </c>
      <c r="G352" s="413">
        <v>0.106172519628179</v>
      </c>
      <c r="H352" s="413">
        <v>2.4299530442217099E-2</v>
      </c>
      <c r="V352" s="398"/>
    </row>
    <row r="353" spans="1:22" x14ac:dyDescent="0.25">
      <c r="A353" s="411" t="s">
        <v>82</v>
      </c>
      <c r="B353" s="411" t="s">
        <v>229</v>
      </c>
      <c r="C353" s="412">
        <v>43678</v>
      </c>
      <c r="D353" s="413" t="str">
        <f t="shared" si="82"/>
        <v>43678Возрождение-3</v>
      </c>
      <c r="E353" s="414">
        <v>679307043.76999998</v>
      </c>
      <c r="F353" s="414">
        <v>26955332.920000002</v>
      </c>
      <c r="G353" s="413">
        <v>0.20608728475898899</v>
      </c>
      <c r="H353" s="413">
        <v>0.128897535184123</v>
      </c>
      <c r="V353" s="398"/>
    </row>
    <row r="354" spans="1:22" x14ac:dyDescent="0.25">
      <c r="A354" s="411" t="s">
        <v>82</v>
      </c>
      <c r="B354" s="411" t="s">
        <v>229</v>
      </c>
      <c r="C354" s="412">
        <v>43709</v>
      </c>
      <c r="D354" s="413" t="str">
        <f t="shared" si="82"/>
        <v>43709Возрождение-3</v>
      </c>
      <c r="E354" s="414">
        <v>663388491.54999995</v>
      </c>
      <c r="F354" s="414">
        <v>15918552.220000001</v>
      </c>
      <c r="G354" s="413">
        <v>0.155397359733674</v>
      </c>
      <c r="H354" s="413">
        <v>1.09966612237374E-2</v>
      </c>
      <c r="V354" s="398"/>
    </row>
    <row r="355" spans="1:22" x14ac:dyDescent="0.25">
      <c r="A355" s="411" t="s">
        <v>82</v>
      </c>
      <c r="B355" s="411" t="s">
        <v>229</v>
      </c>
      <c r="C355" s="412">
        <v>43739</v>
      </c>
      <c r="D355" s="413" t="str">
        <f t="shared" si="82"/>
        <v>43739Возрождение-3</v>
      </c>
      <c r="E355" s="414">
        <v>650181189.419999</v>
      </c>
      <c r="F355" s="414">
        <v>13207302.130000001</v>
      </c>
      <c r="G355" s="413">
        <v>0.12444717913549699</v>
      </c>
      <c r="H355" s="413">
        <v>6.6988663778905194E-2</v>
      </c>
      <c r="V355" s="398"/>
    </row>
    <row r="356" spans="1:22" x14ac:dyDescent="0.25">
      <c r="A356" s="411" t="s">
        <v>191</v>
      </c>
      <c r="B356" s="411" t="s">
        <v>33</v>
      </c>
      <c r="C356" s="412">
        <v>41791</v>
      </c>
      <c r="D356" s="413" t="str">
        <f t="shared" si="82"/>
        <v>41791Санрайз-2</v>
      </c>
      <c r="E356" s="414">
        <v>1098929634.1199999</v>
      </c>
      <c r="F356" s="414">
        <v>43079933.329999998</v>
      </c>
      <c r="G356" s="413">
        <v>0.26690340640280102</v>
      </c>
      <c r="H356" s="413">
        <v>0.20362266375395999</v>
      </c>
      <c r="V356" s="398"/>
    </row>
    <row r="357" spans="1:22" x14ac:dyDescent="0.25">
      <c r="A357" s="411" t="s">
        <v>191</v>
      </c>
      <c r="B357" s="411" t="s">
        <v>33</v>
      </c>
      <c r="C357" s="412">
        <v>41821</v>
      </c>
      <c r="D357" s="413" t="str">
        <f t="shared" si="82"/>
        <v>41821Санрайз-2</v>
      </c>
      <c r="E357" s="414">
        <v>1079391433.3399999</v>
      </c>
      <c r="F357" s="414">
        <v>19538200.780000001</v>
      </c>
      <c r="G357" s="413">
        <v>0.14847040144332299</v>
      </c>
      <c r="H357" s="413">
        <v>2.0073186578150999E-2</v>
      </c>
      <c r="V357" s="398"/>
    </row>
    <row r="358" spans="1:22" x14ac:dyDescent="0.25">
      <c r="A358" s="411" t="s">
        <v>191</v>
      </c>
      <c r="B358" s="411" t="s">
        <v>33</v>
      </c>
      <c r="C358" s="412">
        <v>41852</v>
      </c>
      <c r="D358" s="413" t="str">
        <f t="shared" si="82"/>
        <v>41852Санрайз-2</v>
      </c>
      <c r="E358" s="414">
        <v>1042177513.17</v>
      </c>
      <c r="F358" s="414">
        <v>37213920.170000002</v>
      </c>
      <c r="G358" s="413">
        <v>0.33100112305764401</v>
      </c>
      <c r="H358" s="413">
        <v>0</v>
      </c>
      <c r="V358" s="398"/>
    </row>
    <row r="359" spans="1:22" x14ac:dyDescent="0.25">
      <c r="A359" s="411" t="s">
        <v>191</v>
      </c>
      <c r="B359" s="411" t="s">
        <v>33</v>
      </c>
      <c r="C359" s="412">
        <v>41883</v>
      </c>
      <c r="D359" s="413" t="str">
        <f t="shared" si="82"/>
        <v>41883Санрайз-2</v>
      </c>
      <c r="E359" s="414">
        <v>1006403960.0599999</v>
      </c>
      <c r="F359" s="414">
        <v>35773553.109999999</v>
      </c>
      <c r="G359" s="413">
        <v>0.32657556728339598</v>
      </c>
      <c r="H359" s="413">
        <v>0</v>
      </c>
      <c r="V359" s="398"/>
    </row>
    <row r="360" spans="1:22" x14ac:dyDescent="0.25">
      <c r="A360" s="411" t="s">
        <v>191</v>
      </c>
      <c r="B360" s="411" t="s">
        <v>33</v>
      </c>
      <c r="C360" s="412">
        <v>41913</v>
      </c>
      <c r="D360" s="413" t="str">
        <f t="shared" si="82"/>
        <v>41913Санрайз-2</v>
      </c>
      <c r="E360" s="414">
        <v>985013459.28000104</v>
      </c>
      <c r="F360" s="414">
        <v>21390500.780000001</v>
      </c>
      <c r="G360" s="413">
        <v>0.14525322494541701</v>
      </c>
      <c r="H360" s="413">
        <v>6.1970551342823303E-2</v>
      </c>
      <c r="V360" s="398"/>
    </row>
    <row r="361" spans="1:22" x14ac:dyDescent="0.25">
      <c r="A361" s="411" t="s">
        <v>191</v>
      </c>
      <c r="B361" s="411" t="s">
        <v>33</v>
      </c>
      <c r="C361" s="412">
        <v>41944</v>
      </c>
      <c r="D361" s="413" t="str">
        <f t="shared" si="82"/>
        <v>41944Санрайз-2</v>
      </c>
      <c r="E361" s="414">
        <v>968378310.22000003</v>
      </c>
      <c r="F361" s="414">
        <v>16635149.060000001</v>
      </c>
      <c r="G361" s="413">
        <v>0.123243635885324</v>
      </c>
      <c r="H361" s="413">
        <v>4.0166718664937699E-2</v>
      </c>
      <c r="V361" s="398"/>
    </row>
    <row r="362" spans="1:22" x14ac:dyDescent="0.25">
      <c r="A362" s="411" t="s">
        <v>191</v>
      </c>
      <c r="B362" s="411" t="s">
        <v>33</v>
      </c>
      <c r="C362" s="412">
        <v>41974</v>
      </c>
      <c r="D362" s="413" t="str">
        <f t="shared" si="82"/>
        <v>41974Санрайз-2</v>
      </c>
      <c r="E362" s="414">
        <v>944121674.01999998</v>
      </c>
      <c r="F362" s="414">
        <v>24256636.199999999</v>
      </c>
      <c r="G362" s="413">
        <v>0.176705361008658</v>
      </c>
      <c r="H362" s="413">
        <v>0.102409234284165</v>
      </c>
      <c r="V362" s="398"/>
    </row>
    <row r="363" spans="1:22" x14ac:dyDescent="0.25">
      <c r="A363" s="411" t="s">
        <v>191</v>
      </c>
      <c r="B363" s="411" t="s">
        <v>33</v>
      </c>
      <c r="C363" s="412">
        <v>42005</v>
      </c>
      <c r="D363" s="413" t="str">
        <f t="shared" si="82"/>
        <v>42005Санрайз-2</v>
      </c>
      <c r="E363" s="414">
        <v>909859246.90999997</v>
      </c>
      <c r="F363" s="414">
        <v>34262427.109999999</v>
      </c>
      <c r="G363" s="413">
        <v>0.17004259587606399</v>
      </c>
      <c r="H363" s="413">
        <v>0.30457875554225</v>
      </c>
      <c r="V363" s="398"/>
    </row>
    <row r="364" spans="1:22" x14ac:dyDescent="0.25">
      <c r="A364" s="411" t="s">
        <v>191</v>
      </c>
      <c r="B364" s="411" t="s">
        <v>33</v>
      </c>
      <c r="C364" s="412">
        <v>42036</v>
      </c>
      <c r="D364" s="413" t="str">
        <f t="shared" si="82"/>
        <v>42036Санрайз-2</v>
      </c>
      <c r="E364" s="414">
        <v>888912599.61000097</v>
      </c>
      <c r="F364" s="414">
        <v>20946647.300000001</v>
      </c>
      <c r="G364" s="413">
        <v>2.8967593519216999E-2</v>
      </c>
      <c r="H364" s="413">
        <v>0.26460866159762297</v>
      </c>
      <c r="V364" s="398"/>
    </row>
    <row r="365" spans="1:22" x14ac:dyDescent="0.25">
      <c r="A365" s="411" t="s">
        <v>191</v>
      </c>
      <c r="B365" s="411" t="s">
        <v>33</v>
      </c>
      <c r="C365" s="412">
        <v>42064</v>
      </c>
      <c r="D365" s="413" t="str">
        <f t="shared" si="82"/>
        <v>42064Санрайз-2</v>
      </c>
      <c r="E365" s="414">
        <v>871510594.65999997</v>
      </c>
      <c r="F365" s="414">
        <v>17402004.949999999</v>
      </c>
      <c r="G365" s="413">
        <v>0.14940427897119299</v>
      </c>
      <c r="H365" s="413">
        <v>3.5853072455521502E-2</v>
      </c>
      <c r="V365" s="398"/>
    </row>
    <row r="366" spans="1:22" x14ac:dyDescent="0.25">
      <c r="A366" s="411" t="s">
        <v>191</v>
      </c>
      <c r="B366" s="411" t="s">
        <v>33</v>
      </c>
      <c r="C366" s="412">
        <v>42095</v>
      </c>
      <c r="D366" s="413" t="str">
        <f t="shared" si="82"/>
        <v>42095Санрайз-2</v>
      </c>
      <c r="E366" s="414">
        <v>858629134.299999</v>
      </c>
      <c r="F366" s="414">
        <v>12881460.359999999</v>
      </c>
      <c r="G366" s="413">
        <v>0.130644410824516</v>
      </c>
      <c r="H366" s="413">
        <v>0.26609541984853402</v>
      </c>
      <c r="V366" s="398"/>
    </row>
    <row r="367" spans="1:22" x14ac:dyDescent="0.25">
      <c r="A367" s="411" t="s">
        <v>191</v>
      </c>
      <c r="B367" s="411" t="s">
        <v>33</v>
      </c>
      <c r="C367" s="412">
        <v>42125</v>
      </c>
      <c r="D367" s="413" t="str">
        <f t="shared" si="82"/>
        <v>42125Санрайз-2</v>
      </c>
      <c r="E367" s="414">
        <v>825203917.97000003</v>
      </c>
      <c r="F367" s="414">
        <v>33425216.329999998</v>
      </c>
      <c r="G367" s="413">
        <v>8.2497647397587706E-2</v>
      </c>
      <c r="H367" s="413">
        <v>0.303900279974331</v>
      </c>
      <c r="V367" s="398"/>
    </row>
    <row r="368" spans="1:22" x14ac:dyDescent="0.25">
      <c r="A368" s="411" t="s">
        <v>191</v>
      </c>
      <c r="B368" s="411" t="s">
        <v>33</v>
      </c>
      <c r="C368" s="412">
        <v>42156</v>
      </c>
      <c r="D368" s="413" t="str">
        <f t="shared" si="82"/>
        <v>42156Санрайз-2</v>
      </c>
      <c r="E368" s="414">
        <v>811265588.38999999</v>
      </c>
      <c r="F368" s="414">
        <v>13938329.58</v>
      </c>
      <c r="G368" s="413">
        <v>0.101326781962306</v>
      </c>
      <c r="H368" s="413">
        <v>5.4687908832845598E-2</v>
      </c>
      <c r="V368" s="398"/>
    </row>
    <row r="369" spans="1:22" x14ac:dyDescent="0.25">
      <c r="A369" s="411" t="s">
        <v>191</v>
      </c>
      <c r="B369" s="411" t="s">
        <v>33</v>
      </c>
      <c r="C369" s="412">
        <v>42186</v>
      </c>
      <c r="D369" s="413" t="str">
        <f t="shared" si="82"/>
        <v>42186Санрайз-2</v>
      </c>
      <c r="E369" s="414">
        <v>791976816.99000001</v>
      </c>
      <c r="F369" s="414">
        <v>19288771.399999999</v>
      </c>
      <c r="G369" s="413">
        <v>0.14965192563448701</v>
      </c>
      <c r="H369" s="413">
        <v>0.34593150419517799</v>
      </c>
      <c r="V369" s="398"/>
    </row>
    <row r="370" spans="1:22" x14ac:dyDescent="0.25">
      <c r="A370" s="411" t="s">
        <v>191</v>
      </c>
      <c r="B370" s="411" t="s">
        <v>33</v>
      </c>
      <c r="C370" s="412">
        <v>42217</v>
      </c>
      <c r="D370" s="413" t="str">
        <f t="shared" si="82"/>
        <v>42217Санрайз-2</v>
      </c>
      <c r="E370" s="414">
        <v>774810993.15999997</v>
      </c>
      <c r="F370" s="414">
        <v>17165823.829999998</v>
      </c>
      <c r="G370" s="413">
        <v>6.1972836402108301E-2</v>
      </c>
      <c r="H370" s="413">
        <v>0.37284875019134101</v>
      </c>
      <c r="V370" s="398"/>
    </row>
    <row r="371" spans="1:22" x14ac:dyDescent="0.25">
      <c r="A371" s="411" t="s">
        <v>191</v>
      </c>
      <c r="B371" s="411" t="s">
        <v>33</v>
      </c>
      <c r="C371" s="412">
        <v>42248</v>
      </c>
      <c r="D371" s="413" t="str">
        <f t="shared" si="82"/>
        <v>42248Санрайз-2</v>
      </c>
      <c r="E371" s="414">
        <v>752696266.55999994</v>
      </c>
      <c r="F371" s="414">
        <v>22114726.600000001</v>
      </c>
      <c r="G371" s="413">
        <v>0.21099432975738999</v>
      </c>
      <c r="H371" s="413">
        <v>9.7009029790375706E-2</v>
      </c>
      <c r="V371" s="398"/>
    </row>
    <row r="372" spans="1:22" x14ac:dyDescent="0.25">
      <c r="A372" s="411" t="s">
        <v>191</v>
      </c>
      <c r="B372" s="411" t="s">
        <v>33</v>
      </c>
      <c r="C372" s="412">
        <v>42278</v>
      </c>
      <c r="D372" s="413" t="str">
        <f t="shared" si="82"/>
        <v>42278Санрайз-2</v>
      </c>
      <c r="E372" s="414">
        <v>737859843.55999994</v>
      </c>
      <c r="F372" s="414">
        <v>14836423</v>
      </c>
      <c r="G372" s="413">
        <v>6.6650115458165501E-2</v>
      </c>
      <c r="H372" s="413">
        <v>0.11652549965973</v>
      </c>
      <c r="V372" s="398"/>
    </row>
    <row r="373" spans="1:22" x14ac:dyDescent="0.25">
      <c r="A373" s="411" t="s">
        <v>191</v>
      </c>
      <c r="B373" s="411" t="s">
        <v>33</v>
      </c>
      <c r="C373" s="412">
        <v>42309</v>
      </c>
      <c r="D373" s="413" t="str">
        <f t="shared" si="82"/>
        <v>42309Санрайз-2</v>
      </c>
      <c r="E373" s="414">
        <v>721050443.88999999</v>
      </c>
      <c r="F373" s="414">
        <v>16809399.670000002</v>
      </c>
      <c r="G373" s="413">
        <v>9.7745025539957495E-2</v>
      </c>
      <c r="H373" s="413">
        <v>0.13884416492907201</v>
      </c>
      <c r="V373" s="398"/>
    </row>
    <row r="374" spans="1:22" x14ac:dyDescent="0.25">
      <c r="A374" s="411" t="s">
        <v>191</v>
      </c>
      <c r="B374" s="411" t="s">
        <v>33</v>
      </c>
      <c r="C374" s="412">
        <v>42339</v>
      </c>
      <c r="D374" s="413" t="str">
        <f t="shared" si="82"/>
        <v>42339Санрайз-2</v>
      </c>
      <c r="E374" s="414">
        <v>710251207.37</v>
      </c>
      <c r="F374" s="414">
        <v>10799236.52</v>
      </c>
      <c r="G374" s="413">
        <v>8.9836754546310599E-2</v>
      </c>
      <c r="H374" s="413">
        <v>0.134481889795528</v>
      </c>
      <c r="V374" s="398"/>
    </row>
    <row r="375" spans="1:22" x14ac:dyDescent="0.25">
      <c r="A375" s="411" t="s">
        <v>191</v>
      </c>
      <c r="B375" s="411" t="s">
        <v>33</v>
      </c>
      <c r="C375" s="412">
        <v>42370</v>
      </c>
      <c r="D375" s="413" t="str">
        <f t="shared" si="82"/>
        <v>42370Санрайз-2</v>
      </c>
      <c r="E375" s="414">
        <v>695848744.89999998</v>
      </c>
      <c r="F375" s="414">
        <v>14402462.470000001</v>
      </c>
      <c r="G375" s="413">
        <v>6.6785374672275605E-2</v>
      </c>
      <c r="H375" s="413">
        <v>9.5585969344460203E-2</v>
      </c>
      <c r="V375" s="398"/>
    </row>
    <row r="376" spans="1:22" x14ac:dyDescent="0.25">
      <c r="A376" s="411" t="s">
        <v>191</v>
      </c>
      <c r="B376" s="411" t="s">
        <v>33</v>
      </c>
      <c r="C376" s="412">
        <v>42401</v>
      </c>
      <c r="D376" s="413" t="str">
        <f t="shared" si="82"/>
        <v>42401Санрайз-2</v>
      </c>
      <c r="E376" s="414">
        <v>688250407.58000004</v>
      </c>
      <c r="F376" s="414">
        <v>7598337.3200000003</v>
      </c>
      <c r="G376" s="413">
        <v>7.9545032618707406E-2</v>
      </c>
      <c r="H376" s="413">
        <v>0</v>
      </c>
      <c r="V376" s="398"/>
    </row>
    <row r="377" spans="1:22" x14ac:dyDescent="0.25">
      <c r="A377" s="411" t="s">
        <v>191</v>
      </c>
      <c r="B377" s="411" t="s">
        <v>33</v>
      </c>
      <c r="C377" s="412">
        <v>42430</v>
      </c>
      <c r="D377" s="413" t="str">
        <f t="shared" si="82"/>
        <v>42430Санрайз-2</v>
      </c>
      <c r="E377" s="414">
        <v>677184171.11000001</v>
      </c>
      <c r="F377" s="414">
        <v>11066236.470000001</v>
      </c>
      <c r="G377" s="413">
        <v>0.118792127035595</v>
      </c>
      <c r="H377" s="413">
        <v>9.5593946523132606E-2</v>
      </c>
      <c r="V377" s="398"/>
    </row>
    <row r="378" spans="1:22" x14ac:dyDescent="0.25">
      <c r="A378" s="411" t="s">
        <v>191</v>
      </c>
      <c r="B378" s="411" t="s">
        <v>33</v>
      </c>
      <c r="C378" s="412">
        <v>42461</v>
      </c>
      <c r="D378" s="413" t="str">
        <f t="shared" si="82"/>
        <v>42461Санрайз-2</v>
      </c>
      <c r="E378" s="414">
        <v>668065042.78999996</v>
      </c>
      <c r="F378" s="414">
        <v>9119128.3200000096</v>
      </c>
      <c r="G378" s="413">
        <v>0.104642206156584</v>
      </c>
      <c r="H378" s="413">
        <v>4.24325945094194E-2</v>
      </c>
      <c r="V378" s="398"/>
    </row>
    <row r="379" spans="1:22" x14ac:dyDescent="0.25">
      <c r="A379" s="411" t="s">
        <v>191</v>
      </c>
      <c r="B379" s="411" t="s">
        <v>33</v>
      </c>
      <c r="C379" s="412">
        <v>42491</v>
      </c>
      <c r="D379" s="413" t="str">
        <f t="shared" si="82"/>
        <v>42491Санрайз-2</v>
      </c>
      <c r="E379" s="414">
        <v>654723787.04999995</v>
      </c>
      <c r="F379" s="414">
        <v>13341255.74</v>
      </c>
      <c r="G379" s="413">
        <v>0.12680879624275801</v>
      </c>
      <c r="H379" s="413">
        <v>5.3259271221775997E-2</v>
      </c>
      <c r="V379" s="398"/>
    </row>
    <row r="380" spans="1:22" x14ac:dyDescent="0.25">
      <c r="A380" s="411" t="s">
        <v>191</v>
      </c>
      <c r="B380" s="411" t="s">
        <v>33</v>
      </c>
      <c r="C380" s="412">
        <v>42522</v>
      </c>
      <c r="D380" s="413" t="str">
        <f t="shared" si="82"/>
        <v>42522Санрайз-2</v>
      </c>
      <c r="E380" s="414">
        <v>646629351.33000004</v>
      </c>
      <c r="F380" s="414">
        <v>8094435.7199999997</v>
      </c>
      <c r="G380" s="413">
        <v>4.9068207069115903E-2</v>
      </c>
      <c r="H380" s="413">
        <v>5.6182456693584203E-2</v>
      </c>
      <c r="V380" s="398"/>
    </row>
    <row r="381" spans="1:22" x14ac:dyDescent="0.25">
      <c r="A381" s="411" t="s">
        <v>191</v>
      </c>
      <c r="B381" s="411" t="s">
        <v>33</v>
      </c>
      <c r="C381" s="412">
        <v>42552</v>
      </c>
      <c r="D381" s="413" t="str">
        <f t="shared" si="82"/>
        <v>42552Санрайз-2</v>
      </c>
      <c r="E381" s="414">
        <v>628851877.17999995</v>
      </c>
      <c r="F381" s="414">
        <v>17777474.149999999</v>
      </c>
      <c r="G381" s="413">
        <v>0.184920452996167</v>
      </c>
      <c r="H381" s="413">
        <v>8.2018637281325593E-2</v>
      </c>
      <c r="V381" s="398"/>
    </row>
    <row r="382" spans="1:22" x14ac:dyDescent="0.25">
      <c r="A382" s="411" t="s">
        <v>191</v>
      </c>
      <c r="B382" s="411" t="s">
        <v>33</v>
      </c>
      <c r="C382" s="412">
        <v>42583</v>
      </c>
      <c r="D382" s="413" t="str">
        <f t="shared" si="82"/>
        <v>42583Санрайз-2</v>
      </c>
      <c r="E382" s="414">
        <v>623703665.72000003</v>
      </c>
      <c r="F382" s="414">
        <v>5148211.46</v>
      </c>
      <c r="G382" s="413">
        <v>4.5854086630396002E-2</v>
      </c>
      <c r="H382" s="413">
        <v>0</v>
      </c>
      <c r="V382" s="398"/>
    </row>
    <row r="383" spans="1:22" x14ac:dyDescent="0.25">
      <c r="A383" s="411" t="s">
        <v>191</v>
      </c>
      <c r="B383" s="411" t="s">
        <v>33</v>
      </c>
      <c r="C383" s="412">
        <v>42614</v>
      </c>
      <c r="D383" s="413" t="str">
        <f t="shared" si="82"/>
        <v>42614Санрайз-2</v>
      </c>
      <c r="E383" s="414">
        <v>613087604.38999999</v>
      </c>
      <c r="F383" s="414">
        <v>10616061.33</v>
      </c>
      <c r="G383" s="413">
        <v>0.12622563515455501</v>
      </c>
      <c r="H383" s="413">
        <v>2.5004074644934302E-2</v>
      </c>
      <c r="V383" s="398"/>
    </row>
    <row r="384" spans="1:22" x14ac:dyDescent="0.25">
      <c r="A384" s="411" t="s">
        <v>191</v>
      </c>
      <c r="B384" s="411" t="s">
        <v>33</v>
      </c>
      <c r="C384" s="412">
        <v>42644</v>
      </c>
      <c r="D384" s="413" t="str">
        <f t="shared" si="82"/>
        <v>42644Санрайз-2</v>
      </c>
      <c r="E384" s="414">
        <v>602646626.95000005</v>
      </c>
      <c r="F384" s="414">
        <v>10440977.439999999</v>
      </c>
      <c r="G384" s="413">
        <v>0.143922140756819</v>
      </c>
      <c r="H384" s="413">
        <v>0.10992412634160199</v>
      </c>
      <c r="V384" s="398"/>
    </row>
    <row r="385" spans="1:22" x14ac:dyDescent="0.25">
      <c r="A385" s="411" t="s">
        <v>191</v>
      </c>
      <c r="B385" s="411" t="s">
        <v>33</v>
      </c>
      <c r="C385" s="412">
        <v>42675</v>
      </c>
      <c r="D385" s="413" t="str">
        <f t="shared" si="82"/>
        <v>42675Санрайз-2</v>
      </c>
      <c r="E385" s="414">
        <v>589760784.69000006</v>
      </c>
      <c r="F385" s="414">
        <v>12885842.26</v>
      </c>
      <c r="G385" s="413">
        <v>0.17094750364404801</v>
      </c>
      <c r="H385" s="413">
        <v>6.7212938242517298E-2</v>
      </c>
      <c r="V385" s="398"/>
    </row>
    <row r="386" spans="1:22" x14ac:dyDescent="0.25">
      <c r="A386" s="411" t="s">
        <v>191</v>
      </c>
      <c r="B386" s="411" t="s">
        <v>33</v>
      </c>
      <c r="C386" s="412">
        <v>42705</v>
      </c>
      <c r="D386" s="413" t="str">
        <f t="shared" ref="D386:D449" si="83">C386&amp;B386</f>
        <v>42705Санрайз-2</v>
      </c>
      <c r="E386" s="414">
        <v>569995742.42999995</v>
      </c>
      <c r="F386" s="414">
        <v>30764320.68</v>
      </c>
      <c r="G386" s="413">
        <v>0.36867027558956</v>
      </c>
      <c r="H386" s="413">
        <v>0.13193982606896301</v>
      </c>
      <c r="V386" s="398"/>
    </row>
    <row r="387" spans="1:22" x14ac:dyDescent="0.25">
      <c r="A387" s="411" t="s">
        <v>191</v>
      </c>
      <c r="B387" s="411" t="s">
        <v>33</v>
      </c>
      <c r="C387" s="412">
        <v>42736</v>
      </c>
      <c r="D387" s="413" t="str">
        <f t="shared" si="83"/>
        <v>42736Санрайз-2</v>
      </c>
      <c r="E387" s="414">
        <v>558098222.60000002</v>
      </c>
      <c r="F387" s="414">
        <v>11897519.83</v>
      </c>
      <c r="G387" s="413">
        <v>0.17747786638506799</v>
      </c>
      <c r="H387" s="413">
        <v>4.1382759451249499E-3</v>
      </c>
      <c r="V387" s="398"/>
    </row>
    <row r="388" spans="1:22" x14ac:dyDescent="0.25">
      <c r="A388" s="411" t="s">
        <v>191</v>
      </c>
      <c r="B388" s="411" t="s">
        <v>33</v>
      </c>
      <c r="C388" s="412">
        <v>42767</v>
      </c>
      <c r="D388" s="413" t="str">
        <f t="shared" si="83"/>
        <v>42767Санрайз-2</v>
      </c>
      <c r="E388" s="414">
        <v>554651933.38</v>
      </c>
      <c r="F388" s="414">
        <v>9140259.0700000003</v>
      </c>
      <c r="G388" s="413">
        <v>0.104541883459211</v>
      </c>
      <c r="H388" s="413">
        <v>0.174375788181797</v>
      </c>
      <c r="V388" s="398"/>
    </row>
    <row r="389" spans="1:22" x14ac:dyDescent="0.25">
      <c r="A389" s="411" t="s">
        <v>191</v>
      </c>
      <c r="B389" s="411" t="s">
        <v>33</v>
      </c>
      <c r="C389" s="412">
        <v>42795</v>
      </c>
      <c r="D389" s="413" t="str">
        <f t="shared" si="83"/>
        <v>42795Санрайз-2</v>
      </c>
      <c r="E389" s="414">
        <v>549002210.97000003</v>
      </c>
      <c r="F389" s="414">
        <v>5649722.4100000001</v>
      </c>
      <c r="G389" s="413">
        <v>6.3052219971259205E-2</v>
      </c>
      <c r="H389" s="413">
        <v>9.5291343217685107E-2</v>
      </c>
      <c r="V389" s="398"/>
    </row>
    <row r="390" spans="1:22" x14ac:dyDescent="0.25">
      <c r="A390" s="411" t="s">
        <v>191</v>
      </c>
      <c r="B390" s="411" t="s">
        <v>33</v>
      </c>
      <c r="C390" s="412">
        <v>42826</v>
      </c>
      <c r="D390" s="413" t="str">
        <f t="shared" si="83"/>
        <v>42826Санрайз-2</v>
      </c>
      <c r="E390" s="414">
        <v>536904080.88</v>
      </c>
      <c r="F390" s="414">
        <v>12098130.09</v>
      </c>
      <c r="G390" s="413">
        <v>0.110048871913899</v>
      </c>
      <c r="H390" s="413">
        <v>8.8525298680344297E-2</v>
      </c>
      <c r="V390" s="398"/>
    </row>
    <row r="391" spans="1:22" x14ac:dyDescent="0.25">
      <c r="A391" s="411" t="s">
        <v>191</v>
      </c>
      <c r="B391" s="411" t="s">
        <v>33</v>
      </c>
      <c r="C391" s="412">
        <v>42856</v>
      </c>
      <c r="D391" s="413" t="str">
        <f t="shared" si="83"/>
        <v>42856Санрайз-2</v>
      </c>
      <c r="E391" s="414">
        <v>521869722.20999998</v>
      </c>
      <c r="F391" s="414">
        <v>15034358.67</v>
      </c>
      <c r="G391" s="413">
        <v>0.23218909965828599</v>
      </c>
      <c r="H391" s="413">
        <v>1.9068842183302698E-2</v>
      </c>
      <c r="V391" s="398"/>
    </row>
    <row r="392" spans="1:22" x14ac:dyDescent="0.25">
      <c r="A392" s="411" t="s">
        <v>191</v>
      </c>
      <c r="B392" s="411" t="s">
        <v>33</v>
      </c>
      <c r="C392" s="412">
        <v>42887</v>
      </c>
      <c r="D392" s="413" t="str">
        <f t="shared" si="83"/>
        <v>42887Санрайз-2</v>
      </c>
      <c r="E392" s="414">
        <v>513689364.33999997</v>
      </c>
      <c r="F392" s="414">
        <v>8180357.8700000001</v>
      </c>
      <c r="G392" s="413">
        <v>0.12172667557851299</v>
      </c>
      <c r="H392" s="413">
        <v>0</v>
      </c>
      <c r="V392" s="398"/>
    </row>
    <row r="393" spans="1:22" x14ac:dyDescent="0.25">
      <c r="A393" s="411" t="s">
        <v>191</v>
      </c>
      <c r="B393" s="411" t="s">
        <v>33</v>
      </c>
      <c r="C393" s="412">
        <v>42917</v>
      </c>
      <c r="D393" s="413" t="str">
        <f t="shared" si="83"/>
        <v>42917Санрайз-2</v>
      </c>
      <c r="E393" s="414">
        <v>501596364.32999998</v>
      </c>
      <c r="F393" s="414">
        <v>12093000.01</v>
      </c>
      <c r="G393" s="413">
        <v>0.20363812772520101</v>
      </c>
      <c r="H393" s="413">
        <v>3.7974051810945202E-2</v>
      </c>
      <c r="V393" s="398"/>
    </row>
    <row r="394" spans="1:22" x14ac:dyDescent="0.25">
      <c r="A394" s="411" t="s">
        <v>191</v>
      </c>
      <c r="B394" s="411" t="s">
        <v>33</v>
      </c>
      <c r="C394" s="412">
        <v>42948</v>
      </c>
      <c r="D394" s="413" t="str">
        <f t="shared" si="83"/>
        <v>42948Санрайз-2</v>
      </c>
      <c r="E394" s="414">
        <v>489652547.23000002</v>
      </c>
      <c r="F394" s="414">
        <v>11943817.1</v>
      </c>
      <c r="G394" s="413">
        <v>0.208003594224167</v>
      </c>
      <c r="H394" s="413">
        <v>8.2095910940051905E-2</v>
      </c>
      <c r="V394" s="398"/>
    </row>
    <row r="395" spans="1:22" x14ac:dyDescent="0.25">
      <c r="A395" s="411" t="s">
        <v>191</v>
      </c>
      <c r="B395" s="411" t="s">
        <v>33</v>
      </c>
      <c r="C395" s="412">
        <v>42979</v>
      </c>
      <c r="D395" s="413" t="str">
        <f t="shared" si="83"/>
        <v>42979Санрайз-2</v>
      </c>
      <c r="E395" s="414">
        <v>471665535.63</v>
      </c>
      <c r="F395" s="414">
        <v>17987011.600000001</v>
      </c>
      <c r="G395" s="413">
        <v>0.30474988269340803</v>
      </c>
      <c r="H395" s="413">
        <v>5.5068647473784697E-2</v>
      </c>
      <c r="V395" s="398"/>
    </row>
    <row r="396" spans="1:22" x14ac:dyDescent="0.25">
      <c r="A396" s="411" t="s">
        <v>191</v>
      </c>
      <c r="B396" s="411" t="s">
        <v>33</v>
      </c>
      <c r="C396" s="412">
        <v>43009</v>
      </c>
      <c r="D396" s="413" t="str">
        <f t="shared" si="83"/>
        <v>43009Санрайз-2</v>
      </c>
      <c r="E396" s="414">
        <v>456479174.51999998</v>
      </c>
      <c r="F396" s="414">
        <v>15186361.109999999</v>
      </c>
      <c r="G396" s="413">
        <v>0.25432368534482702</v>
      </c>
      <c r="H396" s="413">
        <v>4.5447382910201603E-2</v>
      </c>
      <c r="V396" s="398"/>
    </row>
    <row r="397" spans="1:22" x14ac:dyDescent="0.25">
      <c r="A397" s="411" t="s">
        <v>191</v>
      </c>
      <c r="B397" s="411" t="s">
        <v>33</v>
      </c>
      <c r="C397" s="412">
        <v>43040</v>
      </c>
      <c r="D397" s="413" t="str">
        <f t="shared" si="83"/>
        <v>43040Санрайз-2</v>
      </c>
      <c r="E397" s="414">
        <v>442011173.48000002</v>
      </c>
      <c r="F397" s="414">
        <v>14468001.039999999</v>
      </c>
      <c r="G397" s="413">
        <v>0.207535905126395</v>
      </c>
      <c r="H397" s="413">
        <v>9.7199976491945797E-2</v>
      </c>
      <c r="V397" s="398"/>
    </row>
    <row r="398" spans="1:22" x14ac:dyDescent="0.25">
      <c r="A398" s="411" t="s">
        <v>191</v>
      </c>
      <c r="B398" s="411" t="s">
        <v>33</v>
      </c>
      <c r="C398" s="412">
        <v>43070</v>
      </c>
      <c r="D398" s="413" t="str">
        <f t="shared" si="83"/>
        <v>43070Санрайз-2</v>
      </c>
      <c r="E398" s="414">
        <v>425949009.42000002</v>
      </c>
      <c r="F398" s="414">
        <v>16062164.060000001</v>
      </c>
      <c r="G398" s="413">
        <v>0.325819931903643</v>
      </c>
      <c r="H398" s="413">
        <v>6.5056767143228098E-2</v>
      </c>
      <c r="V398" s="398"/>
    </row>
    <row r="399" spans="1:22" x14ac:dyDescent="0.25">
      <c r="A399" s="411" t="s">
        <v>191</v>
      </c>
      <c r="B399" s="411" t="s">
        <v>33</v>
      </c>
      <c r="C399" s="412">
        <v>43101</v>
      </c>
      <c r="D399" s="413" t="str">
        <f t="shared" si="83"/>
        <v>43101Санрайз-2</v>
      </c>
      <c r="E399" s="414">
        <v>413829441.33999997</v>
      </c>
      <c r="F399" s="414">
        <v>12119568.08</v>
      </c>
      <c r="G399" s="413">
        <v>0.22600445187482399</v>
      </c>
      <c r="H399" s="413">
        <v>3.6209614626742298E-2</v>
      </c>
      <c r="V399" s="398"/>
    </row>
    <row r="400" spans="1:22" x14ac:dyDescent="0.25">
      <c r="A400" s="411" t="s">
        <v>191</v>
      </c>
      <c r="B400" s="411" t="s">
        <v>33</v>
      </c>
      <c r="C400" s="412">
        <v>43132</v>
      </c>
      <c r="D400" s="413" t="str">
        <f t="shared" si="83"/>
        <v>43132Санрайз-2</v>
      </c>
      <c r="E400" s="414">
        <v>402047226.69999999</v>
      </c>
      <c r="F400" s="414">
        <v>11782214.640000001</v>
      </c>
      <c r="G400" s="413">
        <v>0.251896126594019</v>
      </c>
      <c r="H400" s="413">
        <v>0</v>
      </c>
      <c r="V400" s="398"/>
    </row>
    <row r="401" spans="1:22" x14ac:dyDescent="0.25">
      <c r="A401" s="411" t="s">
        <v>191</v>
      </c>
      <c r="B401" s="411" t="s">
        <v>33</v>
      </c>
      <c r="C401" s="412">
        <v>43160</v>
      </c>
      <c r="D401" s="413" t="str">
        <f t="shared" si="83"/>
        <v>43160Санрайз-2</v>
      </c>
      <c r="E401" s="414">
        <v>392068585.70999998</v>
      </c>
      <c r="F401" s="414">
        <v>9978640.9900000002</v>
      </c>
      <c r="G401" s="413">
        <v>0.20531559909320199</v>
      </c>
      <c r="H401" s="413">
        <v>6.3298800043774001E-2</v>
      </c>
      <c r="V401" s="398"/>
    </row>
    <row r="402" spans="1:22" x14ac:dyDescent="0.25">
      <c r="A402" s="411" t="s">
        <v>191</v>
      </c>
      <c r="B402" s="411" t="s">
        <v>33</v>
      </c>
      <c r="C402" s="412">
        <v>43191</v>
      </c>
      <c r="D402" s="413" t="str">
        <f t="shared" si="83"/>
        <v>43191Санрайз-2</v>
      </c>
      <c r="E402" s="414">
        <v>385286694.62</v>
      </c>
      <c r="F402" s="414">
        <v>6781891.0899999999</v>
      </c>
      <c r="G402" s="413">
        <v>0.12048514421456399</v>
      </c>
      <c r="H402" s="413">
        <v>1.9825999512044199E-2</v>
      </c>
      <c r="V402" s="398"/>
    </row>
    <row r="403" spans="1:22" x14ac:dyDescent="0.25">
      <c r="A403" s="411" t="s">
        <v>191</v>
      </c>
      <c r="B403" s="411" t="s">
        <v>33</v>
      </c>
      <c r="C403" s="412">
        <v>43221</v>
      </c>
      <c r="D403" s="413" t="str">
        <f t="shared" si="83"/>
        <v>43221Санрайз-2</v>
      </c>
      <c r="E403" s="414">
        <v>366692219.31</v>
      </c>
      <c r="F403" s="414">
        <v>18594475.309999999</v>
      </c>
      <c r="G403" s="413">
        <v>0.39532172445284902</v>
      </c>
      <c r="H403" s="413">
        <v>4.77496936675443E-2</v>
      </c>
      <c r="V403" s="398"/>
    </row>
    <row r="404" spans="1:22" x14ac:dyDescent="0.25">
      <c r="A404" s="411" t="s">
        <v>191</v>
      </c>
      <c r="B404" s="411" t="s">
        <v>33</v>
      </c>
      <c r="C404" s="412">
        <v>43252</v>
      </c>
      <c r="D404" s="413" t="str">
        <f t="shared" si="83"/>
        <v>43252Санрайз-2</v>
      </c>
      <c r="E404" s="414">
        <v>352355479.42000002</v>
      </c>
      <c r="F404" s="414">
        <v>14336739.890000001</v>
      </c>
      <c r="G404" s="413">
        <v>0.34476835370315501</v>
      </c>
      <c r="H404" s="413">
        <v>3.69068569725928E-2</v>
      </c>
      <c r="V404" s="398"/>
    </row>
    <row r="405" spans="1:22" x14ac:dyDescent="0.25">
      <c r="A405" s="411" t="s">
        <v>191</v>
      </c>
      <c r="B405" s="411" t="s">
        <v>33</v>
      </c>
      <c r="C405" s="412">
        <v>43282</v>
      </c>
      <c r="D405" s="413" t="str">
        <f t="shared" si="83"/>
        <v>43282Санрайз-2</v>
      </c>
      <c r="E405" s="414">
        <v>338993168.24000001</v>
      </c>
      <c r="F405" s="414">
        <v>13362311.18</v>
      </c>
      <c r="G405" s="413">
        <v>0.33384900518296001</v>
      </c>
      <c r="H405" s="413">
        <v>6.3104568326881702E-2</v>
      </c>
      <c r="V405" s="398"/>
    </row>
    <row r="406" spans="1:22" x14ac:dyDescent="0.25">
      <c r="A406" s="411" t="s">
        <v>191</v>
      </c>
      <c r="B406" s="411" t="s">
        <v>33</v>
      </c>
      <c r="C406" s="412">
        <v>43313</v>
      </c>
      <c r="D406" s="413" t="str">
        <f t="shared" si="83"/>
        <v>43313Санрайз-2</v>
      </c>
      <c r="E406" s="414">
        <v>334330091.44</v>
      </c>
      <c r="F406" s="414">
        <v>4663076.8</v>
      </c>
      <c r="G406" s="413">
        <v>9.2406071275987794E-2</v>
      </c>
      <c r="H406" s="413">
        <v>0</v>
      </c>
      <c r="V406" s="398"/>
    </row>
    <row r="407" spans="1:22" x14ac:dyDescent="0.25">
      <c r="A407" s="411" t="s">
        <v>191</v>
      </c>
      <c r="B407" s="411" t="s">
        <v>33</v>
      </c>
      <c r="C407" s="412">
        <v>43344</v>
      </c>
      <c r="D407" s="413" t="str">
        <f t="shared" si="83"/>
        <v>43344Санрайз-2</v>
      </c>
      <c r="E407" s="414">
        <v>331133267.23000002</v>
      </c>
      <c r="F407" s="414">
        <v>3196824.21</v>
      </c>
      <c r="G407" s="413">
        <v>4.5002483658348698E-2</v>
      </c>
      <c r="H407" s="413">
        <v>2.6998826424071701E-2</v>
      </c>
      <c r="V407" s="398"/>
    </row>
    <row r="408" spans="1:22" x14ac:dyDescent="0.25">
      <c r="A408" s="411" t="s">
        <v>191</v>
      </c>
      <c r="B408" s="411" t="s">
        <v>33</v>
      </c>
      <c r="C408" s="412">
        <v>43374</v>
      </c>
      <c r="D408" s="413" t="str">
        <f t="shared" si="83"/>
        <v>43374Санрайз-2</v>
      </c>
      <c r="E408" s="414">
        <v>316954804.82999998</v>
      </c>
      <c r="F408" s="414">
        <v>14178462.4</v>
      </c>
      <c r="G408" s="413">
        <v>0.35638413331600299</v>
      </c>
      <c r="H408" s="413">
        <v>6.7820583299648698E-2</v>
      </c>
      <c r="V408" s="398"/>
    </row>
    <row r="409" spans="1:22" x14ac:dyDescent="0.25">
      <c r="A409" s="411" t="s">
        <v>191</v>
      </c>
      <c r="B409" s="411" t="s">
        <v>33</v>
      </c>
      <c r="C409" s="412">
        <v>43405</v>
      </c>
      <c r="D409" s="413" t="str">
        <f t="shared" si="83"/>
        <v>43405Санрайз-2</v>
      </c>
      <c r="E409" s="414">
        <v>312475644.37</v>
      </c>
      <c r="F409" s="414">
        <v>4479160.46</v>
      </c>
      <c r="G409" s="413">
        <v>9.3328075356873402E-2</v>
      </c>
      <c r="H409" s="413">
        <v>0.110927072300472</v>
      </c>
      <c r="V409" s="398"/>
    </row>
    <row r="410" spans="1:22" x14ac:dyDescent="0.25">
      <c r="A410" s="411" t="s">
        <v>191</v>
      </c>
      <c r="B410" s="411" t="s">
        <v>33</v>
      </c>
      <c r="C410" s="412">
        <v>43435</v>
      </c>
      <c r="D410" s="413" t="str">
        <f t="shared" si="83"/>
        <v>43435Санрайз-2</v>
      </c>
      <c r="E410" s="414">
        <v>301438935.11000001</v>
      </c>
      <c r="F410" s="414">
        <v>11036709.26</v>
      </c>
      <c r="G410" s="413">
        <v>0.26422326369495602</v>
      </c>
      <c r="H410" s="413">
        <v>0.114765601056158</v>
      </c>
      <c r="V410" s="398"/>
    </row>
    <row r="411" spans="1:22" x14ac:dyDescent="0.25">
      <c r="A411" s="411" t="s">
        <v>191</v>
      </c>
      <c r="B411" s="411" t="s">
        <v>33</v>
      </c>
      <c r="C411" s="412">
        <v>43466</v>
      </c>
      <c r="D411" s="413" t="str">
        <f t="shared" si="83"/>
        <v>43466Санрайз-2</v>
      </c>
      <c r="E411" s="414">
        <v>284037472.35000002</v>
      </c>
      <c r="F411" s="414">
        <v>17401462.760000002</v>
      </c>
      <c r="G411" s="413">
        <v>0.48877633541578702</v>
      </c>
      <c r="H411" s="413">
        <v>0</v>
      </c>
      <c r="V411" s="398"/>
    </row>
    <row r="412" spans="1:22" x14ac:dyDescent="0.25">
      <c r="A412" s="411" t="s">
        <v>191</v>
      </c>
      <c r="B412" s="411" t="s">
        <v>33</v>
      </c>
      <c r="C412" s="412">
        <v>43497</v>
      </c>
      <c r="D412" s="413" t="str">
        <f t="shared" si="83"/>
        <v>43497Санрайз-2</v>
      </c>
      <c r="E412" s="414">
        <v>278719004.25</v>
      </c>
      <c r="F412" s="414">
        <v>5318468.0999999996</v>
      </c>
      <c r="G412" s="413">
        <v>0.139614604666536</v>
      </c>
      <c r="H412" s="413">
        <v>0</v>
      </c>
      <c r="V412" s="398"/>
    </row>
    <row r="413" spans="1:22" x14ac:dyDescent="0.25">
      <c r="A413" s="411" t="s">
        <v>191</v>
      </c>
      <c r="B413" s="411" t="s">
        <v>33</v>
      </c>
      <c r="C413" s="412">
        <v>43525</v>
      </c>
      <c r="D413" s="413" t="str">
        <f t="shared" si="83"/>
        <v>43525Санрайз-2</v>
      </c>
      <c r="E413" s="414">
        <v>276087601.33999997</v>
      </c>
      <c r="F413" s="414">
        <v>2631402.91</v>
      </c>
      <c r="G413" s="413">
        <v>3.7312890289416797E-2</v>
      </c>
      <c r="H413" s="413">
        <v>6.8702184629638105E-2</v>
      </c>
      <c r="V413" s="398"/>
    </row>
    <row r="414" spans="1:22" x14ac:dyDescent="0.25">
      <c r="A414" s="411" t="s">
        <v>191</v>
      </c>
      <c r="B414" s="411" t="s">
        <v>33</v>
      </c>
      <c r="C414" s="412">
        <v>43556</v>
      </c>
      <c r="D414" s="413" t="str">
        <f t="shared" si="83"/>
        <v>43556Санрайз-2</v>
      </c>
      <c r="E414" s="414">
        <v>268080912.63</v>
      </c>
      <c r="F414" s="414">
        <v>8006688.71</v>
      </c>
      <c r="G414" s="413">
        <v>0.18623970684367799</v>
      </c>
      <c r="H414" s="413">
        <v>7.0685877700798996E-2</v>
      </c>
      <c r="V414" s="398"/>
    </row>
    <row r="415" spans="1:22" x14ac:dyDescent="0.25">
      <c r="A415" s="411" t="s">
        <v>191</v>
      </c>
      <c r="B415" s="411" t="s">
        <v>33</v>
      </c>
      <c r="C415" s="412">
        <v>43586</v>
      </c>
      <c r="D415" s="413" t="str">
        <f t="shared" si="83"/>
        <v>43586Санрайз-2</v>
      </c>
      <c r="E415" s="414">
        <v>264334762.05000001</v>
      </c>
      <c r="F415" s="414">
        <v>3746150.58</v>
      </c>
      <c r="G415" s="413">
        <v>8.64542547123371E-2</v>
      </c>
      <c r="H415" s="413">
        <v>9.2187671245926403E-2</v>
      </c>
      <c r="V415" s="398"/>
    </row>
    <row r="416" spans="1:22" x14ac:dyDescent="0.25">
      <c r="A416" s="411" t="s">
        <v>191</v>
      </c>
      <c r="B416" s="411" t="s">
        <v>33</v>
      </c>
      <c r="C416" s="412">
        <v>43617</v>
      </c>
      <c r="D416" s="413" t="str">
        <f t="shared" si="83"/>
        <v>43617Санрайз-2</v>
      </c>
      <c r="E416" s="414">
        <v>254492130.5</v>
      </c>
      <c r="F416" s="414">
        <v>9842631.5500000007</v>
      </c>
      <c r="G416" s="413">
        <v>0.244847772085524</v>
      </c>
      <c r="H416" s="413">
        <v>9.5591301591997996E-2</v>
      </c>
      <c r="V416" s="398"/>
    </row>
    <row r="417" spans="1:22" x14ac:dyDescent="0.25">
      <c r="A417" s="411" t="s">
        <v>191</v>
      </c>
      <c r="B417" s="411" t="s">
        <v>33</v>
      </c>
      <c r="C417" s="412">
        <v>43647</v>
      </c>
      <c r="D417" s="413" t="str">
        <f t="shared" si="83"/>
        <v>43647Санрайз-2</v>
      </c>
      <c r="E417" s="414">
        <v>251290001.59999999</v>
      </c>
      <c r="F417" s="414">
        <v>3202128.9</v>
      </c>
      <c r="G417" s="413">
        <v>6.5763046753713805E-2</v>
      </c>
      <c r="H417" s="413">
        <v>0</v>
      </c>
      <c r="V417" s="398"/>
    </row>
    <row r="418" spans="1:22" x14ac:dyDescent="0.25">
      <c r="A418" s="411" t="s">
        <v>191</v>
      </c>
      <c r="B418" s="411" t="s">
        <v>33</v>
      </c>
      <c r="C418" s="412">
        <v>43678</v>
      </c>
      <c r="D418" s="413" t="str">
        <f t="shared" si="83"/>
        <v>43678Санрайз-2</v>
      </c>
      <c r="E418" s="414">
        <v>245634641.41999999</v>
      </c>
      <c r="F418" s="414">
        <v>5655360.1799999997</v>
      </c>
      <c r="G418" s="413">
        <v>0.170052182477375</v>
      </c>
      <c r="H418" s="413">
        <v>0</v>
      </c>
      <c r="V418" s="398"/>
    </row>
    <row r="419" spans="1:22" x14ac:dyDescent="0.25">
      <c r="A419" s="411" t="s">
        <v>191</v>
      </c>
      <c r="B419" s="411" t="s">
        <v>33</v>
      </c>
      <c r="C419" s="412">
        <v>43709</v>
      </c>
      <c r="D419" s="413" t="str">
        <f t="shared" si="83"/>
        <v>43709Санрайз-2</v>
      </c>
      <c r="E419" s="414">
        <v>243131377.19999999</v>
      </c>
      <c r="F419" s="414">
        <v>2503264.2200000002</v>
      </c>
      <c r="G419" s="413">
        <v>3.4228907954283003E-2</v>
      </c>
      <c r="H419" s="413">
        <v>0</v>
      </c>
      <c r="V419" s="398"/>
    </row>
    <row r="420" spans="1:22" x14ac:dyDescent="0.25">
      <c r="A420" s="411" t="s">
        <v>191</v>
      </c>
      <c r="B420" s="411" t="s">
        <v>33</v>
      </c>
      <c r="C420" s="412">
        <v>43739</v>
      </c>
      <c r="D420" s="413" t="str">
        <f t="shared" si="83"/>
        <v>43739Санрайз-2</v>
      </c>
      <c r="E420" s="414">
        <v>238268005.75</v>
      </c>
      <c r="F420" s="414">
        <v>4863371.45</v>
      </c>
      <c r="G420" s="413">
        <v>0.144736724879236</v>
      </c>
      <c r="H420" s="413">
        <v>0</v>
      </c>
      <c r="V420" s="398"/>
    </row>
    <row r="421" spans="1:22" x14ac:dyDescent="0.25">
      <c r="A421" s="411" t="s">
        <v>190</v>
      </c>
      <c r="B421" s="411" t="s">
        <v>32</v>
      </c>
      <c r="C421" s="412">
        <v>41791</v>
      </c>
      <c r="D421" s="413" t="str">
        <f t="shared" si="83"/>
        <v>41791Санрайз-1</v>
      </c>
      <c r="E421" s="414">
        <v>1138387049.74</v>
      </c>
      <c r="F421" s="414">
        <v>43757583.1599999</v>
      </c>
      <c r="G421" s="413">
        <v>0.261070508645597</v>
      </c>
      <c r="H421" s="413">
        <v>0.27157621242227997</v>
      </c>
      <c r="V421" s="398"/>
    </row>
    <row r="422" spans="1:22" x14ac:dyDescent="0.25">
      <c r="A422" s="411" t="s">
        <v>190</v>
      </c>
      <c r="B422" s="411" t="s">
        <v>32</v>
      </c>
      <c r="C422" s="412">
        <v>41821</v>
      </c>
      <c r="D422" s="413" t="str">
        <f t="shared" si="83"/>
        <v>41821Санрайз-1</v>
      </c>
      <c r="E422" s="414">
        <v>1129376253.1099999</v>
      </c>
      <c r="F422" s="414">
        <v>9010796.6300000008</v>
      </c>
      <c r="G422" s="413">
        <v>6.1265823542270899E-2</v>
      </c>
      <c r="H422" s="413">
        <v>0</v>
      </c>
      <c r="V422" s="398"/>
    </row>
    <row r="423" spans="1:22" x14ac:dyDescent="0.25">
      <c r="A423" s="411" t="s">
        <v>190</v>
      </c>
      <c r="B423" s="411" t="s">
        <v>32</v>
      </c>
      <c r="C423" s="412">
        <v>41852</v>
      </c>
      <c r="D423" s="413" t="str">
        <f t="shared" si="83"/>
        <v>41852Санрайз-1</v>
      </c>
      <c r="E423" s="414">
        <v>1079555750.3399999</v>
      </c>
      <c r="F423" s="414">
        <v>49820502.770000003</v>
      </c>
      <c r="G423" s="413">
        <v>0.41500008508830999</v>
      </c>
      <c r="H423" s="413">
        <v>0</v>
      </c>
      <c r="V423" s="398"/>
    </row>
    <row r="424" spans="1:22" x14ac:dyDescent="0.25">
      <c r="A424" s="411" t="s">
        <v>190</v>
      </c>
      <c r="B424" s="411" t="s">
        <v>32</v>
      </c>
      <c r="C424" s="412">
        <v>41883</v>
      </c>
      <c r="D424" s="413" t="str">
        <f t="shared" si="83"/>
        <v>41883Санрайз-1</v>
      </c>
      <c r="E424" s="414">
        <v>1047903885.5599999</v>
      </c>
      <c r="F424" s="414">
        <v>31651864.780000001</v>
      </c>
      <c r="G424" s="413">
        <v>0.28518272944105899</v>
      </c>
      <c r="H424" s="413">
        <v>0</v>
      </c>
      <c r="V424" s="398"/>
    </row>
    <row r="425" spans="1:22" x14ac:dyDescent="0.25">
      <c r="A425" s="411" t="s">
        <v>190</v>
      </c>
      <c r="B425" s="411" t="s">
        <v>32</v>
      </c>
      <c r="C425" s="412">
        <v>41913</v>
      </c>
      <c r="D425" s="413" t="str">
        <f t="shared" si="83"/>
        <v>41913Санрайз-1</v>
      </c>
      <c r="E425" s="414">
        <v>1011045966.61</v>
      </c>
      <c r="F425" s="414">
        <v>36857918.950000003</v>
      </c>
      <c r="G425" s="413">
        <v>0.21642053407350101</v>
      </c>
      <c r="H425" s="413">
        <v>0.16181403138396999</v>
      </c>
    </row>
    <row r="426" spans="1:22" x14ac:dyDescent="0.25">
      <c r="A426" s="411" t="s">
        <v>190</v>
      </c>
      <c r="B426" s="411" t="s">
        <v>32</v>
      </c>
      <c r="C426" s="412">
        <v>41944</v>
      </c>
      <c r="D426" s="413" t="str">
        <f t="shared" si="83"/>
        <v>41944Санрайз-1</v>
      </c>
      <c r="E426" s="414">
        <v>985188001.25</v>
      </c>
      <c r="F426" s="414">
        <v>25857965.359999999</v>
      </c>
      <c r="G426" s="413">
        <v>7.5692260089975594E-2</v>
      </c>
      <c r="H426" s="413">
        <v>0.30182122153683999</v>
      </c>
    </row>
    <row r="427" spans="1:22" x14ac:dyDescent="0.25">
      <c r="A427" s="411" t="s">
        <v>190</v>
      </c>
      <c r="B427" s="411" t="s">
        <v>32</v>
      </c>
      <c r="C427" s="412">
        <v>41974</v>
      </c>
      <c r="D427" s="413" t="str">
        <f t="shared" si="83"/>
        <v>41974Санрайз-1</v>
      </c>
      <c r="E427" s="414">
        <v>965415037.86999905</v>
      </c>
      <c r="F427" s="414">
        <v>19772963.379999999</v>
      </c>
      <c r="G427" s="413">
        <v>0.25159902100116499</v>
      </c>
      <c r="H427" s="413">
        <v>0.14079406712586101</v>
      </c>
    </row>
    <row r="428" spans="1:22" x14ac:dyDescent="0.25">
      <c r="A428" s="411" t="s">
        <v>190</v>
      </c>
      <c r="B428" s="411" t="s">
        <v>32</v>
      </c>
      <c r="C428" s="412">
        <v>42005</v>
      </c>
      <c r="D428" s="413" t="str">
        <f t="shared" si="83"/>
        <v>42005Санрайз-1</v>
      </c>
      <c r="E428" s="414">
        <v>936579361.67000103</v>
      </c>
      <c r="F428" s="414">
        <v>28835676.199999999</v>
      </c>
      <c r="G428" s="413">
        <v>0.123220499210482</v>
      </c>
      <c r="H428" s="413">
        <v>0.21945136199116499</v>
      </c>
    </row>
    <row r="429" spans="1:22" x14ac:dyDescent="0.25">
      <c r="A429" s="411" t="s">
        <v>190</v>
      </c>
      <c r="B429" s="411" t="s">
        <v>32</v>
      </c>
      <c r="C429" s="412">
        <v>42036</v>
      </c>
      <c r="D429" s="413" t="str">
        <f t="shared" si="83"/>
        <v>42036Санрайз-1</v>
      </c>
      <c r="E429" s="414">
        <v>911436217.86000001</v>
      </c>
      <c r="F429" s="414">
        <v>25143143.809999999</v>
      </c>
      <c r="G429" s="413">
        <v>0.14079790197487699</v>
      </c>
      <c r="H429" s="413">
        <v>0.13585945824811299</v>
      </c>
    </row>
    <row r="430" spans="1:22" x14ac:dyDescent="0.25">
      <c r="A430" s="411" t="s">
        <v>190</v>
      </c>
      <c r="B430" s="411" t="s">
        <v>32</v>
      </c>
      <c r="C430" s="412">
        <v>42064</v>
      </c>
      <c r="D430" s="413" t="str">
        <f t="shared" si="83"/>
        <v>42064Санрайз-1</v>
      </c>
      <c r="E430" s="414">
        <v>897154817.07999897</v>
      </c>
      <c r="F430" s="414">
        <v>14281400.779999999</v>
      </c>
      <c r="G430" s="413">
        <v>0.11819384569911701</v>
      </c>
      <c r="H430" s="413">
        <v>2.8427679958411702E-2</v>
      </c>
    </row>
    <row r="431" spans="1:22" x14ac:dyDescent="0.25">
      <c r="A431" s="411" t="s">
        <v>190</v>
      </c>
      <c r="B431" s="411" t="s">
        <v>32</v>
      </c>
      <c r="C431" s="412">
        <v>42095</v>
      </c>
      <c r="D431" s="413" t="str">
        <f t="shared" si="83"/>
        <v>42095Санрайз-1</v>
      </c>
      <c r="E431" s="414">
        <v>877726181.23000002</v>
      </c>
      <c r="F431" s="414">
        <v>19428635.850000001</v>
      </c>
      <c r="G431" s="413">
        <v>0.206774026058169</v>
      </c>
      <c r="H431" s="413">
        <v>0</v>
      </c>
    </row>
    <row r="432" spans="1:22" x14ac:dyDescent="0.25">
      <c r="A432" s="411" t="s">
        <v>190</v>
      </c>
      <c r="B432" s="411" t="s">
        <v>32</v>
      </c>
      <c r="C432" s="412">
        <v>42125</v>
      </c>
      <c r="D432" s="413" t="str">
        <f t="shared" si="83"/>
        <v>42125Санрайз-1</v>
      </c>
      <c r="E432" s="414">
        <v>863976944.57000005</v>
      </c>
      <c r="F432" s="414">
        <v>13749236.66</v>
      </c>
      <c r="G432" s="413">
        <v>0.14225675294671</v>
      </c>
      <c r="H432" s="413">
        <v>0</v>
      </c>
    </row>
    <row r="433" spans="1:8" x14ac:dyDescent="0.25">
      <c r="A433" s="411" t="s">
        <v>190</v>
      </c>
      <c r="B433" s="411" t="s">
        <v>32</v>
      </c>
      <c r="C433" s="412">
        <v>42156</v>
      </c>
      <c r="D433" s="413" t="str">
        <f t="shared" si="83"/>
        <v>42156Санрайз-1</v>
      </c>
      <c r="E433" s="414">
        <v>846396255.15999997</v>
      </c>
      <c r="F433" s="414">
        <v>17580689.41</v>
      </c>
      <c r="G433" s="413">
        <v>0.112245190346991</v>
      </c>
      <c r="H433" s="413">
        <v>0.102977945920334</v>
      </c>
    </row>
    <row r="434" spans="1:8" x14ac:dyDescent="0.25">
      <c r="A434" s="411" t="s">
        <v>190</v>
      </c>
      <c r="B434" s="411" t="s">
        <v>32</v>
      </c>
      <c r="C434" s="412">
        <v>42186</v>
      </c>
      <c r="D434" s="413" t="str">
        <f t="shared" si="83"/>
        <v>42186Санрайз-1</v>
      </c>
      <c r="E434" s="414">
        <v>826252187.34999895</v>
      </c>
      <c r="F434" s="414">
        <v>20144067.809999999</v>
      </c>
      <c r="G434" s="413">
        <v>4.7069599467713399E-2</v>
      </c>
      <c r="H434" s="413">
        <v>0.38143241508207598</v>
      </c>
    </row>
    <row r="435" spans="1:8" x14ac:dyDescent="0.25">
      <c r="A435" s="411" t="s">
        <v>190</v>
      </c>
      <c r="B435" s="411" t="s">
        <v>32</v>
      </c>
      <c r="C435" s="412">
        <v>42217</v>
      </c>
      <c r="D435" s="413" t="str">
        <f t="shared" si="83"/>
        <v>42217Санрайз-1</v>
      </c>
      <c r="E435" s="414">
        <v>804295701.83000004</v>
      </c>
      <c r="F435" s="414">
        <v>21956485.52</v>
      </c>
      <c r="G435" s="413">
        <v>0.163459626016417</v>
      </c>
      <c r="H435" s="413">
        <v>0.13814451274471201</v>
      </c>
    </row>
    <row r="436" spans="1:8" x14ac:dyDescent="0.25">
      <c r="A436" s="411" t="s">
        <v>190</v>
      </c>
      <c r="B436" s="411" t="s">
        <v>32</v>
      </c>
      <c r="C436" s="412">
        <v>42248</v>
      </c>
      <c r="D436" s="413" t="str">
        <f t="shared" si="83"/>
        <v>42248Санрайз-1</v>
      </c>
      <c r="E436" s="414">
        <v>783076909.42999995</v>
      </c>
      <c r="F436" s="414">
        <v>21218792.399999999</v>
      </c>
      <c r="G436" s="413">
        <v>0.206017244890944</v>
      </c>
      <c r="H436" s="413">
        <v>0.14134581199329299</v>
      </c>
    </row>
    <row r="437" spans="1:8" x14ac:dyDescent="0.25">
      <c r="A437" s="411" t="s">
        <v>190</v>
      </c>
      <c r="B437" s="411" t="s">
        <v>32</v>
      </c>
      <c r="C437" s="412">
        <v>42278</v>
      </c>
      <c r="D437" s="413" t="str">
        <f t="shared" si="83"/>
        <v>42278Санрайз-1</v>
      </c>
      <c r="E437" s="414">
        <v>774222797.21000004</v>
      </c>
      <c r="F437" s="414">
        <v>8854112.2200000007</v>
      </c>
      <c r="G437" s="413">
        <v>4.9289735746329097E-2</v>
      </c>
      <c r="H437" s="413">
        <v>4.18495108690915E-2</v>
      </c>
    </row>
    <row r="438" spans="1:8" x14ac:dyDescent="0.25">
      <c r="A438" s="411" t="s">
        <v>190</v>
      </c>
      <c r="B438" s="411" t="s">
        <v>32</v>
      </c>
      <c r="C438" s="412">
        <v>42309</v>
      </c>
      <c r="D438" s="413" t="str">
        <f t="shared" si="83"/>
        <v>42309Санрайз-1</v>
      </c>
      <c r="E438" s="414">
        <v>760527594</v>
      </c>
      <c r="F438" s="414">
        <v>13695203.210000001</v>
      </c>
      <c r="G438" s="413">
        <v>0.139826307411891</v>
      </c>
      <c r="H438" s="413">
        <v>5.77222710045028E-2</v>
      </c>
    </row>
    <row r="439" spans="1:8" x14ac:dyDescent="0.25">
      <c r="A439" s="411" t="s">
        <v>190</v>
      </c>
      <c r="B439" s="411" t="s">
        <v>32</v>
      </c>
      <c r="C439" s="412">
        <v>42339</v>
      </c>
      <c r="D439" s="413" t="str">
        <f t="shared" si="83"/>
        <v>42339Санрайз-1</v>
      </c>
      <c r="E439" s="414">
        <v>748955630.02000105</v>
      </c>
      <c r="F439" s="414">
        <v>11571963.98</v>
      </c>
      <c r="G439" s="413">
        <v>0.111107253284909</v>
      </c>
      <c r="H439" s="413">
        <v>0.22577211893589799</v>
      </c>
    </row>
    <row r="440" spans="1:8" x14ac:dyDescent="0.25">
      <c r="A440" s="411" t="s">
        <v>190</v>
      </c>
      <c r="B440" s="411" t="s">
        <v>32</v>
      </c>
      <c r="C440" s="412">
        <v>42370</v>
      </c>
      <c r="D440" s="413" t="str">
        <f t="shared" si="83"/>
        <v>42370Санрайз-1</v>
      </c>
      <c r="E440" s="414">
        <v>724603356.30999899</v>
      </c>
      <c r="F440" s="414">
        <v>24352273.710000001</v>
      </c>
      <c r="G440" s="413">
        <v>0.168654100152061</v>
      </c>
      <c r="H440" s="413">
        <v>0.19640587458969799</v>
      </c>
    </row>
    <row r="441" spans="1:8" x14ac:dyDescent="0.25">
      <c r="A441" s="411" t="s">
        <v>190</v>
      </c>
      <c r="B441" s="411" t="s">
        <v>32</v>
      </c>
      <c r="C441" s="412">
        <v>42401</v>
      </c>
      <c r="D441" s="413" t="str">
        <f t="shared" si="83"/>
        <v>42401Санрайз-1</v>
      </c>
      <c r="E441" s="414">
        <v>706465677.74000001</v>
      </c>
      <c r="F441" s="414">
        <v>18137678.57</v>
      </c>
      <c r="G441" s="413">
        <v>0.155035778877265</v>
      </c>
      <c r="H441" s="413">
        <v>9.3476335956286793E-2</v>
      </c>
    </row>
    <row r="442" spans="1:8" x14ac:dyDescent="0.25">
      <c r="A442" s="411" t="s">
        <v>190</v>
      </c>
      <c r="B442" s="411" t="s">
        <v>32</v>
      </c>
      <c r="C442" s="412">
        <v>42430</v>
      </c>
      <c r="D442" s="413" t="str">
        <f t="shared" si="83"/>
        <v>42430Санрайз-1</v>
      </c>
      <c r="E442" s="414">
        <v>697806070.28999996</v>
      </c>
      <c r="F442" s="414">
        <v>8659607.4499999993</v>
      </c>
      <c r="G442" s="413">
        <v>8.6621406588771405E-2</v>
      </c>
      <c r="H442" s="413">
        <v>5.6768827142803097E-2</v>
      </c>
    </row>
    <row r="443" spans="1:8" x14ac:dyDescent="0.25">
      <c r="A443" s="411" t="s">
        <v>190</v>
      </c>
      <c r="B443" s="411" t="s">
        <v>32</v>
      </c>
      <c r="C443" s="412">
        <v>42461</v>
      </c>
      <c r="D443" s="413" t="str">
        <f t="shared" si="83"/>
        <v>42461Санрайз-1</v>
      </c>
      <c r="E443" s="414">
        <v>686823242.72000003</v>
      </c>
      <c r="F443" s="414">
        <v>10982827.57</v>
      </c>
      <c r="G443" s="413">
        <v>0.111583935279396</v>
      </c>
      <c r="H443" s="413">
        <v>2.6376961526093E-2</v>
      </c>
    </row>
    <row r="444" spans="1:8" x14ac:dyDescent="0.25">
      <c r="A444" s="411" t="s">
        <v>190</v>
      </c>
      <c r="B444" s="411" t="s">
        <v>32</v>
      </c>
      <c r="C444" s="412">
        <v>42491</v>
      </c>
      <c r="D444" s="413" t="str">
        <f t="shared" si="83"/>
        <v>42491Санрайз-1</v>
      </c>
      <c r="E444" s="414">
        <v>676683343.55999994</v>
      </c>
      <c r="F444" s="414">
        <v>10139899.16</v>
      </c>
      <c r="G444" s="413">
        <v>0.12410880001729201</v>
      </c>
      <c r="H444" s="413">
        <v>7.4762792194037295E-2</v>
      </c>
    </row>
    <row r="445" spans="1:8" x14ac:dyDescent="0.25">
      <c r="A445" s="411" t="s">
        <v>190</v>
      </c>
      <c r="B445" s="411" t="s">
        <v>32</v>
      </c>
      <c r="C445" s="412">
        <v>42522</v>
      </c>
      <c r="D445" s="413" t="str">
        <f t="shared" si="83"/>
        <v>42522Санрайз-1</v>
      </c>
      <c r="E445" s="414">
        <v>664411240.13999999</v>
      </c>
      <c r="F445" s="414">
        <v>12272103.42</v>
      </c>
      <c r="G445" s="413">
        <v>4.19168913405292E-2</v>
      </c>
      <c r="H445" s="413">
        <v>0.12908199450587701</v>
      </c>
    </row>
    <row r="446" spans="1:8" x14ac:dyDescent="0.25">
      <c r="A446" s="411" t="s">
        <v>190</v>
      </c>
      <c r="B446" s="411" t="s">
        <v>32</v>
      </c>
      <c r="C446" s="412">
        <v>42552</v>
      </c>
      <c r="D446" s="413" t="str">
        <f t="shared" si="83"/>
        <v>42552Санрайз-1</v>
      </c>
      <c r="E446" s="414">
        <v>648861634.41999996</v>
      </c>
      <c r="F446" s="414">
        <v>15549605.720000001</v>
      </c>
      <c r="G446" s="413">
        <v>0.21574717560834</v>
      </c>
      <c r="H446" s="413">
        <v>0</v>
      </c>
    </row>
    <row r="447" spans="1:8" x14ac:dyDescent="0.25">
      <c r="A447" s="411" t="s">
        <v>190</v>
      </c>
      <c r="B447" s="411" t="s">
        <v>32</v>
      </c>
      <c r="C447" s="412">
        <v>42583</v>
      </c>
      <c r="D447" s="413" t="str">
        <f t="shared" si="83"/>
        <v>42583Санрайз-1</v>
      </c>
      <c r="E447" s="414">
        <v>638295731.81999898</v>
      </c>
      <c r="F447" s="414">
        <v>10565902.6</v>
      </c>
      <c r="G447" s="413">
        <v>0.116139716922856</v>
      </c>
      <c r="H447" s="413">
        <v>5.3322503796462202E-2</v>
      </c>
    </row>
    <row r="448" spans="1:8" x14ac:dyDescent="0.25">
      <c r="A448" s="411" t="s">
        <v>190</v>
      </c>
      <c r="B448" s="411" t="s">
        <v>32</v>
      </c>
      <c r="C448" s="412">
        <v>42614</v>
      </c>
      <c r="D448" s="413" t="str">
        <f t="shared" si="83"/>
        <v>42614Санрайз-1</v>
      </c>
      <c r="E448" s="414">
        <v>623786566.56999898</v>
      </c>
      <c r="F448" s="414">
        <v>14509165.25</v>
      </c>
      <c r="G448" s="413">
        <v>8.5523970661754503E-2</v>
      </c>
      <c r="H448" s="413">
        <v>0.13423747803958999</v>
      </c>
    </row>
    <row r="449" spans="1:8" x14ac:dyDescent="0.25">
      <c r="A449" s="411" t="s">
        <v>190</v>
      </c>
      <c r="B449" s="411" t="s">
        <v>32</v>
      </c>
      <c r="C449" s="412">
        <v>42644</v>
      </c>
      <c r="D449" s="413" t="str">
        <f t="shared" si="83"/>
        <v>42644Санрайз-1</v>
      </c>
      <c r="E449" s="414">
        <v>613109166.19000006</v>
      </c>
      <c r="F449" s="414">
        <v>10677400.380000001</v>
      </c>
      <c r="G449" s="413">
        <v>0.103411194056881</v>
      </c>
      <c r="H449" s="413">
        <v>0.14571940339987399</v>
      </c>
    </row>
    <row r="450" spans="1:8" x14ac:dyDescent="0.25">
      <c r="A450" s="411" t="s">
        <v>190</v>
      </c>
      <c r="B450" s="411" t="s">
        <v>32</v>
      </c>
      <c r="C450" s="412">
        <v>42675</v>
      </c>
      <c r="D450" s="413" t="str">
        <f t="shared" ref="D450:D513" si="84">C450&amp;B450</f>
        <v>42675Санрайз-1</v>
      </c>
      <c r="E450" s="414">
        <v>602958071.59000003</v>
      </c>
      <c r="F450" s="414">
        <v>10151094.6</v>
      </c>
      <c r="G450" s="413">
        <v>0.104582767142438</v>
      </c>
      <c r="H450" s="413">
        <v>0.19499441501559001</v>
      </c>
    </row>
    <row r="451" spans="1:8" x14ac:dyDescent="0.25">
      <c r="A451" s="411" t="s">
        <v>190</v>
      </c>
      <c r="B451" s="411" t="s">
        <v>32</v>
      </c>
      <c r="C451" s="412">
        <v>42705</v>
      </c>
      <c r="D451" s="413" t="str">
        <f t="shared" si="84"/>
        <v>42705Санрайз-1</v>
      </c>
      <c r="E451" s="414">
        <v>587839225.5</v>
      </c>
      <c r="F451" s="414">
        <v>19963056.039999999</v>
      </c>
      <c r="G451" s="413">
        <v>0.16721213459430601</v>
      </c>
      <c r="H451" s="413">
        <v>0.16262627607334501</v>
      </c>
    </row>
    <row r="452" spans="1:8" x14ac:dyDescent="0.25">
      <c r="A452" s="411" t="s">
        <v>190</v>
      </c>
      <c r="B452" s="411" t="s">
        <v>32</v>
      </c>
      <c r="C452" s="412">
        <v>42736</v>
      </c>
      <c r="D452" s="413" t="str">
        <f t="shared" si="84"/>
        <v>42736Санрайз-1</v>
      </c>
      <c r="E452" s="414">
        <v>563181240.05999994</v>
      </c>
      <c r="F452" s="414">
        <v>24657985.440000001</v>
      </c>
      <c r="G452" s="413">
        <v>0.247212532871809</v>
      </c>
      <c r="H452" s="413">
        <v>0.17742431299502201</v>
      </c>
    </row>
    <row r="453" spans="1:8" x14ac:dyDescent="0.25">
      <c r="A453" s="411" t="s">
        <v>190</v>
      </c>
      <c r="B453" s="411" t="s">
        <v>32</v>
      </c>
      <c r="C453" s="412">
        <v>42767</v>
      </c>
      <c r="D453" s="413" t="str">
        <f t="shared" si="84"/>
        <v>42767Санрайз-1</v>
      </c>
      <c r="E453" s="414">
        <v>558010289.10000002</v>
      </c>
      <c r="F453" s="414">
        <v>11049043.34</v>
      </c>
      <c r="G453" s="413">
        <v>0.13258426177191801</v>
      </c>
      <c r="H453" s="413">
        <v>6.3059180414603302E-2</v>
      </c>
    </row>
    <row r="454" spans="1:8" x14ac:dyDescent="0.25">
      <c r="A454" s="411" t="s">
        <v>190</v>
      </c>
      <c r="B454" s="411" t="s">
        <v>32</v>
      </c>
      <c r="C454" s="412">
        <v>42795</v>
      </c>
      <c r="D454" s="413" t="str">
        <f t="shared" si="84"/>
        <v>42795Санрайз-1</v>
      </c>
      <c r="E454" s="414">
        <v>553221161.67999995</v>
      </c>
      <c r="F454" s="414">
        <v>4789127.42</v>
      </c>
      <c r="G454" s="413">
        <v>5.1938414175471397E-2</v>
      </c>
      <c r="H454" s="413">
        <v>2.9357892453045799E-2</v>
      </c>
    </row>
    <row r="455" spans="1:8" x14ac:dyDescent="0.25">
      <c r="A455" s="411" t="s">
        <v>190</v>
      </c>
      <c r="B455" s="411" t="s">
        <v>32</v>
      </c>
      <c r="C455" s="412">
        <v>42826</v>
      </c>
      <c r="D455" s="413" t="str">
        <f t="shared" si="84"/>
        <v>42826Санрайз-1</v>
      </c>
      <c r="E455" s="414">
        <v>544003953.88999999</v>
      </c>
      <c r="F455" s="414">
        <v>9217207.7899999991</v>
      </c>
      <c r="G455" s="413">
        <v>0.100618998653623</v>
      </c>
      <c r="H455" s="413">
        <v>4.3213197577830202E-2</v>
      </c>
    </row>
    <row r="456" spans="1:8" x14ac:dyDescent="0.25">
      <c r="A456" s="411" t="s">
        <v>190</v>
      </c>
      <c r="B456" s="411" t="s">
        <v>32</v>
      </c>
      <c r="C456" s="412">
        <v>42856</v>
      </c>
      <c r="D456" s="413" t="str">
        <f t="shared" si="84"/>
        <v>42856Санрайз-1</v>
      </c>
      <c r="E456" s="414">
        <v>534945097.98000002</v>
      </c>
      <c r="F456" s="414">
        <v>9058855.9100000001</v>
      </c>
      <c r="G456" s="413">
        <v>6.6173771989646704E-2</v>
      </c>
      <c r="H456" s="413">
        <v>0.31144600184207599</v>
      </c>
    </row>
    <row r="457" spans="1:8" x14ac:dyDescent="0.25">
      <c r="A457" s="411" t="s">
        <v>190</v>
      </c>
      <c r="B457" s="411" t="s">
        <v>32</v>
      </c>
      <c r="C457" s="412">
        <v>42887</v>
      </c>
      <c r="D457" s="413" t="str">
        <f t="shared" si="84"/>
        <v>42887Санрайз-1</v>
      </c>
      <c r="E457" s="414">
        <v>526821096.35000002</v>
      </c>
      <c r="F457" s="414">
        <v>8124001.6299999999</v>
      </c>
      <c r="G457" s="413">
        <v>9.7145872081650902E-2</v>
      </c>
      <c r="H457" s="413">
        <v>2.89518666946708E-2</v>
      </c>
    </row>
    <row r="458" spans="1:8" x14ac:dyDescent="0.25">
      <c r="A458" s="411" t="s">
        <v>190</v>
      </c>
      <c r="B458" s="411" t="s">
        <v>32</v>
      </c>
      <c r="C458" s="412">
        <v>42917</v>
      </c>
      <c r="D458" s="413" t="str">
        <f t="shared" si="84"/>
        <v>42917Санрайз-1</v>
      </c>
      <c r="E458" s="414">
        <v>507767008.67000002</v>
      </c>
      <c r="F458" s="414">
        <v>19054087.68</v>
      </c>
      <c r="G458" s="413">
        <v>0.32983099286234102</v>
      </c>
      <c r="H458" s="413">
        <v>4.8531343883017497E-2</v>
      </c>
    </row>
    <row r="459" spans="1:8" x14ac:dyDescent="0.25">
      <c r="A459" s="411" t="s">
        <v>190</v>
      </c>
      <c r="B459" s="411" t="s">
        <v>32</v>
      </c>
      <c r="C459" s="412">
        <v>42948</v>
      </c>
      <c r="D459" s="413" t="str">
        <f t="shared" si="84"/>
        <v>42948Санрайз-1</v>
      </c>
      <c r="E459" s="414">
        <v>497682526.26999998</v>
      </c>
      <c r="F459" s="414">
        <v>10084482.4</v>
      </c>
      <c r="G459" s="413">
        <v>0.107154936398689</v>
      </c>
      <c r="H459" s="413">
        <v>0.14064066567084199</v>
      </c>
    </row>
    <row r="460" spans="1:8" x14ac:dyDescent="0.25">
      <c r="A460" s="411" t="s">
        <v>190</v>
      </c>
      <c r="B460" s="411" t="s">
        <v>32</v>
      </c>
      <c r="C460" s="412">
        <v>42979</v>
      </c>
      <c r="D460" s="413" t="str">
        <f t="shared" si="84"/>
        <v>42979Санрайз-1</v>
      </c>
      <c r="E460" s="414">
        <v>481162328.86000001</v>
      </c>
      <c r="F460" s="414">
        <v>16520197.41</v>
      </c>
      <c r="G460" s="413">
        <v>0.30366101097159098</v>
      </c>
      <c r="H460" s="413">
        <v>0.12602364871268501</v>
      </c>
    </row>
    <row r="461" spans="1:8" x14ac:dyDescent="0.25">
      <c r="A461" s="411" t="s">
        <v>190</v>
      </c>
      <c r="B461" s="411" t="s">
        <v>32</v>
      </c>
      <c r="C461" s="412">
        <v>43009</v>
      </c>
      <c r="D461" s="413" t="str">
        <f t="shared" si="84"/>
        <v>43009Санрайз-1</v>
      </c>
      <c r="E461" s="414">
        <v>464370653.56</v>
      </c>
      <c r="F461" s="414">
        <v>16791675.300000001</v>
      </c>
      <c r="G461" s="413">
        <v>0.17287516858476901</v>
      </c>
      <c r="H461" s="413">
        <v>0.18037456421332901</v>
      </c>
    </row>
    <row r="462" spans="1:8" x14ac:dyDescent="0.25">
      <c r="A462" s="411" t="s">
        <v>190</v>
      </c>
      <c r="B462" s="411" t="s">
        <v>32</v>
      </c>
      <c r="C462" s="412">
        <v>43040</v>
      </c>
      <c r="D462" s="413" t="str">
        <f t="shared" si="84"/>
        <v>43040Санрайз-1</v>
      </c>
      <c r="E462" s="414">
        <v>455138342.80000001</v>
      </c>
      <c r="F462" s="414">
        <v>9232310.7599999998</v>
      </c>
      <c r="G462" s="413">
        <v>0.16877143407699999</v>
      </c>
      <c r="H462" s="413">
        <v>0</v>
      </c>
    </row>
    <row r="463" spans="1:8" x14ac:dyDescent="0.25">
      <c r="A463" s="411" t="s">
        <v>190</v>
      </c>
      <c r="B463" s="411" t="s">
        <v>32</v>
      </c>
      <c r="C463" s="412">
        <v>43070</v>
      </c>
      <c r="D463" s="413" t="str">
        <f t="shared" si="84"/>
        <v>43070Санрайз-1</v>
      </c>
      <c r="E463" s="414">
        <v>440964240.77999997</v>
      </c>
      <c r="F463" s="414">
        <v>14174102.02</v>
      </c>
      <c r="G463" s="413">
        <v>0.27799464897441101</v>
      </c>
      <c r="H463" s="413">
        <v>2.2527843485107401E-2</v>
      </c>
    </row>
    <row r="464" spans="1:8" x14ac:dyDescent="0.25">
      <c r="A464" s="411" t="s">
        <v>190</v>
      </c>
      <c r="B464" s="411" t="s">
        <v>32</v>
      </c>
      <c r="C464" s="412">
        <v>43101</v>
      </c>
      <c r="D464" s="413" t="str">
        <f t="shared" si="84"/>
        <v>43101Санрайз-1</v>
      </c>
      <c r="E464" s="414">
        <v>433180765.18000001</v>
      </c>
      <c r="F464" s="414">
        <v>7783475.5999999996</v>
      </c>
      <c r="G464" s="413">
        <v>0.14284617907104599</v>
      </c>
      <c r="H464" s="413">
        <v>0</v>
      </c>
    </row>
    <row r="465" spans="1:8" x14ac:dyDescent="0.25">
      <c r="A465" s="411" t="s">
        <v>190</v>
      </c>
      <c r="B465" s="411" t="s">
        <v>32</v>
      </c>
      <c r="C465" s="412">
        <v>43132</v>
      </c>
      <c r="D465" s="413" t="str">
        <f t="shared" si="84"/>
        <v>43132Санрайз-1</v>
      </c>
      <c r="E465" s="414">
        <v>425382143.94999999</v>
      </c>
      <c r="F465" s="414">
        <v>7798621.2300000098</v>
      </c>
      <c r="G465" s="413">
        <v>0.146787086127671</v>
      </c>
      <c r="H465" s="413">
        <v>0.22006731099575999</v>
      </c>
    </row>
    <row r="466" spans="1:8" x14ac:dyDescent="0.25">
      <c r="A466" s="411" t="s">
        <v>190</v>
      </c>
      <c r="B466" s="411" t="s">
        <v>32</v>
      </c>
      <c r="C466" s="412">
        <v>43160</v>
      </c>
      <c r="D466" s="413" t="str">
        <f t="shared" si="84"/>
        <v>43160Санрайз-1</v>
      </c>
      <c r="E466" s="414">
        <v>413689632.33999997</v>
      </c>
      <c r="F466" s="414">
        <v>11692511.609999999</v>
      </c>
      <c r="G466" s="413">
        <v>0.15517932332929099</v>
      </c>
      <c r="H466" s="413">
        <v>9.9037518267719199E-2</v>
      </c>
    </row>
    <row r="467" spans="1:8" x14ac:dyDescent="0.25">
      <c r="A467" s="411" t="s">
        <v>190</v>
      </c>
      <c r="B467" s="411" t="s">
        <v>32</v>
      </c>
      <c r="C467" s="412">
        <v>43191</v>
      </c>
      <c r="D467" s="413" t="str">
        <f t="shared" si="84"/>
        <v>43191Санрайз-1</v>
      </c>
      <c r="E467" s="414">
        <v>403147033.91000003</v>
      </c>
      <c r="F467" s="414">
        <v>10542598.43</v>
      </c>
      <c r="G467" s="413">
        <v>0.20001259115974701</v>
      </c>
      <c r="H467" s="413">
        <v>4.51982198215077E-2</v>
      </c>
    </row>
    <row r="468" spans="1:8" x14ac:dyDescent="0.25">
      <c r="A468" s="411" t="s">
        <v>190</v>
      </c>
      <c r="B468" s="411" t="s">
        <v>32</v>
      </c>
      <c r="C468" s="412">
        <v>43221</v>
      </c>
      <c r="D468" s="413" t="str">
        <f t="shared" si="84"/>
        <v>43221Санрайз-1</v>
      </c>
      <c r="E468" s="414">
        <v>398809311</v>
      </c>
      <c r="F468" s="414">
        <v>4337722.91</v>
      </c>
      <c r="G468" s="413">
        <v>4.1934058731066502E-2</v>
      </c>
      <c r="H468" s="413">
        <v>8.9669013394668304E-2</v>
      </c>
    </row>
    <row r="469" spans="1:8" x14ac:dyDescent="0.25">
      <c r="A469" s="411" t="s">
        <v>190</v>
      </c>
      <c r="B469" s="411" t="s">
        <v>32</v>
      </c>
      <c r="C469" s="412">
        <v>43252</v>
      </c>
      <c r="D469" s="413" t="str">
        <f t="shared" si="84"/>
        <v>43252Санрайз-1</v>
      </c>
      <c r="E469" s="414">
        <v>383108548.69</v>
      </c>
      <c r="F469" s="414">
        <v>15700762.310000001</v>
      </c>
      <c r="G469" s="413">
        <v>0.34814942589268899</v>
      </c>
      <c r="H469" s="413">
        <v>3.1449723754538597E-2</v>
      </c>
    </row>
    <row r="470" spans="1:8" x14ac:dyDescent="0.25">
      <c r="A470" s="411" t="s">
        <v>190</v>
      </c>
      <c r="B470" s="411" t="s">
        <v>32</v>
      </c>
      <c r="C470" s="412">
        <v>43282</v>
      </c>
      <c r="D470" s="413" t="str">
        <f t="shared" si="84"/>
        <v>43282Санрайз-1</v>
      </c>
      <c r="E470" s="414">
        <v>374825147.66000003</v>
      </c>
      <c r="F470" s="414">
        <v>8283401.0300000003</v>
      </c>
      <c r="G470" s="413">
        <v>6.4500352439715997E-2</v>
      </c>
      <c r="H470" s="413">
        <v>0.12006115975914899</v>
      </c>
    </row>
    <row r="471" spans="1:8" x14ac:dyDescent="0.25">
      <c r="A471" s="411" t="s">
        <v>190</v>
      </c>
      <c r="B471" s="411" t="s">
        <v>32</v>
      </c>
      <c r="C471" s="412">
        <v>43313</v>
      </c>
      <c r="D471" s="413" t="str">
        <f t="shared" si="84"/>
        <v>43313Санрайз-1</v>
      </c>
      <c r="E471" s="414">
        <v>359421895.99000001</v>
      </c>
      <c r="F471" s="414">
        <v>15403251.67</v>
      </c>
      <c r="G471" s="413">
        <v>0.36383427948344499</v>
      </c>
      <c r="H471" s="413">
        <v>0</v>
      </c>
    </row>
    <row r="472" spans="1:8" x14ac:dyDescent="0.25">
      <c r="A472" s="411" t="s">
        <v>190</v>
      </c>
      <c r="B472" s="411" t="s">
        <v>32</v>
      </c>
      <c r="C472" s="412">
        <v>43344</v>
      </c>
      <c r="D472" s="413" t="str">
        <f t="shared" si="84"/>
        <v>43344Санрайз-1</v>
      </c>
      <c r="E472" s="414">
        <v>356855538.30000001</v>
      </c>
      <c r="F472" s="414">
        <v>2566357.69</v>
      </c>
      <c r="G472" s="413">
        <v>1.7477134900336502E-2</v>
      </c>
      <c r="H472" s="413">
        <v>4.1364295221126703E-2</v>
      </c>
    </row>
    <row r="473" spans="1:8" x14ac:dyDescent="0.25">
      <c r="A473" s="411" t="s">
        <v>190</v>
      </c>
      <c r="B473" s="411" t="s">
        <v>32</v>
      </c>
      <c r="C473" s="412">
        <v>43374</v>
      </c>
      <c r="D473" s="413" t="str">
        <f t="shared" si="84"/>
        <v>43374Санрайз-1</v>
      </c>
      <c r="E473" s="414">
        <v>343049868.66000003</v>
      </c>
      <c r="F473" s="414">
        <v>13805669.640000001</v>
      </c>
      <c r="G473" s="413">
        <v>0.31195465596986699</v>
      </c>
      <c r="H473" s="413">
        <v>0.10219128778908999</v>
      </c>
    </row>
    <row r="474" spans="1:8" x14ac:dyDescent="0.25">
      <c r="A474" s="411" t="s">
        <v>190</v>
      </c>
      <c r="B474" s="411" t="s">
        <v>32</v>
      </c>
      <c r="C474" s="412">
        <v>43405</v>
      </c>
      <c r="D474" s="413" t="str">
        <f t="shared" si="84"/>
        <v>43405Санрайз-1</v>
      </c>
      <c r="E474" s="414">
        <v>334559922.88</v>
      </c>
      <c r="F474" s="414">
        <v>8489945.7799999993</v>
      </c>
      <c r="G474" s="413">
        <v>0.15720248967869499</v>
      </c>
      <c r="H474" s="413">
        <v>6.3153331670951801E-2</v>
      </c>
    </row>
    <row r="475" spans="1:8" x14ac:dyDescent="0.25">
      <c r="A475" s="411" t="s">
        <v>190</v>
      </c>
      <c r="B475" s="411" t="s">
        <v>32</v>
      </c>
      <c r="C475" s="412">
        <v>43435</v>
      </c>
      <c r="D475" s="413" t="str">
        <f t="shared" si="84"/>
        <v>43435Санрайз-1</v>
      </c>
      <c r="E475" s="414">
        <v>314437957.00999999</v>
      </c>
      <c r="F475" s="414">
        <v>20121965.870000001</v>
      </c>
      <c r="G475" s="413">
        <v>0.53910358018836602</v>
      </c>
      <c r="H475" s="413">
        <v>2.18706072486912E-2</v>
      </c>
    </row>
    <row r="476" spans="1:8" x14ac:dyDescent="0.25">
      <c r="A476" s="411" t="s">
        <v>190</v>
      </c>
      <c r="B476" s="411" t="s">
        <v>32</v>
      </c>
      <c r="C476" s="412">
        <v>43466</v>
      </c>
      <c r="D476" s="413" t="str">
        <f t="shared" si="84"/>
        <v>43466Санрайз-1</v>
      </c>
      <c r="E476" s="414">
        <v>304422116.5</v>
      </c>
      <c r="F476" s="414">
        <v>10015840.51</v>
      </c>
      <c r="G476" s="413">
        <v>0.225120775992457</v>
      </c>
      <c r="H476" s="413">
        <v>6.1585716425248301E-2</v>
      </c>
    </row>
    <row r="477" spans="1:8" x14ac:dyDescent="0.25">
      <c r="A477" s="411" t="s">
        <v>190</v>
      </c>
      <c r="B477" s="411" t="s">
        <v>32</v>
      </c>
      <c r="C477" s="412">
        <v>43497</v>
      </c>
      <c r="D477" s="413" t="str">
        <f t="shared" si="84"/>
        <v>43497Санрайз-1</v>
      </c>
      <c r="E477" s="414">
        <v>297747074.12</v>
      </c>
      <c r="F477" s="414">
        <v>6675042.3799999999</v>
      </c>
      <c r="G477" s="413">
        <v>0.178119458870581</v>
      </c>
      <c r="H477" s="413">
        <v>2.0340287394058399E-2</v>
      </c>
    </row>
    <row r="478" spans="1:8" x14ac:dyDescent="0.25">
      <c r="A478" s="411" t="s">
        <v>190</v>
      </c>
      <c r="B478" s="411" t="s">
        <v>32</v>
      </c>
      <c r="C478" s="412">
        <v>43525</v>
      </c>
      <c r="D478" s="413" t="str">
        <f t="shared" si="84"/>
        <v>43525Санрайз-1</v>
      </c>
      <c r="E478" s="414">
        <v>286618305.98000002</v>
      </c>
      <c r="F478" s="414">
        <v>11128768.140000001</v>
      </c>
      <c r="G478" s="413">
        <v>0.31128677785668801</v>
      </c>
      <c r="H478" s="413">
        <v>2.1048545448549699E-2</v>
      </c>
    </row>
    <row r="479" spans="1:8" x14ac:dyDescent="0.25">
      <c r="A479" s="411" t="s">
        <v>190</v>
      </c>
      <c r="B479" s="411" t="s">
        <v>32</v>
      </c>
      <c r="C479" s="412">
        <v>43556</v>
      </c>
      <c r="D479" s="413" t="str">
        <f t="shared" si="84"/>
        <v>43556Санрайз-1</v>
      </c>
      <c r="E479" s="414">
        <v>273285572.48000002</v>
      </c>
      <c r="F479" s="414">
        <v>13332733.5</v>
      </c>
      <c r="G479" s="413">
        <v>0.39084428002053101</v>
      </c>
      <c r="H479" s="413">
        <v>4.9697427439564103E-2</v>
      </c>
    </row>
    <row r="480" spans="1:8" x14ac:dyDescent="0.25">
      <c r="A480" s="411" t="s">
        <v>190</v>
      </c>
      <c r="B480" s="411" t="s">
        <v>32</v>
      </c>
      <c r="C480" s="412">
        <v>43586</v>
      </c>
      <c r="D480" s="413" t="str">
        <f t="shared" si="84"/>
        <v>43586Санрайз-1</v>
      </c>
      <c r="E480" s="414">
        <v>267215118.34999999</v>
      </c>
      <c r="F480" s="414">
        <v>6070454.1299999999</v>
      </c>
      <c r="G480" s="413">
        <v>0.147708872108226</v>
      </c>
      <c r="H480" s="413">
        <v>3.3770831342049799E-2</v>
      </c>
    </row>
    <row r="481" spans="1:8" x14ac:dyDescent="0.25">
      <c r="A481" s="411" t="s">
        <v>190</v>
      </c>
      <c r="B481" s="411" t="s">
        <v>32</v>
      </c>
      <c r="C481" s="412">
        <v>43617</v>
      </c>
      <c r="D481" s="413" t="str">
        <f t="shared" si="84"/>
        <v>43617Санрайз-1</v>
      </c>
      <c r="E481" s="414">
        <v>264417236.72999999</v>
      </c>
      <c r="F481" s="414">
        <v>2797881.62</v>
      </c>
      <c r="G481" s="413">
        <v>4.1714422242269497E-2</v>
      </c>
      <c r="H481" s="413">
        <v>0</v>
      </c>
    </row>
    <row r="482" spans="1:8" x14ac:dyDescent="0.25">
      <c r="A482" s="411" t="s">
        <v>190</v>
      </c>
      <c r="B482" s="411" t="s">
        <v>32</v>
      </c>
      <c r="C482" s="412">
        <v>43647</v>
      </c>
      <c r="D482" s="413" t="str">
        <f t="shared" si="84"/>
        <v>43647Санрайз-1</v>
      </c>
      <c r="E482" s="414">
        <v>260673794.52000001</v>
      </c>
      <c r="F482" s="414">
        <v>3743442.21</v>
      </c>
      <c r="G482" s="413">
        <v>9.0150176753493697E-2</v>
      </c>
      <c r="H482" s="413">
        <v>2.71496987058704E-2</v>
      </c>
    </row>
    <row r="483" spans="1:8" x14ac:dyDescent="0.25">
      <c r="A483" s="411" t="s">
        <v>190</v>
      </c>
      <c r="B483" s="411" t="s">
        <v>32</v>
      </c>
      <c r="C483" s="412">
        <v>43678</v>
      </c>
      <c r="D483" s="413" t="str">
        <f t="shared" si="84"/>
        <v>43678Санрайз-1</v>
      </c>
      <c r="E483" s="414">
        <v>252809791.22999999</v>
      </c>
      <c r="F483" s="414">
        <v>7864003.29</v>
      </c>
      <c r="G483" s="413">
        <v>0.23231983068029299</v>
      </c>
      <c r="H483" s="413">
        <v>2.7983287120791001E-2</v>
      </c>
    </row>
    <row r="484" spans="1:8" x14ac:dyDescent="0.25">
      <c r="A484" s="411" t="s">
        <v>190</v>
      </c>
      <c r="B484" s="411" t="s">
        <v>32</v>
      </c>
      <c r="C484" s="412">
        <v>43709</v>
      </c>
      <c r="D484" s="413" t="str">
        <f t="shared" si="84"/>
        <v>43709Санрайз-1</v>
      </c>
      <c r="E484" s="414">
        <v>249429405.61000001</v>
      </c>
      <c r="F484" s="414">
        <v>3380385.62</v>
      </c>
      <c r="G484" s="413">
        <v>7.8535668758210303E-2</v>
      </c>
      <c r="H484" s="413">
        <v>0</v>
      </c>
    </row>
    <row r="485" spans="1:8" x14ac:dyDescent="0.25">
      <c r="A485" s="411" t="s">
        <v>190</v>
      </c>
      <c r="B485" s="411" t="s">
        <v>32</v>
      </c>
      <c r="C485" s="412">
        <v>43739</v>
      </c>
      <c r="D485" s="413" t="str">
        <f t="shared" si="84"/>
        <v>43739Санрайз-1</v>
      </c>
      <c r="E485" s="414">
        <v>243816132.08000001</v>
      </c>
      <c r="F485" s="414">
        <v>5613273.5300000003</v>
      </c>
      <c r="G485" s="413">
        <v>0.17869552669953301</v>
      </c>
      <c r="H485" s="413">
        <v>0.196882888389005</v>
      </c>
    </row>
    <row r="486" spans="1:8" x14ac:dyDescent="0.25">
      <c r="A486" s="411" t="s">
        <v>193</v>
      </c>
      <c r="B486" s="411" t="s">
        <v>309</v>
      </c>
      <c r="C486" s="412">
        <v>41730</v>
      </c>
      <c r="D486" s="413" t="str">
        <f t="shared" si="84"/>
        <v>41730МТСБ</v>
      </c>
      <c r="E486" s="414">
        <v>4122203854.8899999</v>
      </c>
      <c r="F486" s="414">
        <v>48237365.730000101</v>
      </c>
      <c r="G486" s="413">
        <v>9.76317591574173E-2</v>
      </c>
      <c r="H486" s="413">
        <v>1.7953408300826101E-2</v>
      </c>
    </row>
    <row r="487" spans="1:8" x14ac:dyDescent="0.25">
      <c r="A487" s="411" t="s">
        <v>193</v>
      </c>
      <c r="B487" s="411" t="s">
        <v>309</v>
      </c>
      <c r="C487" s="412">
        <v>41760</v>
      </c>
      <c r="D487" s="413" t="str">
        <f t="shared" si="84"/>
        <v>41760МТСБ</v>
      </c>
      <c r="E487" s="414">
        <v>4042595762.45999</v>
      </c>
      <c r="F487" s="414">
        <v>79608092.430000007</v>
      </c>
      <c r="G487" s="413">
        <v>0.177956977625778</v>
      </c>
      <c r="H487" s="413">
        <v>2.13781448844136E-2</v>
      </c>
    </row>
    <row r="488" spans="1:8" x14ac:dyDescent="0.25">
      <c r="A488" s="411" t="s">
        <v>193</v>
      </c>
      <c r="B488" s="411" t="s">
        <v>309</v>
      </c>
      <c r="C488" s="412">
        <v>41791</v>
      </c>
      <c r="D488" s="413" t="str">
        <f t="shared" si="84"/>
        <v>41791МТСБ</v>
      </c>
      <c r="E488" s="414">
        <v>3929140617.68999</v>
      </c>
      <c r="F488" s="414">
        <v>114812354.54000001</v>
      </c>
      <c r="G488" s="413">
        <v>0.217599450406541</v>
      </c>
      <c r="H488" s="413">
        <v>6.4813995633462906E-2</v>
      </c>
    </row>
    <row r="489" spans="1:8" x14ac:dyDescent="0.25">
      <c r="A489" s="411" t="s">
        <v>193</v>
      </c>
      <c r="B489" s="411" t="s">
        <v>309</v>
      </c>
      <c r="C489" s="412">
        <v>41821</v>
      </c>
      <c r="D489" s="413" t="str">
        <f t="shared" si="84"/>
        <v>41821МТСБ</v>
      </c>
      <c r="E489" s="414">
        <v>3891725227.7399998</v>
      </c>
      <c r="F489" s="414">
        <v>37415389.950000003</v>
      </c>
      <c r="G489" s="413">
        <v>6.9965792515446795E-2</v>
      </c>
      <c r="H489" s="413">
        <v>5.30951252499662E-2</v>
      </c>
    </row>
    <row r="490" spans="1:8" x14ac:dyDescent="0.25">
      <c r="A490" s="411" t="s">
        <v>193</v>
      </c>
      <c r="B490" s="411" t="s">
        <v>309</v>
      </c>
      <c r="C490" s="412">
        <v>41852</v>
      </c>
      <c r="D490" s="413" t="str">
        <f t="shared" si="84"/>
        <v>41852МТСБ</v>
      </c>
      <c r="E490" s="414">
        <v>3832649990.7400098</v>
      </c>
      <c r="F490" s="414">
        <v>59075237.000000097</v>
      </c>
      <c r="G490" s="413">
        <v>0.102419039647901</v>
      </c>
      <c r="H490" s="413">
        <v>3.5549784002294901E-2</v>
      </c>
    </row>
    <row r="491" spans="1:8" x14ac:dyDescent="0.25">
      <c r="A491" s="411" t="s">
        <v>193</v>
      </c>
      <c r="B491" s="411" t="s">
        <v>309</v>
      </c>
      <c r="C491" s="412">
        <v>41883</v>
      </c>
      <c r="D491" s="413" t="str">
        <f t="shared" si="84"/>
        <v>41883МТСБ</v>
      </c>
      <c r="E491" s="414">
        <v>3775461674.8699999</v>
      </c>
      <c r="F491" s="414">
        <v>57188315.869999997</v>
      </c>
      <c r="G491" s="413">
        <v>0.13153516023838199</v>
      </c>
      <c r="H491" s="413">
        <v>1.17129014719599E-2</v>
      </c>
    </row>
    <row r="492" spans="1:8" x14ac:dyDescent="0.25">
      <c r="A492" s="411" t="s">
        <v>193</v>
      </c>
      <c r="B492" s="411" t="s">
        <v>309</v>
      </c>
      <c r="C492" s="412">
        <v>41913</v>
      </c>
      <c r="D492" s="413" t="str">
        <f t="shared" si="84"/>
        <v>41913МТСБ</v>
      </c>
      <c r="E492" s="414">
        <v>3673309189.54001</v>
      </c>
      <c r="F492" s="414">
        <v>102152485.33</v>
      </c>
      <c r="G492" s="413">
        <v>0.244015314861769</v>
      </c>
      <c r="H492" s="413">
        <v>1.2036825349929999E-2</v>
      </c>
    </row>
    <row r="493" spans="1:8" x14ac:dyDescent="0.25">
      <c r="A493" s="411" t="s">
        <v>193</v>
      </c>
      <c r="B493" s="411" t="s">
        <v>309</v>
      </c>
      <c r="C493" s="412">
        <v>41944</v>
      </c>
      <c r="D493" s="413" t="str">
        <f t="shared" si="84"/>
        <v>41944МТСБ</v>
      </c>
      <c r="E493" s="414">
        <v>3619563917.3800001</v>
      </c>
      <c r="F493" s="414">
        <v>53745272.1599999</v>
      </c>
      <c r="G493" s="413">
        <v>0.126826838594463</v>
      </c>
      <c r="H493" s="413">
        <v>1.90558917497774E-3</v>
      </c>
    </row>
    <row r="494" spans="1:8" x14ac:dyDescent="0.25">
      <c r="A494" s="411" t="s">
        <v>193</v>
      </c>
      <c r="B494" s="411" t="s">
        <v>309</v>
      </c>
      <c r="C494" s="412">
        <v>41974</v>
      </c>
      <c r="D494" s="413" t="str">
        <f t="shared" si="84"/>
        <v>41974МТСБ</v>
      </c>
      <c r="E494" s="414">
        <v>3549443841.8200102</v>
      </c>
      <c r="F494" s="414">
        <v>70120075.559999794</v>
      </c>
      <c r="G494" s="413">
        <v>0.15433674599137101</v>
      </c>
      <c r="H494" s="413">
        <v>2.37962321507127E-2</v>
      </c>
    </row>
    <row r="495" spans="1:8" x14ac:dyDescent="0.25">
      <c r="A495" s="411" t="s">
        <v>193</v>
      </c>
      <c r="B495" s="411" t="s">
        <v>309</v>
      </c>
      <c r="C495" s="412">
        <v>42005</v>
      </c>
      <c r="D495" s="413" t="str">
        <f t="shared" si="84"/>
        <v>42005МТСБ</v>
      </c>
      <c r="E495" s="414">
        <v>3477138523.75</v>
      </c>
      <c r="F495" s="414">
        <v>72305318.069999993</v>
      </c>
      <c r="G495" s="413">
        <v>0.169821927427728</v>
      </c>
      <c r="H495" s="413">
        <v>1.9399553729269998E-2</v>
      </c>
    </row>
    <row r="496" spans="1:8" x14ac:dyDescent="0.25">
      <c r="A496" s="411" t="s">
        <v>193</v>
      </c>
      <c r="B496" s="411" t="s">
        <v>309</v>
      </c>
      <c r="C496" s="412">
        <v>42036</v>
      </c>
      <c r="D496" s="413" t="str">
        <f t="shared" si="84"/>
        <v>42036МТСБ</v>
      </c>
      <c r="E496" s="414">
        <v>3421823152.0799999</v>
      </c>
      <c r="F496" s="414">
        <v>55315371.670000099</v>
      </c>
      <c r="G496" s="413">
        <v>0.101371850178718</v>
      </c>
      <c r="H496" s="413">
        <v>4.0592103014306297E-2</v>
      </c>
    </row>
    <row r="497" spans="1:8" x14ac:dyDescent="0.25">
      <c r="A497" s="411" t="s">
        <v>193</v>
      </c>
      <c r="B497" s="411" t="s">
        <v>309</v>
      </c>
      <c r="C497" s="412">
        <v>42064</v>
      </c>
      <c r="D497" s="413" t="str">
        <f t="shared" si="84"/>
        <v>42064МТСБ</v>
      </c>
      <c r="E497" s="414">
        <v>3338864918.1199999</v>
      </c>
      <c r="F497" s="414">
        <v>82958233.959999904</v>
      </c>
      <c r="G497" s="413">
        <v>0.21805433846220401</v>
      </c>
      <c r="H497" s="413">
        <v>4.54311865798684E-3</v>
      </c>
    </row>
    <row r="498" spans="1:8" x14ac:dyDescent="0.25">
      <c r="A498" s="411" t="s">
        <v>193</v>
      </c>
      <c r="B498" s="411" t="s">
        <v>309</v>
      </c>
      <c r="C498" s="412">
        <v>42095</v>
      </c>
      <c r="D498" s="413" t="str">
        <f t="shared" si="84"/>
        <v>42095МТСБ</v>
      </c>
      <c r="E498" s="414">
        <v>3303649320.77</v>
      </c>
      <c r="F498" s="414">
        <v>35215597.350000001</v>
      </c>
      <c r="G498" s="413">
        <v>7.0269793351872598E-2</v>
      </c>
      <c r="H498" s="413">
        <v>7.8348775915867402E-3</v>
      </c>
    </row>
    <row r="499" spans="1:8" x14ac:dyDescent="0.25">
      <c r="A499" s="411" t="s">
        <v>193</v>
      </c>
      <c r="B499" s="411" t="s">
        <v>309</v>
      </c>
      <c r="C499" s="412">
        <v>42125</v>
      </c>
      <c r="D499" s="413" t="str">
        <f t="shared" si="84"/>
        <v>42125МТСБ</v>
      </c>
      <c r="E499" s="414">
        <v>3253278629.1500001</v>
      </c>
      <c r="F499" s="414">
        <v>50370691.619999997</v>
      </c>
      <c r="G499" s="413">
        <v>0.11251725893438901</v>
      </c>
      <c r="H499" s="413">
        <v>1.66315726100171E-2</v>
      </c>
    </row>
    <row r="500" spans="1:8" x14ac:dyDescent="0.25">
      <c r="A500" s="411" t="s">
        <v>193</v>
      </c>
      <c r="B500" s="411" t="s">
        <v>309</v>
      </c>
      <c r="C500" s="412">
        <v>42156</v>
      </c>
      <c r="D500" s="413" t="str">
        <f t="shared" si="84"/>
        <v>42156МТСБ</v>
      </c>
      <c r="E500" s="414">
        <v>3206062973.0999999</v>
      </c>
      <c r="F500" s="414">
        <v>47215656.049999997</v>
      </c>
      <c r="G500" s="413">
        <v>9.5164470379616006E-2</v>
      </c>
      <c r="H500" s="413">
        <v>2.97273249623622E-2</v>
      </c>
    </row>
    <row r="501" spans="1:8" x14ac:dyDescent="0.25">
      <c r="A501" s="411" t="s">
        <v>193</v>
      </c>
      <c r="B501" s="411" t="s">
        <v>309</v>
      </c>
      <c r="C501" s="412">
        <v>42186</v>
      </c>
      <c r="D501" s="413" t="str">
        <f t="shared" si="84"/>
        <v>42186МТСБ</v>
      </c>
      <c r="E501" s="414">
        <v>3173022894.79</v>
      </c>
      <c r="F501" s="414">
        <v>33040078.309999999</v>
      </c>
      <c r="G501" s="413">
        <v>5.6964689953490098E-2</v>
      </c>
      <c r="H501" s="413">
        <v>1.5559764661351999E-2</v>
      </c>
    </row>
    <row r="502" spans="1:8" x14ac:dyDescent="0.25">
      <c r="A502" s="411" t="s">
        <v>193</v>
      </c>
      <c r="B502" s="411" t="s">
        <v>309</v>
      </c>
      <c r="C502" s="412">
        <v>42217</v>
      </c>
      <c r="D502" s="413" t="str">
        <f t="shared" si="84"/>
        <v>42217МТСБ</v>
      </c>
      <c r="E502" s="414">
        <v>3117309517.02</v>
      </c>
      <c r="F502" s="414">
        <v>55713377.770000003</v>
      </c>
      <c r="G502" s="413">
        <v>0.118913998061126</v>
      </c>
      <c r="H502" s="413">
        <v>3.7918707183152801E-2</v>
      </c>
    </row>
    <row r="503" spans="1:8" x14ac:dyDescent="0.25">
      <c r="A503" s="411" t="s">
        <v>193</v>
      </c>
      <c r="B503" s="411" t="s">
        <v>309</v>
      </c>
      <c r="C503" s="412">
        <v>42248</v>
      </c>
      <c r="D503" s="413" t="str">
        <f t="shared" si="84"/>
        <v>42248МТСБ</v>
      </c>
      <c r="E503" s="414">
        <v>3065192932.5900002</v>
      </c>
      <c r="F503" s="414">
        <v>52116584.430000097</v>
      </c>
      <c r="G503" s="413">
        <v>0.104440034511221</v>
      </c>
      <c r="H503" s="413">
        <v>4.2817262473069197E-2</v>
      </c>
    </row>
    <row r="504" spans="1:8" x14ac:dyDescent="0.25">
      <c r="A504" s="411" t="s">
        <v>193</v>
      </c>
      <c r="B504" s="411" t="s">
        <v>309</v>
      </c>
      <c r="C504" s="412">
        <v>42278</v>
      </c>
      <c r="D504" s="413" t="str">
        <f t="shared" si="84"/>
        <v>42278МТСБ</v>
      </c>
      <c r="E504" s="414">
        <v>3014051607.1500001</v>
      </c>
      <c r="F504" s="414">
        <v>51141325.439999998</v>
      </c>
      <c r="G504" s="413">
        <v>0.12620237451913199</v>
      </c>
      <c r="H504" s="413">
        <v>3.76051724201193E-2</v>
      </c>
    </row>
    <row r="505" spans="1:8" x14ac:dyDescent="0.25">
      <c r="A505" s="411" t="s">
        <v>193</v>
      </c>
      <c r="B505" s="411" t="s">
        <v>309</v>
      </c>
      <c r="C505" s="412">
        <v>42309</v>
      </c>
      <c r="D505" s="413" t="str">
        <f t="shared" si="84"/>
        <v>42309МТСБ</v>
      </c>
      <c r="E505" s="414">
        <v>2980149105.6800098</v>
      </c>
      <c r="F505" s="414">
        <v>33902501.469999999</v>
      </c>
      <c r="G505" s="413">
        <v>5.9163282028950701E-2</v>
      </c>
      <c r="H505" s="413">
        <v>2.3922512112851901E-2</v>
      </c>
    </row>
    <row r="506" spans="1:8" x14ac:dyDescent="0.25">
      <c r="A506" s="411" t="s">
        <v>193</v>
      </c>
      <c r="B506" s="411" t="s">
        <v>309</v>
      </c>
      <c r="C506" s="412">
        <v>42339</v>
      </c>
      <c r="D506" s="413" t="str">
        <f t="shared" si="84"/>
        <v>42339МТСБ</v>
      </c>
      <c r="E506" s="414">
        <v>2942893816.1799998</v>
      </c>
      <c r="F506" s="414">
        <v>37255289.5</v>
      </c>
      <c r="G506" s="413">
        <v>8.5317022958805402E-2</v>
      </c>
      <c r="H506" s="413">
        <v>8.1997051871116593E-3</v>
      </c>
    </row>
    <row r="507" spans="1:8" x14ac:dyDescent="0.25">
      <c r="A507" s="411" t="s">
        <v>193</v>
      </c>
      <c r="B507" s="411" t="s">
        <v>309</v>
      </c>
      <c r="C507" s="412">
        <v>42370</v>
      </c>
      <c r="D507" s="413" t="str">
        <f t="shared" si="84"/>
        <v>42370МТСБ</v>
      </c>
      <c r="E507" s="414">
        <v>2897460102.1799998</v>
      </c>
      <c r="F507" s="414">
        <v>46057698.82</v>
      </c>
      <c r="G507" s="413">
        <v>0.11196004131602499</v>
      </c>
      <c r="H507" s="413">
        <v>1.8604199144396399E-2</v>
      </c>
    </row>
    <row r="508" spans="1:8" x14ac:dyDescent="0.25">
      <c r="A508" s="411" t="s">
        <v>193</v>
      </c>
      <c r="B508" s="411" t="s">
        <v>309</v>
      </c>
      <c r="C508" s="412">
        <v>42401</v>
      </c>
      <c r="D508" s="413" t="str">
        <f t="shared" si="84"/>
        <v>42401МТСБ</v>
      </c>
      <c r="E508" s="414">
        <v>2844220845.2199998</v>
      </c>
      <c r="F508" s="414">
        <v>53239256.959999897</v>
      </c>
      <c r="G508" s="413">
        <v>0.152668692220022</v>
      </c>
      <c r="H508" s="413">
        <v>5.3648864917460503E-3</v>
      </c>
    </row>
    <row r="509" spans="1:8" x14ac:dyDescent="0.25">
      <c r="A509" s="411" t="s">
        <v>193</v>
      </c>
      <c r="B509" s="411" t="s">
        <v>309</v>
      </c>
      <c r="C509" s="412">
        <v>42430</v>
      </c>
      <c r="D509" s="413" t="str">
        <f t="shared" si="84"/>
        <v>42430МТСБ</v>
      </c>
      <c r="E509" s="414">
        <v>2796133594.8400002</v>
      </c>
      <c r="F509" s="414">
        <v>48926506.860000104</v>
      </c>
      <c r="G509" s="413">
        <v>0.13679360958015199</v>
      </c>
      <c r="H509" s="413">
        <v>5.1551781909362502E-3</v>
      </c>
    </row>
    <row r="510" spans="1:8" x14ac:dyDescent="0.25">
      <c r="A510" s="411" t="s">
        <v>193</v>
      </c>
      <c r="B510" s="411" t="s">
        <v>309</v>
      </c>
      <c r="C510" s="412">
        <v>42461</v>
      </c>
      <c r="D510" s="413" t="str">
        <f t="shared" si="84"/>
        <v>42461МТСБ</v>
      </c>
      <c r="E510" s="414">
        <v>2758578189.9000001</v>
      </c>
      <c r="F510" s="414">
        <v>38454832.989999898</v>
      </c>
      <c r="G510" s="413">
        <v>8.4612271509526202E-2</v>
      </c>
      <c r="H510" s="413">
        <v>2.3287470509452901E-2</v>
      </c>
    </row>
    <row r="511" spans="1:8" x14ac:dyDescent="0.25">
      <c r="A511" s="411" t="s">
        <v>193</v>
      </c>
      <c r="B511" s="411" t="s">
        <v>309</v>
      </c>
      <c r="C511" s="412">
        <v>42491</v>
      </c>
      <c r="D511" s="413" t="str">
        <f t="shared" si="84"/>
        <v>42491МТСБ</v>
      </c>
      <c r="E511" s="414">
        <v>2709880474.9200001</v>
      </c>
      <c r="F511" s="414">
        <v>48697714.979999997</v>
      </c>
      <c r="G511" s="413">
        <v>0.114439122863129</v>
      </c>
      <c r="H511" s="413">
        <v>3.4881288457753401E-2</v>
      </c>
    </row>
    <row r="512" spans="1:8" x14ac:dyDescent="0.25">
      <c r="A512" s="411" t="s">
        <v>193</v>
      </c>
      <c r="B512" s="411" t="s">
        <v>309</v>
      </c>
      <c r="C512" s="412">
        <v>42522</v>
      </c>
      <c r="D512" s="413" t="str">
        <f t="shared" si="84"/>
        <v>42522МТСБ</v>
      </c>
      <c r="E512" s="414">
        <v>2669994931.7199998</v>
      </c>
      <c r="F512" s="414">
        <v>39885543.200000003</v>
      </c>
      <c r="G512" s="413">
        <v>0.102249763179558</v>
      </c>
      <c r="H512" s="413">
        <v>2.4505304321449699E-2</v>
      </c>
    </row>
    <row r="513" spans="1:8" x14ac:dyDescent="0.25">
      <c r="A513" s="411" t="s">
        <v>193</v>
      </c>
      <c r="B513" s="411" t="s">
        <v>309</v>
      </c>
      <c r="C513" s="412">
        <v>42552</v>
      </c>
      <c r="D513" s="413" t="str">
        <f t="shared" si="84"/>
        <v>42552МТСБ</v>
      </c>
      <c r="E513" s="414">
        <v>2631286944.71</v>
      </c>
      <c r="F513" s="414">
        <v>38707987.009999998</v>
      </c>
      <c r="G513" s="413">
        <v>0.106122318239774</v>
      </c>
      <c r="H513" s="413">
        <v>3.57625145169083E-3</v>
      </c>
    </row>
    <row r="514" spans="1:8" x14ac:dyDescent="0.25">
      <c r="A514" s="411" t="s">
        <v>193</v>
      </c>
      <c r="B514" s="411" t="s">
        <v>309</v>
      </c>
      <c r="C514" s="412">
        <v>42583</v>
      </c>
      <c r="D514" s="413" t="str">
        <f t="shared" ref="D514:D577" si="85">C514&amp;B514</f>
        <v>42583МТСБ</v>
      </c>
      <c r="E514" s="414">
        <v>2596216741.8200002</v>
      </c>
      <c r="F514" s="414">
        <v>35070202.890000001</v>
      </c>
      <c r="G514" s="413">
        <v>9.7005860625913695E-2</v>
      </c>
      <c r="H514" s="413">
        <v>0</v>
      </c>
    </row>
    <row r="515" spans="1:8" x14ac:dyDescent="0.25">
      <c r="A515" s="411" t="s">
        <v>193</v>
      </c>
      <c r="B515" s="411" t="s">
        <v>309</v>
      </c>
      <c r="C515" s="412">
        <v>42614</v>
      </c>
      <c r="D515" s="413" t="str">
        <f t="shared" si="85"/>
        <v>42614МТСБ</v>
      </c>
      <c r="E515" s="414">
        <v>2565720660.0900002</v>
      </c>
      <c r="F515" s="414">
        <v>31110194.550000001</v>
      </c>
      <c r="G515" s="413">
        <v>8.2042371006210604E-2</v>
      </c>
      <c r="H515" s="413">
        <v>0</v>
      </c>
    </row>
    <row r="516" spans="1:8" x14ac:dyDescent="0.25">
      <c r="A516" s="411" t="s">
        <v>193</v>
      </c>
      <c r="B516" s="411" t="s">
        <v>309</v>
      </c>
      <c r="C516" s="412">
        <v>42644</v>
      </c>
      <c r="D516" s="413" t="str">
        <f t="shared" si="85"/>
        <v>42644МТСБ</v>
      </c>
      <c r="E516" s="414">
        <v>2522826499.7600002</v>
      </c>
      <c r="F516" s="414">
        <v>42894160.329999998</v>
      </c>
      <c r="G516" s="413">
        <v>0.106415476340466</v>
      </c>
      <c r="H516" s="413">
        <v>3.6693283685626299E-2</v>
      </c>
    </row>
    <row r="517" spans="1:8" x14ac:dyDescent="0.25">
      <c r="A517" s="411" t="s">
        <v>193</v>
      </c>
      <c r="B517" s="411" t="s">
        <v>309</v>
      </c>
      <c r="C517" s="412">
        <v>42675</v>
      </c>
      <c r="D517" s="413" t="str">
        <f t="shared" si="85"/>
        <v>42675МТСБ</v>
      </c>
      <c r="E517" s="414">
        <v>2494711266.46</v>
      </c>
      <c r="F517" s="414">
        <v>28115233.300000001</v>
      </c>
      <c r="G517" s="413">
        <v>6.5938777969728996E-2</v>
      </c>
      <c r="H517" s="413">
        <v>5.7865009560279504E-3</v>
      </c>
    </row>
    <row r="518" spans="1:8" x14ac:dyDescent="0.25">
      <c r="A518" s="411" t="s">
        <v>193</v>
      </c>
      <c r="B518" s="411" t="s">
        <v>309</v>
      </c>
      <c r="C518" s="412">
        <v>42705</v>
      </c>
      <c r="D518" s="413" t="str">
        <f t="shared" si="85"/>
        <v>42705МТСБ</v>
      </c>
      <c r="E518" s="414">
        <v>2455462250.9299998</v>
      </c>
      <c r="F518" s="414">
        <v>39249015.530000001</v>
      </c>
      <c r="G518" s="413">
        <v>9.2160781914334994E-2</v>
      </c>
      <c r="H518" s="413">
        <v>3.0797304771167901E-2</v>
      </c>
    </row>
    <row r="519" spans="1:8" x14ac:dyDescent="0.25">
      <c r="A519" s="411" t="s">
        <v>193</v>
      </c>
      <c r="B519" s="411" t="s">
        <v>309</v>
      </c>
      <c r="C519" s="412">
        <v>42736</v>
      </c>
      <c r="D519" s="413" t="str">
        <f t="shared" si="85"/>
        <v>42736МТСБ</v>
      </c>
      <c r="E519" s="414">
        <v>2411634319.8900099</v>
      </c>
      <c r="F519" s="414">
        <v>43827931.039999999</v>
      </c>
      <c r="G519" s="413">
        <v>0.12848178882585101</v>
      </c>
      <c r="H519" s="413">
        <v>1.77100809979077E-2</v>
      </c>
    </row>
    <row r="520" spans="1:8" x14ac:dyDescent="0.25">
      <c r="A520" s="411" t="s">
        <v>193</v>
      </c>
      <c r="B520" s="411" t="s">
        <v>309</v>
      </c>
      <c r="C520" s="412">
        <v>42767</v>
      </c>
      <c r="D520" s="413" t="str">
        <f t="shared" si="85"/>
        <v>42767МТСБ</v>
      </c>
      <c r="E520" s="414">
        <v>2374825207.1700001</v>
      </c>
      <c r="F520" s="414">
        <v>36809112.719999999</v>
      </c>
      <c r="G520" s="413">
        <v>0.112407165279499</v>
      </c>
      <c r="H520" s="413">
        <v>3.3006566740317899E-3</v>
      </c>
    </row>
    <row r="521" spans="1:8" x14ac:dyDescent="0.25">
      <c r="A521" s="411" t="s">
        <v>193</v>
      </c>
      <c r="B521" s="411" t="s">
        <v>309</v>
      </c>
      <c r="C521" s="412">
        <v>42795</v>
      </c>
      <c r="D521" s="413" t="str">
        <f t="shared" si="85"/>
        <v>42795МТСБ</v>
      </c>
      <c r="E521" s="414">
        <v>2325475989.5300002</v>
      </c>
      <c r="F521" s="414">
        <v>49349217.640000097</v>
      </c>
      <c r="G521" s="413">
        <v>0.141861827680969</v>
      </c>
      <c r="H521" s="413">
        <v>3.73782848685182E-2</v>
      </c>
    </row>
    <row r="522" spans="1:8" x14ac:dyDescent="0.25">
      <c r="A522" s="411" t="s">
        <v>193</v>
      </c>
      <c r="B522" s="411" t="s">
        <v>309</v>
      </c>
      <c r="C522" s="412">
        <v>42826</v>
      </c>
      <c r="D522" s="413" t="str">
        <f t="shared" si="85"/>
        <v>42826МТСБ</v>
      </c>
      <c r="E522" s="414">
        <v>2293620655.7199998</v>
      </c>
      <c r="F522" s="414">
        <v>31855333.809999999</v>
      </c>
      <c r="G522" s="413">
        <v>9.4179111789187503E-2</v>
      </c>
      <c r="H522" s="413">
        <v>1.72829941974528E-2</v>
      </c>
    </row>
    <row r="523" spans="1:8" x14ac:dyDescent="0.25">
      <c r="A523" s="411" t="s">
        <v>193</v>
      </c>
      <c r="B523" s="411" t="s">
        <v>309</v>
      </c>
      <c r="C523" s="412">
        <v>42856</v>
      </c>
      <c r="D523" s="413" t="str">
        <f t="shared" si="85"/>
        <v>42856МТСБ</v>
      </c>
      <c r="E523" s="414">
        <v>2240715035.4899998</v>
      </c>
      <c r="F523" s="414">
        <v>52905620.229999997</v>
      </c>
      <c r="G523" s="413">
        <v>0.17756566819825301</v>
      </c>
      <c r="H523" s="413">
        <v>2.0801271802113299E-2</v>
      </c>
    </row>
    <row r="524" spans="1:8" x14ac:dyDescent="0.25">
      <c r="A524" s="411" t="s">
        <v>193</v>
      </c>
      <c r="B524" s="411" t="s">
        <v>309</v>
      </c>
      <c r="C524" s="412">
        <v>42887</v>
      </c>
      <c r="D524" s="413" t="str">
        <f t="shared" si="85"/>
        <v>42887МТСБ</v>
      </c>
      <c r="E524" s="414">
        <v>2185932673.21</v>
      </c>
      <c r="F524" s="414">
        <v>54782362.280000001</v>
      </c>
      <c r="G524" s="413">
        <v>0.196245661059474</v>
      </c>
      <c r="H524" s="413">
        <v>1.8651110501114499E-2</v>
      </c>
    </row>
    <row r="525" spans="1:8" x14ac:dyDescent="0.25">
      <c r="A525" s="411" t="s">
        <v>193</v>
      </c>
      <c r="B525" s="411" t="s">
        <v>309</v>
      </c>
      <c r="C525" s="412">
        <v>42917</v>
      </c>
      <c r="D525" s="413" t="str">
        <f t="shared" si="85"/>
        <v>42917МТСБ</v>
      </c>
      <c r="E525" s="414">
        <v>2142757592.3699999</v>
      </c>
      <c r="F525" s="414">
        <v>43175080.840000004</v>
      </c>
      <c r="G525" s="413">
        <v>0.100087474634174</v>
      </c>
      <c r="H525" s="413">
        <v>6.7761586895408094E-2</v>
      </c>
    </row>
    <row r="526" spans="1:8" x14ac:dyDescent="0.25">
      <c r="A526" s="411" t="s">
        <v>193</v>
      </c>
      <c r="B526" s="411" t="s">
        <v>309</v>
      </c>
      <c r="C526" s="412">
        <v>42948</v>
      </c>
      <c r="D526" s="413" t="str">
        <f t="shared" si="85"/>
        <v>42948МТСБ</v>
      </c>
      <c r="E526" s="414">
        <v>2095790271.4100001</v>
      </c>
      <c r="F526" s="414">
        <v>46967320.959999897</v>
      </c>
      <c r="G526" s="413">
        <v>0.16648704298735401</v>
      </c>
      <c r="H526" s="413">
        <v>2.1301484927400801E-2</v>
      </c>
    </row>
    <row r="527" spans="1:8" x14ac:dyDescent="0.25">
      <c r="A527" s="411" t="s">
        <v>193</v>
      </c>
      <c r="B527" s="411" t="s">
        <v>309</v>
      </c>
      <c r="C527" s="412">
        <v>42979</v>
      </c>
      <c r="D527" s="413" t="str">
        <f t="shared" si="85"/>
        <v>42979МТСБ</v>
      </c>
      <c r="E527" s="414">
        <v>2050998208.7</v>
      </c>
      <c r="F527" s="414">
        <v>44792062.710000001</v>
      </c>
      <c r="G527" s="413">
        <v>0.14923990830203501</v>
      </c>
      <c r="H527" s="413">
        <v>3.27702845620556E-2</v>
      </c>
    </row>
    <row r="528" spans="1:8" x14ac:dyDescent="0.25">
      <c r="A528" s="411" t="s">
        <v>193</v>
      </c>
      <c r="B528" s="411" t="s">
        <v>309</v>
      </c>
      <c r="C528" s="412">
        <v>43009</v>
      </c>
      <c r="D528" s="413" t="str">
        <f t="shared" si="85"/>
        <v>43009МТСБ</v>
      </c>
      <c r="E528" s="414">
        <v>1959402376.73</v>
      </c>
      <c r="F528" s="414">
        <v>91595831.969999701</v>
      </c>
      <c r="G528" s="413">
        <v>0.37791359531181201</v>
      </c>
      <c r="H528" s="413">
        <v>2.2147878997398101E-2</v>
      </c>
    </row>
    <row r="529" spans="1:8" x14ac:dyDescent="0.25">
      <c r="A529" s="411" t="s">
        <v>193</v>
      </c>
      <c r="B529" s="411" t="s">
        <v>309</v>
      </c>
      <c r="C529" s="412">
        <v>43040</v>
      </c>
      <c r="D529" s="413" t="str">
        <f t="shared" si="85"/>
        <v>43040МТСБ</v>
      </c>
      <c r="E529" s="414">
        <v>1898977155.6799901</v>
      </c>
      <c r="F529" s="414">
        <v>60425221.049999803</v>
      </c>
      <c r="G529" s="413">
        <v>0.26938391491497399</v>
      </c>
      <c r="H529" s="413">
        <v>0</v>
      </c>
    </row>
    <row r="530" spans="1:8" x14ac:dyDescent="0.25">
      <c r="A530" s="411" t="s">
        <v>193</v>
      </c>
      <c r="B530" s="411" t="s">
        <v>309</v>
      </c>
      <c r="C530" s="412">
        <v>43070</v>
      </c>
      <c r="D530" s="413" t="str">
        <f t="shared" si="85"/>
        <v>43070МТСБ</v>
      </c>
      <c r="E530" s="414">
        <v>1824391191.6600001</v>
      </c>
      <c r="F530" s="414">
        <v>74585964.019999906</v>
      </c>
      <c r="G530" s="413">
        <v>0.32905755829987399</v>
      </c>
      <c r="H530" s="413">
        <v>2.1216827156178501E-2</v>
      </c>
    </row>
    <row r="531" spans="1:8" x14ac:dyDescent="0.25">
      <c r="A531" s="411" t="s">
        <v>193</v>
      </c>
      <c r="B531" s="411" t="s">
        <v>309</v>
      </c>
      <c r="C531" s="412">
        <v>43101</v>
      </c>
      <c r="D531" s="413" t="str">
        <f t="shared" si="85"/>
        <v>43101МТСБ</v>
      </c>
      <c r="E531" s="414">
        <v>1763424297.3199999</v>
      </c>
      <c r="F531" s="414">
        <v>60966894.3400001</v>
      </c>
      <c r="G531" s="413">
        <v>0.28551375675727397</v>
      </c>
      <c r="H531" s="413">
        <v>9.5738578117489093E-3</v>
      </c>
    </row>
    <row r="532" spans="1:8" x14ac:dyDescent="0.25">
      <c r="A532" s="411" t="s">
        <v>193</v>
      </c>
      <c r="B532" s="411" t="s">
        <v>309</v>
      </c>
      <c r="C532" s="412">
        <v>43132</v>
      </c>
      <c r="D532" s="413" t="str">
        <f t="shared" si="85"/>
        <v>43132МТСБ</v>
      </c>
      <c r="E532" s="414">
        <v>1726575615.6400001</v>
      </c>
      <c r="F532" s="414">
        <v>36848681.68</v>
      </c>
      <c r="G532" s="413">
        <v>0.15540957934539501</v>
      </c>
      <c r="H532" s="413">
        <v>1.52203495777715E-2</v>
      </c>
    </row>
    <row r="533" spans="1:8" x14ac:dyDescent="0.25">
      <c r="A533" s="411" t="s">
        <v>193</v>
      </c>
      <c r="B533" s="411" t="s">
        <v>309</v>
      </c>
      <c r="C533" s="412">
        <v>43160</v>
      </c>
      <c r="D533" s="413" t="str">
        <f t="shared" si="85"/>
        <v>43160МТСБ</v>
      </c>
      <c r="E533" s="414">
        <v>1674534712.25</v>
      </c>
      <c r="F533" s="414">
        <v>52040903.390000001</v>
      </c>
      <c r="G533" s="413">
        <v>0.25287005115254801</v>
      </c>
      <c r="H533" s="413">
        <v>1.9674309974528899E-2</v>
      </c>
    </row>
    <row r="534" spans="1:8" x14ac:dyDescent="0.25">
      <c r="A534" s="411" t="s">
        <v>193</v>
      </c>
      <c r="B534" s="411" t="s">
        <v>309</v>
      </c>
      <c r="C534" s="412">
        <v>43191</v>
      </c>
      <c r="D534" s="413" t="str">
        <f t="shared" si="85"/>
        <v>43191МТСБ</v>
      </c>
      <c r="E534" s="414">
        <v>1615335174.22</v>
      </c>
      <c r="F534" s="414">
        <v>59199538.030000001</v>
      </c>
      <c r="G534" s="413">
        <v>0.30820179868397901</v>
      </c>
      <c r="H534" s="413">
        <v>0</v>
      </c>
    </row>
    <row r="535" spans="1:8" x14ac:dyDescent="0.25">
      <c r="A535" s="411" t="s">
        <v>193</v>
      </c>
      <c r="B535" s="411" t="s">
        <v>309</v>
      </c>
      <c r="C535" s="412">
        <v>43221</v>
      </c>
      <c r="D535" s="413" t="str">
        <f t="shared" si="85"/>
        <v>43221МТСБ</v>
      </c>
      <c r="E535" s="414">
        <v>1557528922.29</v>
      </c>
      <c r="F535" s="414">
        <v>57806251.929999903</v>
      </c>
      <c r="G535" s="413">
        <v>0.303414781040652</v>
      </c>
      <c r="H535" s="413">
        <v>9.8151243627242497E-3</v>
      </c>
    </row>
    <row r="536" spans="1:8" x14ac:dyDescent="0.25">
      <c r="A536" s="411" t="s">
        <v>193</v>
      </c>
      <c r="B536" s="411" t="s">
        <v>309</v>
      </c>
      <c r="C536" s="412">
        <v>43252</v>
      </c>
      <c r="D536" s="413" t="str">
        <f t="shared" si="85"/>
        <v>43252МТСБ</v>
      </c>
      <c r="E536" s="414">
        <v>1498669028.24</v>
      </c>
      <c r="F536" s="414">
        <v>58859894.0499999</v>
      </c>
      <c r="G536" s="413">
        <v>0.33025523560050202</v>
      </c>
      <c r="H536" s="413">
        <v>0</v>
      </c>
    </row>
    <row r="537" spans="1:8" x14ac:dyDescent="0.25">
      <c r="A537" s="411" t="s">
        <v>193</v>
      </c>
      <c r="B537" s="411" t="s">
        <v>309</v>
      </c>
      <c r="C537" s="412">
        <v>43282</v>
      </c>
      <c r="D537" s="413" t="str">
        <f t="shared" si="85"/>
        <v>43282МТСБ</v>
      </c>
      <c r="E537" s="414">
        <v>1422187307.77</v>
      </c>
      <c r="F537" s="414">
        <v>76481720.469999894</v>
      </c>
      <c r="G537" s="413">
        <v>0.40046751799665398</v>
      </c>
      <c r="H537" s="413">
        <v>6.11147853167745E-2</v>
      </c>
    </row>
    <row r="538" spans="1:8" x14ac:dyDescent="0.25">
      <c r="A538" s="411" t="s">
        <v>193</v>
      </c>
      <c r="B538" s="411" t="s">
        <v>309</v>
      </c>
      <c r="C538" s="412">
        <v>43313</v>
      </c>
      <c r="D538" s="413" t="str">
        <f t="shared" si="85"/>
        <v>43313МТСБ</v>
      </c>
      <c r="E538" s="414">
        <v>1378238830.3599999</v>
      </c>
      <c r="F538" s="414">
        <v>45376666.1599999</v>
      </c>
      <c r="G538" s="413">
        <v>0.25641018111363401</v>
      </c>
      <c r="H538" s="413">
        <v>2.2776671844974498E-2</v>
      </c>
    </row>
    <row r="539" spans="1:8" x14ac:dyDescent="0.25">
      <c r="A539" s="411" t="s">
        <v>193</v>
      </c>
      <c r="B539" s="411" t="s">
        <v>309</v>
      </c>
      <c r="C539" s="412">
        <v>43344</v>
      </c>
      <c r="D539" s="413" t="str">
        <f t="shared" si="85"/>
        <v>43344МТСБ</v>
      </c>
      <c r="E539" s="414">
        <v>1327033594.74</v>
      </c>
      <c r="F539" s="414">
        <v>51205235.619999997</v>
      </c>
      <c r="G539" s="413">
        <v>0.31756261089601701</v>
      </c>
      <c r="H539" s="413">
        <v>5.2298112339343996E-3</v>
      </c>
    </row>
    <row r="540" spans="1:8" x14ac:dyDescent="0.25">
      <c r="A540" s="411" t="s">
        <v>193</v>
      </c>
      <c r="B540" s="411" t="s">
        <v>309</v>
      </c>
      <c r="C540" s="412">
        <v>43374</v>
      </c>
      <c r="D540" s="413" t="str">
        <f t="shared" si="85"/>
        <v>43374МТСБ</v>
      </c>
      <c r="E540" s="414">
        <v>1277428678.6300001</v>
      </c>
      <c r="F540" s="414">
        <v>49604916.109999999</v>
      </c>
      <c r="G540" s="413">
        <v>0.31849477461715803</v>
      </c>
      <c r="H540" s="413">
        <v>1.89784355315237E-3</v>
      </c>
    </row>
    <row r="541" spans="1:8" x14ac:dyDescent="0.25">
      <c r="A541" s="411" t="s">
        <v>193</v>
      </c>
      <c r="B541" s="411" t="s">
        <v>309</v>
      </c>
      <c r="C541" s="412">
        <v>43405</v>
      </c>
      <c r="D541" s="413" t="str">
        <f t="shared" si="85"/>
        <v>43405МТСБ</v>
      </c>
      <c r="E541" s="414">
        <v>1220098330.0799999</v>
      </c>
      <c r="F541" s="414">
        <v>57330348.549999997</v>
      </c>
      <c r="G541" s="413">
        <v>0.37428942218725803</v>
      </c>
      <c r="H541" s="413">
        <v>1.8647088471416901E-2</v>
      </c>
    </row>
    <row r="542" spans="1:8" x14ac:dyDescent="0.25">
      <c r="A542" s="411" t="s">
        <v>193</v>
      </c>
      <c r="B542" s="411" t="s">
        <v>309</v>
      </c>
      <c r="C542" s="412">
        <v>43435</v>
      </c>
      <c r="D542" s="413" t="str">
        <f t="shared" si="85"/>
        <v>43435МТСБ</v>
      </c>
      <c r="E542" s="414">
        <v>1171499112.73</v>
      </c>
      <c r="F542" s="414">
        <v>49300057.509999998</v>
      </c>
      <c r="G542" s="413">
        <v>0.31900021392364197</v>
      </c>
      <c r="H542" s="413">
        <v>3.6285707341313297E-2</v>
      </c>
    </row>
    <row r="543" spans="1:8" x14ac:dyDescent="0.25">
      <c r="A543" s="411" t="s">
        <v>193</v>
      </c>
      <c r="B543" s="411" t="s">
        <v>309</v>
      </c>
      <c r="C543" s="412">
        <v>43466</v>
      </c>
      <c r="D543" s="413" t="str">
        <f t="shared" si="85"/>
        <v>43466МТСБ</v>
      </c>
      <c r="E543" s="414">
        <v>1136735432.9200001</v>
      </c>
      <c r="F543" s="414">
        <v>34763679.810000002</v>
      </c>
      <c r="G543" s="413">
        <v>0.215263469422485</v>
      </c>
      <c r="H543" s="413">
        <v>4.0604721822790998E-2</v>
      </c>
    </row>
    <row r="544" spans="1:8" x14ac:dyDescent="0.25">
      <c r="A544" s="411" t="s">
        <v>193</v>
      </c>
      <c r="B544" s="411" t="s">
        <v>309</v>
      </c>
      <c r="C544" s="412">
        <v>43497</v>
      </c>
      <c r="D544" s="413" t="str">
        <f t="shared" si="85"/>
        <v>43497МТСБ</v>
      </c>
      <c r="E544" s="414">
        <v>1115260989.3800001</v>
      </c>
      <c r="F544" s="414">
        <v>23028675.309999999</v>
      </c>
      <c r="G544" s="413">
        <v>0.14895402401789501</v>
      </c>
      <c r="H544" s="413">
        <v>0</v>
      </c>
    </row>
    <row r="545" spans="1:8" x14ac:dyDescent="0.25">
      <c r="A545" s="411" t="s">
        <v>193</v>
      </c>
      <c r="B545" s="411" t="s">
        <v>309</v>
      </c>
      <c r="C545" s="412">
        <v>43525</v>
      </c>
      <c r="D545" s="413" t="str">
        <f t="shared" si="85"/>
        <v>43525МТСБ</v>
      </c>
      <c r="E545" s="414">
        <v>1085749071.8</v>
      </c>
      <c r="F545" s="414">
        <v>29511917.579999998</v>
      </c>
      <c r="G545" s="413">
        <v>0.202645373713988</v>
      </c>
      <c r="H545" s="413">
        <v>1.0156128713005899E-2</v>
      </c>
    </row>
    <row r="546" spans="1:8" x14ac:dyDescent="0.25">
      <c r="A546" s="411" t="s">
        <v>193</v>
      </c>
      <c r="B546" s="411" t="s">
        <v>309</v>
      </c>
      <c r="C546" s="412">
        <v>43556</v>
      </c>
      <c r="D546" s="413" t="str">
        <f t="shared" si="85"/>
        <v>43556МТСБ</v>
      </c>
      <c r="E546" s="414">
        <v>1061466194.64</v>
      </c>
      <c r="F546" s="414">
        <v>24282877.16</v>
      </c>
      <c r="G546" s="413">
        <v>0.170840390757312</v>
      </c>
      <c r="H546" s="413">
        <v>0</v>
      </c>
    </row>
    <row r="547" spans="1:8" x14ac:dyDescent="0.25">
      <c r="A547" s="411" t="s">
        <v>193</v>
      </c>
      <c r="B547" s="411" t="s">
        <v>309</v>
      </c>
      <c r="C547" s="412">
        <v>43586</v>
      </c>
      <c r="D547" s="413" t="str">
        <f t="shared" si="85"/>
        <v>43586МТСБ</v>
      </c>
      <c r="E547" s="414">
        <v>1032415601.23</v>
      </c>
      <c r="F547" s="414">
        <v>29727145.489999998</v>
      </c>
      <c r="G547" s="413">
        <v>0.210074722194217</v>
      </c>
      <c r="H547" s="413">
        <v>2.0411398993035498E-2</v>
      </c>
    </row>
    <row r="548" spans="1:8" x14ac:dyDescent="0.25">
      <c r="A548" s="411" t="s">
        <v>193</v>
      </c>
      <c r="B548" s="411" t="s">
        <v>309</v>
      </c>
      <c r="C548" s="412">
        <v>43617</v>
      </c>
      <c r="D548" s="413" t="str">
        <f t="shared" si="85"/>
        <v>43617МТСБ</v>
      </c>
      <c r="E548" s="414">
        <v>995105810.35999799</v>
      </c>
      <c r="F548" s="414">
        <v>39005724.32</v>
      </c>
      <c r="G548" s="413">
        <v>0.318366173730951</v>
      </c>
      <c r="H548" s="413">
        <v>0</v>
      </c>
    </row>
    <row r="549" spans="1:8" x14ac:dyDescent="0.25">
      <c r="A549" s="411" t="s">
        <v>193</v>
      </c>
      <c r="B549" s="411" t="s">
        <v>309</v>
      </c>
      <c r="C549" s="412">
        <v>43647</v>
      </c>
      <c r="D549" s="413" t="str">
        <f t="shared" si="85"/>
        <v>43647МТСБ</v>
      </c>
      <c r="E549" s="414">
        <v>965206938.88000095</v>
      </c>
      <c r="F549" s="414">
        <v>29898871.48</v>
      </c>
      <c r="G549" s="413">
        <v>0.24361420595189801</v>
      </c>
      <c r="H549" s="413">
        <v>0</v>
      </c>
    </row>
    <row r="550" spans="1:8" x14ac:dyDescent="0.25">
      <c r="A550" s="411" t="s">
        <v>193</v>
      </c>
      <c r="B550" s="411" t="s">
        <v>309</v>
      </c>
      <c r="C550" s="412">
        <v>43678</v>
      </c>
      <c r="D550" s="413" t="str">
        <f t="shared" si="85"/>
        <v>43678МТСБ</v>
      </c>
      <c r="E550" s="414">
        <v>935837697.13000095</v>
      </c>
      <c r="F550" s="414">
        <v>30774079.739999998</v>
      </c>
      <c r="G550" s="413">
        <v>0.23692595353367699</v>
      </c>
      <c r="H550" s="413">
        <v>3.1757959128451599E-2</v>
      </c>
    </row>
    <row r="551" spans="1:8" x14ac:dyDescent="0.25">
      <c r="A551" s="411" t="s">
        <v>193</v>
      </c>
      <c r="B551" s="411" t="s">
        <v>309</v>
      </c>
      <c r="C551" s="412">
        <v>43709</v>
      </c>
      <c r="D551" s="413" t="str">
        <f t="shared" si="85"/>
        <v>43709МТСБ</v>
      </c>
      <c r="E551" s="414">
        <v>908028824.91999996</v>
      </c>
      <c r="F551" s="414">
        <v>27808872.210000001</v>
      </c>
      <c r="G551" s="413">
        <v>0.240318965761495</v>
      </c>
      <c r="H551" s="413">
        <v>0</v>
      </c>
    </row>
    <row r="552" spans="1:8" x14ac:dyDescent="0.25">
      <c r="A552" s="411" t="s">
        <v>193</v>
      </c>
      <c r="B552" s="411" t="s">
        <v>309</v>
      </c>
      <c r="C552" s="412">
        <v>43739</v>
      </c>
      <c r="D552" s="413" t="str">
        <f t="shared" si="85"/>
        <v>43739МТСБ</v>
      </c>
      <c r="E552" s="414">
        <v>881424243.94999897</v>
      </c>
      <c r="F552" s="414">
        <v>26604580.969999999</v>
      </c>
      <c r="G552" s="413">
        <v>0.23206931625726801</v>
      </c>
      <c r="H552" s="413">
        <v>0</v>
      </c>
    </row>
    <row r="553" spans="1:8" x14ac:dyDescent="0.25">
      <c r="A553" s="411" t="s">
        <v>105</v>
      </c>
      <c r="B553" s="411" t="s">
        <v>310</v>
      </c>
      <c r="C553" s="412">
        <v>41974</v>
      </c>
      <c r="D553" s="413" t="str">
        <f t="shared" si="85"/>
        <v>41974Фора2014</v>
      </c>
      <c r="E553" s="414">
        <v>1433450389.4100001</v>
      </c>
      <c r="F553" s="414">
        <v>44552997.8699999</v>
      </c>
      <c r="G553" s="413">
        <v>0.296742787880589</v>
      </c>
      <c r="H553" s="413">
        <v>4.4841553651934901E-2</v>
      </c>
    </row>
    <row r="554" spans="1:8" x14ac:dyDescent="0.25">
      <c r="A554" s="411" t="s">
        <v>105</v>
      </c>
      <c r="B554" s="411" t="s">
        <v>310</v>
      </c>
      <c r="C554" s="412">
        <v>42005</v>
      </c>
      <c r="D554" s="413" t="str">
        <f t="shared" si="85"/>
        <v>42005Фора2014</v>
      </c>
      <c r="E554" s="414">
        <v>1398244656.6571</v>
      </c>
      <c r="F554" s="414">
        <v>38597122.962899998</v>
      </c>
      <c r="G554" s="413">
        <v>0.26598907458788601</v>
      </c>
      <c r="H554" s="413">
        <v>6.9267016680009702E-2</v>
      </c>
    </row>
    <row r="555" spans="1:8" x14ac:dyDescent="0.25">
      <c r="A555" s="411" t="s">
        <v>105</v>
      </c>
      <c r="B555" s="411" t="s">
        <v>310</v>
      </c>
      <c r="C555" s="412">
        <v>42036</v>
      </c>
      <c r="D555" s="413" t="str">
        <f t="shared" si="85"/>
        <v>42036Фора2014</v>
      </c>
      <c r="E555" s="414">
        <v>1386664337.8099999</v>
      </c>
      <c r="F555" s="414">
        <v>11580318.847100001</v>
      </c>
      <c r="G555" s="413">
        <v>7.2656448165473703E-2</v>
      </c>
      <c r="H555" s="413">
        <v>9.3506784273961197E-2</v>
      </c>
    </row>
    <row r="556" spans="1:8" x14ac:dyDescent="0.25">
      <c r="A556" s="411" t="s">
        <v>105</v>
      </c>
      <c r="B556" s="411" t="s">
        <v>310</v>
      </c>
      <c r="C556" s="412">
        <v>42064</v>
      </c>
      <c r="D556" s="413" t="str">
        <f t="shared" si="85"/>
        <v>42064Фора2014</v>
      </c>
      <c r="E556" s="414">
        <v>1367476557.4400001</v>
      </c>
      <c r="F556" s="414">
        <v>19187780.370000001</v>
      </c>
      <c r="G556" s="413">
        <v>0.12825125945878901</v>
      </c>
      <c r="H556" s="413">
        <v>0.10256247336626199</v>
      </c>
    </row>
    <row r="557" spans="1:8" x14ac:dyDescent="0.25">
      <c r="A557" s="411" t="s">
        <v>105</v>
      </c>
      <c r="B557" s="411" t="s">
        <v>310</v>
      </c>
      <c r="C557" s="412">
        <v>42095</v>
      </c>
      <c r="D557" s="413" t="str">
        <f t="shared" si="85"/>
        <v>42095Фора2014</v>
      </c>
      <c r="E557" s="414">
        <v>1350762299.78</v>
      </c>
      <c r="F557" s="414">
        <v>16714257.66</v>
      </c>
      <c r="G557" s="413">
        <v>9.6030132221405703E-2</v>
      </c>
      <c r="H557" s="413">
        <v>8.0057802527473299E-2</v>
      </c>
    </row>
    <row r="558" spans="1:8" x14ac:dyDescent="0.25">
      <c r="A558" s="411" t="s">
        <v>105</v>
      </c>
      <c r="B558" s="411" t="s">
        <v>310</v>
      </c>
      <c r="C558" s="412">
        <v>42125</v>
      </c>
      <c r="D558" s="413" t="str">
        <f t="shared" si="85"/>
        <v>42125Фора2014</v>
      </c>
      <c r="E558" s="414">
        <v>1332534146.53</v>
      </c>
      <c r="F558" s="414">
        <v>18228153.25</v>
      </c>
      <c r="G558" s="413">
        <v>0.12964411492528699</v>
      </c>
      <c r="H558" s="413">
        <v>2.1636640097306301E-2</v>
      </c>
    </row>
    <row r="559" spans="1:8" x14ac:dyDescent="0.25">
      <c r="A559" s="411" t="s">
        <v>105</v>
      </c>
      <c r="B559" s="411" t="s">
        <v>310</v>
      </c>
      <c r="C559" s="412">
        <v>42156</v>
      </c>
      <c r="D559" s="413" t="str">
        <f t="shared" si="85"/>
        <v>42156Фора2014</v>
      </c>
      <c r="E559" s="414">
        <v>1296897121.6500001</v>
      </c>
      <c r="F559" s="414">
        <v>35637024.880000003</v>
      </c>
      <c r="G559" s="413">
        <v>0.26480531276549302</v>
      </c>
      <c r="H559" s="413">
        <v>0.101620910761894</v>
      </c>
    </row>
    <row r="560" spans="1:8" x14ac:dyDescent="0.25">
      <c r="A560" s="411" t="s">
        <v>105</v>
      </c>
      <c r="B560" s="411" t="s">
        <v>310</v>
      </c>
      <c r="C560" s="412">
        <v>42186</v>
      </c>
      <c r="D560" s="413" t="str">
        <f t="shared" si="85"/>
        <v>42186Фора2014</v>
      </c>
      <c r="E560" s="414">
        <v>1279367665.8199999</v>
      </c>
      <c r="F560" s="414">
        <v>17529455.829999998</v>
      </c>
      <c r="G560" s="413">
        <v>0.12788114523625199</v>
      </c>
      <c r="H560" s="413">
        <v>2.69183570889635E-2</v>
      </c>
    </row>
    <row r="561" spans="1:8" x14ac:dyDescent="0.25">
      <c r="A561" s="411" t="s">
        <v>105</v>
      </c>
      <c r="B561" s="411" t="s">
        <v>310</v>
      </c>
      <c r="C561" s="412">
        <v>42217</v>
      </c>
      <c r="D561" s="413" t="str">
        <f t="shared" si="85"/>
        <v>42217Фора2014</v>
      </c>
      <c r="E561" s="414">
        <v>1269106037.6600001</v>
      </c>
      <c r="F561" s="414">
        <v>10261628.16</v>
      </c>
      <c r="G561" s="413">
        <v>6.8031099114794394E-2</v>
      </c>
      <c r="H561" s="413">
        <v>0.127348174464673</v>
      </c>
    </row>
    <row r="562" spans="1:8" x14ac:dyDescent="0.25">
      <c r="A562" s="411" t="s">
        <v>105</v>
      </c>
      <c r="B562" s="411" t="s">
        <v>310</v>
      </c>
      <c r="C562" s="412">
        <v>42248</v>
      </c>
      <c r="D562" s="413" t="str">
        <f t="shared" si="85"/>
        <v>42248Фора2014</v>
      </c>
      <c r="E562" s="414">
        <v>1254814623.1900001</v>
      </c>
      <c r="F562" s="414">
        <v>14291414.470000001</v>
      </c>
      <c r="G562" s="413">
        <v>0.104309063438125</v>
      </c>
      <c r="H562" s="413">
        <v>4.0655518650136502E-2</v>
      </c>
    </row>
    <row r="563" spans="1:8" x14ac:dyDescent="0.25">
      <c r="A563" s="411" t="s">
        <v>105</v>
      </c>
      <c r="B563" s="411" t="s">
        <v>310</v>
      </c>
      <c r="C563" s="412">
        <v>42278</v>
      </c>
      <c r="D563" s="413" t="str">
        <f t="shared" si="85"/>
        <v>42278Фора2014</v>
      </c>
      <c r="E563" s="414">
        <v>1245663540.8599999</v>
      </c>
      <c r="F563" s="414">
        <v>9151082.3300000094</v>
      </c>
      <c r="G563" s="413">
        <v>5.8526553689317098E-2</v>
      </c>
      <c r="H563" s="413">
        <v>1.50291786848155E-2</v>
      </c>
    </row>
    <row r="564" spans="1:8" x14ac:dyDescent="0.25">
      <c r="A564" s="411" t="s">
        <v>105</v>
      </c>
      <c r="B564" s="411" t="s">
        <v>310</v>
      </c>
      <c r="C564" s="412">
        <v>42309</v>
      </c>
      <c r="D564" s="413" t="str">
        <f t="shared" si="85"/>
        <v>42309Фора2014</v>
      </c>
      <c r="E564" s="414">
        <v>1231669992.3929999</v>
      </c>
      <c r="F564" s="414">
        <v>13993548.467</v>
      </c>
      <c r="G564" s="413">
        <v>0.103906400132002</v>
      </c>
      <c r="H564" s="413">
        <v>2.2493849429407801E-2</v>
      </c>
    </row>
    <row r="565" spans="1:8" x14ac:dyDescent="0.25">
      <c r="A565" s="411" t="s">
        <v>105</v>
      </c>
      <c r="B565" s="411" t="s">
        <v>310</v>
      </c>
      <c r="C565" s="412">
        <v>42339</v>
      </c>
      <c r="D565" s="413" t="str">
        <f t="shared" si="85"/>
        <v>42339Фора2014</v>
      </c>
      <c r="E565" s="414">
        <v>1220188105.9130001</v>
      </c>
      <c r="F565" s="414">
        <v>11481886.48</v>
      </c>
      <c r="G565" s="413">
        <v>8.0243944492719793E-2</v>
      </c>
      <c r="H565" s="413">
        <v>6.3311130790632206E-2</v>
      </c>
    </row>
    <row r="566" spans="1:8" x14ac:dyDescent="0.25">
      <c r="A566" s="411" t="s">
        <v>105</v>
      </c>
      <c r="B566" s="411" t="s">
        <v>310</v>
      </c>
      <c r="C566" s="412">
        <v>42370</v>
      </c>
      <c r="D566" s="413" t="str">
        <f t="shared" si="85"/>
        <v>42370Фора2014</v>
      </c>
      <c r="E566" s="414">
        <v>1199591689.1730001</v>
      </c>
      <c r="F566" s="414">
        <v>20596416.739999998</v>
      </c>
      <c r="G566" s="413">
        <v>0.117044785274068</v>
      </c>
      <c r="H566" s="413">
        <v>7.9062637473988506E-2</v>
      </c>
    </row>
    <row r="567" spans="1:8" x14ac:dyDescent="0.25">
      <c r="A567" s="411" t="s">
        <v>105</v>
      </c>
      <c r="B567" s="411" t="s">
        <v>310</v>
      </c>
      <c r="C567" s="412">
        <v>42401</v>
      </c>
      <c r="D567" s="413" t="str">
        <f t="shared" si="85"/>
        <v>42401Фора2014</v>
      </c>
      <c r="E567" s="414">
        <v>1183000071.6129999</v>
      </c>
      <c r="F567" s="414">
        <v>16591617.560000001</v>
      </c>
      <c r="G567" s="413">
        <v>0.109847910405333</v>
      </c>
      <c r="H567" s="413">
        <v>8.4720004381465097E-2</v>
      </c>
    </row>
    <row r="568" spans="1:8" x14ac:dyDescent="0.25">
      <c r="A568" s="411" t="s">
        <v>105</v>
      </c>
      <c r="B568" s="411" t="s">
        <v>310</v>
      </c>
      <c r="C568" s="412">
        <v>42430</v>
      </c>
      <c r="D568" s="413" t="str">
        <f t="shared" si="85"/>
        <v>42430Фора2014</v>
      </c>
      <c r="E568" s="414">
        <v>1167800787.4993</v>
      </c>
      <c r="F568" s="414">
        <v>15199284.113700001</v>
      </c>
      <c r="G568" s="413">
        <v>0.119429766785578</v>
      </c>
      <c r="H568" s="413">
        <v>2.5967911598689299E-2</v>
      </c>
    </row>
    <row r="569" spans="1:8" x14ac:dyDescent="0.25">
      <c r="A569" s="411" t="s">
        <v>105</v>
      </c>
      <c r="B569" s="411" t="s">
        <v>310</v>
      </c>
      <c r="C569" s="412">
        <v>42461</v>
      </c>
      <c r="D569" s="413" t="str">
        <f t="shared" si="85"/>
        <v>42461Фора2014</v>
      </c>
      <c r="E569" s="414">
        <v>1157443024.9946001</v>
      </c>
      <c r="F569" s="414">
        <v>10357762.504699999</v>
      </c>
      <c r="G569" s="413">
        <v>7.6467890285406598E-2</v>
      </c>
      <c r="H569" s="413">
        <v>0.124243893722445</v>
      </c>
    </row>
    <row r="570" spans="1:8" x14ac:dyDescent="0.25">
      <c r="A570" s="411" t="s">
        <v>105</v>
      </c>
      <c r="B570" s="411" t="s">
        <v>310</v>
      </c>
      <c r="C570" s="412">
        <v>42491</v>
      </c>
      <c r="D570" s="413" t="str">
        <f t="shared" si="85"/>
        <v>42491Фора2014</v>
      </c>
      <c r="E570" s="414">
        <v>1139904101.98</v>
      </c>
      <c r="F570" s="414">
        <v>17538923.014600001</v>
      </c>
      <c r="G570" s="413">
        <v>8.9764260603649601E-2</v>
      </c>
      <c r="H570" s="413">
        <v>0.126813233370595</v>
      </c>
    </row>
    <row r="571" spans="1:8" x14ac:dyDescent="0.25">
      <c r="A571" s="411" t="s">
        <v>105</v>
      </c>
      <c r="B571" s="411" t="s">
        <v>310</v>
      </c>
      <c r="C571" s="412">
        <v>42522</v>
      </c>
      <c r="D571" s="413" t="str">
        <f t="shared" si="85"/>
        <v>42522Фора2014</v>
      </c>
      <c r="E571" s="414">
        <v>1128822484.01</v>
      </c>
      <c r="F571" s="414">
        <v>11081617.970000001</v>
      </c>
      <c r="G571" s="413">
        <v>7.0581750097481397E-2</v>
      </c>
      <c r="H571" s="413">
        <v>1.7312009735097601E-2</v>
      </c>
    </row>
    <row r="572" spans="1:8" x14ac:dyDescent="0.25">
      <c r="A572" s="411" t="s">
        <v>105</v>
      </c>
      <c r="B572" s="411" t="s">
        <v>310</v>
      </c>
      <c r="C572" s="412">
        <v>42552</v>
      </c>
      <c r="D572" s="413" t="str">
        <f t="shared" si="85"/>
        <v>42552Фора2014</v>
      </c>
      <c r="E572" s="414">
        <v>1112279977.3800001</v>
      </c>
      <c r="F572" s="414">
        <v>16542506.630000001</v>
      </c>
      <c r="G572" s="413">
        <v>0.137220808420107</v>
      </c>
      <c r="H572" s="413">
        <v>8.36309847530083E-2</v>
      </c>
    </row>
    <row r="573" spans="1:8" x14ac:dyDescent="0.25">
      <c r="A573" s="411" t="s">
        <v>105</v>
      </c>
      <c r="B573" s="411" t="s">
        <v>310</v>
      </c>
      <c r="C573" s="412">
        <v>42583</v>
      </c>
      <c r="D573" s="413" t="str">
        <f t="shared" si="85"/>
        <v>42583Фора2014</v>
      </c>
      <c r="E573" s="414">
        <v>1091848069.46</v>
      </c>
      <c r="F573" s="414">
        <v>20431907.920000002</v>
      </c>
      <c r="G573" s="413">
        <v>9.3525070464593393E-2</v>
      </c>
      <c r="H573" s="413">
        <v>0.13324078354354399</v>
      </c>
    </row>
    <row r="574" spans="1:8" x14ac:dyDescent="0.25">
      <c r="A574" s="411" t="s">
        <v>105</v>
      </c>
      <c r="B574" s="411" t="s">
        <v>310</v>
      </c>
      <c r="C574" s="412">
        <v>42614</v>
      </c>
      <c r="D574" s="413" t="str">
        <f t="shared" si="85"/>
        <v>42614Фора2014</v>
      </c>
      <c r="E574" s="414">
        <v>1077370490.8199999</v>
      </c>
      <c r="F574" s="414">
        <v>14477578.640000001</v>
      </c>
      <c r="G574" s="413">
        <v>0.10813520873961199</v>
      </c>
      <c r="H574" s="413">
        <v>3.1534613224983202E-2</v>
      </c>
    </row>
    <row r="575" spans="1:8" x14ac:dyDescent="0.25">
      <c r="A575" s="411" t="s">
        <v>105</v>
      </c>
      <c r="B575" s="411" t="s">
        <v>310</v>
      </c>
      <c r="C575" s="412">
        <v>42644</v>
      </c>
      <c r="D575" s="413" t="str">
        <f t="shared" si="85"/>
        <v>42644Фора2014</v>
      </c>
      <c r="E575" s="414">
        <v>1031729781.09</v>
      </c>
      <c r="F575" s="414">
        <v>45640709.729999997</v>
      </c>
      <c r="G575" s="413">
        <v>0.29928279598660001</v>
      </c>
      <c r="H575" s="413">
        <v>0.33571015916032299</v>
      </c>
    </row>
    <row r="576" spans="1:8" x14ac:dyDescent="0.25">
      <c r="A576" s="411" t="s">
        <v>105</v>
      </c>
      <c r="B576" s="411" t="s">
        <v>310</v>
      </c>
      <c r="C576" s="412">
        <v>42675</v>
      </c>
      <c r="D576" s="413" t="str">
        <f t="shared" si="85"/>
        <v>42675Фора2014</v>
      </c>
      <c r="E576" s="414">
        <v>1020343855.01</v>
      </c>
      <c r="F576" s="414">
        <v>11385926.08</v>
      </c>
      <c r="G576" s="413">
        <v>8.5503987868427694E-2</v>
      </c>
      <c r="H576" s="413">
        <v>2.2030950490793299E-2</v>
      </c>
    </row>
    <row r="577" spans="1:8" x14ac:dyDescent="0.25">
      <c r="A577" s="411" t="s">
        <v>105</v>
      </c>
      <c r="B577" s="411" t="s">
        <v>310</v>
      </c>
      <c r="C577" s="412">
        <v>42705</v>
      </c>
      <c r="D577" s="413" t="str">
        <f t="shared" si="85"/>
        <v>42705Фора2014</v>
      </c>
      <c r="E577" s="414">
        <v>1002626807.23</v>
      </c>
      <c r="F577" s="414">
        <v>17717047.780000001</v>
      </c>
      <c r="G577" s="413">
        <v>0.15950898714624401</v>
      </c>
      <c r="H577" s="413">
        <v>0.11360451591342299</v>
      </c>
    </row>
    <row r="578" spans="1:8" x14ac:dyDescent="0.25">
      <c r="A578" s="411" t="s">
        <v>105</v>
      </c>
      <c r="B578" s="411" t="s">
        <v>310</v>
      </c>
      <c r="C578" s="412">
        <v>42736</v>
      </c>
      <c r="D578" s="413" t="str">
        <f t="shared" ref="D578:D641" si="86">C578&amp;B578</f>
        <v>42736Фора2014</v>
      </c>
      <c r="E578" s="414">
        <v>988818844.049999</v>
      </c>
      <c r="F578" s="414">
        <v>13807963.18</v>
      </c>
      <c r="G578" s="413">
        <v>0.124567160199602</v>
      </c>
      <c r="H578" s="413">
        <v>3.1998383974783398E-2</v>
      </c>
    </row>
    <row r="579" spans="1:8" x14ac:dyDescent="0.25">
      <c r="A579" s="411" t="s">
        <v>105</v>
      </c>
      <c r="B579" s="411" t="s">
        <v>310</v>
      </c>
      <c r="C579" s="412">
        <v>42767</v>
      </c>
      <c r="D579" s="413" t="str">
        <f t="shared" si="86"/>
        <v>42767Фора2014</v>
      </c>
      <c r="E579" s="414">
        <v>966991167.90000105</v>
      </c>
      <c r="F579" s="414">
        <v>30202199.75</v>
      </c>
      <c r="G579" s="413">
        <v>0.167640696962021</v>
      </c>
      <c r="H579" s="413">
        <v>0.17779724512653899</v>
      </c>
    </row>
    <row r="580" spans="1:8" x14ac:dyDescent="0.25">
      <c r="A580" s="411" t="s">
        <v>105</v>
      </c>
      <c r="B580" s="411" t="s">
        <v>310</v>
      </c>
      <c r="C580" s="412">
        <v>42795</v>
      </c>
      <c r="D580" s="413" t="str">
        <f t="shared" si="86"/>
        <v>42795Фора2014</v>
      </c>
      <c r="E580" s="414">
        <v>942639134.86000001</v>
      </c>
      <c r="F580" s="414">
        <v>24352033.039999999</v>
      </c>
      <c r="G580" s="413">
        <v>0.164753534657687</v>
      </c>
      <c r="H580" s="413">
        <v>3.4197448709409398E-2</v>
      </c>
    </row>
    <row r="581" spans="1:8" x14ac:dyDescent="0.25">
      <c r="A581" s="411" t="s">
        <v>105</v>
      </c>
      <c r="B581" s="411" t="s">
        <v>310</v>
      </c>
      <c r="C581" s="412">
        <v>42826</v>
      </c>
      <c r="D581" s="413" t="str">
        <f t="shared" si="86"/>
        <v>42826Фора2014</v>
      </c>
      <c r="E581" s="414">
        <v>926563313.67999899</v>
      </c>
      <c r="F581" s="414">
        <v>23964124.699999999</v>
      </c>
      <c r="G581" s="413">
        <v>0.19228718959317401</v>
      </c>
      <c r="H581" s="413">
        <v>7.9095647553372797E-2</v>
      </c>
    </row>
    <row r="582" spans="1:8" x14ac:dyDescent="0.25">
      <c r="A582" s="411" t="s">
        <v>105</v>
      </c>
      <c r="B582" s="411" t="s">
        <v>310</v>
      </c>
      <c r="C582" s="412">
        <v>42856</v>
      </c>
      <c r="D582" s="413" t="str">
        <f t="shared" si="86"/>
        <v>42856Фора2014</v>
      </c>
      <c r="E582" s="414">
        <v>906144439.5</v>
      </c>
      <c r="F582" s="414">
        <v>20418874.18</v>
      </c>
      <c r="G582" s="413">
        <v>8.58288702964419E-2</v>
      </c>
      <c r="H582" s="413">
        <v>0.13343679668887301</v>
      </c>
    </row>
    <row r="583" spans="1:8" x14ac:dyDescent="0.25">
      <c r="A583" s="411" t="s">
        <v>105</v>
      </c>
      <c r="B583" s="411" t="s">
        <v>310</v>
      </c>
      <c r="C583" s="412">
        <v>42887</v>
      </c>
      <c r="D583" s="413" t="str">
        <f t="shared" si="86"/>
        <v>42887Фора2014</v>
      </c>
      <c r="E583" s="414">
        <v>897714812.25000095</v>
      </c>
      <c r="F583" s="414">
        <v>8429627.2500000093</v>
      </c>
      <c r="G583" s="413">
        <v>7.4246228942091097E-2</v>
      </c>
      <c r="H583" s="413">
        <v>5.0903354441207298E-2</v>
      </c>
    </row>
    <row r="584" spans="1:8" x14ac:dyDescent="0.25">
      <c r="A584" s="411" t="s">
        <v>105</v>
      </c>
      <c r="B584" s="411" t="s">
        <v>310</v>
      </c>
      <c r="C584" s="412">
        <v>42917</v>
      </c>
      <c r="D584" s="413" t="str">
        <f t="shared" si="86"/>
        <v>42917Фора2014</v>
      </c>
      <c r="E584" s="414">
        <v>888769837.45000005</v>
      </c>
      <c r="F584" s="414">
        <v>23048994.43</v>
      </c>
      <c r="G584" s="413">
        <v>0.24174080325323799</v>
      </c>
      <c r="H584" s="413">
        <v>0</v>
      </c>
    </row>
    <row r="585" spans="1:8" x14ac:dyDescent="0.25">
      <c r="A585" s="411" t="s">
        <v>105</v>
      </c>
      <c r="B585" s="411" t="s">
        <v>310</v>
      </c>
      <c r="C585" s="412">
        <v>42948</v>
      </c>
      <c r="D585" s="413" t="str">
        <f t="shared" si="86"/>
        <v>42948Фора2014</v>
      </c>
      <c r="E585" s="414">
        <v>876463703.39000106</v>
      </c>
      <c r="F585" s="414">
        <v>12306134.060000001</v>
      </c>
      <c r="G585" s="413">
        <v>6.5906269312425006E-2</v>
      </c>
      <c r="H585" s="413">
        <v>6.7499697519931998E-2</v>
      </c>
    </row>
    <row r="586" spans="1:8" x14ac:dyDescent="0.25">
      <c r="A586" s="411" t="s">
        <v>105</v>
      </c>
      <c r="B586" s="411" t="s">
        <v>310</v>
      </c>
      <c r="C586" s="412">
        <v>42979</v>
      </c>
      <c r="D586" s="413" t="str">
        <f t="shared" si="86"/>
        <v>42979Фора2014</v>
      </c>
      <c r="E586" s="414">
        <v>854439315.50999999</v>
      </c>
      <c r="F586" s="414">
        <v>70063902.810000002</v>
      </c>
      <c r="G586" s="413">
        <v>0.53731986982250601</v>
      </c>
      <c r="H586" s="413">
        <v>0.244931346131391</v>
      </c>
    </row>
    <row r="587" spans="1:8" x14ac:dyDescent="0.25">
      <c r="A587" s="411" t="s">
        <v>105</v>
      </c>
      <c r="B587" s="411" t="s">
        <v>310</v>
      </c>
      <c r="C587" s="412">
        <v>43009</v>
      </c>
      <c r="D587" s="413" t="str">
        <f t="shared" si="86"/>
        <v>43009Фора2014</v>
      </c>
      <c r="E587" s="414">
        <v>834603594.51999998</v>
      </c>
      <c r="F587" s="414">
        <v>21215338.469999999</v>
      </c>
      <c r="G587" s="413">
        <v>0.17614735080368399</v>
      </c>
      <c r="H587" s="413">
        <v>0.12974336735275199</v>
      </c>
    </row>
    <row r="588" spans="1:8" x14ac:dyDescent="0.25">
      <c r="A588" s="411" t="s">
        <v>105</v>
      </c>
      <c r="B588" s="411" t="s">
        <v>310</v>
      </c>
      <c r="C588" s="412">
        <v>43040</v>
      </c>
      <c r="D588" s="413" t="str">
        <f t="shared" si="86"/>
        <v>43040Фора2014</v>
      </c>
      <c r="E588" s="414">
        <v>817933550.68999898</v>
      </c>
      <c r="F588" s="414">
        <v>16670043.83</v>
      </c>
      <c r="G588" s="413">
        <v>0.18637949067401099</v>
      </c>
      <c r="H588" s="413">
        <v>3.4275571227527599E-2</v>
      </c>
    </row>
    <row r="589" spans="1:8" x14ac:dyDescent="0.25">
      <c r="A589" s="411" t="s">
        <v>105</v>
      </c>
      <c r="B589" s="411" t="s">
        <v>310</v>
      </c>
      <c r="C589" s="412">
        <v>43070</v>
      </c>
      <c r="D589" s="413" t="str">
        <f t="shared" si="86"/>
        <v>43070Фора2014</v>
      </c>
      <c r="E589" s="414">
        <v>795402570.08000004</v>
      </c>
      <c r="F589" s="414">
        <v>22530980.609999999</v>
      </c>
      <c r="G589" s="413">
        <v>0.26042543182265898</v>
      </c>
      <c r="H589" s="413">
        <v>3.3064301269886101E-3</v>
      </c>
    </row>
    <row r="590" spans="1:8" x14ac:dyDescent="0.25">
      <c r="A590" s="411" t="s">
        <v>105</v>
      </c>
      <c r="B590" s="411" t="s">
        <v>310</v>
      </c>
      <c r="C590" s="412">
        <v>43101</v>
      </c>
      <c r="D590" s="413" t="str">
        <f t="shared" si="86"/>
        <v>43101Фора2014</v>
      </c>
      <c r="E590" s="414">
        <v>775441754.06000102</v>
      </c>
      <c r="F590" s="414">
        <v>20301613.109999999</v>
      </c>
      <c r="G590" s="413">
        <v>0.242089045340832</v>
      </c>
      <c r="H590" s="413">
        <v>4.6416506440364297E-2</v>
      </c>
    </row>
    <row r="591" spans="1:8" x14ac:dyDescent="0.25">
      <c r="A591" s="411" t="s">
        <v>105</v>
      </c>
      <c r="B591" s="411" t="s">
        <v>310</v>
      </c>
      <c r="C591" s="412">
        <v>43132</v>
      </c>
      <c r="D591" s="413" t="str">
        <f t="shared" si="86"/>
        <v>43132Фора2014</v>
      </c>
      <c r="E591" s="414">
        <v>761197497.66999996</v>
      </c>
      <c r="F591" s="414">
        <v>14244256.390000001</v>
      </c>
      <c r="G591" s="413">
        <v>0.16968621413837001</v>
      </c>
      <c r="H591" s="413">
        <v>4.7049071916806698E-2</v>
      </c>
    </row>
    <row r="592" spans="1:8" x14ac:dyDescent="0.25">
      <c r="A592" s="411" t="s">
        <v>105</v>
      </c>
      <c r="B592" s="411" t="s">
        <v>310</v>
      </c>
      <c r="C592" s="412">
        <v>43160</v>
      </c>
      <c r="D592" s="413" t="str">
        <f t="shared" si="86"/>
        <v>43160Фора2014</v>
      </c>
      <c r="E592" s="414">
        <v>742584863.83000004</v>
      </c>
      <c r="F592" s="414">
        <v>19620708.18</v>
      </c>
      <c r="G592" s="413">
        <v>0.24071958831651899</v>
      </c>
      <c r="H592" s="413">
        <v>0.117012608670004</v>
      </c>
    </row>
    <row r="593" spans="1:8" x14ac:dyDescent="0.25">
      <c r="A593" s="411" t="s">
        <v>105</v>
      </c>
      <c r="B593" s="411" t="s">
        <v>310</v>
      </c>
      <c r="C593" s="412">
        <v>43191</v>
      </c>
      <c r="D593" s="413" t="str">
        <f t="shared" si="86"/>
        <v>43191Фора2014</v>
      </c>
      <c r="E593" s="414">
        <v>729111015.34000099</v>
      </c>
      <c r="F593" s="414">
        <v>13473848.49</v>
      </c>
      <c r="G593" s="413">
        <v>0.16484256123185501</v>
      </c>
      <c r="H593" s="413">
        <v>0</v>
      </c>
    </row>
    <row r="594" spans="1:8" x14ac:dyDescent="0.25">
      <c r="A594" s="411" t="s">
        <v>105</v>
      </c>
      <c r="B594" s="411" t="s">
        <v>310</v>
      </c>
      <c r="C594" s="412">
        <v>43221</v>
      </c>
      <c r="D594" s="413" t="str">
        <f t="shared" si="86"/>
        <v>43221Фора2014</v>
      </c>
      <c r="E594" s="414">
        <v>691185808.5</v>
      </c>
      <c r="F594" s="414">
        <v>37925206.840000004</v>
      </c>
      <c r="G594" s="413">
        <v>0.40972512013509299</v>
      </c>
      <c r="H594" s="413">
        <v>9.3534048117019999E-2</v>
      </c>
    </row>
    <row r="595" spans="1:8" x14ac:dyDescent="0.25">
      <c r="A595" s="411" t="s">
        <v>105</v>
      </c>
      <c r="B595" s="411" t="s">
        <v>310</v>
      </c>
      <c r="C595" s="412">
        <v>43252</v>
      </c>
      <c r="D595" s="413" t="str">
        <f t="shared" si="86"/>
        <v>43252Фора2014</v>
      </c>
      <c r="E595" s="414">
        <v>675443095.70000005</v>
      </c>
      <c r="F595" s="414">
        <v>15742712.800000001</v>
      </c>
      <c r="G595" s="413">
        <v>0.212357564857728</v>
      </c>
      <c r="H595" s="413">
        <v>0</v>
      </c>
    </row>
    <row r="596" spans="1:8" x14ac:dyDescent="0.25">
      <c r="A596" s="411" t="s">
        <v>105</v>
      </c>
      <c r="B596" s="411" t="s">
        <v>310</v>
      </c>
      <c r="C596" s="412">
        <v>43282</v>
      </c>
      <c r="D596" s="413" t="str">
        <f t="shared" si="86"/>
        <v>43282Фора2014</v>
      </c>
      <c r="E596" s="414">
        <v>660204092.75</v>
      </c>
      <c r="F596" s="414">
        <v>15714662.710000001</v>
      </c>
      <c r="G596" s="413">
        <v>0.21636280720308601</v>
      </c>
      <c r="H596" s="413">
        <v>0.125406645894759</v>
      </c>
    </row>
    <row r="597" spans="1:8" x14ac:dyDescent="0.25">
      <c r="A597" s="411" t="s">
        <v>105</v>
      </c>
      <c r="B597" s="411" t="s">
        <v>310</v>
      </c>
      <c r="C597" s="412">
        <v>43313</v>
      </c>
      <c r="D597" s="413" t="str">
        <f t="shared" si="86"/>
        <v>43313Фора2014</v>
      </c>
      <c r="E597" s="414">
        <v>649451930.00999999</v>
      </c>
      <c r="F597" s="414">
        <v>10860616.25</v>
      </c>
      <c r="G597" s="413">
        <v>0.117949887783563</v>
      </c>
      <c r="H597" s="413">
        <v>0.15006799581674299</v>
      </c>
    </row>
    <row r="598" spans="1:8" x14ac:dyDescent="0.25">
      <c r="A598" s="411" t="s">
        <v>105</v>
      </c>
      <c r="B598" s="411" t="s">
        <v>310</v>
      </c>
      <c r="C598" s="412">
        <v>43344</v>
      </c>
      <c r="D598" s="413" t="str">
        <f t="shared" si="86"/>
        <v>43344Фора2014</v>
      </c>
      <c r="E598" s="414">
        <v>631456757.76999903</v>
      </c>
      <c r="F598" s="414">
        <v>17995172.239999998</v>
      </c>
      <c r="G598" s="413">
        <v>0.260064465543699</v>
      </c>
      <c r="H598" s="413">
        <v>0</v>
      </c>
    </row>
    <row r="599" spans="1:8" x14ac:dyDescent="0.25">
      <c r="A599" s="411" t="s">
        <v>105</v>
      </c>
      <c r="B599" s="411" t="s">
        <v>310</v>
      </c>
      <c r="C599" s="412">
        <v>43374</v>
      </c>
      <c r="D599" s="413" t="str">
        <f t="shared" si="86"/>
        <v>43374Фора2014</v>
      </c>
      <c r="E599" s="414">
        <v>587940280.23000002</v>
      </c>
      <c r="F599" s="414">
        <v>43516477.539999999</v>
      </c>
      <c r="G599" s="413">
        <v>0.44815270064993001</v>
      </c>
      <c r="H599" s="413">
        <v>0.23116656004470201</v>
      </c>
    </row>
    <row r="600" spans="1:8" x14ac:dyDescent="0.25">
      <c r="A600" s="411" t="s">
        <v>105</v>
      </c>
      <c r="B600" s="411" t="s">
        <v>310</v>
      </c>
      <c r="C600" s="412">
        <v>43405</v>
      </c>
      <c r="D600" s="413" t="str">
        <f t="shared" si="86"/>
        <v>43405Фора2014</v>
      </c>
      <c r="E600" s="414">
        <v>557710710.37</v>
      </c>
      <c r="F600" s="414">
        <v>30229569.859999999</v>
      </c>
      <c r="G600" s="413">
        <v>0.30484602377228898</v>
      </c>
      <c r="H600" s="413">
        <v>0.24471387770907099</v>
      </c>
    </row>
    <row r="601" spans="1:8" x14ac:dyDescent="0.25">
      <c r="A601" s="411" t="s">
        <v>105</v>
      </c>
      <c r="B601" s="411" t="s">
        <v>310</v>
      </c>
      <c r="C601" s="412">
        <v>43435</v>
      </c>
      <c r="D601" s="413" t="str">
        <f t="shared" si="86"/>
        <v>43435Фора2014</v>
      </c>
      <c r="E601" s="414">
        <v>550655550.65999997</v>
      </c>
      <c r="F601" s="414">
        <v>7055159.71</v>
      </c>
      <c r="G601" s="413">
        <v>0.103391422891551</v>
      </c>
      <c r="H601" s="413">
        <v>0</v>
      </c>
    </row>
    <row r="602" spans="1:8" x14ac:dyDescent="0.25">
      <c r="A602" s="411" t="s">
        <v>105</v>
      </c>
      <c r="B602" s="411" t="s">
        <v>310</v>
      </c>
      <c r="C602" s="412">
        <v>43466</v>
      </c>
      <c r="D602" s="413" t="str">
        <f t="shared" si="86"/>
        <v>43466Фора2014</v>
      </c>
      <c r="E602" s="414">
        <v>536222160.5</v>
      </c>
      <c r="F602" s="414">
        <v>14433390.16</v>
      </c>
      <c r="G602" s="413">
        <v>0.24524986145806099</v>
      </c>
      <c r="H602" s="413">
        <v>0.357376058548105</v>
      </c>
    </row>
    <row r="603" spans="1:8" x14ac:dyDescent="0.25">
      <c r="A603" s="411" t="s">
        <v>105</v>
      </c>
      <c r="B603" s="411" t="s">
        <v>310</v>
      </c>
      <c r="C603" s="412">
        <v>43497</v>
      </c>
      <c r="D603" s="413" t="str">
        <f t="shared" si="86"/>
        <v>43497Фора2014</v>
      </c>
      <c r="E603" s="414">
        <v>524144227.16000003</v>
      </c>
      <c r="F603" s="414">
        <v>12077933.34</v>
      </c>
      <c r="G603" s="413">
        <v>0.15731355950565001</v>
      </c>
      <c r="H603" s="413">
        <v>0.14090796647689399</v>
      </c>
    </row>
    <row r="604" spans="1:8" x14ac:dyDescent="0.25">
      <c r="A604" s="411" t="s">
        <v>105</v>
      </c>
      <c r="B604" s="411" t="s">
        <v>310</v>
      </c>
      <c r="C604" s="412">
        <v>43525</v>
      </c>
      <c r="D604" s="413" t="str">
        <f t="shared" si="86"/>
        <v>43525Фора2014</v>
      </c>
      <c r="E604" s="414">
        <v>495613192.22000003</v>
      </c>
      <c r="F604" s="414">
        <v>31372115.77</v>
      </c>
      <c r="G604" s="413">
        <v>0.157256717054888</v>
      </c>
      <c r="H604" s="413">
        <v>0.48270643866443302</v>
      </c>
    </row>
    <row r="605" spans="1:8" x14ac:dyDescent="0.25">
      <c r="A605" s="411" t="s">
        <v>105</v>
      </c>
      <c r="B605" s="411" t="s">
        <v>310</v>
      </c>
      <c r="C605" s="412">
        <v>43556</v>
      </c>
      <c r="D605" s="413" t="str">
        <f t="shared" si="86"/>
        <v>43556Фора2014</v>
      </c>
      <c r="E605" s="414">
        <v>486326142.95999998</v>
      </c>
      <c r="F605" s="414">
        <v>9287049.2599999905</v>
      </c>
      <c r="G605" s="413">
        <v>0.169696996842434</v>
      </c>
      <c r="H605" s="413">
        <v>6.33802909129174E-2</v>
      </c>
    </row>
    <row r="606" spans="1:8" x14ac:dyDescent="0.25">
      <c r="A606" s="411" t="s">
        <v>105</v>
      </c>
      <c r="B606" s="411" t="s">
        <v>310</v>
      </c>
      <c r="C606" s="412">
        <v>43586</v>
      </c>
      <c r="D606" s="413" t="str">
        <f t="shared" si="86"/>
        <v>43586Фора2014</v>
      </c>
      <c r="E606" s="414">
        <v>464049461.70999998</v>
      </c>
      <c r="F606" s="414">
        <v>22276681.25</v>
      </c>
      <c r="G606" s="413">
        <v>0.251794664724943</v>
      </c>
      <c r="H606" s="413">
        <v>0.21556005229590799</v>
      </c>
    </row>
    <row r="607" spans="1:8" x14ac:dyDescent="0.25">
      <c r="A607" s="411" t="s">
        <v>105</v>
      </c>
      <c r="B607" s="411" t="s">
        <v>310</v>
      </c>
      <c r="C607" s="412">
        <v>43617</v>
      </c>
      <c r="D607" s="413" t="str">
        <f t="shared" si="86"/>
        <v>43617Фора2014</v>
      </c>
      <c r="E607" s="414">
        <v>461311651.62</v>
      </c>
      <c r="F607" s="414">
        <v>2737810.09</v>
      </c>
      <c r="G607" s="413">
        <v>2.6905020585137201E-2</v>
      </c>
      <c r="H607" s="413">
        <v>9.7941681051914295E-2</v>
      </c>
    </row>
    <row r="608" spans="1:8" x14ac:dyDescent="0.25">
      <c r="A608" s="411" t="s">
        <v>105</v>
      </c>
      <c r="B608" s="411" t="s">
        <v>310</v>
      </c>
      <c r="C608" s="412">
        <v>43647</v>
      </c>
      <c r="D608" s="413" t="str">
        <f t="shared" si="86"/>
        <v>43647Фора2014</v>
      </c>
      <c r="E608" s="414">
        <v>443088023.39999998</v>
      </c>
      <c r="F608" s="414">
        <v>18223628.219999999</v>
      </c>
      <c r="G608" s="413">
        <v>0.196477078449554</v>
      </c>
      <c r="H608" s="413">
        <v>0.204276464190811</v>
      </c>
    </row>
    <row r="609" spans="1:8" x14ac:dyDescent="0.25">
      <c r="A609" s="411" t="s">
        <v>105</v>
      </c>
      <c r="B609" s="411" t="s">
        <v>310</v>
      </c>
      <c r="C609" s="412">
        <v>43678</v>
      </c>
      <c r="D609" s="413" t="str">
        <f t="shared" si="86"/>
        <v>43678Фора2014</v>
      </c>
      <c r="E609" s="414">
        <v>398902875.76999998</v>
      </c>
      <c r="F609" s="414">
        <v>44185147.630000003</v>
      </c>
      <c r="G609" s="413">
        <v>0.57822784948277295</v>
      </c>
      <c r="H609" s="413">
        <v>0.363168563770773</v>
      </c>
    </row>
    <row r="610" spans="1:8" x14ac:dyDescent="0.25">
      <c r="A610" s="411" t="s">
        <v>105</v>
      </c>
      <c r="B610" s="411" t="s">
        <v>310</v>
      </c>
      <c r="C610" s="412">
        <v>43709</v>
      </c>
      <c r="D610" s="413" t="str">
        <f t="shared" si="86"/>
        <v>43709Фора2014</v>
      </c>
      <c r="E610" s="414">
        <v>335992826.48000002</v>
      </c>
      <c r="F610" s="414">
        <v>62910049.289999999</v>
      </c>
      <c r="G610" s="413">
        <v>0.91060659464610405</v>
      </c>
      <c r="H610" s="413">
        <v>0</v>
      </c>
    </row>
    <row r="611" spans="1:8" x14ac:dyDescent="0.25">
      <c r="A611" s="411" t="s">
        <v>105</v>
      </c>
      <c r="B611" s="411" t="s">
        <v>310</v>
      </c>
      <c r="C611" s="412">
        <v>43739</v>
      </c>
      <c r="D611" s="413" t="str">
        <f t="shared" si="86"/>
        <v>43739Фора2014</v>
      </c>
      <c r="E611" s="414">
        <v>324277046.51999998</v>
      </c>
      <c r="F611" s="414">
        <v>11715779.960000001</v>
      </c>
      <c r="G611" s="413">
        <v>0.31778214339258498</v>
      </c>
      <c r="H611" s="413">
        <v>0</v>
      </c>
    </row>
    <row r="612" spans="1:8" x14ac:dyDescent="0.25">
      <c r="A612" s="411" t="s">
        <v>104</v>
      </c>
      <c r="B612" s="411" t="s">
        <v>15</v>
      </c>
      <c r="C612" s="412">
        <v>42005</v>
      </c>
      <c r="D612" s="413" t="str">
        <f t="shared" si="86"/>
        <v>42005Союз-1</v>
      </c>
      <c r="E612" s="414">
        <v>3498599248.6000099</v>
      </c>
      <c r="F612" s="414">
        <v>76078284.599999994</v>
      </c>
      <c r="G612" s="413">
        <v>0.129517771862172</v>
      </c>
      <c r="H612" s="413">
        <v>6.22611741408979E-2</v>
      </c>
    </row>
    <row r="613" spans="1:8" x14ac:dyDescent="0.25">
      <c r="A613" s="411" t="s">
        <v>104</v>
      </c>
      <c r="B613" s="411" t="s">
        <v>15</v>
      </c>
      <c r="C613" s="412">
        <v>42036</v>
      </c>
      <c r="D613" s="413" t="str">
        <f t="shared" si="86"/>
        <v>42036Союз-1</v>
      </c>
      <c r="E613" s="414">
        <v>3455922468.8699999</v>
      </c>
      <c r="F613" s="414">
        <v>42676779.729999997</v>
      </c>
      <c r="G613" s="413">
        <v>9.5026464663173105E-2</v>
      </c>
      <c r="H613" s="413">
        <v>4.2271419966867001E-2</v>
      </c>
    </row>
    <row r="614" spans="1:8" x14ac:dyDescent="0.25">
      <c r="A614" s="411" t="s">
        <v>104</v>
      </c>
      <c r="B614" s="411" t="s">
        <v>15</v>
      </c>
      <c r="C614" s="412">
        <v>42064</v>
      </c>
      <c r="D614" s="413" t="str">
        <f t="shared" si="86"/>
        <v>42064Союз-1</v>
      </c>
      <c r="E614" s="414">
        <v>3408661694</v>
      </c>
      <c r="F614" s="414">
        <v>47260774.869999997</v>
      </c>
      <c r="G614" s="413">
        <v>9.7011669862826805E-2</v>
      </c>
      <c r="H614" s="413">
        <v>0.11888449093237601</v>
      </c>
    </row>
    <row r="615" spans="1:8" x14ac:dyDescent="0.25">
      <c r="A615" s="411" t="s">
        <v>104</v>
      </c>
      <c r="B615" s="411" t="s">
        <v>15</v>
      </c>
      <c r="C615" s="412">
        <v>42095</v>
      </c>
      <c r="D615" s="413" t="str">
        <f t="shared" si="86"/>
        <v>42095Союз-1</v>
      </c>
      <c r="E615" s="414">
        <v>3320322424.9200001</v>
      </c>
      <c r="F615" s="414">
        <v>88339269.079999998</v>
      </c>
      <c r="G615" s="413">
        <v>0.172184542465843</v>
      </c>
      <c r="H615" s="413">
        <v>0.171093603432979</v>
      </c>
    </row>
    <row r="616" spans="1:8" x14ac:dyDescent="0.25">
      <c r="A616" s="411" t="s">
        <v>104</v>
      </c>
      <c r="B616" s="411" t="s">
        <v>15</v>
      </c>
      <c r="C616" s="412">
        <v>42125</v>
      </c>
      <c r="D616" s="413" t="str">
        <f t="shared" si="86"/>
        <v>42125Союз-1</v>
      </c>
      <c r="E616" s="414">
        <v>3257522367.8099999</v>
      </c>
      <c r="F616" s="414">
        <v>62800057.110000104</v>
      </c>
      <c r="G616" s="413">
        <v>8.3140493761343207E-2</v>
      </c>
      <c r="H616" s="413">
        <v>0.114478389037605</v>
      </c>
    </row>
    <row r="617" spans="1:8" x14ac:dyDescent="0.25">
      <c r="A617" s="411" t="s">
        <v>104</v>
      </c>
      <c r="B617" s="411" t="s">
        <v>15</v>
      </c>
      <c r="C617" s="412">
        <v>42156</v>
      </c>
      <c r="D617" s="413" t="str">
        <f t="shared" si="86"/>
        <v>42156Союз-1</v>
      </c>
      <c r="E617" s="414">
        <v>3215090545.9000101</v>
      </c>
      <c r="F617" s="414">
        <v>42431821.9099999</v>
      </c>
      <c r="G617" s="413">
        <v>9.8661441482294901E-2</v>
      </c>
      <c r="H617" s="413">
        <v>0.11125482437114401</v>
      </c>
    </row>
    <row r="618" spans="1:8" x14ac:dyDescent="0.25">
      <c r="A618" s="411" t="s">
        <v>104</v>
      </c>
      <c r="B618" s="411" t="s">
        <v>15</v>
      </c>
      <c r="C618" s="412">
        <v>42186</v>
      </c>
      <c r="D618" s="413" t="str">
        <f t="shared" si="86"/>
        <v>42186Союз-1</v>
      </c>
      <c r="E618" s="414">
        <v>3128446575.1999898</v>
      </c>
      <c r="F618" s="414">
        <v>86643970.699999794</v>
      </c>
      <c r="G618" s="413">
        <v>0.12898457215953399</v>
      </c>
      <c r="H618" s="413">
        <v>0.138003558073547</v>
      </c>
    </row>
    <row r="619" spans="1:8" x14ac:dyDescent="0.25">
      <c r="A619" s="411" t="s">
        <v>104</v>
      </c>
      <c r="B619" s="411" t="s">
        <v>15</v>
      </c>
      <c r="C619" s="412">
        <v>42217</v>
      </c>
      <c r="D619" s="413" t="str">
        <f t="shared" si="86"/>
        <v>42217Союз-1</v>
      </c>
      <c r="E619" s="414">
        <v>3088113696.1099901</v>
      </c>
      <c r="F619" s="414">
        <v>40332879.090000004</v>
      </c>
      <c r="G619" s="413">
        <v>8.5076706692575402E-2</v>
      </c>
      <c r="H619" s="413">
        <v>3.2012216275063801E-2</v>
      </c>
    </row>
    <row r="620" spans="1:8" x14ac:dyDescent="0.25">
      <c r="A620" s="411" t="s">
        <v>104</v>
      </c>
      <c r="B620" s="411" t="s">
        <v>15</v>
      </c>
      <c r="C620" s="412">
        <v>42248</v>
      </c>
      <c r="D620" s="413" t="str">
        <f t="shared" si="86"/>
        <v>42248Союз-1</v>
      </c>
      <c r="E620" s="414">
        <v>3056520527.0900002</v>
      </c>
      <c r="F620" s="414">
        <v>31593169.02</v>
      </c>
      <c r="G620" s="413">
        <v>5.6525136292816101E-2</v>
      </c>
      <c r="H620" s="413">
        <v>5.5390725562787201E-2</v>
      </c>
    </row>
    <row r="621" spans="1:8" x14ac:dyDescent="0.25">
      <c r="A621" s="411" t="s">
        <v>104</v>
      </c>
      <c r="B621" s="411" t="s">
        <v>15</v>
      </c>
      <c r="C621" s="412">
        <v>42278</v>
      </c>
      <c r="D621" s="413" t="str">
        <f t="shared" si="86"/>
        <v>42278Союз-1</v>
      </c>
      <c r="E621" s="414">
        <v>2982269110.6500001</v>
      </c>
      <c r="F621" s="414">
        <v>74251416.440000102</v>
      </c>
      <c r="G621" s="413">
        <v>0.115053702812421</v>
      </c>
      <c r="H621" s="413">
        <v>0.115137606718289</v>
      </c>
    </row>
    <row r="622" spans="1:8" x14ac:dyDescent="0.25">
      <c r="A622" s="411" t="s">
        <v>104</v>
      </c>
      <c r="B622" s="411" t="s">
        <v>15</v>
      </c>
      <c r="C622" s="412">
        <v>42309</v>
      </c>
      <c r="D622" s="413" t="str">
        <f t="shared" si="86"/>
        <v>42309Союз-1</v>
      </c>
      <c r="E622" s="414">
        <v>2949251833.6700001</v>
      </c>
      <c r="F622" s="414">
        <v>33017276.98</v>
      </c>
      <c r="G622" s="413">
        <v>7.2023191577814796E-2</v>
      </c>
      <c r="H622" s="413">
        <v>1.8156408511936301E-2</v>
      </c>
    </row>
    <row r="623" spans="1:8" x14ac:dyDescent="0.25">
      <c r="A623" s="411" t="s">
        <v>104</v>
      </c>
      <c r="B623" s="411" t="s">
        <v>15</v>
      </c>
      <c r="C623" s="412">
        <v>42339</v>
      </c>
      <c r="D623" s="413" t="str">
        <f t="shared" si="86"/>
        <v>42339Союз-1</v>
      </c>
      <c r="E623" s="414">
        <v>2890059474.6199999</v>
      </c>
      <c r="F623" s="414">
        <v>59192359.049999997</v>
      </c>
      <c r="G623" s="413">
        <v>0.12534844554038499</v>
      </c>
      <c r="H623" s="413">
        <v>5.4845845112532501E-2</v>
      </c>
    </row>
    <row r="624" spans="1:8" x14ac:dyDescent="0.25">
      <c r="A624" s="411" t="s">
        <v>104</v>
      </c>
      <c r="B624" s="411" t="s">
        <v>15</v>
      </c>
      <c r="C624" s="412">
        <v>42370</v>
      </c>
      <c r="D624" s="413" t="str">
        <f t="shared" si="86"/>
        <v>42370Союз-1</v>
      </c>
      <c r="E624" s="414">
        <v>2838672445.6999998</v>
      </c>
      <c r="F624" s="414">
        <v>51387028.919999897</v>
      </c>
      <c r="G624" s="413">
        <v>0.12772503230394899</v>
      </c>
      <c r="H624" s="413">
        <v>3.8680006427460299E-2</v>
      </c>
    </row>
    <row r="625" spans="1:8" x14ac:dyDescent="0.25">
      <c r="A625" s="411" t="s">
        <v>104</v>
      </c>
      <c r="B625" s="411" t="s">
        <v>15</v>
      </c>
      <c r="C625" s="412">
        <v>42401</v>
      </c>
      <c r="D625" s="413" t="str">
        <f t="shared" si="86"/>
        <v>42401Союз-1</v>
      </c>
      <c r="E625" s="414">
        <v>2803143950.1000099</v>
      </c>
      <c r="F625" s="414">
        <v>35528495.600000001</v>
      </c>
      <c r="G625" s="413">
        <v>8.8727215657003894E-2</v>
      </c>
      <c r="H625" s="413">
        <v>3.7967205715672497E-2</v>
      </c>
    </row>
    <row r="626" spans="1:8" x14ac:dyDescent="0.25">
      <c r="A626" s="411" t="s">
        <v>104</v>
      </c>
      <c r="B626" s="411" t="s">
        <v>15</v>
      </c>
      <c r="C626" s="412">
        <v>42430</v>
      </c>
      <c r="D626" s="413" t="str">
        <f t="shared" si="86"/>
        <v>42430Союз-1</v>
      </c>
      <c r="E626" s="414">
        <v>2737968845.73</v>
      </c>
      <c r="F626" s="414">
        <v>65175104.3699999</v>
      </c>
      <c r="G626" s="413">
        <v>0.136249613007388</v>
      </c>
      <c r="H626" s="413">
        <v>8.4460664380386699E-2</v>
      </c>
    </row>
    <row r="627" spans="1:8" x14ac:dyDescent="0.25">
      <c r="A627" s="411" t="s">
        <v>104</v>
      </c>
      <c r="B627" s="411" t="s">
        <v>15</v>
      </c>
      <c r="C627" s="412">
        <v>42461</v>
      </c>
      <c r="D627" s="413" t="str">
        <f t="shared" si="86"/>
        <v>42461Союз-1</v>
      </c>
      <c r="E627" s="414">
        <v>2678058324.73</v>
      </c>
      <c r="F627" s="414">
        <v>59910520.999999903</v>
      </c>
      <c r="G627" s="413">
        <v>0.14534439576118499</v>
      </c>
      <c r="H627" s="413">
        <v>3.6931663171250698E-2</v>
      </c>
    </row>
    <row r="628" spans="1:8" x14ac:dyDescent="0.25">
      <c r="A628" s="411" t="s">
        <v>104</v>
      </c>
      <c r="B628" s="411" t="s">
        <v>15</v>
      </c>
      <c r="C628" s="412">
        <v>42491</v>
      </c>
      <c r="D628" s="413" t="str">
        <f t="shared" si="86"/>
        <v>42491Союз-1</v>
      </c>
      <c r="E628" s="414">
        <v>2635815330.6300101</v>
      </c>
      <c r="F628" s="414">
        <v>42242994.100000001</v>
      </c>
      <c r="G628" s="413">
        <v>0.1198654127281</v>
      </c>
      <c r="H628" s="413">
        <v>3.4456846103622499E-2</v>
      </c>
    </row>
    <row r="629" spans="1:8" x14ac:dyDescent="0.25">
      <c r="A629" s="411" t="s">
        <v>104</v>
      </c>
      <c r="B629" s="411" t="s">
        <v>15</v>
      </c>
      <c r="C629" s="412">
        <v>42522</v>
      </c>
      <c r="D629" s="413" t="str">
        <f t="shared" si="86"/>
        <v>42522Союз-1</v>
      </c>
      <c r="E629" s="414">
        <v>2576104298.79</v>
      </c>
      <c r="F629" s="414">
        <v>59711031.839999899</v>
      </c>
      <c r="G629" s="413">
        <v>0.132789979473728</v>
      </c>
      <c r="H629" s="413">
        <v>7.9404531508278198E-2</v>
      </c>
    </row>
    <row r="630" spans="1:8" x14ac:dyDescent="0.25">
      <c r="A630" s="411" t="s">
        <v>104</v>
      </c>
      <c r="B630" s="411" t="s">
        <v>15</v>
      </c>
      <c r="C630" s="412">
        <v>42552</v>
      </c>
      <c r="D630" s="413" t="str">
        <f t="shared" si="86"/>
        <v>42552Союз-1</v>
      </c>
      <c r="E630" s="414">
        <v>2535343391.9299998</v>
      </c>
      <c r="F630" s="414">
        <v>40760906.859999999</v>
      </c>
      <c r="G630" s="413">
        <v>0.107256214237699</v>
      </c>
      <c r="H630" s="413">
        <v>2.6232552748867401E-2</v>
      </c>
    </row>
    <row r="631" spans="1:8" x14ac:dyDescent="0.25">
      <c r="A631" s="411" t="s">
        <v>104</v>
      </c>
      <c r="B631" s="411" t="s">
        <v>15</v>
      </c>
      <c r="C631" s="412">
        <v>42583</v>
      </c>
      <c r="D631" s="413" t="str">
        <f t="shared" si="86"/>
        <v>42583Союз-1</v>
      </c>
      <c r="E631" s="414">
        <v>2481411531.7800002</v>
      </c>
      <c r="F631" s="414">
        <v>53931860.149999999</v>
      </c>
      <c r="G631" s="413">
        <v>0.116615078928119</v>
      </c>
      <c r="H631" s="413">
        <v>8.3530164322441799E-2</v>
      </c>
    </row>
    <row r="632" spans="1:8" x14ac:dyDescent="0.25">
      <c r="A632" s="411" t="s">
        <v>104</v>
      </c>
      <c r="B632" s="411" t="s">
        <v>15</v>
      </c>
      <c r="C632" s="412">
        <v>42614</v>
      </c>
      <c r="D632" s="413" t="str">
        <f t="shared" si="86"/>
        <v>42614Союз-1</v>
      </c>
      <c r="E632" s="414">
        <v>2434378041.0999999</v>
      </c>
      <c r="F632" s="414">
        <v>47033490.68</v>
      </c>
      <c r="G632" s="413">
        <v>0.141456379884144</v>
      </c>
      <c r="H632" s="413">
        <v>3.8161442575355899E-2</v>
      </c>
    </row>
    <row r="633" spans="1:8" x14ac:dyDescent="0.25">
      <c r="A633" s="411" t="s">
        <v>104</v>
      </c>
      <c r="B633" s="411" t="s">
        <v>15</v>
      </c>
      <c r="C633" s="412">
        <v>42644</v>
      </c>
      <c r="D633" s="413" t="str">
        <f t="shared" si="86"/>
        <v>42644Союз-1</v>
      </c>
      <c r="E633" s="414">
        <v>2376549572.4899998</v>
      </c>
      <c r="F633" s="414">
        <v>57828468.609999999</v>
      </c>
      <c r="G633" s="413">
        <v>0.12930544166859501</v>
      </c>
      <c r="H633" s="413">
        <v>0.112518533435297</v>
      </c>
    </row>
    <row r="634" spans="1:8" x14ac:dyDescent="0.25">
      <c r="A634" s="411" t="s">
        <v>104</v>
      </c>
      <c r="B634" s="411" t="s">
        <v>15</v>
      </c>
      <c r="C634" s="412">
        <v>42675</v>
      </c>
      <c r="D634" s="413" t="str">
        <f t="shared" si="86"/>
        <v>42675Союз-1</v>
      </c>
      <c r="E634" s="414">
        <v>2337750873.8499999</v>
      </c>
      <c r="F634" s="414">
        <v>42276997.810000002</v>
      </c>
      <c r="G634" s="413">
        <v>0.124156057784872</v>
      </c>
      <c r="H634" s="413">
        <v>6.6223382687996503E-3</v>
      </c>
    </row>
    <row r="635" spans="1:8" x14ac:dyDescent="0.25">
      <c r="A635" s="411" t="s">
        <v>104</v>
      </c>
      <c r="B635" s="411" t="s">
        <v>15</v>
      </c>
      <c r="C635" s="412">
        <v>42705</v>
      </c>
      <c r="D635" s="413" t="str">
        <f t="shared" si="86"/>
        <v>42705Союз-1</v>
      </c>
      <c r="E635" s="414">
        <v>2277280913.9099998</v>
      </c>
      <c r="F635" s="414">
        <v>61545609.219999902</v>
      </c>
      <c r="G635" s="413">
        <v>0.17807762156725701</v>
      </c>
      <c r="H635" s="413">
        <v>5.0229894690054303E-2</v>
      </c>
    </row>
    <row r="636" spans="1:8" x14ac:dyDescent="0.25">
      <c r="A636" s="411" t="s">
        <v>104</v>
      </c>
      <c r="B636" s="411" t="s">
        <v>15</v>
      </c>
      <c r="C636" s="412">
        <v>42736</v>
      </c>
      <c r="D636" s="413" t="str">
        <f t="shared" si="86"/>
        <v>42736Союз-1</v>
      </c>
      <c r="E636" s="414">
        <v>2231727635.6999998</v>
      </c>
      <c r="F636" s="414">
        <v>47253523.109999903</v>
      </c>
      <c r="G636" s="413">
        <v>0.121957657644936</v>
      </c>
      <c r="H636" s="413">
        <v>4.8818937067787803E-2</v>
      </c>
    </row>
    <row r="637" spans="1:8" x14ac:dyDescent="0.25">
      <c r="A637" s="411" t="s">
        <v>104</v>
      </c>
      <c r="B637" s="411" t="s">
        <v>15</v>
      </c>
      <c r="C637" s="412">
        <v>42767</v>
      </c>
      <c r="D637" s="413" t="str">
        <f t="shared" si="86"/>
        <v>42767Союз-1</v>
      </c>
      <c r="E637" s="414">
        <v>2191984861.48</v>
      </c>
      <c r="F637" s="414">
        <v>39742774.219999999</v>
      </c>
      <c r="G637" s="413">
        <v>0.12011724639947299</v>
      </c>
      <c r="H637" s="413">
        <v>3.93830740897549E-3</v>
      </c>
    </row>
    <row r="638" spans="1:8" x14ac:dyDescent="0.25">
      <c r="A638" s="411" t="s">
        <v>104</v>
      </c>
      <c r="B638" s="411" t="s">
        <v>15</v>
      </c>
      <c r="C638" s="412">
        <v>42795</v>
      </c>
      <c r="D638" s="413" t="str">
        <f t="shared" si="86"/>
        <v>42795Союз-1</v>
      </c>
      <c r="E638" s="414">
        <v>2152178281.1799998</v>
      </c>
      <c r="F638" s="414">
        <v>39806580.299999997</v>
      </c>
      <c r="G638" s="413">
        <v>0.125904105753993</v>
      </c>
      <c r="H638" s="413">
        <v>2.5898482629663998E-2</v>
      </c>
    </row>
    <row r="639" spans="1:8" x14ac:dyDescent="0.25">
      <c r="A639" s="411" t="s">
        <v>104</v>
      </c>
      <c r="B639" s="411" t="s">
        <v>15</v>
      </c>
      <c r="C639" s="412">
        <v>42826</v>
      </c>
      <c r="D639" s="413" t="str">
        <f t="shared" si="86"/>
        <v>42826Союз-1</v>
      </c>
      <c r="E639" s="414">
        <v>2108119141.9000001</v>
      </c>
      <c r="F639" s="414">
        <v>44059139.2799998</v>
      </c>
      <c r="G639" s="413">
        <v>0.11025273835018901</v>
      </c>
      <c r="H639" s="413">
        <v>4.1453990281576897E-2</v>
      </c>
    </row>
    <row r="640" spans="1:8" x14ac:dyDescent="0.25">
      <c r="A640" s="411" t="s">
        <v>104</v>
      </c>
      <c r="B640" s="411" t="s">
        <v>15</v>
      </c>
      <c r="C640" s="412">
        <v>42856</v>
      </c>
      <c r="D640" s="413" t="str">
        <f t="shared" si="86"/>
        <v>42856Союз-1</v>
      </c>
      <c r="E640" s="414">
        <v>2067719522.7</v>
      </c>
      <c r="F640" s="414">
        <v>40399619.200000003</v>
      </c>
      <c r="G640" s="413">
        <v>0.14767519279744501</v>
      </c>
      <c r="H640" s="413">
        <v>1.18432646037852E-2</v>
      </c>
    </row>
    <row r="641" spans="1:8" x14ac:dyDescent="0.25">
      <c r="A641" s="411" t="s">
        <v>104</v>
      </c>
      <c r="B641" s="411" t="s">
        <v>15</v>
      </c>
      <c r="C641" s="412">
        <v>42887</v>
      </c>
      <c r="D641" s="413" t="str">
        <f t="shared" si="86"/>
        <v>42887Союз-1</v>
      </c>
      <c r="E641" s="414">
        <v>2006227785.78</v>
      </c>
      <c r="F641" s="414">
        <v>61491736.920000002</v>
      </c>
      <c r="G641" s="413">
        <v>0.20339927245464701</v>
      </c>
      <c r="H641" s="413">
        <v>6.2747767750578901E-2</v>
      </c>
    </row>
    <row r="642" spans="1:8" x14ac:dyDescent="0.25">
      <c r="A642" s="411" t="s">
        <v>104</v>
      </c>
      <c r="B642" s="411" t="s">
        <v>15</v>
      </c>
      <c r="C642" s="412">
        <v>42917</v>
      </c>
      <c r="D642" s="413" t="str">
        <f t="shared" ref="D642:D705" si="87">C642&amp;B642</f>
        <v>42917Союз-1</v>
      </c>
      <c r="E642" s="414">
        <v>1969374501.0899999</v>
      </c>
      <c r="F642" s="414">
        <v>36853284.689999998</v>
      </c>
      <c r="G642" s="413">
        <v>0.12511690920137</v>
      </c>
      <c r="H642" s="413">
        <v>3.6618723148759101E-3</v>
      </c>
    </row>
    <row r="643" spans="1:8" x14ac:dyDescent="0.25">
      <c r="A643" s="411" t="s">
        <v>104</v>
      </c>
      <c r="B643" s="411" t="s">
        <v>15</v>
      </c>
      <c r="C643" s="412">
        <v>42948</v>
      </c>
      <c r="D643" s="413" t="str">
        <f t="shared" si="87"/>
        <v>42948Союз-1</v>
      </c>
      <c r="E643" s="414">
        <v>1928729781.23</v>
      </c>
      <c r="F643" s="414">
        <v>40644719.859999999</v>
      </c>
      <c r="G643" s="413">
        <v>0.144890258417571</v>
      </c>
      <c r="H643" s="413">
        <v>2.9062896335957902E-2</v>
      </c>
    </row>
    <row r="644" spans="1:8" x14ac:dyDescent="0.25">
      <c r="A644" s="411" t="s">
        <v>104</v>
      </c>
      <c r="B644" s="411" t="s">
        <v>15</v>
      </c>
      <c r="C644" s="412">
        <v>42979</v>
      </c>
      <c r="D644" s="413" t="str">
        <f t="shared" si="87"/>
        <v>42979Союз-1</v>
      </c>
      <c r="E644" s="414">
        <v>1900039219.76</v>
      </c>
      <c r="F644" s="414">
        <v>28690561.469999999</v>
      </c>
      <c r="G644" s="413">
        <v>8.59031249104696E-2</v>
      </c>
      <c r="H644" s="413">
        <v>0</v>
      </c>
    </row>
    <row r="645" spans="1:8" x14ac:dyDescent="0.25">
      <c r="A645" s="411" t="s">
        <v>104</v>
      </c>
      <c r="B645" s="411" t="s">
        <v>15</v>
      </c>
      <c r="C645" s="412">
        <v>43009</v>
      </c>
      <c r="D645" s="413" t="str">
        <f t="shared" si="87"/>
        <v>43009Союз-1</v>
      </c>
      <c r="E645" s="414">
        <v>1862790511.3900001</v>
      </c>
      <c r="F645" s="414">
        <v>37248708.369999997</v>
      </c>
      <c r="G645" s="413">
        <v>0.150108914181704</v>
      </c>
      <c r="H645" s="413">
        <v>0</v>
      </c>
    </row>
    <row r="646" spans="1:8" x14ac:dyDescent="0.25">
      <c r="A646" s="411" t="s">
        <v>104</v>
      </c>
      <c r="B646" s="411" t="s">
        <v>15</v>
      </c>
      <c r="C646" s="412">
        <v>43040</v>
      </c>
      <c r="D646" s="413" t="str">
        <f t="shared" si="87"/>
        <v>43040Союз-1</v>
      </c>
      <c r="E646" s="414">
        <v>1810357639.1600001</v>
      </c>
      <c r="F646" s="414">
        <v>52432872.229999997</v>
      </c>
      <c r="G646" s="413">
        <v>0.22484146760419499</v>
      </c>
      <c r="H646" s="413">
        <v>4.3081562792892297E-2</v>
      </c>
    </row>
    <row r="647" spans="1:8" x14ac:dyDescent="0.25">
      <c r="A647" s="411" t="s">
        <v>104</v>
      </c>
      <c r="B647" s="411" t="s">
        <v>15</v>
      </c>
      <c r="C647" s="412">
        <v>43070</v>
      </c>
      <c r="D647" s="413" t="str">
        <f t="shared" si="87"/>
        <v>43070Союз-1</v>
      </c>
      <c r="E647" s="414">
        <v>1737850471.74</v>
      </c>
      <c r="F647" s="414">
        <v>72507167.420000002</v>
      </c>
      <c r="G647" s="413">
        <v>0.29322973871332603</v>
      </c>
      <c r="H647" s="413">
        <v>6.1345497123344001E-2</v>
      </c>
    </row>
    <row r="648" spans="1:8" x14ac:dyDescent="0.25">
      <c r="A648" s="411" t="s">
        <v>104</v>
      </c>
      <c r="B648" s="411" t="s">
        <v>15</v>
      </c>
      <c r="C648" s="412">
        <v>43101</v>
      </c>
      <c r="D648" s="413" t="str">
        <f t="shared" si="87"/>
        <v>43101Союз-1</v>
      </c>
      <c r="E648" s="414">
        <v>1693540446.6900001</v>
      </c>
      <c r="F648" s="414">
        <v>44310025.049999997</v>
      </c>
      <c r="G648" s="413">
        <v>0.18313068094915499</v>
      </c>
      <c r="H648" s="413">
        <v>3.0312612601750201E-2</v>
      </c>
    </row>
    <row r="649" spans="1:8" x14ac:dyDescent="0.25">
      <c r="A649" s="411" t="s">
        <v>104</v>
      </c>
      <c r="B649" s="411" t="s">
        <v>15</v>
      </c>
      <c r="C649" s="412">
        <v>43132</v>
      </c>
      <c r="D649" s="413" t="str">
        <f t="shared" si="87"/>
        <v>43132Союз-1</v>
      </c>
      <c r="E649" s="414">
        <v>1625892229.95</v>
      </c>
      <c r="F649" s="414">
        <v>67648216.740000099</v>
      </c>
      <c r="G649" s="413">
        <v>0.327240203596941</v>
      </c>
      <c r="H649" s="413">
        <v>1.26170050958397E-2</v>
      </c>
    </row>
    <row r="650" spans="1:8" x14ac:dyDescent="0.25">
      <c r="A650" s="411" t="s">
        <v>104</v>
      </c>
      <c r="B650" s="411" t="s">
        <v>15</v>
      </c>
      <c r="C650" s="412">
        <v>43160</v>
      </c>
      <c r="D650" s="413" t="str">
        <f t="shared" si="87"/>
        <v>43160Союз-1</v>
      </c>
      <c r="E650" s="414">
        <v>1596042089.8</v>
      </c>
      <c r="F650" s="414">
        <v>29850140.149999999</v>
      </c>
      <c r="G650" s="413">
        <v>0.120291961321351</v>
      </c>
      <c r="H650" s="413">
        <v>3.6477948773889803E-2</v>
      </c>
    </row>
    <row r="651" spans="1:8" x14ac:dyDescent="0.25">
      <c r="A651" s="411" t="s">
        <v>104</v>
      </c>
      <c r="B651" s="411" t="s">
        <v>15</v>
      </c>
      <c r="C651" s="412">
        <v>43191</v>
      </c>
      <c r="D651" s="413" t="str">
        <f t="shared" si="87"/>
        <v>43191Союз-1</v>
      </c>
      <c r="E651" s="414">
        <v>1556595303.54</v>
      </c>
      <c r="F651" s="414">
        <v>39446786.259999998</v>
      </c>
      <c r="G651" s="413">
        <v>0.163041627043958</v>
      </c>
      <c r="H651" s="413">
        <v>4.18608577400977E-2</v>
      </c>
    </row>
    <row r="652" spans="1:8" x14ac:dyDescent="0.25">
      <c r="A652" s="411" t="s">
        <v>104</v>
      </c>
      <c r="B652" s="411" t="s">
        <v>15</v>
      </c>
      <c r="C652" s="412">
        <v>43221</v>
      </c>
      <c r="D652" s="413" t="str">
        <f t="shared" si="87"/>
        <v>43221Союз-1</v>
      </c>
      <c r="E652" s="414">
        <v>1506238639.29</v>
      </c>
      <c r="F652" s="414">
        <v>50356664.250000097</v>
      </c>
      <c r="G652" s="413">
        <v>0.26224130061038398</v>
      </c>
      <c r="H652" s="413">
        <v>1.7168819361062501E-2</v>
      </c>
    </row>
    <row r="653" spans="1:8" x14ac:dyDescent="0.25">
      <c r="A653" s="411" t="s">
        <v>104</v>
      </c>
      <c r="B653" s="411" t="s">
        <v>15</v>
      </c>
      <c r="C653" s="412">
        <v>43252</v>
      </c>
      <c r="D653" s="413" t="str">
        <f t="shared" si="87"/>
        <v>43252Союз-1</v>
      </c>
      <c r="E653" s="414">
        <v>1468649411.8699999</v>
      </c>
      <c r="F653" s="414">
        <v>37589227.420000002</v>
      </c>
      <c r="G653" s="413">
        <v>0.17325803625500799</v>
      </c>
      <c r="H653" s="413">
        <v>2.1242502823032101E-2</v>
      </c>
    </row>
    <row r="654" spans="1:8" x14ac:dyDescent="0.25">
      <c r="A654" s="411" t="s">
        <v>104</v>
      </c>
      <c r="B654" s="411" t="s">
        <v>15</v>
      </c>
      <c r="C654" s="412">
        <v>43282</v>
      </c>
      <c r="D654" s="413" t="str">
        <f t="shared" si="87"/>
        <v>43282Союз-1</v>
      </c>
      <c r="E654" s="414">
        <v>1423748210.3199999</v>
      </c>
      <c r="F654" s="414">
        <v>44901201.549999997</v>
      </c>
      <c r="G654" s="413">
        <v>0.25673294323232998</v>
      </c>
      <c r="H654" s="413">
        <v>2.5660455855160899E-2</v>
      </c>
    </row>
    <row r="655" spans="1:8" x14ac:dyDescent="0.25">
      <c r="A655" s="411" t="s">
        <v>104</v>
      </c>
      <c r="B655" s="411" t="s">
        <v>15</v>
      </c>
      <c r="C655" s="412">
        <v>43313</v>
      </c>
      <c r="D655" s="413" t="str">
        <f t="shared" si="87"/>
        <v>43313Союз-1</v>
      </c>
      <c r="E655" s="414">
        <v>1381186783.8900001</v>
      </c>
      <c r="F655" s="414">
        <v>42561426.43</v>
      </c>
      <c r="G655" s="413">
        <v>0.20932477571232</v>
      </c>
      <c r="H655" s="413">
        <v>0.106825253262891</v>
      </c>
    </row>
    <row r="656" spans="1:8" x14ac:dyDescent="0.25">
      <c r="A656" s="411" t="s">
        <v>104</v>
      </c>
      <c r="B656" s="411" t="s">
        <v>15</v>
      </c>
      <c r="C656" s="412">
        <v>43344</v>
      </c>
      <c r="D656" s="413" t="str">
        <f t="shared" si="87"/>
        <v>43344Союз-1</v>
      </c>
      <c r="E656" s="414">
        <v>1338434034.8800001</v>
      </c>
      <c r="F656" s="414">
        <v>42752749.010000102</v>
      </c>
      <c r="G656" s="413">
        <v>0.187892994265275</v>
      </c>
      <c r="H656" s="413">
        <v>7.8492252907496396E-2</v>
      </c>
    </row>
    <row r="657" spans="1:8" x14ac:dyDescent="0.25">
      <c r="A657" s="411" t="s">
        <v>104</v>
      </c>
      <c r="B657" s="411" t="s">
        <v>15</v>
      </c>
      <c r="C657" s="412">
        <v>43374</v>
      </c>
      <c r="D657" s="413" t="str">
        <f t="shared" si="87"/>
        <v>43374Союз-1</v>
      </c>
      <c r="E657" s="414">
        <v>1300850959.8199999</v>
      </c>
      <c r="F657" s="414">
        <v>37583075.060000002</v>
      </c>
      <c r="G657" s="413">
        <v>0.220393013512309</v>
      </c>
      <c r="H657" s="413">
        <v>2.1436288113297699E-2</v>
      </c>
    </row>
    <row r="658" spans="1:8" x14ac:dyDescent="0.25">
      <c r="A658" s="411" t="s">
        <v>104</v>
      </c>
      <c r="B658" s="411" t="s">
        <v>15</v>
      </c>
      <c r="C658" s="412">
        <v>43405</v>
      </c>
      <c r="D658" s="413" t="str">
        <f t="shared" si="87"/>
        <v>43405Союз-1</v>
      </c>
      <c r="E658" s="414">
        <v>1264917371.3199999</v>
      </c>
      <c r="F658" s="414">
        <v>35933588.5</v>
      </c>
      <c r="G658" s="413">
        <v>0.20957062009855101</v>
      </c>
      <c r="H658" s="413">
        <v>0</v>
      </c>
    </row>
    <row r="659" spans="1:8" x14ac:dyDescent="0.25">
      <c r="A659" s="411" t="s">
        <v>104</v>
      </c>
      <c r="B659" s="411" t="s">
        <v>15</v>
      </c>
      <c r="C659" s="412">
        <v>43435</v>
      </c>
      <c r="D659" s="413" t="str">
        <f t="shared" si="87"/>
        <v>43435Союз-1</v>
      </c>
      <c r="E659" s="414">
        <v>1224906033.6400001</v>
      </c>
      <c r="F659" s="414">
        <v>40011337.68</v>
      </c>
      <c r="G659" s="413">
        <v>0.24835953770356001</v>
      </c>
      <c r="H659" s="413">
        <v>2.10322285785733E-2</v>
      </c>
    </row>
    <row r="660" spans="1:8" x14ac:dyDescent="0.25">
      <c r="A660" s="411" t="s">
        <v>104</v>
      </c>
      <c r="B660" s="411" t="s">
        <v>15</v>
      </c>
      <c r="C660" s="412">
        <v>43466</v>
      </c>
      <c r="D660" s="413" t="str">
        <f t="shared" si="87"/>
        <v>43466Союз-1</v>
      </c>
      <c r="E660" s="414">
        <v>1193632300</v>
      </c>
      <c r="F660" s="414">
        <v>31273733.640000001</v>
      </c>
      <c r="G660" s="413">
        <v>0.16164594900596499</v>
      </c>
      <c r="H660" s="413">
        <v>4.7455380209415102E-2</v>
      </c>
    </row>
    <row r="661" spans="1:8" x14ac:dyDescent="0.25">
      <c r="A661" s="411" t="s">
        <v>104</v>
      </c>
      <c r="B661" s="411" t="s">
        <v>15</v>
      </c>
      <c r="C661" s="412">
        <v>43497</v>
      </c>
      <c r="D661" s="413" t="str">
        <f t="shared" si="87"/>
        <v>43497Союз-1</v>
      </c>
      <c r="E661" s="414">
        <v>1169363286.4200001</v>
      </c>
      <c r="F661" s="414">
        <v>24269013.579999998</v>
      </c>
      <c r="G661" s="413">
        <v>0.12889860616724</v>
      </c>
      <c r="H661" s="413">
        <v>2.5189477122147801E-2</v>
      </c>
    </row>
    <row r="662" spans="1:8" x14ac:dyDescent="0.25">
      <c r="A662" s="411" t="s">
        <v>104</v>
      </c>
      <c r="B662" s="411" t="s">
        <v>15</v>
      </c>
      <c r="C662" s="412">
        <v>43525</v>
      </c>
      <c r="D662" s="413" t="str">
        <f t="shared" si="87"/>
        <v>43525Союз-1</v>
      </c>
      <c r="E662" s="414">
        <v>1117806500.5799999</v>
      </c>
      <c r="F662" s="414">
        <v>51556785.840000004</v>
      </c>
      <c r="G662" s="413">
        <v>0.34809524705259398</v>
      </c>
      <c r="H662" s="413">
        <v>1.9930423036204799E-2</v>
      </c>
    </row>
    <row r="663" spans="1:8" x14ac:dyDescent="0.25">
      <c r="A663" s="411" t="s">
        <v>104</v>
      </c>
      <c r="B663" s="411" t="s">
        <v>15</v>
      </c>
      <c r="C663" s="412">
        <v>43556</v>
      </c>
      <c r="D663" s="413" t="str">
        <f t="shared" si="87"/>
        <v>43556Союз-1</v>
      </c>
      <c r="E663" s="414">
        <v>1087691256.8800001</v>
      </c>
      <c r="F663" s="414">
        <v>30115243.699999999</v>
      </c>
      <c r="G663" s="413">
        <v>0.21068128634036601</v>
      </c>
      <c r="H663" s="413">
        <v>0</v>
      </c>
    </row>
    <row r="664" spans="1:8" x14ac:dyDescent="0.25">
      <c r="A664" s="411" t="s">
        <v>104</v>
      </c>
      <c r="B664" s="411" t="s">
        <v>15</v>
      </c>
      <c r="C664" s="412">
        <v>43586</v>
      </c>
      <c r="D664" s="413" t="str">
        <f t="shared" si="87"/>
        <v>43586Союз-1</v>
      </c>
      <c r="E664" s="414">
        <v>1057591368.05</v>
      </c>
      <c r="F664" s="414">
        <v>30099888.829999998</v>
      </c>
      <c r="G664" s="413">
        <v>0.16648080678933999</v>
      </c>
      <c r="H664" s="413">
        <v>4.2034939895899598E-2</v>
      </c>
    </row>
    <row r="665" spans="1:8" x14ac:dyDescent="0.25">
      <c r="A665" s="411" t="s">
        <v>104</v>
      </c>
      <c r="B665" s="411" t="s">
        <v>15</v>
      </c>
      <c r="C665" s="412">
        <v>43617</v>
      </c>
      <c r="D665" s="413" t="str">
        <f t="shared" si="87"/>
        <v>43617Союз-1</v>
      </c>
      <c r="E665" s="414">
        <v>1035965754.38</v>
      </c>
      <c r="F665" s="414">
        <v>21625613.670000002</v>
      </c>
      <c r="G665" s="413">
        <v>9.1392150247549306E-2</v>
      </c>
      <c r="H665" s="413">
        <v>3.3673468025074899E-2</v>
      </c>
    </row>
    <row r="666" spans="1:8" x14ac:dyDescent="0.25">
      <c r="A666" s="411" t="s">
        <v>104</v>
      </c>
      <c r="B666" s="411" t="s">
        <v>15</v>
      </c>
      <c r="C666" s="412">
        <v>43647</v>
      </c>
      <c r="D666" s="413" t="str">
        <f t="shared" si="87"/>
        <v>43647Союз-1</v>
      </c>
      <c r="E666" s="414">
        <v>1009090981.1900001</v>
      </c>
      <c r="F666" s="414">
        <v>26874773.190000001</v>
      </c>
      <c r="G666" s="413">
        <v>0.19960361779476399</v>
      </c>
      <c r="H666" s="413">
        <v>1.4371204408510301E-2</v>
      </c>
    </row>
    <row r="667" spans="1:8" x14ac:dyDescent="0.25">
      <c r="A667" s="411" t="s">
        <v>104</v>
      </c>
      <c r="B667" s="411" t="s">
        <v>15</v>
      </c>
      <c r="C667" s="412">
        <v>43678</v>
      </c>
      <c r="D667" s="413" t="str">
        <f t="shared" si="87"/>
        <v>43678Союз-1</v>
      </c>
      <c r="E667" s="414">
        <v>981066111.69000006</v>
      </c>
      <c r="F667" s="414">
        <v>28024869.5</v>
      </c>
      <c r="G667" s="413">
        <v>0.19569206076461501</v>
      </c>
      <c r="H667" s="413">
        <v>0</v>
      </c>
    </row>
    <row r="668" spans="1:8" x14ac:dyDescent="0.25">
      <c r="A668" s="411" t="s">
        <v>104</v>
      </c>
      <c r="B668" s="411" t="s">
        <v>15</v>
      </c>
      <c r="C668" s="412">
        <v>43709</v>
      </c>
      <c r="D668" s="413" t="str">
        <f t="shared" si="87"/>
        <v>43709Союз-1</v>
      </c>
      <c r="E668" s="414">
        <v>951441135.07999897</v>
      </c>
      <c r="F668" s="414">
        <v>29624976.609999999</v>
      </c>
      <c r="G668" s="413">
        <v>0.18449970801193799</v>
      </c>
      <c r="H668" s="413">
        <v>6.1744583800825502E-2</v>
      </c>
    </row>
    <row r="669" spans="1:8" x14ac:dyDescent="0.25">
      <c r="A669" s="411" t="s">
        <v>104</v>
      </c>
      <c r="B669" s="411" t="s">
        <v>15</v>
      </c>
      <c r="C669" s="412">
        <v>43739</v>
      </c>
      <c r="D669" s="413" t="str">
        <f t="shared" si="87"/>
        <v>43739Союз-1</v>
      </c>
      <c r="E669" s="414">
        <v>928182447.15999997</v>
      </c>
      <c r="F669" s="414">
        <v>23258687.920000002</v>
      </c>
      <c r="G669" s="413">
        <v>0.15633294531421499</v>
      </c>
      <c r="H669" s="413">
        <v>2.6853230580886098E-2</v>
      </c>
    </row>
    <row r="670" spans="1:8" x14ac:dyDescent="0.25">
      <c r="A670" s="411" t="s">
        <v>72</v>
      </c>
      <c r="B670" s="411" t="s">
        <v>236</v>
      </c>
      <c r="C670" s="412">
        <v>42095</v>
      </c>
      <c r="D670" s="413" t="str">
        <f t="shared" si="87"/>
        <v>42095ДВИЦ-1</v>
      </c>
      <c r="E670" s="414">
        <v>2545824201.3400002</v>
      </c>
      <c r="F670" s="414">
        <v>40751462.950000003</v>
      </c>
      <c r="G670" s="413">
        <v>0.12796281545102101</v>
      </c>
      <c r="H670" s="413">
        <v>1.2470035987697499E-2</v>
      </c>
    </row>
    <row r="671" spans="1:8" x14ac:dyDescent="0.25">
      <c r="A671" s="411" t="s">
        <v>72</v>
      </c>
      <c r="B671" s="411" t="s">
        <v>236</v>
      </c>
      <c r="C671" s="412">
        <v>42125</v>
      </c>
      <c r="D671" s="413" t="str">
        <f t="shared" si="87"/>
        <v>42125ДВИЦ-1</v>
      </c>
      <c r="E671" s="414">
        <v>2515330245.3600001</v>
      </c>
      <c r="F671" s="414">
        <v>30493955.98</v>
      </c>
      <c r="G671" s="413">
        <v>8.2076399957859994E-2</v>
      </c>
      <c r="H671" s="413">
        <v>2.7895192412624101E-2</v>
      </c>
    </row>
    <row r="672" spans="1:8" x14ac:dyDescent="0.25">
      <c r="A672" s="411" t="s">
        <v>72</v>
      </c>
      <c r="B672" s="411" t="s">
        <v>236</v>
      </c>
      <c r="C672" s="412">
        <v>42156</v>
      </c>
      <c r="D672" s="413" t="str">
        <f t="shared" si="87"/>
        <v>42156ДВИЦ-1</v>
      </c>
      <c r="E672" s="414">
        <v>2499474616.6700001</v>
      </c>
      <c r="F672" s="414">
        <v>15855628.689999999</v>
      </c>
      <c r="G672" s="413">
        <v>4.1296204110112797E-2</v>
      </c>
      <c r="H672" s="413">
        <v>9.2145703327906794E-2</v>
      </c>
    </row>
    <row r="673" spans="1:8" x14ac:dyDescent="0.25">
      <c r="A673" s="411" t="s">
        <v>72</v>
      </c>
      <c r="B673" s="411" t="s">
        <v>236</v>
      </c>
      <c r="C673" s="412">
        <v>42186</v>
      </c>
      <c r="D673" s="413" t="str">
        <f t="shared" si="87"/>
        <v>42186ДВИЦ-1</v>
      </c>
      <c r="E673" s="414">
        <v>2478089890.2800102</v>
      </c>
      <c r="F673" s="414">
        <v>21384726.390000001</v>
      </c>
      <c r="G673" s="413">
        <v>6.5710461691104796E-2</v>
      </c>
      <c r="H673" s="413">
        <v>0.172180012714301</v>
      </c>
    </row>
    <row r="674" spans="1:8" x14ac:dyDescent="0.25">
      <c r="A674" s="411" t="s">
        <v>72</v>
      </c>
      <c r="B674" s="411" t="s">
        <v>236</v>
      </c>
      <c r="C674" s="412">
        <v>42217</v>
      </c>
      <c r="D674" s="413" t="str">
        <f t="shared" si="87"/>
        <v>42217ДВИЦ-1</v>
      </c>
      <c r="E674" s="414">
        <v>2454769380.9499998</v>
      </c>
      <c r="F674" s="414">
        <v>23320509.329999998</v>
      </c>
      <c r="G674" s="413">
        <v>7.1614033843464306E-2</v>
      </c>
      <c r="H674" s="413">
        <v>0.120701011049445</v>
      </c>
    </row>
    <row r="675" spans="1:8" x14ac:dyDescent="0.25">
      <c r="A675" s="411" t="s">
        <v>72</v>
      </c>
      <c r="B675" s="411" t="s">
        <v>236</v>
      </c>
      <c r="C675" s="412">
        <v>42248</v>
      </c>
      <c r="D675" s="413" t="str">
        <f t="shared" si="87"/>
        <v>42248ДВИЦ-1</v>
      </c>
      <c r="E675" s="414">
        <v>2432283459.79</v>
      </c>
      <c r="F675" s="414">
        <v>22485921.16</v>
      </c>
      <c r="G675" s="413">
        <v>6.22780428833506E-2</v>
      </c>
      <c r="H675" s="413">
        <v>0.126390258944099</v>
      </c>
    </row>
    <row r="676" spans="1:8" x14ac:dyDescent="0.25">
      <c r="A676" s="411" t="s">
        <v>72</v>
      </c>
      <c r="B676" s="411" t="s">
        <v>236</v>
      </c>
      <c r="C676" s="412">
        <v>42278</v>
      </c>
      <c r="D676" s="413" t="str">
        <f t="shared" si="87"/>
        <v>42278ДВИЦ-1</v>
      </c>
      <c r="E676" s="414">
        <v>2401503021.0500002</v>
      </c>
      <c r="F676" s="414">
        <v>30780438.740000099</v>
      </c>
      <c r="G676" s="413">
        <v>9.0116648991173706E-2</v>
      </c>
      <c r="H676" s="413">
        <v>8.6072372466664104E-2</v>
      </c>
    </row>
    <row r="677" spans="1:8" x14ac:dyDescent="0.25">
      <c r="A677" s="411" t="s">
        <v>72</v>
      </c>
      <c r="B677" s="411" t="s">
        <v>236</v>
      </c>
      <c r="C677" s="412">
        <v>42309</v>
      </c>
      <c r="D677" s="413" t="str">
        <f t="shared" si="87"/>
        <v>42309ДВИЦ-1</v>
      </c>
      <c r="E677" s="414">
        <v>2384781762.9899998</v>
      </c>
      <c r="F677" s="414">
        <v>16721258.060000001</v>
      </c>
      <c r="G677" s="413">
        <v>5.2637671338715802E-2</v>
      </c>
      <c r="H677" s="413">
        <v>0.19012469838426799</v>
      </c>
    </row>
    <row r="678" spans="1:8" x14ac:dyDescent="0.25">
      <c r="A678" s="411" t="s">
        <v>72</v>
      </c>
      <c r="B678" s="411" t="s">
        <v>236</v>
      </c>
      <c r="C678" s="412">
        <v>42339</v>
      </c>
      <c r="D678" s="413" t="str">
        <f t="shared" si="87"/>
        <v>42339ДВИЦ-1</v>
      </c>
      <c r="E678" s="414">
        <v>2367365782.4699998</v>
      </c>
      <c r="F678" s="414">
        <v>17415980.52</v>
      </c>
      <c r="G678" s="413">
        <v>3.02180944351438E-2</v>
      </c>
      <c r="H678" s="413">
        <v>2.4722410197924601E-2</v>
      </c>
    </row>
    <row r="679" spans="1:8" x14ac:dyDescent="0.25">
      <c r="A679" s="411" t="s">
        <v>72</v>
      </c>
      <c r="B679" s="411" t="s">
        <v>236</v>
      </c>
      <c r="C679" s="412">
        <v>42370</v>
      </c>
      <c r="D679" s="413" t="str">
        <f t="shared" si="87"/>
        <v>42370ДВИЦ-1</v>
      </c>
      <c r="E679" s="414">
        <v>2352293162.5</v>
      </c>
      <c r="F679" s="414">
        <v>15072619.970000001</v>
      </c>
      <c r="G679" s="413">
        <v>4.4739773837822502E-2</v>
      </c>
      <c r="H679" s="413">
        <v>3.1421713701585502E-2</v>
      </c>
    </row>
    <row r="680" spans="1:8" x14ac:dyDescent="0.25">
      <c r="A680" s="411" t="s">
        <v>72</v>
      </c>
      <c r="B680" s="411" t="s">
        <v>236</v>
      </c>
      <c r="C680" s="412">
        <v>42401</v>
      </c>
      <c r="D680" s="413" t="str">
        <f t="shared" si="87"/>
        <v>42401ДВИЦ-1</v>
      </c>
      <c r="E680" s="414">
        <v>2327572489.8299999</v>
      </c>
      <c r="F680" s="414">
        <v>24720672.670000002</v>
      </c>
      <c r="G680" s="413">
        <v>7.7901657024199697E-2</v>
      </c>
      <c r="H680" s="413">
        <v>8.1609271756459795E-2</v>
      </c>
    </row>
    <row r="681" spans="1:8" x14ac:dyDescent="0.25">
      <c r="A681" s="411" t="s">
        <v>72</v>
      </c>
      <c r="B681" s="411" t="s">
        <v>236</v>
      </c>
      <c r="C681" s="412">
        <v>42430</v>
      </c>
      <c r="D681" s="413" t="str">
        <f t="shared" si="87"/>
        <v>42430ДВИЦ-1</v>
      </c>
      <c r="E681" s="414">
        <v>2308756199.6100001</v>
      </c>
      <c r="F681" s="414">
        <v>18816290.219999999</v>
      </c>
      <c r="G681" s="413">
        <v>4.1568820143489497E-2</v>
      </c>
      <c r="H681" s="413">
        <v>8.8393131953184906E-2</v>
      </c>
    </row>
    <row r="682" spans="1:8" x14ac:dyDescent="0.25">
      <c r="A682" s="411" t="s">
        <v>72</v>
      </c>
      <c r="B682" s="411" t="s">
        <v>236</v>
      </c>
      <c r="C682" s="412">
        <v>42461</v>
      </c>
      <c r="D682" s="413" t="str">
        <f t="shared" si="87"/>
        <v>42461ДВИЦ-1</v>
      </c>
      <c r="E682" s="414">
        <v>2286775360.4400001</v>
      </c>
      <c r="F682" s="414">
        <v>21980839.170000002</v>
      </c>
      <c r="G682" s="413">
        <v>7.0640127568029204E-2</v>
      </c>
      <c r="H682" s="413">
        <v>4.3324260762853603E-2</v>
      </c>
    </row>
    <row r="683" spans="1:8" x14ac:dyDescent="0.25">
      <c r="A683" s="411" t="s">
        <v>72</v>
      </c>
      <c r="B683" s="411" t="s">
        <v>236</v>
      </c>
      <c r="C683" s="412">
        <v>42491</v>
      </c>
      <c r="D683" s="413" t="str">
        <f t="shared" si="87"/>
        <v>42491ДВИЦ-1</v>
      </c>
      <c r="E683" s="414">
        <v>2270608833.7199998</v>
      </c>
      <c r="F683" s="414">
        <v>16166526.720000001</v>
      </c>
      <c r="G683" s="413">
        <v>4.2465945028586402E-2</v>
      </c>
      <c r="H683" s="413">
        <v>0.105115018032948</v>
      </c>
    </row>
    <row r="684" spans="1:8" x14ac:dyDescent="0.25">
      <c r="A684" s="411" t="s">
        <v>72</v>
      </c>
      <c r="B684" s="411" t="s">
        <v>236</v>
      </c>
      <c r="C684" s="412">
        <v>42522</v>
      </c>
      <c r="D684" s="413" t="str">
        <f t="shared" si="87"/>
        <v>42522ДВИЦ-1</v>
      </c>
      <c r="E684" s="414">
        <v>2133742957.02</v>
      </c>
      <c r="F684" s="414">
        <v>136865876.69999999</v>
      </c>
      <c r="G684" s="413">
        <v>3.56492238890029E-2</v>
      </c>
      <c r="H684" s="413">
        <v>0.51799957964607402</v>
      </c>
    </row>
    <row r="685" spans="1:8" x14ac:dyDescent="0.25">
      <c r="A685" s="411" t="s">
        <v>72</v>
      </c>
      <c r="B685" s="411" t="s">
        <v>236</v>
      </c>
      <c r="C685" s="412">
        <v>42552</v>
      </c>
      <c r="D685" s="413" t="str">
        <f t="shared" si="87"/>
        <v>42552ДВИЦ-1</v>
      </c>
      <c r="E685" s="414">
        <v>2118896077.3099999</v>
      </c>
      <c r="F685" s="414">
        <v>14846879.710000001</v>
      </c>
      <c r="G685" s="413">
        <v>4.6376468563427101E-2</v>
      </c>
      <c r="H685" s="413">
        <v>1.1064319594323E-2</v>
      </c>
    </row>
    <row r="686" spans="1:8" x14ac:dyDescent="0.25">
      <c r="A686" s="411" t="s">
        <v>72</v>
      </c>
      <c r="B686" s="411" t="s">
        <v>236</v>
      </c>
      <c r="C686" s="412">
        <v>42583</v>
      </c>
      <c r="D686" s="413" t="str">
        <f t="shared" si="87"/>
        <v>42583ДВИЦ-1</v>
      </c>
      <c r="E686" s="414">
        <v>2105138975.51</v>
      </c>
      <c r="F686" s="414">
        <v>13757101.800000001</v>
      </c>
      <c r="G686" s="413">
        <v>4.1771970503663998E-2</v>
      </c>
      <c r="H686" s="413">
        <v>0</v>
      </c>
    </row>
    <row r="687" spans="1:8" x14ac:dyDescent="0.25">
      <c r="A687" s="411" t="s">
        <v>72</v>
      </c>
      <c r="B687" s="411" t="s">
        <v>236</v>
      </c>
      <c r="C687" s="412">
        <v>42614</v>
      </c>
      <c r="D687" s="413" t="str">
        <f t="shared" si="87"/>
        <v>42614ДВИЦ-1</v>
      </c>
      <c r="E687" s="414">
        <v>2084705027.46</v>
      </c>
      <c r="F687" s="414">
        <v>20433948.050000001</v>
      </c>
      <c r="G687" s="413">
        <v>7.9400810996960502E-2</v>
      </c>
      <c r="H687" s="413">
        <v>0</v>
      </c>
    </row>
    <row r="688" spans="1:8" x14ac:dyDescent="0.25">
      <c r="A688" s="411" t="s">
        <v>72</v>
      </c>
      <c r="B688" s="411" t="s">
        <v>236</v>
      </c>
      <c r="C688" s="412">
        <v>42644</v>
      </c>
      <c r="D688" s="413" t="str">
        <f t="shared" si="87"/>
        <v>42644ДВИЦ-1</v>
      </c>
      <c r="E688" s="414">
        <v>2066944218.3399999</v>
      </c>
      <c r="F688" s="414">
        <v>17760809.120000001</v>
      </c>
      <c r="G688" s="413">
        <v>6.4322789989738102E-2</v>
      </c>
      <c r="H688" s="413">
        <v>0.30599749757724298</v>
      </c>
    </row>
    <row r="689" spans="1:8" x14ac:dyDescent="0.25">
      <c r="A689" s="411" t="s">
        <v>72</v>
      </c>
      <c r="B689" s="411" t="s">
        <v>236</v>
      </c>
      <c r="C689" s="412">
        <v>42675</v>
      </c>
      <c r="D689" s="413" t="str">
        <f t="shared" si="87"/>
        <v>42675ДВИЦ-1</v>
      </c>
      <c r="E689" s="414">
        <v>2053079950.6400001</v>
      </c>
      <c r="F689" s="414">
        <v>13864267.699999999</v>
      </c>
      <c r="G689" s="413">
        <v>4.3175059002882203E-2</v>
      </c>
      <c r="H689" s="413">
        <v>4.2658643084467103E-2</v>
      </c>
    </row>
    <row r="690" spans="1:8" x14ac:dyDescent="0.25">
      <c r="A690" s="411" t="s">
        <v>72</v>
      </c>
      <c r="B690" s="411" t="s">
        <v>236</v>
      </c>
      <c r="C690" s="412">
        <v>42705</v>
      </c>
      <c r="D690" s="413" t="str">
        <f t="shared" si="87"/>
        <v>42705ДВИЦ-1</v>
      </c>
      <c r="E690" s="414">
        <v>2016018136.95</v>
      </c>
      <c r="F690" s="414">
        <v>37061813.689999998</v>
      </c>
      <c r="G690" s="413">
        <v>4.9960190772048302E-2</v>
      </c>
      <c r="H690" s="413">
        <v>0.2087528309136</v>
      </c>
    </row>
    <row r="691" spans="1:8" x14ac:dyDescent="0.25">
      <c r="A691" s="411" t="s">
        <v>72</v>
      </c>
      <c r="B691" s="411" t="s">
        <v>236</v>
      </c>
      <c r="C691" s="412">
        <v>42736</v>
      </c>
      <c r="D691" s="413" t="str">
        <f t="shared" si="87"/>
        <v>42736ДВИЦ-1</v>
      </c>
      <c r="E691" s="414">
        <v>1998549752.74</v>
      </c>
      <c r="F691" s="414">
        <v>17468384.210000001</v>
      </c>
      <c r="G691" s="413">
        <v>6.6546061150272603E-2</v>
      </c>
      <c r="H691" s="413">
        <v>8.0681995221695904E-2</v>
      </c>
    </row>
    <row r="692" spans="1:8" x14ac:dyDescent="0.25">
      <c r="A692" s="411" t="s">
        <v>72</v>
      </c>
      <c r="B692" s="411" t="s">
        <v>236</v>
      </c>
      <c r="C692" s="412">
        <v>42767</v>
      </c>
      <c r="D692" s="413" t="str">
        <f t="shared" si="87"/>
        <v>42767ДВИЦ-1</v>
      </c>
      <c r="E692" s="414">
        <v>1980365700.05</v>
      </c>
      <c r="F692" s="414">
        <v>18184052.690000001</v>
      </c>
      <c r="G692" s="413">
        <v>7.2979467160738706E-2</v>
      </c>
      <c r="H692" s="413">
        <v>0</v>
      </c>
    </row>
    <row r="693" spans="1:8" x14ac:dyDescent="0.25">
      <c r="A693" s="411" t="s">
        <v>72</v>
      </c>
      <c r="B693" s="411" t="s">
        <v>236</v>
      </c>
      <c r="C693" s="412">
        <v>42795</v>
      </c>
      <c r="D693" s="413" t="str">
        <f t="shared" si="87"/>
        <v>42795ДВИЦ-1</v>
      </c>
      <c r="E693" s="414">
        <v>1853338176.1300001</v>
      </c>
      <c r="F693" s="414">
        <v>127027523.92</v>
      </c>
      <c r="G693" s="413">
        <v>9.3595262632258702E-2</v>
      </c>
      <c r="H693" s="413">
        <v>0.51560326041928595</v>
      </c>
    </row>
    <row r="694" spans="1:8" x14ac:dyDescent="0.25">
      <c r="A694" s="411" t="s">
        <v>72</v>
      </c>
      <c r="B694" s="411" t="s">
        <v>236</v>
      </c>
      <c r="C694" s="412">
        <v>42826</v>
      </c>
      <c r="D694" s="413" t="str">
        <f t="shared" si="87"/>
        <v>42826ДВИЦ-1</v>
      </c>
      <c r="E694" s="414">
        <v>1836699543.4100001</v>
      </c>
      <c r="F694" s="414">
        <v>16638632.720000001</v>
      </c>
      <c r="G694" s="413">
        <v>5.4557949161807603E-2</v>
      </c>
      <c r="H694" s="413">
        <v>3.6223142973226902E-2</v>
      </c>
    </row>
    <row r="695" spans="1:8" x14ac:dyDescent="0.25">
      <c r="A695" s="411" t="s">
        <v>72</v>
      </c>
      <c r="B695" s="411" t="s">
        <v>236</v>
      </c>
      <c r="C695" s="412">
        <v>42856</v>
      </c>
      <c r="D695" s="413" t="str">
        <f t="shared" si="87"/>
        <v>42856ДВИЦ-1</v>
      </c>
      <c r="E695" s="414">
        <v>1821917315.3399999</v>
      </c>
      <c r="F695" s="414">
        <v>16270175.92</v>
      </c>
      <c r="G695" s="413">
        <v>5.9971369704403601E-2</v>
      </c>
      <c r="H695" s="413">
        <v>4.8773617855993302E-2</v>
      </c>
    </row>
    <row r="696" spans="1:8" x14ac:dyDescent="0.25">
      <c r="A696" s="411" t="s">
        <v>72</v>
      </c>
      <c r="B696" s="411" t="s">
        <v>236</v>
      </c>
      <c r="C696" s="412">
        <v>42887</v>
      </c>
      <c r="D696" s="413" t="str">
        <f t="shared" si="87"/>
        <v>42887ДВИЦ-1</v>
      </c>
      <c r="E696" s="414">
        <v>1780233281.51</v>
      </c>
      <c r="F696" s="414">
        <v>41684033.829999998</v>
      </c>
      <c r="G696" s="413">
        <v>5.4341975787662998E-2</v>
      </c>
      <c r="H696" s="413">
        <v>0.22431384793989201</v>
      </c>
    </row>
    <row r="697" spans="1:8" x14ac:dyDescent="0.25">
      <c r="A697" s="411" t="s">
        <v>72</v>
      </c>
      <c r="B697" s="411" t="s">
        <v>236</v>
      </c>
      <c r="C697" s="412">
        <v>42917</v>
      </c>
      <c r="D697" s="413" t="str">
        <f t="shared" si="87"/>
        <v>42917ДВИЦ-1</v>
      </c>
      <c r="E697" s="414">
        <v>1765606544.98</v>
      </c>
      <c r="F697" s="414">
        <v>16106011.49</v>
      </c>
      <c r="G697" s="413">
        <v>5.5464093831021397E-2</v>
      </c>
      <c r="H697" s="413">
        <v>7.2275676987740706E-2</v>
      </c>
    </row>
    <row r="698" spans="1:8" x14ac:dyDescent="0.25">
      <c r="A698" s="411" t="s">
        <v>72</v>
      </c>
      <c r="B698" s="411" t="s">
        <v>236</v>
      </c>
      <c r="C698" s="412">
        <v>42948</v>
      </c>
      <c r="D698" s="413" t="str">
        <f t="shared" si="87"/>
        <v>42948ДВИЦ-1</v>
      </c>
      <c r="E698" s="414">
        <v>1733529441.77</v>
      </c>
      <c r="F698" s="414">
        <v>32077103.210000001</v>
      </c>
      <c r="G698" s="413">
        <v>0.13486472137584399</v>
      </c>
      <c r="H698" s="413">
        <v>3.76590639899088E-2</v>
      </c>
    </row>
    <row r="699" spans="1:8" x14ac:dyDescent="0.25">
      <c r="A699" s="411" t="s">
        <v>72</v>
      </c>
      <c r="B699" s="411" t="s">
        <v>236</v>
      </c>
      <c r="C699" s="412">
        <v>42979</v>
      </c>
      <c r="D699" s="413" t="str">
        <f t="shared" si="87"/>
        <v>42979ДВИЦ-1</v>
      </c>
      <c r="E699" s="414">
        <v>1691496506.8499999</v>
      </c>
      <c r="F699" s="414">
        <v>43503882.419999897</v>
      </c>
      <c r="G699" s="413">
        <v>6.8472816389507293E-2</v>
      </c>
      <c r="H699" s="413">
        <v>0.20114979434587901</v>
      </c>
    </row>
    <row r="700" spans="1:8" x14ac:dyDescent="0.25">
      <c r="A700" s="411" t="s">
        <v>72</v>
      </c>
      <c r="B700" s="411" t="s">
        <v>236</v>
      </c>
      <c r="C700" s="412">
        <v>43009</v>
      </c>
      <c r="D700" s="413" t="str">
        <f t="shared" si="87"/>
        <v>43009ДВИЦ-1</v>
      </c>
      <c r="E700" s="414">
        <v>1661766575.53</v>
      </c>
      <c r="F700" s="414">
        <v>45632826.139999896</v>
      </c>
      <c r="G700" s="413">
        <v>0.25026364274027701</v>
      </c>
      <c r="H700" s="413">
        <v>5.7627083666009001E-2</v>
      </c>
    </row>
    <row r="701" spans="1:8" x14ac:dyDescent="0.25">
      <c r="A701" s="411" t="s">
        <v>72</v>
      </c>
      <c r="B701" s="411" t="s">
        <v>236</v>
      </c>
      <c r="C701" s="412">
        <v>43040</v>
      </c>
      <c r="D701" s="413" t="str">
        <f t="shared" si="87"/>
        <v>43040ДВИЦ-1</v>
      </c>
      <c r="E701" s="414">
        <v>1634113196.3900001</v>
      </c>
      <c r="F701" s="414">
        <v>43486528.939999998</v>
      </c>
      <c r="G701" s="413">
        <v>0.24252543321703801</v>
      </c>
      <c r="H701" s="413">
        <v>0</v>
      </c>
    </row>
    <row r="702" spans="1:8" x14ac:dyDescent="0.25">
      <c r="A702" s="411" t="s">
        <v>72</v>
      </c>
      <c r="B702" s="411" t="s">
        <v>236</v>
      </c>
      <c r="C702" s="412">
        <v>43070</v>
      </c>
      <c r="D702" s="413" t="str">
        <f t="shared" si="87"/>
        <v>43070ДВИЦ-1</v>
      </c>
      <c r="E702" s="414">
        <v>1600768387.96</v>
      </c>
      <c r="F702" s="414">
        <v>33344808.43</v>
      </c>
      <c r="G702" s="413">
        <v>0.13106003063443</v>
      </c>
      <c r="H702" s="413">
        <v>6.8349134690264601E-2</v>
      </c>
    </row>
    <row r="703" spans="1:8" x14ac:dyDescent="0.25">
      <c r="A703" s="411" t="s">
        <v>72</v>
      </c>
      <c r="B703" s="411" t="s">
        <v>236</v>
      </c>
      <c r="C703" s="412">
        <v>43101</v>
      </c>
      <c r="D703" s="413" t="str">
        <f t="shared" si="87"/>
        <v>43101ДВИЦ-1</v>
      </c>
      <c r="E703" s="414">
        <v>1582193845.3900001</v>
      </c>
      <c r="F703" s="414">
        <v>18574542.57</v>
      </c>
      <c r="G703" s="413">
        <v>9.2662875997362601E-2</v>
      </c>
      <c r="H703" s="413">
        <v>7.04263011159314E-2</v>
      </c>
    </row>
    <row r="704" spans="1:8" x14ac:dyDescent="0.25">
      <c r="A704" s="411" t="s">
        <v>72</v>
      </c>
      <c r="B704" s="411" t="s">
        <v>236</v>
      </c>
      <c r="C704" s="412">
        <v>43132</v>
      </c>
      <c r="D704" s="413" t="str">
        <f t="shared" si="87"/>
        <v>43132ДВИЦ-1</v>
      </c>
      <c r="E704" s="414">
        <v>1560267858.9400001</v>
      </c>
      <c r="F704" s="414">
        <v>21925986.449999999</v>
      </c>
      <c r="G704" s="413">
        <v>0.11747479942915599</v>
      </c>
      <c r="H704" s="413">
        <v>0</v>
      </c>
    </row>
    <row r="705" spans="1:8" x14ac:dyDescent="0.25">
      <c r="A705" s="411" t="s">
        <v>72</v>
      </c>
      <c r="B705" s="411" t="s">
        <v>236</v>
      </c>
      <c r="C705" s="412">
        <v>43160</v>
      </c>
      <c r="D705" s="413" t="str">
        <f t="shared" si="87"/>
        <v>43160ДВИЦ-1</v>
      </c>
      <c r="E705" s="414">
        <v>1533995704.49</v>
      </c>
      <c r="F705" s="414">
        <v>26272154.449999999</v>
      </c>
      <c r="G705" s="413">
        <v>8.5454231053653198E-2</v>
      </c>
      <c r="H705" s="413">
        <v>9.7979431165054906E-2</v>
      </c>
    </row>
    <row r="706" spans="1:8" x14ac:dyDescent="0.25">
      <c r="A706" s="411" t="s">
        <v>72</v>
      </c>
      <c r="B706" s="411" t="s">
        <v>236</v>
      </c>
      <c r="C706" s="412">
        <v>43191</v>
      </c>
      <c r="D706" s="413" t="str">
        <f t="shared" ref="D706:D769" si="88">C706&amp;B706</f>
        <v>43191ДВИЦ-1</v>
      </c>
      <c r="E706" s="414">
        <v>1502443004.8099999</v>
      </c>
      <c r="F706" s="414">
        <v>31552699.68</v>
      </c>
      <c r="G706" s="413">
        <v>0.18669198141242299</v>
      </c>
      <c r="H706" s="413">
        <v>5.6499362443900303E-2</v>
      </c>
    </row>
    <row r="707" spans="1:8" x14ac:dyDescent="0.25">
      <c r="A707" s="411" t="s">
        <v>72</v>
      </c>
      <c r="B707" s="411" t="s">
        <v>236</v>
      </c>
      <c r="C707" s="412">
        <v>43221</v>
      </c>
      <c r="D707" s="413" t="str">
        <f t="shared" si="88"/>
        <v>43221ДВИЦ-1</v>
      </c>
      <c r="E707" s="414">
        <v>1480080567.22</v>
      </c>
      <c r="F707" s="414">
        <v>22362437.59</v>
      </c>
      <c r="G707" s="413">
        <v>0.106427274719787</v>
      </c>
      <c r="H707" s="413">
        <v>8.0389261276579693E-2</v>
      </c>
    </row>
    <row r="708" spans="1:8" x14ac:dyDescent="0.25">
      <c r="A708" s="411" t="s">
        <v>72</v>
      </c>
      <c r="B708" s="411" t="s">
        <v>236</v>
      </c>
      <c r="C708" s="412">
        <v>43252</v>
      </c>
      <c r="D708" s="413" t="str">
        <f t="shared" si="88"/>
        <v>43252ДВИЦ-1</v>
      </c>
      <c r="E708" s="414">
        <v>1445795861.3399999</v>
      </c>
      <c r="F708" s="414">
        <v>34284705.880000003</v>
      </c>
      <c r="G708" s="413">
        <v>0.13150210284838501</v>
      </c>
      <c r="H708" s="413">
        <v>0.14295979503918499</v>
      </c>
    </row>
    <row r="709" spans="1:8" x14ac:dyDescent="0.25">
      <c r="A709" s="411" t="s">
        <v>72</v>
      </c>
      <c r="B709" s="411" t="s">
        <v>236</v>
      </c>
      <c r="C709" s="412">
        <v>43282</v>
      </c>
      <c r="D709" s="413" t="str">
        <f t="shared" si="88"/>
        <v>43282ДВИЦ-1</v>
      </c>
      <c r="E709" s="414">
        <v>1426832479.9200001</v>
      </c>
      <c r="F709" s="414">
        <v>18963381.420000002</v>
      </c>
      <c r="G709" s="413">
        <v>8.7276912000807005E-2</v>
      </c>
      <c r="H709" s="413">
        <v>5.8946732084483901E-2</v>
      </c>
    </row>
    <row r="710" spans="1:8" x14ac:dyDescent="0.25">
      <c r="A710" s="411" t="s">
        <v>72</v>
      </c>
      <c r="B710" s="411" t="s">
        <v>236</v>
      </c>
      <c r="C710" s="412">
        <v>43313</v>
      </c>
      <c r="D710" s="413" t="str">
        <f t="shared" si="88"/>
        <v>43313ДВИЦ-1</v>
      </c>
      <c r="E710" s="414">
        <v>1383322161.0799999</v>
      </c>
      <c r="F710" s="414">
        <v>43510318.840000004</v>
      </c>
      <c r="G710" s="413">
        <v>0.23986772877559201</v>
      </c>
      <c r="H710" s="413">
        <v>7.9607087865647297E-2</v>
      </c>
    </row>
    <row r="711" spans="1:8" x14ac:dyDescent="0.25">
      <c r="A711" s="411" t="s">
        <v>72</v>
      </c>
      <c r="B711" s="411" t="s">
        <v>236</v>
      </c>
      <c r="C711" s="412">
        <v>43344</v>
      </c>
      <c r="D711" s="413" t="str">
        <f t="shared" si="88"/>
        <v>43344ДВИЦ-1</v>
      </c>
      <c r="E711" s="414">
        <v>1366138772.3800001</v>
      </c>
      <c r="F711" s="414">
        <v>17183388.699999999</v>
      </c>
      <c r="G711" s="413">
        <v>8.2180119036697002E-2</v>
      </c>
      <c r="H711" s="413">
        <v>7.8987225037537898E-2</v>
      </c>
    </row>
    <row r="712" spans="1:8" x14ac:dyDescent="0.25">
      <c r="A712" s="411" t="s">
        <v>72</v>
      </c>
      <c r="B712" s="411" t="s">
        <v>236</v>
      </c>
      <c r="C712" s="412">
        <v>43374</v>
      </c>
      <c r="D712" s="413" t="str">
        <f t="shared" si="88"/>
        <v>43374ДВИЦ-1</v>
      </c>
      <c r="E712" s="414">
        <v>1323415833.77</v>
      </c>
      <c r="F712" s="414">
        <v>42722938.609999999</v>
      </c>
      <c r="G712" s="413">
        <v>0.26720764996623803</v>
      </c>
      <c r="H712" s="413">
        <v>5.20819944318648E-2</v>
      </c>
    </row>
    <row r="713" spans="1:8" x14ac:dyDescent="0.25">
      <c r="A713" s="411" t="s">
        <v>72</v>
      </c>
      <c r="B713" s="411" t="s">
        <v>236</v>
      </c>
      <c r="C713" s="412">
        <v>43405</v>
      </c>
      <c r="D713" s="413" t="str">
        <f t="shared" si="88"/>
        <v>43405ДВИЦ-1</v>
      </c>
      <c r="E713" s="414">
        <v>1299615120.01</v>
      </c>
      <c r="F713" s="414">
        <v>23800713.760000002</v>
      </c>
      <c r="G713" s="413">
        <v>0.12593238355190201</v>
      </c>
      <c r="H713" s="413">
        <v>7.2647071723130993E-2</v>
      </c>
    </row>
    <row r="714" spans="1:8" x14ac:dyDescent="0.25">
      <c r="A714" s="411" t="s">
        <v>72</v>
      </c>
      <c r="B714" s="411" t="s">
        <v>236</v>
      </c>
      <c r="C714" s="412">
        <v>43435</v>
      </c>
      <c r="D714" s="413" t="str">
        <f t="shared" si="88"/>
        <v>43435ДВИЦ-1</v>
      </c>
      <c r="E714" s="414">
        <v>1277520945.0999999</v>
      </c>
      <c r="F714" s="414">
        <v>22094174.91</v>
      </c>
      <c r="G714" s="413">
        <v>9.3277844875092303E-2</v>
      </c>
      <c r="H714" s="413">
        <v>6.7799682945822504E-2</v>
      </c>
    </row>
    <row r="715" spans="1:8" x14ac:dyDescent="0.25">
      <c r="A715" s="411" t="s">
        <v>72</v>
      </c>
      <c r="B715" s="411" t="s">
        <v>236</v>
      </c>
      <c r="C715" s="412">
        <v>43466</v>
      </c>
      <c r="D715" s="413" t="str">
        <f t="shared" si="88"/>
        <v>43466ДВИЦ-1</v>
      </c>
      <c r="E715" s="414">
        <v>1252858442.6600001</v>
      </c>
      <c r="F715" s="414">
        <v>24662502.440000001</v>
      </c>
      <c r="G715" s="413">
        <v>0.16799374295081801</v>
      </c>
      <c r="H715" s="413">
        <v>0.117347790071201</v>
      </c>
    </row>
    <row r="716" spans="1:8" x14ac:dyDescent="0.25">
      <c r="A716" s="411" t="s">
        <v>72</v>
      </c>
      <c r="B716" s="411" t="s">
        <v>236</v>
      </c>
      <c r="C716" s="412">
        <v>43497</v>
      </c>
      <c r="D716" s="413" t="str">
        <f t="shared" si="88"/>
        <v>43497ДВИЦ-1</v>
      </c>
      <c r="E716" s="414">
        <v>1226295256.52</v>
      </c>
      <c r="F716" s="414">
        <v>26563186.140000001</v>
      </c>
      <c r="G716" s="413">
        <v>0.15180752867493799</v>
      </c>
      <c r="H716" s="413">
        <v>4.3833562812753399E-2</v>
      </c>
    </row>
    <row r="717" spans="1:8" x14ac:dyDescent="0.25">
      <c r="A717" s="411" t="s">
        <v>72</v>
      </c>
      <c r="B717" s="411" t="s">
        <v>236</v>
      </c>
      <c r="C717" s="412">
        <v>43525</v>
      </c>
      <c r="D717" s="413" t="str">
        <f t="shared" si="88"/>
        <v>43525ДВИЦ-1</v>
      </c>
      <c r="E717" s="414">
        <v>1204666478.01</v>
      </c>
      <c r="F717" s="414">
        <v>21628778.510000002</v>
      </c>
      <c r="G717" s="413">
        <v>8.4609852508856304E-2</v>
      </c>
      <c r="H717" s="413">
        <v>0.104378003826146</v>
      </c>
    </row>
    <row r="718" spans="1:8" x14ac:dyDescent="0.25">
      <c r="A718" s="411" t="s">
        <v>72</v>
      </c>
      <c r="B718" s="411" t="s">
        <v>236</v>
      </c>
      <c r="C718" s="412">
        <v>43556</v>
      </c>
      <c r="D718" s="413" t="str">
        <f t="shared" si="88"/>
        <v>43556ДВИЦ-1</v>
      </c>
      <c r="E718" s="414">
        <v>1195361847.77</v>
      </c>
      <c r="F718" s="414">
        <v>9304630.2400000002</v>
      </c>
      <c r="G718" s="413">
        <v>3.8050102651947602E-2</v>
      </c>
      <c r="H718" s="413">
        <v>5.2207698478412903E-2</v>
      </c>
    </row>
    <row r="719" spans="1:8" x14ac:dyDescent="0.25">
      <c r="A719" s="411" t="s">
        <v>72</v>
      </c>
      <c r="B719" s="411" t="s">
        <v>236</v>
      </c>
      <c r="C719" s="412">
        <v>43586</v>
      </c>
      <c r="D719" s="413" t="str">
        <f t="shared" si="88"/>
        <v>43586ДВИЦ-1</v>
      </c>
      <c r="E719" s="414">
        <v>1176523570.25</v>
      </c>
      <c r="F719" s="414">
        <v>18838277.52</v>
      </c>
      <c r="G719" s="413">
        <v>0.10928462563052201</v>
      </c>
      <c r="H719" s="413">
        <v>0.19876447529761301</v>
      </c>
    </row>
    <row r="720" spans="1:8" x14ac:dyDescent="0.25">
      <c r="A720" s="411" t="s">
        <v>72</v>
      </c>
      <c r="B720" s="411" t="s">
        <v>236</v>
      </c>
      <c r="C720" s="412">
        <v>43617</v>
      </c>
      <c r="D720" s="413" t="str">
        <f t="shared" si="88"/>
        <v>43617ДВИЦ-1</v>
      </c>
      <c r="E720" s="414">
        <v>1149087080.47</v>
      </c>
      <c r="F720" s="414">
        <v>27436489.780000001</v>
      </c>
      <c r="G720" s="413">
        <v>0.14369559387953099</v>
      </c>
      <c r="H720" s="413">
        <v>9.07035795497486E-2</v>
      </c>
    </row>
    <row r="721" spans="1:8" x14ac:dyDescent="0.25">
      <c r="A721" s="411" t="s">
        <v>72</v>
      </c>
      <c r="B721" s="411" t="s">
        <v>236</v>
      </c>
      <c r="C721" s="412">
        <v>43647</v>
      </c>
      <c r="D721" s="413" t="str">
        <f t="shared" si="88"/>
        <v>43647ДВИЦ-1</v>
      </c>
      <c r="E721" s="414">
        <v>1135047738.51</v>
      </c>
      <c r="F721" s="414">
        <v>14039341.960000001</v>
      </c>
      <c r="G721" s="413">
        <v>8.5825641486972901E-2</v>
      </c>
      <c r="H721" s="413">
        <v>5.3877704378574497E-2</v>
      </c>
    </row>
    <row r="722" spans="1:8" x14ac:dyDescent="0.25">
      <c r="A722" s="411" t="s">
        <v>72</v>
      </c>
      <c r="B722" s="411" t="s">
        <v>236</v>
      </c>
      <c r="C722" s="412">
        <v>43678</v>
      </c>
      <c r="D722" s="413" t="str">
        <f t="shared" si="88"/>
        <v>43678ДВИЦ-1</v>
      </c>
      <c r="E722" s="414">
        <v>1117150008.5</v>
      </c>
      <c r="F722" s="414">
        <v>17897730.010000002</v>
      </c>
      <c r="G722" s="413">
        <v>0.113589812955769</v>
      </c>
      <c r="H722" s="413">
        <v>4.0050181063745097E-2</v>
      </c>
    </row>
    <row r="723" spans="1:8" x14ac:dyDescent="0.25">
      <c r="A723" s="411" t="s">
        <v>72</v>
      </c>
      <c r="B723" s="411" t="s">
        <v>236</v>
      </c>
      <c r="C723" s="412">
        <v>43709</v>
      </c>
      <c r="D723" s="413" t="str">
        <f t="shared" si="88"/>
        <v>43709ДВИЦ-1</v>
      </c>
      <c r="E723" s="414">
        <v>1106215271.73</v>
      </c>
      <c r="F723" s="414">
        <v>10934736.77</v>
      </c>
      <c r="G723" s="413">
        <v>6.1310232987149701E-2</v>
      </c>
      <c r="H723" s="413">
        <v>9.6488396273627805E-2</v>
      </c>
    </row>
    <row r="724" spans="1:8" x14ac:dyDescent="0.25">
      <c r="A724" s="411" t="s">
        <v>72</v>
      </c>
      <c r="B724" s="411" t="s">
        <v>236</v>
      </c>
      <c r="C724" s="412">
        <v>43739</v>
      </c>
      <c r="D724" s="413" t="str">
        <f t="shared" si="88"/>
        <v>43739ДВИЦ-1</v>
      </c>
      <c r="E724" s="414">
        <v>1093402767.1900001</v>
      </c>
      <c r="F724" s="414">
        <v>12812504.539999999</v>
      </c>
      <c r="G724" s="413">
        <v>8.1204731336731298E-2</v>
      </c>
      <c r="H724" s="413">
        <v>1.79745225253128E-2</v>
      </c>
    </row>
    <row r="725" spans="1:8" x14ac:dyDescent="0.25">
      <c r="A725" s="411" t="s">
        <v>192</v>
      </c>
      <c r="B725" s="411" t="s">
        <v>254</v>
      </c>
      <c r="C725" s="412">
        <v>42095</v>
      </c>
      <c r="D725" s="413" t="str">
        <f t="shared" si="88"/>
        <v>42095ИНТЕХ</v>
      </c>
      <c r="E725" s="414">
        <v>1036733038.63</v>
      </c>
      <c r="F725" s="414">
        <v>15299848.960000001</v>
      </c>
      <c r="G725" s="413">
        <v>0.12690454248102101</v>
      </c>
      <c r="H725" s="413">
        <v>0.14106456827052799</v>
      </c>
    </row>
    <row r="726" spans="1:8" x14ac:dyDescent="0.25">
      <c r="A726" s="411" t="s">
        <v>192</v>
      </c>
      <c r="B726" s="411" t="s">
        <v>254</v>
      </c>
      <c r="C726" s="412">
        <v>42125</v>
      </c>
      <c r="D726" s="413" t="str">
        <f t="shared" si="88"/>
        <v>42125ИНТЕХ</v>
      </c>
      <c r="E726" s="414">
        <v>1024864710.03</v>
      </c>
      <c r="F726" s="414">
        <v>11868328.6</v>
      </c>
      <c r="G726" s="413">
        <v>7.7959127268600506E-2</v>
      </c>
      <c r="H726" s="413">
        <v>2.43336301864354E-2</v>
      </c>
    </row>
    <row r="727" spans="1:8" x14ac:dyDescent="0.25">
      <c r="A727" s="411" t="s">
        <v>192</v>
      </c>
      <c r="B727" s="411" t="s">
        <v>254</v>
      </c>
      <c r="C727" s="412">
        <v>42156</v>
      </c>
      <c r="D727" s="413" t="str">
        <f t="shared" si="88"/>
        <v>42156ИНТЕХ</v>
      </c>
      <c r="E727" s="414">
        <v>1001759829.39</v>
      </c>
      <c r="F727" s="414">
        <v>23104880.640000001</v>
      </c>
      <c r="G727" s="413">
        <v>0.156670517824154</v>
      </c>
      <c r="H727" s="413">
        <v>0.11666686974896499</v>
      </c>
    </row>
    <row r="728" spans="1:8" x14ac:dyDescent="0.25">
      <c r="A728" s="411" t="s">
        <v>192</v>
      </c>
      <c r="B728" s="411" t="s">
        <v>254</v>
      </c>
      <c r="C728" s="412">
        <v>42186</v>
      </c>
      <c r="D728" s="413" t="str">
        <f t="shared" si="88"/>
        <v>42186ИНТЕХ</v>
      </c>
      <c r="E728" s="414">
        <v>985410354.09000003</v>
      </c>
      <c r="F728" s="414">
        <v>16349475.300000001</v>
      </c>
      <c r="G728" s="413">
        <v>0.142438504981373</v>
      </c>
      <c r="H728" s="413">
        <v>5.5294138840633902E-2</v>
      </c>
    </row>
    <row r="729" spans="1:8" x14ac:dyDescent="0.25">
      <c r="A729" s="411" t="s">
        <v>192</v>
      </c>
      <c r="B729" s="411" t="s">
        <v>254</v>
      </c>
      <c r="C729" s="412">
        <v>42217</v>
      </c>
      <c r="D729" s="413" t="str">
        <f t="shared" si="88"/>
        <v>42217ИНТЕХ</v>
      </c>
      <c r="E729" s="414">
        <v>970038627.26999998</v>
      </c>
      <c r="F729" s="414">
        <v>15371726.82</v>
      </c>
      <c r="G729" s="413">
        <v>0.13593597194007701</v>
      </c>
      <c r="H729" s="413">
        <v>5.1361427218623197E-2</v>
      </c>
    </row>
    <row r="730" spans="1:8" x14ac:dyDescent="0.25">
      <c r="A730" s="411" t="s">
        <v>192</v>
      </c>
      <c r="B730" s="411" t="s">
        <v>254</v>
      </c>
      <c r="C730" s="412">
        <v>42248</v>
      </c>
      <c r="D730" s="413" t="str">
        <f t="shared" si="88"/>
        <v>42248ИНТЕХ</v>
      </c>
      <c r="E730" s="414">
        <v>940797900.99000001</v>
      </c>
      <c r="F730" s="414">
        <v>29240726.280000001</v>
      </c>
      <c r="G730" s="413">
        <v>0.15214071047459299</v>
      </c>
      <c r="H730" s="413">
        <v>0.24542174765490099</v>
      </c>
    </row>
    <row r="731" spans="1:8" x14ac:dyDescent="0.25">
      <c r="A731" s="411" t="s">
        <v>192</v>
      </c>
      <c r="B731" s="411" t="s">
        <v>254</v>
      </c>
      <c r="C731" s="412">
        <v>42278</v>
      </c>
      <c r="D731" s="413" t="str">
        <f t="shared" si="88"/>
        <v>42278ИНТЕХ</v>
      </c>
      <c r="E731" s="414">
        <v>924551184.94000006</v>
      </c>
      <c r="F731" s="414">
        <v>16246716.050000001</v>
      </c>
      <c r="G731" s="413">
        <v>0.138903279177954</v>
      </c>
      <c r="H731" s="413">
        <v>0.10358506031176</v>
      </c>
    </row>
    <row r="732" spans="1:8" x14ac:dyDescent="0.25">
      <c r="A732" s="411" t="s">
        <v>192</v>
      </c>
      <c r="B732" s="411" t="s">
        <v>254</v>
      </c>
      <c r="C732" s="412">
        <v>42309</v>
      </c>
      <c r="D732" s="413" t="str">
        <f t="shared" si="88"/>
        <v>42309ИНТЕХ</v>
      </c>
      <c r="E732" s="414">
        <v>893186471.09000003</v>
      </c>
      <c r="F732" s="414">
        <v>31364713.850000001</v>
      </c>
      <c r="G732" s="413">
        <v>0.22082711309998301</v>
      </c>
      <c r="H732" s="413">
        <v>0.16100091935677699</v>
      </c>
    </row>
    <row r="733" spans="1:8" x14ac:dyDescent="0.25">
      <c r="A733" s="411" t="s">
        <v>192</v>
      </c>
      <c r="B733" s="411" t="s">
        <v>254</v>
      </c>
      <c r="C733" s="412">
        <v>42339</v>
      </c>
      <c r="D733" s="413" t="str">
        <f t="shared" si="88"/>
        <v>42339ИНТЕХ</v>
      </c>
      <c r="E733" s="414">
        <v>878643482.09000003</v>
      </c>
      <c r="F733" s="414">
        <v>14542989</v>
      </c>
      <c r="G733" s="413">
        <v>0.102340249320672</v>
      </c>
      <c r="H733" s="413">
        <v>0.13926776002612401</v>
      </c>
    </row>
    <row r="734" spans="1:8" x14ac:dyDescent="0.25">
      <c r="A734" s="411" t="s">
        <v>192</v>
      </c>
      <c r="B734" s="411" t="s">
        <v>254</v>
      </c>
      <c r="C734" s="412">
        <v>42370</v>
      </c>
      <c r="D734" s="413" t="str">
        <f t="shared" si="88"/>
        <v>42370ИНТЕХ</v>
      </c>
      <c r="E734" s="414">
        <v>867482932.05999994</v>
      </c>
      <c r="F734" s="414">
        <v>11160550.029999999</v>
      </c>
      <c r="G734" s="413">
        <v>0.100017492550773</v>
      </c>
      <c r="H734" s="413">
        <v>0.42526844611072701</v>
      </c>
    </row>
    <row r="735" spans="1:8" x14ac:dyDescent="0.25">
      <c r="A735" s="411" t="s">
        <v>192</v>
      </c>
      <c r="B735" s="411" t="s">
        <v>254</v>
      </c>
      <c r="C735" s="412">
        <v>42401</v>
      </c>
      <c r="D735" s="413" t="str">
        <f t="shared" si="88"/>
        <v>42401ИНТЕХ</v>
      </c>
      <c r="E735" s="414">
        <v>844989414.83000004</v>
      </c>
      <c r="F735" s="414">
        <v>22493517.23</v>
      </c>
      <c r="G735" s="413">
        <v>7.8831143467342296E-2</v>
      </c>
      <c r="H735" s="413">
        <v>0.32343891888748799</v>
      </c>
    </row>
    <row r="736" spans="1:8" x14ac:dyDescent="0.25">
      <c r="A736" s="411" t="s">
        <v>192</v>
      </c>
      <c r="B736" s="411" t="s">
        <v>254</v>
      </c>
      <c r="C736" s="412">
        <v>42430</v>
      </c>
      <c r="D736" s="413" t="str">
        <f t="shared" si="88"/>
        <v>42430ИНТЕХ</v>
      </c>
      <c r="E736" s="414">
        <v>833353737.60000002</v>
      </c>
      <c r="F736" s="414">
        <v>11635677.23</v>
      </c>
      <c r="G736" s="413">
        <v>0.108227301018737</v>
      </c>
      <c r="H736" s="413">
        <v>0</v>
      </c>
    </row>
    <row r="737" spans="1:8" x14ac:dyDescent="0.25">
      <c r="A737" s="411" t="s">
        <v>192</v>
      </c>
      <c r="B737" s="411" t="s">
        <v>254</v>
      </c>
      <c r="C737" s="412">
        <v>42461</v>
      </c>
      <c r="D737" s="413" t="str">
        <f t="shared" si="88"/>
        <v>42461ИНТЕХ</v>
      </c>
      <c r="E737" s="414">
        <v>811579247.21000004</v>
      </c>
      <c r="F737" s="414">
        <v>21774490.390000001</v>
      </c>
      <c r="G737" s="413">
        <v>0.165812321700293</v>
      </c>
      <c r="H737" s="413">
        <v>8.8314355612609002E-2</v>
      </c>
    </row>
    <row r="738" spans="1:8" x14ac:dyDescent="0.25">
      <c r="A738" s="411" t="s">
        <v>192</v>
      </c>
      <c r="B738" s="411" t="s">
        <v>254</v>
      </c>
      <c r="C738" s="412">
        <v>42491</v>
      </c>
      <c r="D738" s="413" t="str">
        <f t="shared" si="88"/>
        <v>42491ИНТЕХ</v>
      </c>
      <c r="E738" s="414">
        <v>773130894.92999995</v>
      </c>
      <c r="F738" s="414">
        <v>38448352.280000001</v>
      </c>
      <c r="G738" s="413">
        <v>0.37069234159113401</v>
      </c>
      <c r="H738" s="413">
        <v>9.19769515872947E-2</v>
      </c>
    </row>
    <row r="739" spans="1:8" x14ac:dyDescent="0.25">
      <c r="A739" s="411" t="s">
        <v>192</v>
      </c>
      <c r="B739" s="411" t="s">
        <v>254</v>
      </c>
      <c r="C739" s="412">
        <v>42522</v>
      </c>
      <c r="D739" s="413" t="str">
        <f t="shared" si="88"/>
        <v>42522ИНТЕХ</v>
      </c>
      <c r="E739" s="414">
        <v>763731567.82000101</v>
      </c>
      <c r="F739" s="414">
        <v>9399327.1099999994</v>
      </c>
      <c r="G739" s="413">
        <v>9.1991976481661103E-2</v>
      </c>
      <c r="H739" s="413">
        <v>5.3258920198995002E-2</v>
      </c>
    </row>
    <row r="740" spans="1:8" x14ac:dyDescent="0.25">
      <c r="A740" s="411" t="s">
        <v>192</v>
      </c>
      <c r="B740" s="411" t="s">
        <v>254</v>
      </c>
      <c r="C740" s="412">
        <v>42552</v>
      </c>
      <c r="D740" s="413" t="str">
        <f t="shared" si="88"/>
        <v>42552ИНТЕХ</v>
      </c>
      <c r="E740" s="414">
        <v>747584877.46000004</v>
      </c>
      <c r="F740" s="414">
        <v>16146690.359999999</v>
      </c>
      <c r="G740" s="413">
        <v>0.18601985688091999</v>
      </c>
      <c r="H740" s="413">
        <v>3.4169694780985603E-2</v>
      </c>
    </row>
    <row r="741" spans="1:8" x14ac:dyDescent="0.25">
      <c r="A741" s="411" t="s">
        <v>192</v>
      </c>
      <c r="B741" s="411" t="s">
        <v>254</v>
      </c>
      <c r="C741" s="412">
        <v>42583</v>
      </c>
      <c r="D741" s="413" t="str">
        <f t="shared" si="88"/>
        <v>42583ИНТЕХ</v>
      </c>
      <c r="E741" s="414">
        <v>738129503.59000003</v>
      </c>
      <c r="F741" s="414">
        <v>9455373.8699999992</v>
      </c>
      <c r="G741" s="413">
        <v>9.6050880777188305E-2</v>
      </c>
      <c r="H741" s="413">
        <v>6.4327491906621501E-2</v>
      </c>
    </row>
    <row r="742" spans="1:8" x14ac:dyDescent="0.25">
      <c r="A742" s="411" t="s">
        <v>192</v>
      </c>
      <c r="B742" s="411" t="s">
        <v>254</v>
      </c>
      <c r="C742" s="412">
        <v>42614</v>
      </c>
      <c r="D742" s="413" t="str">
        <f t="shared" si="88"/>
        <v>42614ИНТЕХ</v>
      </c>
      <c r="E742" s="414">
        <v>728743558.32999897</v>
      </c>
      <c r="F742" s="414">
        <v>9385945.2599999998</v>
      </c>
      <c r="G742" s="413">
        <v>9.6141156297637795E-2</v>
      </c>
      <c r="H742" s="413">
        <v>1.7809621740299101E-2</v>
      </c>
    </row>
    <row r="743" spans="1:8" x14ac:dyDescent="0.25">
      <c r="A743" s="411" t="s">
        <v>192</v>
      </c>
      <c r="B743" s="411" t="s">
        <v>254</v>
      </c>
      <c r="C743" s="412">
        <v>42644</v>
      </c>
      <c r="D743" s="413" t="str">
        <f t="shared" si="88"/>
        <v>42644ИНТЕХ</v>
      </c>
      <c r="E743" s="414">
        <v>712455260.61000001</v>
      </c>
      <c r="F743" s="414">
        <v>16288297.720000001</v>
      </c>
      <c r="G743" s="413">
        <v>0.155012445742885</v>
      </c>
      <c r="H743" s="413">
        <v>5.83655819260065E-2</v>
      </c>
    </row>
    <row r="744" spans="1:8" x14ac:dyDescent="0.25">
      <c r="A744" s="411" t="s">
        <v>192</v>
      </c>
      <c r="B744" s="411" t="s">
        <v>254</v>
      </c>
      <c r="C744" s="412">
        <v>42675</v>
      </c>
      <c r="D744" s="413" t="str">
        <f t="shared" si="88"/>
        <v>42675ИНТЕХ</v>
      </c>
      <c r="E744" s="414">
        <v>702309674.38999999</v>
      </c>
      <c r="F744" s="414">
        <v>10145586.220000001</v>
      </c>
      <c r="G744" s="413">
        <v>0.111056220075912</v>
      </c>
      <c r="H744" s="413">
        <v>2.4305094026260202E-2</v>
      </c>
    </row>
    <row r="745" spans="1:8" x14ac:dyDescent="0.25">
      <c r="A745" s="411" t="s">
        <v>192</v>
      </c>
      <c r="B745" s="411" t="s">
        <v>254</v>
      </c>
      <c r="C745" s="412">
        <v>42705</v>
      </c>
      <c r="D745" s="413" t="str">
        <f t="shared" si="88"/>
        <v>42705ИНТЕХ</v>
      </c>
      <c r="E745" s="414">
        <v>657189944.40000105</v>
      </c>
      <c r="F745" s="414">
        <v>66492025.640000001</v>
      </c>
      <c r="G745" s="413">
        <v>0.69126827058499996</v>
      </c>
      <c r="H745" s="413">
        <v>0.12433075543157</v>
      </c>
    </row>
    <row r="746" spans="1:8" x14ac:dyDescent="0.25">
      <c r="A746" s="411" t="s">
        <v>192</v>
      </c>
      <c r="B746" s="411" t="s">
        <v>254</v>
      </c>
      <c r="C746" s="412">
        <v>42736</v>
      </c>
      <c r="D746" s="413" t="str">
        <f t="shared" si="88"/>
        <v>42736ИНТЕХ</v>
      </c>
      <c r="E746" s="414">
        <v>654838269.82000005</v>
      </c>
      <c r="F746" s="414">
        <v>2351674.58</v>
      </c>
      <c r="G746" s="413">
        <v>9.0410583735677195E-3</v>
      </c>
      <c r="H746" s="413">
        <v>3.2877191347976002E-2</v>
      </c>
    </row>
    <row r="747" spans="1:8" x14ac:dyDescent="0.25">
      <c r="A747" s="411" t="s">
        <v>192</v>
      </c>
      <c r="B747" s="411" t="s">
        <v>254</v>
      </c>
      <c r="C747" s="412">
        <v>42767</v>
      </c>
      <c r="D747" s="413" t="str">
        <f t="shared" si="88"/>
        <v>42767ИНТЕХ</v>
      </c>
      <c r="E747" s="414">
        <v>650520347.39999998</v>
      </c>
      <c r="F747" s="414">
        <v>4317922.42</v>
      </c>
      <c r="G747" s="413">
        <v>3.47515390780044E-2</v>
      </c>
      <c r="H747" s="413">
        <v>0.125184664253358</v>
      </c>
    </row>
    <row r="748" spans="1:8" x14ac:dyDescent="0.25">
      <c r="A748" s="411" t="s">
        <v>192</v>
      </c>
      <c r="B748" s="411" t="s">
        <v>254</v>
      </c>
      <c r="C748" s="412">
        <v>42795</v>
      </c>
      <c r="D748" s="413" t="str">
        <f t="shared" si="88"/>
        <v>42795ИНТЕХ</v>
      </c>
      <c r="E748" s="414">
        <v>639720274.65999901</v>
      </c>
      <c r="F748" s="414">
        <v>10800072.74</v>
      </c>
      <c r="G748" s="413">
        <v>0.11572369104445999</v>
      </c>
      <c r="H748" s="413">
        <v>0.121609223748219</v>
      </c>
    </row>
    <row r="749" spans="1:8" x14ac:dyDescent="0.25">
      <c r="A749" s="411" t="s">
        <v>192</v>
      </c>
      <c r="B749" s="411" t="s">
        <v>254</v>
      </c>
      <c r="C749" s="412">
        <v>42826</v>
      </c>
      <c r="D749" s="413" t="str">
        <f t="shared" si="88"/>
        <v>42826ИНТЕХ</v>
      </c>
      <c r="E749" s="414">
        <v>629855682.66000104</v>
      </c>
      <c r="F749" s="414">
        <v>10105563.810000001</v>
      </c>
      <c r="G749" s="413">
        <v>0.12859934825823699</v>
      </c>
      <c r="H749" s="413">
        <v>0.56045590780919297</v>
      </c>
    </row>
    <row r="750" spans="1:8" x14ac:dyDescent="0.25">
      <c r="A750" s="411" t="s">
        <v>192</v>
      </c>
      <c r="B750" s="411" t="s">
        <v>254</v>
      </c>
      <c r="C750" s="412">
        <v>42856</v>
      </c>
      <c r="D750" s="413" t="str">
        <f t="shared" si="88"/>
        <v>42856ИНТЕХ</v>
      </c>
      <c r="E750" s="414">
        <v>623862810.25</v>
      </c>
      <c r="F750" s="414">
        <v>5992872.4100000001</v>
      </c>
      <c r="G750" s="413">
        <v>5.8105250732859999E-2</v>
      </c>
      <c r="H750" s="413">
        <v>0.22275407970673999</v>
      </c>
    </row>
    <row r="751" spans="1:8" x14ac:dyDescent="0.25">
      <c r="A751" s="411" t="s">
        <v>192</v>
      </c>
      <c r="B751" s="411" t="s">
        <v>254</v>
      </c>
      <c r="C751" s="412">
        <v>42887</v>
      </c>
      <c r="D751" s="413" t="str">
        <f t="shared" si="88"/>
        <v>42887ИНТЕХ</v>
      </c>
      <c r="E751" s="414">
        <v>616356062.51999998</v>
      </c>
      <c r="F751" s="414">
        <v>7506747.7300000004</v>
      </c>
      <c r="G751" s="413">
        <v>9.62883312700646E-2</v>
      </c>
      <c r="H751" s="413">
        <v>0.192744504191843</v>
      </c>
    </row>
    <row r="752" spans="1:8" x14ac:dyDescent="0.25">
      <c r="A752" s="411" t="s">
        <v>192</v>
      </c>
      <c r="B752" s="411" t="s">
        <v>254</v>
      </c>
      <c r="C752" s="412">
        <v>42917</v>
      </c>
      <c r="D752" s="413" t="str">
        <f t="shared" si="88"/>
        <v>42917ИНТЕХ</v>
      </c>
      <c r="E752" s="414">
        <v>600637660.58000004</v>
      </c>
      <c r="F752" s="414">
        <v>15718401.939999999</v>
      </c>
      <c r="G752" s="413">
        <v>0.19724928952457499</v>
      </c>
      <c r="H752" s="413">
        <v>5.1785947476637298E-2</v>
      </c>
    </row>
    <row r="753" spans="1:8" x14ac:dyDescent="0.25">
      <c r="A753" s="411" t="s">
        <v>192</v>
      </c>
      <c r="B753" s="411" t="s">
        <v>254</v>
      </c>
      <c r="C753" s="412">
        <v>42948</v>
      </c>
      <c r="D753" s="413" t="str">
        <f t="shared" si="88"/>
        <v>42948ИНТЕХ</v>
      </c>
      <c r="E753" s="414">
        <v>581387764.39999902</v>
      </c>
      <c r="F753" s="414">
        <v>19249896.18</v>
      </c>
      <c r="G753" s="413">
        <v>0.27907398732685101</v>
      </c>
      <c r="H753" s="413">
        <v>0</v>
      </c>
    </row>
    <row r="754" spans="1:8" x14ac:dyDescent="0.25">
      <c r="A754" s="411" t="s">
        <v>192</v>
      </c>
      <c r="B754" s="411" t="s">
        <v>254</v>
      </c>
      <c r="C754" s="412">
        <v>42979</v>
      </c>
      <c r="D754" s="413" t="str">
        <f t="shared" si="88"/>
        <v>42979ИНТЕХ</v>
      </c>
      <c r="E754" s="414">
        <v>572777436.58999896</v>
      </c>
      <c r="F754" s="414">
        <v>8610327.8100000005</v>
      </c>
      <c r="G754" s="413">
        <v>0.117096370557552</v>
      </c>
      <c r="H754" s="413">
        <v>1.02837643095153E-2</v>
      </c>
    </row>
    <row r="755" spans="1:8" x14ac:dyDescent="0.25">
      <c r="A755" s="411" t="s">
        <v>192</v>
      </c>
      <c r="B755" s="411" t="s">
        <v>254</v>
      </c>
      <c r="C755" s="412">
        <v>43009</v>
      </c>
      <c r="D755" s="413" t="str">
        <f t="shared" si="88"/>
        <v>43009ИНТЕХ</v>
      </c>
      <c r="E755" s="414">
        <v>560757412.03999996</v>
      </c>
      <c r="F755" s="414">
        <v>12020024.550000001</v>
      </c>
      <c r="G755" s="413">
        <v>0.17894613172688101</v>
      </c>
      <c r="H755" s="413">
        <v>2.05934747121287E-2</v>
      </c>
    </row>
    <row r="756" spans="1:8" x14ac:dyDescent="0.25">
      <c r="A756" s="411" t="s">
        <v>192</v>
      </c>
      <c r="B756" s="411" t="s">
        <v>254</v>
      </c>
      <c r="C756" s="412">
        <v>43040</v>
      </c>
      <c r="D756" s="413" t="str">
        <f t="shared" si="88"/>
        <v>43040ИНТЕХ</v>
      </c>
      <c r="E756" s="414">
        <v>548526570.86000001</v>
      </c>
      <c r="F756" s="414">
        <v>12230841.18</v>
      </c>
      <c r="G756" s="413">
        <v>0.14383073492762299</v>
      </c>
      <c r="H756" s="413">
        <v>5.4453959656260098E-2</v>
      </c>
    </row>
    <row r="757" spans="1:8" x14ac:dyDescent="0.25">
      <c r="A757" s="411" t="s">
        <v>192</v>
      </c>
      <c r="B757" s="411" t="s">
        <v>254</v>
      </c>
      <c r="C757" s="412">
        <v>43070</v>
      </c>
      <c r="D757" s="413" t="str">
        <f t="shared" si="88"/>
        <v>43070ИНТЕХ</v>
      </c>
      <c r="E757" s="414">
        <v>535203355.33999997</v>
      </c>
      <c r="F757" s="414">
        <v>13323215.52</v>
      </c>
      <c r="G757" s="413">
        <v>0.18172283414090501</v>
      </c>
      <c r="H757" s="413">
        <v>6.0610987406025198E-2</v>
      </c>
    </row>
    <row r="758" spans="1:8" x14ac:dyDescent="0.25">
      <c r="A758" s="411" t="s">
        <v>192</v>
      </c>
      <c r="B758" s="411" t="s">
        <v>254</v>
      </c>
      <c r="C758" s="412">
        <v>43101</v>
      </c>
      <c r="D758" s="413" t="str">
        <f t="shared" si="88"/>
        <v>43101ИНТЕХ</v>
      </c>
      <c r="E758" s="414">
        <v>521841256.28999901</v>
      </c>
      <c r="F758" s="414">
        <v>13362099.050000001</v>
      </c>
      <c r="G758" s="413">
        <v>0.216676263472556</v>
      </c>
      <c r="H758" s="413">
        <v>9.2113137315886898E-2</v>
      </c>
    </row>
    <row r="759" spans="1:8" x14ac:dyDescent="0.25">
      <c r="A759" s="411" t="s">
        <v>192</v>
      </c>
      <c r="B759" s="411" t="s">
        <v>254</v>
      </c>
      <c r="C759" s="412">
        <v>43132</v>
      </c>
      <c r="D759" s="413" t="str">
        <f t="shared" si="88"/>
        <v>43132ИНТЕХ</v>
      </c>
      <c r="E759" s="414">
        <v>511729685.44</v>
      </c>
      <c r="F759" s="414">
        <v>10111570.85</v>
      </c>
      <c r="G759" s="413">
        <v>0.196271087250912</v>
      </c>
      <c r="H759" s="413">
        <v>9.1462663597317806E-2</v>
      </c>
    </row>
    <row r="760" spans="1:8" x14ac:dyDescent="0.25">
      <c r="A760" s="411" t="s">
        <v>192</v>
      </c>
      <c r="B760" s="411" t="s">
        <v>254</v>
      </c>
      <c r="C760" s="412">
        <v>43160</v>
      </c>
      <c r="D760" s="413" t="str">
        <f t="shared" si="88"/>
        <v>43160ИНТЕХ</v>
      </c>
      <c r="E760" s="414">
        <v>500420769.19</v>
      </c>
      <c r="F760" s="414">
        <v>11308916.25</v>
      </c>
      <c r="G760" s="413">
        <v>0.19252364214197401</v>
      </c>
      <c r="H760" s="413">
        <v>0.113824697663028</v>
      </c>
    </row>
    <row r="761" spans="1:8" x14ac:dyDescent="0.25">
      <c r="A761" s="411" t="s">
        <v>192</v>
      </c>
      <c r="B761" s="411" t="s">
        <v>254</v>
      </c>
      <c r="C761" s="412">
        <v>43191</v>
      </c>
      <c r="D761" s="413" t="str">
        <f t="shared" si="88"/>
        <v>43191ИНТЕХ</v>
      </c>
      <c r="E761" s="414">
        <v>486920457.52999997</v>
      </c>
      <c r="F761" s="414">
        <v>13500311.66</v>
      </c>
      <c r="G761" s="413">
        <v>0.23011484263012</v>
      </c>
      <c r="H761" s="413">
        <v>4.4524062768292801E-2</v>
      </c>
    </row>
    <row r="762" spans="1:8" x14ac:dyDescent="0.25">
      <c r="A762" s="411" t="s">
        <v>192</v>
      </c>
      <c r="B762" s="411" t="s">
        <v>254</v>
      </c>
      <c r="C762" s="412">
        <v>43221</v>
      </c>
      <c r="D762" s="413" t="str">
        <f t="shared" si="88"/>
        <v>43221ИНТЕХ</v>
      </c>
      <c r="E762" s="414">
        <v>469121052.36000001</v>
      </c>
      <c r="F762" s="414">
        <v>17799405.170000002</v>
      </c>
      <c r="G762" s="413">
        <v>0.31076022360189798</v>
      </c>
      <c r="H762" s="413">
        <v>6.18487979475515E-2</v>
      </c>
    </row>
    <row r="763" spans="1:8" x14ac:dyDescent="0.25">
      <c r="A763" s="411" t="s">
        <v>192</v>
      </c>
      <c r="B763" s="411" t="s">
        <v>254</v>
      </c>
      <c r="C763" s="412">
        <v>43252</v>
      </c>
      <c r="D763" s="413" t="str">
        <f t="shared" si="88"/>
        <v>43252ИНТЕХ</v>
      </c>
      <c r="E763" s="414">
        <v>462224016.17000002</v>
      </c>
      <c r="F763" s="414">
        <v>6897036.1900000004</v>
      </c>
      <c r="G763" s="413">
        <v>0.109493683386774</v>
      </c>
      <c r="H763" s="413">
        <v>0.56831728657229696</v>
      </c>
    </row>
    <row r="764" spans="1:8" x14ac:dyDescent="0.25">
      <c r="A764" s="411" t="s">
        <v>192</v>
      </c>
      <c r="B764" s="411" t="s">
        <v>254</v>
      </c>
      <c r="C764" s="412">
        <v>43282</v>
      </c>
      <c r="D764" s="413" t="str">
        <f t="shared" si="88"/>
        <v>43282ИНТЕХ</v>
      </c>
      <c r="E764" s="414">
        <v>451050145.63999999</v>
      </c>
      <c r="F764" s="414">
        <v>16190676.66</v>
      </c>
      <c r="G764" s="413">
        <v>0.25732112036203603</v>
      </c>
      <c r="H764" s="413">
        <v>0.145201924589416</v>
      </c>
    </row>
    <row r="765" spans="1:8" x14ac:dyDescent="0.25">
      <c r="A765" s="411" t="s">
        <v>192</v>
      </c>
      <c r="B765" s="411" t="s">
        <v>254</v>
      </c>
      <c r="C765" s="412">
        <v>43313</v>
      </c>
      <c r="D765" s="413" t="str">
        <f t="shared" si="88"/>
        <v>43313ИНТЕХ</v>
      </c>
      <c r="E765" s="414">
        <v>439649795.62</v>
      </c>
      <c r="F765" s="414">
        <v>17245876.190000001</v>
      </c>
      <c r="G765" s="413">
        <v>0.33723647905558202</v>
      </c>
      <c r="H765" s="413">
        <v>7.3254850157507503E-2</v>
      </c>
    </row>
    <row r="766" spans="1:8" x14ac:dyDescent="0.25">
      <c r="A766" s="411" t="s">
        <v>192</v>
      </c>
      <c r="B766" s="411" t="s">
        <v>254</v>
      </c>
      <c r="C766" s="412">
        <v>43344</v>
      </c>
      <c r="D766" s="413" t="str">
        <f t="shared" si="88"/>
        <v>43344ИНТЕХ</v>
      </c>
      <c r="E766" s="414">
        <v>423503898.14999998</v>
      </c>
      <c r="F766" s="414">
        <v>16734331.67</v>
      </c>
      <c r="G766" s="413">
        <v>0.276522176935599</v>
      </c>
      <c r="H766" s="413">
        <v>0.108671457792802</v>
      </c>
    </row>
    <row r="767" spans="1:8" x14ac:dyDescent="0.25">
      <c r="A767" s="411" t="s">
        <v>192</v>
      </c>
      <c r="B767" s="411" t="s">
        <v>254</v>
      </c>
      <c r="C767" s="412">
        <v>43374</v>
      </c>
      <c r="D767" s="413" t="str">
        <f t="shared" si="88"/>
        <v>43374ИНТЕХ</v>
      </c>
      <c r="E767" s="414">
        <v>412724443.51999998</v>
      </c>
      <c r="F767" s="414">
        <v>10779454.630000001</v>
      </c>
      <c r="G767" s="413">
        <v>0.220908886165468</v>
      </c>
      <c r="H767" s="413">
        <v>0</v>
      </c>
    </row>
    <row r="768" spans="1:8" x14ac:dyDescent="0.25">
      <c r="A768" s="411" t="s">
        <v>192</v>
      </c>
      <c r="B768" s="411" t="s">
        <v>254</v>
      </c>
      <c r="C768" s="412">
        <v>43405</v>
      </c>
      <c r="D768" s="413" t="str">
        <f t="shared" si="88"/>
        <v>43405ИНТЕХ</v>
      </c>
      <c r="E768" s="414">
        <v>399644903.47000003</v>
      </c>
      <c r="F768" s="414">
        <v>13079540.050000001</v>
      </c>
      <c r="G768" s="413">
        <v>0.199392227078555</v>
      </c>
      <c r="H768" s="413">
        <v>0.25239049274025399</v>
      </c>
    </row>
    <row r="769" spans="1:8" x14ac:dyDescent="0.25">
      <c r="A769" s="411" t="s">
        <v>192</v>
      </c>
      <c r="B769" s="411" t="s">
        <v>254</v>
      </c>
      <c r="C769" s="412">
        <v>43435</v>
      </c>
      <c r="D769" s="413" t="str">
        <f t="shared" si="88"/>
        <v>43435ИНТЕХ</v>
      </c>
      <c r="E769" s="414">
        <v>390413401.25999999</v>
      </c>
      <c r="F769" s="414">
        <v>9231502.2100000009</v>
      </c>
      <c r="G769" s="413">
        <v>0.19704235329040701</v>
      </c>
      <c r="H769" s="413">
        <v>9.3809983007511796E-2</v>
      </c>
    </row>
    <row r="770" spans="1:8" x14ac:dyDescent="0.25">
      <c r="A770" s="411" t="s">
        <v>192</v>
      </c>
      <c r="B770" s="411" t="s">
        <v>254</v>
      </c>
      <c r="C770" s="412">
        <v>43466</v>
      </c>
      <c r="D770" s="413" t="str">
        <f t="shared" ref="D770:D833" si="89">C770&amp;B770</f>
        <v>43466ИНТЕХ</v>
      </c>
      <c r="E770" s="414">
        <v>379514200.43000001</v>
      </c>
      <c r="F770" s="414">
        <v>10899200.83</v>
      </c>
      <c r="G770" s="413">
        <v>0.19712049462863801</v>
      </c>
      <c r="H770" s="413">
        <v>5.8073085866453801E-2</v>
      </c>
    </row>
    <row r="771" spans="1:8" x14ac:dyDescent="0.25">
      <c r="A771" s="411" t="s">
        <v>192</v>
      </c>
      <c r="B771" s="411" t="s">
        <v>254</v>
      </c>
      <c r="C771" s="412">
        <v>43497</v>
      </c>
      <c r="D771" s="413" t="str">
        <f t="shared" si="89"/>
        <v>43497ИНТЕХ</v>
      </c>
      <c r="E771" s="414">
        <v>371657498.00999999</v>
      </c>
      <c r="F771" s="414">
        <v>7856702.4199999999</v>
      </c>
      <c r="G771" s="413">
        <v>0.16665962466949499</v>
      </c>
      <c r="H771" s="413">
        <v>0.42196257990639102</v>
      </c>
    </row>
    <row r="772" spans="1:8" x14ac:dyDescent="0.25">
      <c r="A772" s="411" t="s">
        <v>192</v>
      </c>
      <c r="B772" s="411" t="s">
        <v>254</v>
      </c>
      <c r="C772" s="412">
        <v>43525</v>
      </c>
      <c r="D772" s="413" t="str">
        <f t="shared" si="89"/>
        <v>43525ИНТЕХ</v>
      </c>
      <c r="E772" s="414">
        <v>362530205.67000002</v>
      </c>
      <c r="F772" s="414">
        <v>9127292.3399999999</v>
      </c>
      <c r="G772" s="413">
        <v>0.19948772172625201</v>
      </c>
      <c r="H772" s="413">
        <v>7.0677253414621097E-2</v>
      </c>
    </row>
    <row r="773" spans="1:8" x14ac:dyDescent="0.25">
      <c r="A773" s="411" t="s">
        <v>192</v>
      </c>
      <c r="B773" s="411" t="s">
        <v>254</v>
      </c>
      <c r="C773" s="412">
        <v>43556</v>
      </c>
      <c r="D773" s="413" t="str">
        <f t="shared" si="89"/>
        <v>43556ИНТЕХ</v>
      </c>
      <c r="E773" s="414">
        <v>356333214.12</v>
      </c>
      <c r="F773" s="414">
        <v>6196991.5499999998</v>
      </c>
      <c r="G773" s="413">
        <v>0.12440005445970501</v>
      </c>
      <c r="H773" s="413">
        <v>1.72196879612818E-3</v>
      </c>
    </row>
    <row r="774" spans="1:8" x14ac:dyDescent="0.25">
      <c r="A774" s="411" t="s">
        <v>192</v>
      </c>
      <c r="B774" s="411" t="s">
        <v>254</v>
      </c>
      <c r="C774" s="412">
        <v>43586</v>
      </c>
      <c r="D774" s="413" t="str">
        <f t="shared" si="89"/>
        <v>43586ИНТЕХ</v>
      </c>
      <c r="E774" s="414">
        <v>348862572.51999998</v>
      </c>
      <c r="F774" s="414">
        <v>7470641.5999999996</v>
      </c>
      <c r="G774" s="413">
        <v>0.16389694946328501</v>
      </c>
      <c r="H774" s="413">
        <v>1.7802174776994799E-2</v>
      </c>
    </row>
    <row r="775" spans="1:8" x14ac:dyDescent="0.25">
      <c r="A775" s="411" t="s">
        <v>192</v>
      </c>
      <c r="B775" s="411" t="s">
        <v>254</v>
      </c>
      <c r="C775" s="412">
        <v>43617</v>
      </c>
      <c r="D775" s="413" t="str">
        <f t="shared" si="89"/>
        <v>43617ИНТЕХ</v>
      </c>
      <c r="E775" s="414">
        <v>346236569.20999998</v>
      </c>
      <c r="F775" s="414">
        <v>2626003.31</v>
      </c>
      <c r="G775" s="413">
        <v>3.6021113931647898E-2</v>
      </c>
      <c r="H775" s="413">
        <v>0</v>
      </c>
    </row>
    <row r="776" spans="1:8" x14ac:dyDescent="0.25">
      <c r="A776" s="411" t="s">
        <v>192</v>
      </c>
      <c r="B776" s="411" t="s">
        <v>254</v>
      </c>
      <c r="C776" s="412">
        <v>43647</v>
      </c>
      <c r="D776" s="413" t="str">
        <f t="shared" si="89"/>
        <v>43647ИНТЕХ</v>
      </c>
      <c r="E776" s="414">
        <v>336829726.62</v>
      </c>
      <c r="F776" s="414">
        <v>9406842.5899999905</v>
      </c>
      <c r="G776" s="413">
        <v>0.11474927453924</v>
      </c>
      <c r="H776" s="413">
        <v>0.158453227221132</v>
      </c>
    </row>
    <row r="777" spans="1:8" x14ac:dyDescent="0.25">
      <c r="A777" s="411" t="s">
        <v>192</v>
      </c>
      <c r="B777" s="411" t="s">
        <v>254</v>
      </c>
      <c r="C777" s="412">
        <v>43678</v>
      </c>
      <c r="D777" s="413" t="str">
        <f t="shared" si="89"/>
        <v>43678ИНТЕХ</v>
      </c>
      <c r="E777" s="414">
        <v>331173175.16000003</v>
      </c>
      <c r="F777" s="414">
        <v>5656551.46</v>
      </c>
      <c r="G777" s="413">
        <v>0.12871573022100199</v>
      </c>
      <c r="H777" s="413">
        <v>0.10660756787319001</v>
      </c>
    </row>
    <row r="778" spans="1:8" x14ac:dyDescent="0.25">
      <c r="A778" s="411" t="s">
        <v>192</v>
      </c>
      <c r="B778" s="411" t="s">
        <v>254</v>
      </c>
      <c r="C778" s="412">
        <v>43709</v>
      </c>
      <c r="D778" s="413" t="str">
        <f t="shared" si="89"/>
        <v>43709ИНТЕХ</v>
      </c>
      <c r="E778" s="414">
        <v>324107091.14999998</v>
      </c>
      <c r="F778" s="414">
        <v>7066084.0099999998</v>
      </c>
      <c r="G778" s="413">
        <v>0.126142736561935</v>
      </c>
      <c r="H778" s="413">
        <v>0.121542610507578</v>
      </c>
    </row>
    <row r="779" spans="1:8" x14ac:dyDescent="0.25">
      <c r="A779" s="411" t="s">
        <v>192</v>
      </c>
      <c r="B779" s="411" t="s">
        <v>254</v>
      </c>
      <c r="C779" s="412">
        <v>43739</v>
      </c>
      <c r="D779" s="413" t="str">
        <f t="shared" si="89"/>
        <v>43739ИНТЕХ</v>
      </c>
      <c r="E779" s="414">
        <v>315850282.32999998</v>
      </c>
      <c r="F779" s="414">
        <v>8256808.8199999901</v>
      </c>
      <c r="G779" s="413">
        <v>0.21088466100690201</v>
      </c>
      <c r="H779" s="413">
        <v>0.13110944358996199</v>
      </c>
    </row>
    <row r="780" spans="1:8" x14ac:dyDescent="0.25">
      <c r="A780" s="411" t="s">
        <v>94</v>
      </c>
      <c r="B780" s="411" t="s">
        <v>311</v>
      </c>
      <c r="C780" s="412">
        <v>42095</v>
      </c>
      <c r="D780" s="413" t="str">
        <f t="shared" si="89"/>
        <v>42095МИА-1-пул1</v>
      </c>
      <c r="E780" s="414">
        <v>2403264785.9099998</v>
      </c>
      <c r="F780" s="414">
        <v>47727422.32</v>
      </c>
      <c r="G780" s="413">
        <v>0.17970386095702801</v>
      </c>
      <c r="H780" s="413">
        <v>5.4161506513380898E-2</v>
      </c>
    </row>
    <row r="781" spans="1:8" x14ac:dyDescent="0.25">
      <c r="A781" s="411" t="s">
        <v>94</v>
      </c>
      <c r="B781" s="411" t="s">
        <v>311</v>
      </c>
      <c r="C781" s="412">
        <v>42125</v>
      </c>
      <c r="D781" s="413" t="str">
        <f t="shared" si="89"/>
        <v>42125МИА-1-пул1</v>
      </c>
      <c r="E781" s="414">
        <v>2379194942.21</v>
      </c>
      <c r="F781" s="414">
        <v>24069843.699999999</v>
      </c>
      <c r="G781" s="413">
        <v>7.7937759263307593E-2</v>
      </c>
      <c r="H781" s="413">
        <v>9.5462719077228406E-2</v>
      </c>
    </row>
    <row r="782" spans="1:8" x14ac:dyDescent="0.25">
      <c r="A782" s="411" t="s">
        <v>94</v>
      </c>
      <c r="B782" s="411" t="s">
        <v>311</v>
      </c>
      <c r="C782" s="412">
        <v>42156</v>
      </c>
      <c r="D782" s="413" t="str">
        <f t="shared" si="89"/>
        <v>42156МИА-1-пул1</v>
      </c>
      <c r="E782" s="414">
        <v>2354345829.1999898</v>
      </c>
      <c r="F782" s="414">
        <v>24849113.010000002</v>
      </c>
      <c r="G782" s="413">
        <v>8.2470152960575902E-2</v>
      </c>
      <c r="H782" s="413">
        <v>8.1464882739816797E-3</v>
      </c>
    </row>
    <row r="783" spans="1:8" x14ac:dyDescent="0.25">
      <c r="A783" s="411" t="s">
        <v>94</v>
      </c>
      <c r="B783" s="411" t="s">
        <v>311</v>
      </c>
      <c r="C783" s="412">
        <v>42186</v>
      </c>
      <c r="D783" s="413" t="str">
        <f t="shared" si="89"/>
        <v>42186МИА-1-пул1</v>
      </c>
      <c r="E783" s="414">
        <v>2331260056.4699998</v>
      </c>
      <c r="F783" s="414">
        <v>23085772.730000101</v>
      </c>
      <c r="G783" s="413">
        <v>7.4598357151675093E-2</v>
      </c>
      <c r="H783" s="413">
        <v>7.0813207898941001E-3</v>
      </c>
    </row>
    <row r="784" spans="1:8" x14ac:dyDescent="0.25">
      <c r="A784" s="411" t="s">
        <v>94</v>
      </c>
      <c r="B784" s="411" t="s">
        <v>311</v>
      </c>
      <c r="C784" s="412">
        <v>42217</v>
      </c>
      <c r="D784" s="413" t="str">
        <f t="shared" si="89"/>
        <v>42217МИА-1-пул1</v>
      </c>
      <c r="E784" s="414">
        <v>2312320971.6500001</v>
      </c>
      <c r="F784" s="414">
        <v>18939084.82</v>
      </c>
      <c r="G784" s="413">
        <v>5.4450801981646299E-2</v>
      </c>
      <c r="H784" s="413">
        <v>1.5196656531656701E-2</v>
      </c>
    </row>
    <row r="785" spans="1:8" x14ac:dyDescent="0.25">
      <c r="A785" s="411" t="s">
        <v>94</v>
      </c>
      <c r="B785" s="411" t="s">
        <v>311</v>
      </c>
      <c r="C785" s="412">
        <v>42248</v>
      </c>
      <c r="D785" s="413" t="str">
        <f t="shared" si="89"/>
        <v>42248МИА-1-пул1</v>
      </c>
      <c r="E785" s="414">
        <v>2293551499.4499998</v>
      </c>
      <c r="F785" s="414">
        <v>18769472.199999999</v>
      </c>
      <c r="G785" s="413">
        <v>5.5128027363933997E-2</v>
      </c>
      <c r="H785" s="413">
        <v>8.8469012317986095E-2</v>
      </c>
    </row>
    <row r="786" spans="1:8" x14ac:dyDescent="0.25">
      <c r="A786" s="411" t="s">
        <v>94</v>
      </c>
      <c r="B786" s="411" t="s">
        <v>311</v>
      </c>
      <c r="C786" s="412">
        <v>42278</v>
      </c>
      <c r="D786" s="413" t="str">
        <f t="shared" si="89"/>
        <v>42278МИА-1-пул1</v>
      </c>
      <c r="E786" s="414">
        <v>2267980314.48</v>
      </c>
      <c r="F786" s="414">
        <v>25571184.969999999</v>
      </c>
      <c r="G786" s="413">
        <v>8.7981540685697301E-2</v>
      </c>
      <c r="H786" s="413">
        <v>1.17234147514919E-2</v>
      </c>
    </row>
    <row r="787" spans="1:8" x14ac:dyDescent="0.25">
      <c r="A787" s="411" t="s">
        <v>94</v>
      </c>
      <c r="B787" s="411" t="s">
        <v>311</v>
      </c>
      <c r="C787" s="412">
        <v>42309</v>
      </c>
      <c r="D787" s="413" t="str">
        <f t="shared" si="89"/>
        <v>42309МИА-1-пул1</v>
      </c>
      <c r="E787" s="414">
        <v>2239306516.6500001</v>
      </c>
      <c r="F787" s="414">
        <v>28673797.829999998</v>
      </c>
      <c r="G787" s="413">
        <v>0.10414922531445001</v>
      </c>
      <c r="H787" s="413">
        <v>0.142089894786224</v>
      </c>
    </row>
    <row r="788" spans="1:8" x14ac:dyDescent="0.25">
      <c r="A788" s="411" t="s">
        <v>94</v>
      </c>
      <c r="B788" s="411" t="s">
        <v>311</v>
      </c>
      <c r="C788" s="412">
        <v>42339</v>
      </c>
      <c r="D788" s="413" t="str">
        <f t="shared" si="89"/>
        <v>42339МИА-1-пул1</v>
      </c>
      <c r="E788" s="414">
        <v>2212121097.8299999</v>
      </c>
      <c r="F788" s="414">
        <v>28597067.030000001</v>
      </c>
      <c r="G788" s="413">
        <v>9.2873500949238297E-2</v>
      </c>
      <c r="H788" s="413">
        <v>5.9536511182496102E-2</v>
      </c>
    </row>
    <row r="789" spans="1:8" x14ac:dyDescent="0.25">
      <c r="A789" s="411" t="s">
        <v>94</v>
      </c>
      <c r="B789" s="411" t="s">
        <v>311</v>
      </c>
      <c r="C789" s="412">
        <v>42370</v>
      </c>
      <c r="D789" s="413" t="str">
        <f t="shared" si="89"/>
        <v>42370МИА-1-пул1</v>
      </c>
      <c r="E789" s="414">
        <v>2195120683.5300002</v>
      </c>
      <c r="F789" s="414">
        <v>17000414.300000001</v>
      </c>
      <c r="G789" s="413">
        <v>4.7052880209198802E-2</v>
      </c>
      <c r="H789" s="413">
        <v>3.27080681246932E-2</v>
      </c>
    </row>
    <row r="790" spans="1:8" x14ac:dyDescent="0.25">
      <c r="A790" s="411" t="s">
        <v>94</v>
      </c>
      <c r="B790" s="411" t="s">
        <v>311</v>
      </c>
      <c r="C790" s="412">
        <v>42401</v>
      </c>
      <c r="D790" s="413" t="str">
        <f t="shared" si="89"/>
        <v>42401МИА-1-пул1</v>
      </c>
      <c r="E790" s="414">
        <v>2168024988.52</v>
      </c>
      <c r="F790" s="414">
        <v>27095695.010000002</v>
      </c>
      <c r="G790" s="413">
        <v>7.8403530307501704E-2</v>
      </c>
      <c r="H790" s="413">
        <v>3.7242255935960901E-2</v>
      </c>
    </row>
    <row r="791" spans="1:8" x14ac:dyDescent="0.25">
      <c r="A791" s="411" t="s">
        <v>94</v>
      </c>
      <c r="B791" s="411" t="s">
        <v>311</v>
      </c>
      <c r="C791" s="412">
        <v>42430</v>
      </c>
      <c r="D791" s="413" t="str">
        <f t="shared" si="89"/>
        <v>42430МИА-1-пул1</v>
      </c>
      <c r="E791" s="414">
        <v>2143227649.3499999</v>
      </c>
      <c r="F791" s="414">
        <v>24797339.170000002</v>
      </c>
      <c r="G791" s="413">
        <v>5.5749336016380699E-2</v>
      </c>
      <c r="H791" s="413">
        <v>7.6143478068231005E-2</v>
      </c>
    </row>
    <row r="792" spans="1:8" x14ac:dyDescent="0.25">
      <c r="A792" s="411" t="s">
        <v>94</v>
      </c>
      <c r="B792" s="411" t="s">
        <v>311</v>
      </c>
      <c r="C792" s="412">
        <v>42461</v>
      </c>
      <c r="D792" s="413" t="str">
        <f t="shared" si="89"/>
        <v>42461МИА-1-пул1</v>
      </c>
      <c r="E792" s="414">
        <v>2122133830.24</v>
      </c>
      <c r="F792" s="414">
        <v>21093819.109999999</v>
      </c>
      <c r="G792" s="413">
        <v>6.8221031490754203E-2</v>
      </c>
      <c r="H792" s="413">
        <v>6.4761005390695403E-2</v>
      </c>
    </row>
    <row r="793" spans="1:8" x14ac:dyDescent="0.25">
      <c r="A793" s="411" t="s">
        <v>94</v>
      </c>
      <c r="B793" s="411" t="s">
        <v>311</v>
      </c>
      <c r="C793" s="412">
        <v>42491</v>
      </c>
      <c r="D793" s="413" t="str">
        <f t="shared" si="89"/>
        <v>42491МИА-1-пул1</v>
      </c>
      <c r="E793" s="414">
        <v>2086390663.3199999</v>
      </c>
      <c r="F793" s="414">
        <v>52414042.380000003</v>
      </c>
      <c r="G793" s="413">
        <v>0.118460370482402</v>
      </c>
      <c r="H793" s="413">
        <v>0.17603352716031201</v>
      </c>
    </row>
    <row r="794" spans="1:8" x14ac:dyDescent="0.25">
      <c r="A794" s="411" t="s">
        <v>94</v>
      </c>
      <c r="B794" s="411" t="s">
        <v>311</v>
      </c>
      <c r="C794" s="412">
        <v>42522</v>
      </c>
      <c r="D794" s="413" t="str">
        <f t="shared" si="89"/>
        <v>42522МИА-1-пул1</v>
      </c>
      <c r="E794" s="414">
        <v>2065432339.3399999</v>
      </c>
      <c r="F794" s="414">
        <v>20958323.98</v>
      </c>
      <c r="G794" s="413">
        <v>6.9600536902855503E-2</v>
      </c>
      <c r="H794" s="413">
        <v>4.2932850041137997E-2</v>
      </c>
    </row>
    <row r="795" spans="1:8" x14ac:dyDescent="0.25">
      <c r="A795" s="411" t="s">
        <v>94</v>
      </c>
      <c r="B795" s="411" t="s">
        <v>311</v>
      </c>
      <c r="C795" s="412">
        <v>42552</v>
      </c>
      <c r="D795" s="413" t="str">
        <f t="shared" si="89"/>
        <v>42552МИА-1-пул1</v>
      </c>
      <c r="E795" s="414">
        <v>2044639264.05</v>
      </c>
      <c r="F795" s="414">
        <v>20793075.289999999</v>
      </c>
      <c r="G795" s="413">
        <v>4.8888810666468399E-2</v>
      </c>
      <c r="H795" s="413">
        <v>5.2132920355281498E-2</v>
      </c>
    </row>
    <row r="796" spans="1:8" x14ac:dyDescent="0.25">
      <c r="A796" s="411" t="s">
        <v>94</v>
      </c>
      <c r="B796" s="411" t="s">
        <v>311</v>
      </c>
      <c r="C796" s="412">
        <v>42583</v>
      </c>
      <c r="D796" s="413" t="str">
        <f t="shared" si="89"/>
        <v>42583МИА-1-пул1</v>
      </c>
      <c r="E796" s="414">
        <v>2009225412.8900001</v>
      </c>
      <c r="F796" s="414">
        <v>35413851.159999996</v>
      </c>
      <c r="G796" s="413">
        <v>0.13922324489862301</v>
      </c>
      <c r="H796" s="413">
        <v>7.9252835172532704E-2</v>
      </c>
    </row>
    <row r="797" spans="1:8" x14ac:dyDescent="0.25">
      <c r="A797" s="411" t="s">
        <v>94</v>
      </c>
      <c r="B797" s="411" t="s">
        <v>311</v>
      </c>
      <c r="C797" s="412">
        <v>42614</v>
      </c>
      <c r="D797" s="413" t="str">
        <f t="shared" si="89"/>
        <v>42614МИА-1-пул1</v>
      </c>
      <c r="E797" s="414">
        <v>1978713578.6099999</v>
      </c>
      <c r="F797" s="414">
        <v>30511834.280000102</v>
      </c>
      <c r="G797" s="413">
        <v>0.104164843332817</v>
      </c>
      <c r="H797" s="413">
        <v>2.2868259468926198E-2</v>
      </c>
    </row>
    <row r="798" spans="1:8" x14ac:dyDescent="0.25">
      <c r="A798" s="411" t="s">
        <v>94</v>
      </c>
      <c r="B798" s="411" t="s">
        <v>311</v>
      </c>
      <c r="C798" s="412">
        <v>42644</v>
      </c>
      <c r="D798" s="413" t="str">
        <f t="shared" si="89"/>
        <v>42644МИА-1-пул1</v>
      </c>
      <c r="E798" s="414">
        <v>1956083297.8199999</v>
      </c>
      <c r="F798" s="414">
        <v>22630280.789999999</v>
      </c>
      <c r="G798" s="413">
        <v>8.1636468201798207E-2</v>
      </c>
      <c r="H798" s="413">
        <v>1.6633063831306399E-2</v>
      </c>
    </row>
    <row r="799" spans="1:8" x14ac:dyDescent="0.25">
      <c r="A799" s="411" t="s">
        <v>94</v>
      </c>
      <c r="B799" s="411" t="s">
        <v>311</v>
      </c>
      <c r="C799" s="412">
        <v>42675</v>
      </c>
      <c r="D799" s="413" t="str">
        <f t="shared" si="89"/>
        <v>42675МИА-1-пул1</v>
      </c>
      <c r="E799" s="414">
        <v>1929621419.4300001</v>
      </c>
      <c r="F799" s="414">
        <v>26461878.390000001</v>
      </c>
      <c r="G799" s="413">
        <v>0.103549781227293</v>
      </c>
      <c r="H799" s="413">
        <v>2.3614011245917901E-2</v>
      </c>
    </row>
    <row r="800" spans="1:8" x14ac:dyDescent="0.25">
      <c r="A800" s="411" t="s">
        <v>94</v>
      </c>
      <c r="B800" s="411" t="s">
        <v>311</v>
      </c>
      <c r="C800" s="412">
        <v>42705</v>
      </c>
      <c r="D800" s="413" t="str">
        <f t="shared" si="89"/>
        <v>42705МИА-1-пул1</v>
      </c>
      <c r="E800" s="414">
        <v>1908017727.76</v>
      </c>
      <c r="F800" s="414">
        <v>23123966.399999999</v>
      </c>
      <c r="G800" s="413">
        <v>8.4300540538567795E-2</v>
      </c>
      <c r="H800" s="413">
        <v>3.5310686291835203E-2</v>
      </c>
    </row>
    <row r="801" spans="1:8" x14ac:dyDescent="0.25">
      <c r="A801" s="411" t="s">
        <v>94</v>
      </c>
      <c r="B801" s="411" t="s">
        <v>311</v>
      </c>
      <c r="C801" s="412">
        <v>42736</v>
      </c>
      <c r="D801" s="413" t="str">
        <f t="shared" si="89"/>
        <v>42736МИА-1-пул1</v>
      </c>
      <c r="E801" s="414">
        <v>1880133852.8699999</v>
      </c>
      <c r="F801" s="414">
        <v>27883874.890000001</v>
      </c>
      <c r="G801" s="413">
        <v>0.104988612284694</v>
      </c>
      <c r="H801" s="413">
        <v>4.5971296377495197E-2</v>
      </c>
    </row>
    <row r="802" spans="1:8" x14ac:dyDescent="0.25">
      <c r="A802" s="411" t="s">
        <v>94</v>
      </c>
      <c r="B802" s="411" t="s">
        <v>311</v>
      </c>
      <c r="C802" s="412">
        <v>42767</v>
      </c>
      <c r="D802" s="413" t="str">
        <f t="shared" si="89"/>
        <v>42767МИА-1-пул1</v>
      </c>
      <c r="E802" s="414">
        <v>1858478522.5699999</v>
      </c>
      <c r="F802" s="414">
        <v>21655330.300000001</v>
      </c>
      <c r="G802" s="413">
        <v>8.1677135048250193E-2</v>
      </c>
      <c r="H802" s="413">
        <v>3.8059538747801103E-2</v>
      </c>
    </row>
    <row r="803" spans="1:8" x14ac:dyDescent="0.25">
      <c r="A803" s="411" t="s">
        <v>94</v>
      </c>
      <c r="B803" s="411" t="s">
        <v>311</v>
      </c>
      <c r="C803" s="412">
        <v>42795</v>
      </c>
      <c r="D803" s="413" t="str">
        <f t="shared" si="89"/>
        <v>42795МИА-1-пул1</v>
      </c>
      <c r="E803" s="414">
        <v>1828701716.21</v>
      </c>
      <c r="F803" s="414">
        <v>29776806.359999999</v>
      </c>
      <c r="G803" s="413">
        <v>8.8424146269423201E-2</v>
      </c>
      <c r="H803" s="413">
        <v>0.11093091378874401</v>
      </c>
    </row>
    <row r="804" spans="1:8" x14ac:dyDescent="0.25">
      <c r="A804" s="411" t="s">
        <v>94</v>
      </c>
      <c r="B804" s="411" t="s">
        <v>311</v>
      </c>
      <c r="C804" s="412">
        <v>42826</v>
      </c>
      <c r="D804" s="413" t="str">
        <f t="shared" si="89"/>
        <v>42826МИА-1-пул1</v>
      </c>
      <c r="E804" s="414">
        <v>1804478499.4200001</v>
      </c>
      <c r="F804" s="414">
        <v>24223216.789999999</v>
      </c>
      <c r="G804" s="413">
        <v>9.8513145296297497E-2</v>
      </c>
      <c r="H804" s="413">
        <v>6.00705919784131E-2</v>
      </c>
    </row>
    <row r="805" spans="1:8" x14ac:dyDescent="0.25">
      <c r="A805" s="411" t="s">
        <v>94</v>
      </c>
      <c r="B805" s="411" t="s">
        <v>311</v>
      </c>
      <c r="C805" s="412">
        <v>42856</v>
      </c>
      <c r="D805" s="413" t="str">
        <f t="shared" si="89"/>
        <v>42856МИА-1-пул1</v>
      </c>
      <c r="E805" s="414">
        <v>1772976960.1500001</v>
      </c>
      <c r="F805" s="414">
        <v>31501539.27</v>
      </c>
      <c r="G805" s="413">
        <v>0.12851601793035</v>
      </c>
      <c r="H805" s="413">
        <v>9.3798629833570998E-2</v>
      </c>
    </row>
    <row r="806" spans="1:8" x14ac:dyDescent="0.25">
      <c r="A806" s="411" t="s">
        <v>94</v>
      </c>
      <c r="B806" s="411" t="s">
        <v>311</v>
      </c>
      <c r="C806" s="412">
        <v>42887</v>
      </c>
      <c r="D806" s="413" t="str">
        <f t="shared" si="89"/>
        <v>42887МИА-1-пул1</v>
      </c>
      <c r="E806" s="414">
        <v>1754210883.72</v>
      </c>
      <c r="F806" s="414">
        <v>18766076.43</v>
      </c>
      <c r="G806" s="413">
        <v>4.7904994412522599E-2</v>
      </c>
      <c r="H806" s="413">
        <v>4.16818227365362E-2</v>
      </c>
    </row>
    <row r="807" spans="1:8" x14ac:dyDescent="0.25">
      <c r="A807" s="411" t="s">
        <v>94</v>
      </c>
      <c r="B807" s="411" t="s">
        <v>311</v>
      </c>
      <c r="C807" s="412">
        <v>42917</v>
      </c>
      <c r="D807" s="413" t="str">
        <f t="shared" si="89"/>
        <v>42917МИА-1-пул1</v>
      </c>
      <c r="E807" s="414">
        <v>1714860222.28</v>
      </c>
      <c r="F807" s="414">
        <v>39350661.439999998</v>
      </c>
      <c r="G807" s="413">
        <v>0.139653144532531</v>
      </c>
      <c r="H807" s="413">
        <v>9.5481575050620895E-2</v>
      </c>
    </row>
    <row r="808" spans="1:8" x14ac:dyDescent="0.25">
      <c r="A808" s="411" t="s">
        <v>94</v>
      </c>
      <c r="B808" s="411" t="s">
        <v>311</v>
      </c>
      <c r="C808" s="412">
        <v>42948</v>
      </c>
      <c r="D808" s="413" t="str">
        <f t="shared" si="89"/>
        <v>42948МИА-1-пул1</v>
      </c>
      <c r="E808" s="414">
        <v>1689122021.71</v>
      </c>
      <c r="F808" s="414">
        <v>25738200.57</v>
      </c>
      <c r="G808" s="413">
        <v>0.110746439026895</v>
      </c>
      <c r="H808" s="413">
        <v>5.9868177068775501E-2</v>
      </c>
    </row>
    <row r="809" spans="1:8" x14ac:dyDescent="0.25">
      <c r="A809" s="411" t="s">
        <v>94</v>
      </c>
      <c r="B809" s="411" t="s">
        <v>311</v>
      </c>
      <c r="C809" s="412">
        <v>42979</v>
      </c>
      <c r="D809" s="413" t="str">
        <f t="shared" si="89"/>
        <v>42979МИА-1-пул1</v>
      </c>
      <c r="E809" s="414">
        <v>1662136481.71</v>
      </c>
      <c r="F809" s="414">
        <v>26985540</v>
      </c>
      <c r="G809" s="413">
        <v>0.104152974557587</v>
      </c>
      <c r="H809" s="413">
        <v>8.5040077174422898E-2</v>
      </c>
    </row>
    <row r="810" spans="1:8" x14ac:dyDescent="0.25">
      <c r="A810" s="411" t="s">
        <v>94</v>
      </c>
      <c r="B810" s="411" t="s">
        <v>311</v>
      </c>
      <c r="C810" s="412">
        <v>43009</v>
      </c>
      <c r="D810" s="413" t="str">
        <f t="shared" si="89"/>
        <v>43009МИА-1-пул1</v>
      </c>
      <c r="E810" s="414">
        <v>1641858397.76</v>
      </c>
      <c r="F810" s="414">
        <v>20278083.949999999</v>
      </c>
      <c r="G810" s="413">
        <v>8.3415215506400298E-2</v>
      </c>
      <c r="H810" s="413">
        <v>3.36264603128048E-2</v>
      </c>
    </row>
    <row r="811" spans="1:8" x14ac:dyDescent="0.25">
      <c r="A811" s="411" t="s">
        <v>94</v>
      </c>
      <c r="B811" s="411" t="s">
        <v>311</v>
      </c>
      <c r="C811" s="412">
        <v>43040</v>
      </c>
      <c r="D811" s="413" t="str">
        <f t="shared" si="89"/>
        <v>43040МИА-1-пул1</v>
      </c>
      <c r="E811" s="414">
        <v>1605411741.3499999</v>
      </c>
      <c r="F811" s="414">
        <v>36446656.409999996</v>
      </c>
      <c r="G811" s="413">
        <v>0.16702639036091399</v>
      </c>
      <c r="H811" s="413">
        <v>2.7053141977883E-2</v>
      </c>
    </row>
    <row r="812" spans="1:8" x14ac:dyDescent="0.25">
      <c r="A812" s="411" t="s">
        <v>94</v>
      </c>
      <c r="B812" s="411" t="s">
        <v>311</v>
      </c>
      <c r="C812" s="412">
        <v>43070</v>
      </c>
      <c r="D812" s="413" t="str">
        <f t="shared" si="89"/>
        <v>43070МИА-1-пул1</v>
      </c>
      <c r="E812" s="414">
        <v>1569096254.0899999</v>
      </c>
      <c r="F812" s="414">
        <v>36315487.259999998</v>
      </c>
      <c r="G812" s="413">
        <v>0.18222618618077199</v>
      </c>
      <c r="H812" s="413">
        <v>2.84070884308734E-2</v>
      </c>
    </row>
    <row r="813" spans="1:8" x14ac:dyDescent="0.25">
      <c r="A813" s="411" t="s">
        <v>94</v>
      </c>
      <c r="B813" s="411" t="s">
        <v>311</v>
      </c>
      <c r="C813" s="412">
        <v>43101</v>
      </c>
      <c r="D813" s="413" t="str">
        <f t="shared" si="89"/>
        <v>43101МИА-1-пул1</v>
      </c>
      <c r="E813" s="414">
        <v>1547708607.3199999</v>
      </c>
      <c r="F813" s="414">
        <v>24734334.02</v>
      </c>
      <c r="G813" s="413">
        <v>0.11825960086686201</v>
      </c>
      <c r="H813" s="413">
        <v>4.2976026711585701E-2</v>
      </c>
    </row>
    <row r="814" spans="1:8" x14ac:dyDescent="0.25">
      <c r="A814" s="411" t="s">
        <v>94</v>
      </c>
      <c r="B814" s="411" t="s">
        <v>311</v>
      </c>
      <c r="C814" s="412">
        <v>43132</v>
      </c>
      <c r="D814" s="413" t="str">
        <f t="shared" si="89"/>
        <v>43132МИА-1-пул1</v>
      </c>
      <c r="E814" s="414">
        <v>1508577837.4200001</v>
      </c>
      <c r="F814" s="414">
        <v>39130769.899999902</v>
      </c>
      <c r="G814" s="413">
        <v>0.17013006114340401</v>
      </c>
      <c r="H814" s="413">
        <v>6.2945829993104399E-2</v>
      </c>
    </row>
    <row r="815" spans="1:8" x14ac:dyDescent="0.25">
      <c r="A815" s="411" t="s">
        <v>94</v>
      </c>
      <c r="B815" s="411" t="s">
        <v>311</v>
      </c>
      <c r="C815" s="412">
        <v>43160</v>
      </c>
      <c r="D815" s="413" t="str">
        <f t="shared" si="89"/>
        <v>43160МИА-1-пул1</v>
      </c>
      <c r="E815" s="414">
        <v>1455762985.79</v>
      </c>
      <c r="F815" s="414">
        <v>52814851.630000003</v>
      </c>
      <c r="G815" s="413">
        <v>0.30311026844432998</v>
      </c>
      <c r="H815" s="413">
        <v>0.13151089960663501</v>
      </c>
    </row>
    <row r="816" spans="1:8" x14ac:dyDescent="0.25">
      <c r="A816" s="411" t="s">
        <v>94</v>
      </c>
      <c r="B816" s="411" t="s">
        <v>311</v>
      </c>
      <c r="C816" s="412">
        <v>43191</v>
      </c>
      <c r="D816" s="413" t="str">
        <f t="shared" si="89"/>
        <v>43191МИА-1-пул1</v>
      </c>
      <c r="E816" s="414">
        <v>1419746651.1500001</v>
      </c>
      <c r="F816" s="414">
        <v>36016334.640000001</v>
      </c>
      <c r="G816" s="413">
        <v>0.19980965966177899</v>
      </c>
      <c r="H816" s="413">
        <v>1.38742383908722E-2</v>
      </c>
    </row>
    <row r="817" spans="1:8" x14ac:dyDescent="0.25">
      <c r="A817" s="411" t="s">
        <v>94</v>
      </c>
      <c r="B817" s="411" t="s">
        <v>311</v>
      </c>
      <c r="C817" s="412">
        <v>43221</v>
      </c>
      <c r="D817" s="413" t="str">
        <f t="shared" si="89"/>
        <v>43221МИА-1-пул1</v>
      </c>
      <c r="E817" s="414">
        <v>1368558574.6600001</v>
      </c>
      <c r="F817" s="414">
        <v>51188076.490000002</v>
      </c>
      <c r="G817" s="413">
        <v>0.28471032057024598</v>
      </c>
      <c r="H817" s="413">
        <v>0.138216187135526</v>
      </c>
    </row>
    <row r="818" spans="1:8" x14ac:dyDescent="0.25">
      <c r="A818" s="411" t="s">
        <v>94</v>
      </c>
      <c r="B818" s="411" t="s">
        <v>311</v>
      </c>
      <c r="C818" s="412">
        <v>43252</v>
      </c>
      <c r="D818" s="413" t="str">
        <f t="shared" si="89"/>
        <v>43252МИА-1-пул1</v>
      </c>
      <c r="E818" s="414">
        <v>1340295794.3599999</v>
      </c>
      <c r="F818" s="414">
        <v>31609467.550000001</v>
      </c>
      <c r="G818" s="413">
        <v>0.181771898540704</v>
      </c>
      <c r="H818" s="413">
        <v>1.54145789309413E-2</v>
      </c>
    </row>
    <row r="819" spans="1:8" x14ac:dyDescent="0.25">
      <c r="A819" s="411" t="s">
        <v>94</v>
      </c>
      <c r="B819" s="411" t="s">
        <v>311</v>
      </c>
      <c r="C819" s="412">
        <v>43282</v>
      </c>
      <c r="D819" s="413" t="str">
        <f t="shared" si="89"/>
        <v>43282МИА-1-пул1</v>
      </c>
      <c r="E819" s="414">
        <v>1325755073.95</v>
      </c>
      <c r="F819" s="414">
        <v>14540720.41</v>
      </c>
      <c r="G819" s="413">
        <v>0.104411011287183</v>
      </c>
      <c r="H819" s="413">
        <v>1.37626056456264E-2</v>
      </c>
    </row>
    <row r="820" spans="1:8" x14ac:dyDescent="0.25">
      <c r="A820" s="411" t="s">
        <v>94</v>
      </c>
      <c r="B820" s="411" t="s">
        <v>311</v>
      </c>
      <c r="C820" s="412">
        <v>43313</v>
      </c>
      <c r="D820" s="413" t="str">
        <f t="shared" si="89"/>
        <v>43313МИА-1-пул1</v>
      </c>
      <c r="E820" s="414">
        <v>1276255615.5999999</v>
      </c>
      <c r="F820" s="414">
        <v>49499458.350000001</v>
      </c>
      <c r="G820" s="413">
        <v>0.275136122312029</v>
      </c>
      <c r="H820" s="413">
        <v>7.9016314354554695E-2</v>
      </c>
    </row>
    <row r="821" spans="1:8" x14ac:dyDescent="0.25">
      <c r="A821" s="411" t="s">
        <v>94</v>
      </c>
      <c r="B821" s="411" t="s">
        <v>311</v>
      </c>
      <c r="C821" s="412">
        <v>43344</v>
      </c>
      <c r="D821" s="413" t="str">
        <f t="shared" si="89"/>
        <v>43344МИА-1-пул1</v>
      </c>
      <c r="E821" s="414">
        <v>1237899074.24</v>
      </c>
      <c r="F821" s="414">
        <v>38356541.359999999</v>
      </c>
      <c r="G821" s="413">
        <v>0.15242357095214901</v>
      </c>
      <c r="H821" s="413">
        <v>0.108684981253823</v>
      </c>
    </row>
    <row r="822" spans="1:8" x14ac:dyDescent="0.25">
      <c r="A822" s="411" t="s">
        <v>94</v>
      </c>
      <c r="B822" s="411" t="s">
        <v>311</v>
      </c>
      <c r="C822" s="412">
        <v>43374</v>
      </c>
      <c r="D822" s="413" t="str">
        <f t="shared" si="89"/>
        <v>43374МИА-1-пул1</v>
      </c>
      <c r="E822" s="414">
        <v>1207946388.55</v>
      </c>
      <c r="F822" s="414">
        <v>29952685.690000001</v>
      </c>
      <c r="G822" s="413">
        <v>0.205246824345618</v>
      </c>
      <c r="H822" s="413">
        <v>4.94907341569941E-2</v>
      </c>
    </row>
    <row r="823" spans="1:8" x14ac:dyDescent="0.25">
      <c r="A823" s="411" t="s">
        <v>94</v>
      </c>
      <c r="B823" s="411" t="s">
        <v>311</v>
      </c>
      <c r="C823" s="412">
        <v>43405</v>
      </c>
      <c r="D823" s="413" t="str">
        <f t="shared" si="89"/>
        <v>43405МИА-1-пул1</v>
      </c>
      <c r="E823" s="414">
        <v>1163405533.0799999</v>
      </c>
      <c r="F823" s="414">
        <v>44540855.469999999</v>
      </c>
      <c r="G823" s="413">
        <v>0.29462469058364299</v>
      </c>
      <c r="H823" s="413">
        <v>4.27214313235652E-2</v>
      </c>
    </row>
    <row r="824" spans="1:8" x14ac:dyDescent="0.25">
      <c r="A824" s="411" t="s">
        <v>94</v>
      </c>
      <c r="B824" s="411" t="s">
        <v>311</v>
      </c>
      <c r="C824" s="412">
        <v>43435</v>
      </c>
      <c r="D824" s="413" t="str">
        <f t="shared" si="89"/>
        <v>43435МИА-1-пул1</v>
      </c>
      <c r="E824" s="414">
        <v>1133187740.5</v>
      </c>
      <c r="F824" s="414">
        <v>30217792.579999998</v>
      </c>
      <c r="G824" s="413">
        <v>0.21501158109646901</v>
      </c>
      <c r="H824" s="413">
        <v>5.7079230481319902E-2</v>
      </c>
    </row>
    <row r="825" spans="1:8" x14ac:dyDescent="0.25">
      <c r="A825" s="411" t="s">
        <v>94</v>
      </c>
      <c r="B825" s="411" t="s">
        <v>311</v>
      </c>
      <c r="C825" s="412">
        <v>43466</v>
      </c>
      <c r="D825" s="413" t="str">
        <f t="shared" si="89"/>
        <v>43466МИА-1-пул1</v>
      </c>
      <c r="E825" s="414">
        <v>1115466099.74</v>
      </c>
      <c r="F825" s="414">
        <v>17721640.760000002</v>
      </c>
      <c r="G825" s="413">
        <v>0.15064362215166699</v>
      </c>
      <c r="H825" s="413">
        <v>7.3191253173921195E-2</v>
      </c>
    </row>
    <row r="826" spans="1:8" x14ac:dyDescent="0.25">
      <c r="A826" s="411" t="s">
        <v>94</v>
      </c>
      <c r="B826" s="411" t="s">
        <v>311</v>
      </c>
      <c r="C826" s="412">
        <v>43497</v>
      </c>
      <c r="D826" s="413" t="str">
        <f t="shared" si="89"/>
        <v>43497МИА-1-пул1</v>
      </c>
      <c r="E826" s="414">
        <v>1075993971.96</v>
      </c>
      <c r="F826" s="414">
        <v>39472127.780000001</v>
      </c>
      <c r="G826" s="413">
        <v>0.190640089114752</v>
      </c>
      <c r="H826" s="413">
        <v>0.13252113849313499</v>
      </c>
    </row>
    <row r="827" spans="1:8" x14ac:dyDescent="0.25">
      <c r="A827" s="411" t="s">
        <v>94</v>
      </c>
      <c r="B827" s="411" t="s">
        <v>311</v>
      </c>
      <c r="C827" s="412">
        <v>43525</v>
      </c>
      <c r="D827" s="413" t="str">
        <f t="shared" si="89"/>
        <v>43525МИА-1-пул1</v>
      </c>
      <c r="E827" s="414">
        <v>1052898330.92</v>
      </c>
      <c r="F827" s="414">
        <v>23095641.039999999</v>
      </c>
      <c r="G827" s="413">
        <v>0.116663905665852</v>
      </c>
      <c r="H827" s="413">
        <v>8.7761074553499102E-2</v>
      </c>
    </row>
    <row r="828" spans="1:8" x14ac:dyDescent="0.25">
      <c r="A828" s="411" t="s">
        <v>94</v>
      </c>
      <c r="B828" s="411" t="s">
        <v>311</v>
      </c>
      <c r="C828" s="412">
        <v>43556</v>
      </c>
      <c r="D828" s="413" t="str">
        <f t="shared" si="89"/>
        <v>43556МИА-1-пул1</v>
      </c>
      <c r="E828" s="414">
        <v>1031554639.7</v>
      </c>
      <c r="F828" s="414">
        <v>21343691.219999999</v>
      </c>
      <c r="G828" s="413">
        <v>0.14241974302895</v>
      </c>
      <c r="H828" s="413">
        <v>2.0385242539945701E-2</v>
      </c>
    </row>
    <row r="829" spans="1:8" x14ac:dyDescent="0.25">
      <c r="A829" s="411" t="s">
        <v>94</v>
      </c>
      <c r="B829" s="411" t="s">
        <v>311</v>
      </c>
      <c r="C829" s="412">
        <v>43586</v>
      </c>
      <c r="D829" s="413" t="str">
        <f t="shared" si="89"/>
        <v>43586МИА-1-пул1</v>
      </c>
      <c r="E829" s="414">
        <v>1006907255.52</v>
      </c>
      <c r="F829" s="414">
        <v>24647384.18</v>
      </c>
      <c r="G829" s="413">
        <v>0.176314579973048</v>
      </c>
      <c r="H829" s="413">
        <v>0</v>
      </c>
    </row>
    <row r="830" spans="1:8" x14ac:dyDescent="0.25">
      <c r="A830" s="411" t="s">
        <v>94</v>
      </c>
      <c r="B830" s="411" t="s">
        <v>311</v>
      </c>
      <c r="C830" s="412">
        <v>43617</v>
      </c>
      <c r="D830" s="413" t="str">
        <f t="shared" si="89"/>
        <v>43617МИА-1-пул1</v>
      </c>
      <c r="E830" s="414">
        <v>988129691.01999998</v>
      </c>
      <c r="F830" s="414">
        <v>18777564.5</v>
      </c>
      <c r="G830" s="413">
        <v>0.11968132254532</v>
      </c>
      <c r="H830" s="413">
        <v>2.5504262441598799E-2</v>
      </c>
    </row>
    <row r="831" spans="1:8" x14ac:dyDescent="0.25">
      <c r="A831" s="411" t="s">
        <v>94</v>
      </c>
      <c r="B831" s="411" t="s">
        <v>311</v>
      </c>
      <c r="C831" s="412">
        <v>43647</v>
      </c>
      <c r="D831" s="413" t="str">
        <f t="shared" si="89"/>
        <v>43647МИА-1-пул1</v>
      </c>
      <c r="E831" s="414">
        <v>979638793.26000094</v>
      </c>
      <c r="F831" s="414">
        <v>8490897.7599999998</v>
      </c>
      <c r="G831" s="413">
        <v>7.0441845823652802E-2</v>
      </c>
      <c r="H831" s="413">
        <v>7.3799574475268595E-2</v>
      </c>
    </row>
    <row r="832" spans="1:8" x14ac:dyDescent="0.25">
      <c r="A832" s="411" t="s">
        <v>94</v>
      </c>
      <c r="B832" s="411" t="s">
        <v>311</v>
      </c>
      <c r="C832" s="412">
        <v>43678</v>
      </c>
      <c r="D832" s="413" t="str">
        <f t="shared" si="89"/>
        <v>43678МИА-1-пул1</v>
      </c>
      <c r="E832" s="414">
        <v>957826466.51000094</v>
      </c>
      <c r="F832" s="414">
        <v>21812326.75</v>
      </c>
      <c r="G832" s="413">
        <v>0.160022323337001</v>
      </c>
      <c r="H832" s="413">
        <v>0</v>
      </c>
    </row>
    <row r="833" spans="1:8" x14ac:dyDescent="0.25">
      <c r="A833" s="411" t="s">
        <v>94</v>
      </c>
      <c r="B833" s="411" t="s">
        <v>311</v>
      </c>
      <c r="C833" s="412">
        <v>43709</v>
      </c>
      <c r="D833" s="413" t="str">
        <f t="shared" si="89"/>
        <v>43709МИА-1-пул1</v>
      </c>
      <c r="E833" s="414">
        <v>941597717.10999894</v>
      </c>
      <c r="F833" s="414">
        <v>16228749.4</v>
      </c>
      <c r="G833" s="413">
        <v>9.0686502937112404E-2</v>
      </c>
      <c r="H833" s="413">
        <v>3.7381672356554201E-2</v>
      </c>
    </row>
    <row r="834" spans="1:8" x14ac:dyDescent="0.25">
      <c r="A834" s="411" t="s">
        <v>94</v>
      </c>
      <c r="B834" s="411" t="s">
        <v>311</v>
      </c>
      <c r="C834" s="412">
        <v>43739</v>
      </c>
      <c r="D834" s="413" t="str">
        <f t="shared" ref="D834:D897" si="90">C834&amp;B834</f>
        <v>43739МИА-1-пул1</v>
      </c>
      <c r="E834" s="414">
        <v>918176915.73000002</v>
      </c>
      <c r="F834" s="414">
        <v>23420801.379999999</v>
      </c>
      <c r="G834" s="413">
        <v>0.18968504721676299</v>
      </c>
      <c r="H834" s="413">
        <v>5.5425492139871801E-2</v>
      </c>
    </row>
    <row r="835" spans="1:8" x14ac:dyDescent="0.25">
      <c r="A835" s="411" t="s">
        <v>84</v>
      </c>
      <c r="B835" s="411" t="s">
        <v>232</v>
      </c>
      <c r="C835" s="412">
        <v>42156</v>
      </c>
      <c r="D835" s="413" t="str">
        <f t="shared" si="90"/>
        <v>42156Возрождение-4</v>
      </c>
      <c r="E835" s="414">
        <v>3407209883.3000002</v>
      </c>
      <c r="F835" s="414">
        <v>77667518.030000195</v>
      </c>
      <c r="G835" s="413">
        <v>0.19878156457325899</v>
      </c>
      <c r="H835" s="413">
        <v>0</v>
      </c>
    </row>
    <row r="836" spans="1:8" x14ac:dyDescent="0.25">
      <c r="A836" s="411" t="s">
        <v>84</v>
      </c>
      <c r="B836" s="411" t="s">
        <v>232</v>
      </c>
      <c r="C836" s="412">
        <v>42186</v>
      </c>
      <c r="D836" s="413" t="str">
        <f t="shared" si="90"/>
        <v>42186Возрождение-4</v>
      </c>
      <c r="E836" s="414">
        <v>3354190145.75</v>
      </c>
      <c r="F836" s="414">
        <v>53019737.549999997</v>
      </c>
      <c r="G836" s="413">
        <v>0.124474514210669</v>
      </c>
      <c r="H836" s="413">
        <v>0</v>
      </c>
    </row>
    <row r="837" spans="1:8" x14ac:dyDescent="0.25">
      <c r="A837" s="411" t="s">
        <v>84</v>
      </c>
      <c r="B837" s="411" t="s">
        <v>232</v>
      </c>
      <c r="C837" s="412">
        <v>42217</v>
      </c>
      <c r="D837" s="413" t="str">
        <f t="shared" si="90"/>
        <v>42217Возрождение-4</v>
      </c>
      <c r="E837" s="414">
        <v>3302996538.8299999</v>
      </c>
      <c r="F837" s="414">
        <v>51193606.919999897</v>
      </c>
      <c r="G837" s="413">
        <v>0.12241496719445601</v>
      </c>
      <c r="H837" s="413">
        <v>0</v>
      </c>
    </row>
    <row r="838" spans="1:8" x14ac:dyDescent="0.25">
      <c r="A838" s="411" t="s">
        <v>84</v>
      </c>
      <c r="B838" s="411" t="s">
        <v>232</v>
      </c>
      <c r="C838" s="412">
        <v>42248</v>
      </c>
      <c r="D838" s="413" t="str">
        <f t="shared" si="90"/>
        <v>42248Возрождение-4</v>
      </c>
      <c r="E838" s="414">
        <v>3250874909.3900099</v>
      </c>
      <c r="F838" s="414">
        <v>52121629.439999901</v>
      </c>
      <c r="G838" s="413">
        <v>0.126758958187595</v>
      </c>
      <c r="H838" s="413">
        <v>0</v>
      </c>
    </row>
    <row r="839" spans="1:8" x14ac:dyDescent="0.25">
      <c r="A839" s="411" t="s">
        <v>84</v>
      </c>
      <c r="B839" s="411" t="s">
        <v>232</v>
      </c>
      <c r="C839" s="412">
        <v>42278</v>
      </c>
      <c r="D839" s="413" t="str">
        <f t="shared" si="90"/>
        <v>42278Возрождение-4</v>
      </c>
      <c r="E839" s="414">
        <v>3194725779.8899999</v>
      </c>
      <c r="F839" s="414">
        <v>56149129.5</v>
      </c>
      <c r="G839" s="413">
        <v>0.14056727802778601</v>
      </c>
      <c r="H839" s="413">
        <v>0</v>
      </c>
    </row>
    <row r="840" spans="1:8" x14ac:dyDescent="0.25">
      <c r="A840" s="411" t="s">
        <v>84</v>
      </c>
      <c r="B840" s="411" t="s">
        <v>232</v>
      </c>
      <c r="C840" s="412">
        <v>42309</v>
      </c>
      <c r="D840" s="413" t="str">
        <f t="shared" si="90"/>
        <v>42309Возрождение-4</v>
      </c>
      <c r="E840" s="414">
        <v>3132022323.8900099</v>
      </c>
      <c r="F840" s="414">
        <v>62703456</v>
      </c>
      <c r="G840" s="413">
        <v>0.136901845040279</v>
      </c>
      <c r="H840" s="413">
        <v>3.9698873308529302E-2</v>
      </c>
    </row>
    <row r="841" spans="1:8" x14ac:dyDescent="0.25">
      <c r="A841" s="411" t="s">
        <v>84</v>
      </c>
      <c r="B841" s="411" t="s">
        <v>232</v>
      </c>
      <c r="C841" s="412">
        <v>42339</v>
      </c>
      <c r="D841" s="413" t="str">
        <f t="shared" si="90"/>
        <v>42339Возрождение-4</v>
      </c>
      <c r="E841" s="414">
        <v>3068534154.3299999</v>
      </c>
      <c r="F841" s="414">
        <v>63488169.560000002</v>
      </c>
      <c r="G841" s="413">
        <v>0.16125997439113399</v>
      </c>
      <c r="H841" s="413">
        <v>1.3151509462199E-2</v>
      </c>
    </row>
    <row r="842" spans="1:8" x14ac:dyDescent="0.25">
      <c r="A842" s="411" t="s">
        <v>84</v>
      </c>
      <c r="B842" s="411" t="s">
        <v>232</v>
      </c>
      <c r="C842" s="412">
        <v>42370</v>
      </c>
      <c r="D842" s="413" t="str">
        <f t="shared" si="90"/>
        <v>42370Возрождение-4</v>
      </c>
      <c r="E842" s="414">
        <v>3014662482.9299998</v>
      </c>
      <c r="F842" s="414">
        <v>53871671.400000103</v>
      </c>
      <c r="G842" s="413">
        <v>0.14339540218614399</v>
      </c>
      <c r="H842" s="413">
        <v>0</v>
      </c>
    </row>
    <row r="843" spans="1:8" x14ac:dyDescent="0.25">
      <c r="A843" s="411" t="s">
        <v>84</v>
      </c>
      <c r="B843" s="411" t="s">
        <v>232</v>
      </c>
      <c r="C843" s="412">
        <v>42401</v>
      </c>
      <c r="D843" s="413" t="str">
        <f t="shared" si="90"/>
        <v>42401Возрождение-4</v>
      </c>
      <c r="E843" s="414">
        <v>2963039241.5700002</v>
      </c>
      <c r="F843" s="414">
        <v>51623241.359999999</v>
      </c>
      <c r="G843" s="413">
        <v>0.13830066931246501</v>
      </c>
      <c r="H843" s="413">
        <v>0</v>
      </c>
    </row>
    <row r="844" spans="1:8" x14ac:dyDescent="0.25">
      <c r="A844" s="411" t="s">
        <v>84</v>
      </c>
      <c r="B844" s="411" t="s">
        <v>232</v>
      </c>
      <c r="C844" s="412">
        <v>42430</v>
      </c>
      <c r="D844" s="413" t="str">
        <f t="shared" si="90"/>
        <v>42430Возрождение-4</v>
      </c>
      <c r="E844" s="414">
        <v>2903871649.4000001</v>
      </c>
      <c r="F844" s="414">
        <v>59167592.170000099</v>
      </c>
      <c r="G844" s="413">
        <v>0.129322811739989</v>
      </c>
      <c r="H844" s="413">
        <v>4.2196138000461E-2</v>
      </c>
    </row>
    <row r="845" spans="1:8" x14ac:dyDescent="0.25">
      <c r="A845" s="411" t="s">
        <v>84</v>
      </c>
      <c r="B845" s="411" t="s">
        <v>232</v>
      </c>
      <c r="C845" s="412">
        <v>42461</v>
      </c>
      <c r="D845" s="413" t="str">
        <f t="shared" si="90"/>
        <v>42461Возрождение-4</v>
      </c>
      <c r="E845" s="414">
        <v>2844934705.5999999</v>
      </c>
      <c r="F845" s="414">
        <v>58936943.799999997</v>
      </c>
      <c r="G845" s="413">
        <v>0.170107698179148</v>
      </c>
      <c r="H845" s="413">
        <v>0</v>
      </c>
    </row>
    <row r="846" spans="1:8" x14ac:dyDescent="0.25">
      <c r="A846" s="411" t="s">
        <v>84</v>
      </c>
      <c r="B846" s="411" t="s">
        <v>232</v>
      </c>
      <c r="C846" s="412">
        <v>42491</v>
      </c>
      <c r="D846" s="413" t="str">
        <f t="shared" si="90"/>
        <v>42491Возрождение-4</v>
      </c>
      <c r="E846" s="414">
        <v>2802774707.71</v>
      </c>
      <c r="F846" s="414">
        <v>42159997.890000001</v>
      </c>
      <c r="G846" s="413">
        <v>0.109541423696235</v>
      </c>
      <c r="H846" s="413">
        <v>0</v>
      </c>
    </row>
    <row r="847" spans="1:8" x14ac:dyDescent="0.25">
      <c r="A847" s="411" t="s">
        <v>84</v>
      </c>
      <c r="B847" s="411" t="s">
        <v>232</v>
      </c>
      <c r="C847" s="412">
        <v>42522</v>
      </c>
      <c r="D847" s="413" t="str">
        <f t="shared" si="90"/>
        <v>42522Возрождение-4</v>
      </c>
      <c r="E847" s="414">
        <v>2750980597.3299999</v>
      </c>
      <c r="F847" s="414">
        <v>51794110.380000003</v>
      </c>
      <c r="G847" s="413">
        <v>0.15154744746604201</v>
      </c>
      <c r="H847" s="413">
        <v>0</v>
      </c>
    </row>
    <row r="848" spans="1:8" x14ac:dyDescent="0.25">
      <c r="A848" s="411" t="s">
        <v>84</v>
      </c>
      <c r="B848" s="411" t="s">
        <v>232</v>
      </c>
      <c r="C848" s="412">
        <v>42552</v>
      </c>
      <c r="D848" s="413" t="str">
        <f t="shared" si="90"/>
        <v>42552Возрождение-4</v>
      </c>
      <c r="E848" s="414">
        <v>2694923154.6000099</v>
      </c>
      <c r="F848" s="414">
        <v>56057442.729999997</v>
      </c>
      <c r="G848" s="413">
        <v>0.14891260007180501</v>
      </c>
      <c r="H848" s="413">
        <v>2.3222043153471001E-2</v>
      </c>
    </row>
    <row r="849" spans="1:8" x14ac:dyDescent="0.25">
      <c r="A849" s="411" t="s">
        <v>84</v>
      </c>
      <c r="B849" s="411" t="s">
        <v>232</v>
      </c>
      <c r="C849" s="412">
        <v>42583</v>
      </c>
      <c r="D849" s="413" t="str">
        <f t="shared" si="90"/>
        <v>42583Возрождение-4</v>
      </c>
      <c r="E849" s="414">
        <v>2634077618.0100002</v>
      </c>
      <c r="F849" s="414">
        <v>60845536.590000004</v>
      </c>
      <c r="G849" s="413">
        <v>0.19113623301194099</v>
      </c>
      <c r="H849" s="413">
        <v>0</v>
      </c>
    </row>
    <row r="850" spans="1:8" x14ac:dyDescent="0.25">
      <c r="A850" s="411" t="s">
        <v>84</v>
      </c>
      <c r="B850" s="411" t="s">
        <v>232</v>
      </c>
      <c r="C850" s="412">
        <v>42614</v>
      </c>
      <c r="D850" s="413" t="str">
        <f t="shared" si="90"/>
        <v>42614Возрождение-4</v>
      </c>
      <c r="E850" s="414">
        <v>2585192997.3499999</v>
      </c>
      <c r="F850" s="414">
        <v>48884620.6599999</v>
      </c>
      <c r="G850" s="413">
        <v>0.13364152194609399</v>
      </c>
      <c r="H850" s="413">
        <v>1.77444935541472E-2</v>
      </c>
    </row>
    <row r="851" spans="1:8" x14ac:dyDescent="0.25">
      <c r="A851" s="411" t="s">
        <v>84</v>
      </c>
      <c r="B851" s="411" t="s">
        <v>232</v>
      </c>
      <c r="C851" s="412">
        <v>42644</v>
      </c>
      <c r="D851" s="413" t="str">
        <f t="shared" si="90"/>
        <v>42644Возрождение-4</v>
      </c>
      <c r="E851" s="414">
        <v>2537592573.1800098</v>
      </c>
      <c r="F851" s="414">
        <v>47600424.170000002</v>
      </c>
      <c r="G851" s="413">
        <v>0.14545522908806099</v>
      </c>
      <c r="H851" s="413">
        <v>0</v>
      </c>
    </row>
    <row r="852" spans="1:8" x14ac:dyDescent="0.25">
      <c r="A852" s="411" t="s">
        <v>84</v>
      </c>
      <c r="B852" s="411" t="s">
        <v>232</v>
      </c>
      <c r="C852" s="412">
        <v>42675</v>
      </c>
      <c r="D852" s="413" t="str">
        <f t="shared" si="90"/>
        <v>42675Возрождение-4</v>
      </c>
      <c r="E852" s="414">
        <v>2483000964.52</v>
      </c>
      <c r="F852" s="414">
        <v>54591608.659999996</v>
      </c>
      <c r="G852" s="413">
        <v>0.15452577931929701</v>
      </c>
      <c r="H852" s="413">
        <v>2.7770662864453101E-2</v>
      </c>
    </row>
    <row r="853" spans="1:8" x14ac:dyDescent="0.25">
      <c r="A853" s="411" t="s">
        <v>84</v>
      </c>
      <c r="B853" s="411" t="s">
        <v>232</v>
      </c>
      <c r="C853" s="412">
        <v>42705</v>
      </c>
      <c r="D853" s="413" t="str">
        <f t="shared" si="90"/>
        <v>42705Возрождение-4</v>
      </c>
      <c r="E853" s="414">
        <v>2442319788.4699998</v>
      </c>
      <c r="F853" s="414">
        <v>40681176.049999997</v>
      </c>
      <c r="G853" s="413">
        <v>0.121664609071174</v>
      </c>
      <c r="H853" s="413">
        <v>0</v>
      </c>
    </row>
    <row r="854" spans="1:8" x14ac:dyDescent="0.25">
      <c r="A854" s="411" t="s">
        <v>84</v>
      </c>
      <c r="B854" s="411" t="s">
        <v>232</v>
      </c>
      <c r="C854" s="412">
        <v>42736</v>
      </c>
      <c r="D854" s="413" t="str">
        <f t="shared" si="90"/>
        <v>42736Возрождение-4</v>
      </c>
      <c r="E854" s="414">
        <v>2387448840.1100001</v>
      </c>
      <c r="F854" s="414">
        <v>54870948.360000104</v>
      </c>
      <c r="G854" s="413">
        <v>0.17465593730679599</v>
      </c>
      <c r="H854" s="413">
        <v>1.4520551468932301E-2</v>
      </c>
    </row>
    <row r="855" spans="1:8" x14ac:dyDescent="0.25">
      <c r="A855" s="411" t="s">
        <v>84</v>
      </c>
      <c r="B855" s="411" t="s">
        <v>232</v>
      </c>
      <c r="C855" s="412">
        <v>42767</v>
      </c>
      <c r="D855" s="413" t="str">
        <f t="shared" si="90"/>
        <v>42767Возрождение-4</v>
      </c>
      <c r="E855" s="414">
        <v>2341444312.1399999</v>
      </c>
      <c r="F855" s="414">
        <v>46004527.970000103</v>
      </c>
      <c r="G855" s="413">
        <v>0.147139295168221</v>
      </c>
      <c r="H855" s="413">
        <v>7.5450763386593102E-3</v>
      </c>
    </row>
    <row r="856" spans="1:8" x14ac:dyDescent="0.25">
      <c r="A856" s="411" t="s">
        <v>84</v>
      </c>
      <c r="B856" s="411" t="s">
        <v>232</v>
      </c>
      <c r="C856" s="412">
        <v>42795</v>
      </c>
      <c r="D856" s="413" t="str">
        <f t="shared" si="90"/>
        <v>42795Возрождение-4</v>
      </c>
      <c r="E856" s="414">
        <v>2300790513.1999998</v>
      </c>
      <c r="F856" s="414">
        <v>40653798.940000102</v>
      </c>
      <c r="G856" s="413">
        <v>0.13056958785598899</v>
      </c>
      <c r="H856" s="413">
        <v>0</v>
      </c>
    </row>
    <row r="857" spans="1:8" x14ac:dyDescent="0.25">
      <c r="A857" s="411" t="s">
        <v>84</v>
      </c>
      <c r="B857" s="411" t="s">
        <v>232</v>
      </c>
      <c r="C857" s="412">
        <v>42826</v>
      </c>
      <c r="D857" s="413" t="str">
        <f t="shared" si="90"/>
        <v>42826Возрождение-4</v>
      </c>
      <c r="E857" s="414">
        <v>2255178948.4400001</v>
      </c>
      <c r="F857" s="414">
        <v>46618343.719999902</v>
      </c>
      <c r="G857" s="413">
        <v>0.16198104736920399</v>
      </c>
      <c r="H857" s="413">
        <v>0</v>
      </c>
    </row>
    <row r="858" spans="1:8" x14ac:dyDescent="0.25">
      <c r="A858" s="411" t="s">
        <v>84</v>
      </c>
      <c r="B858" s="411" t="s">
        <v>232</v>
      </c>
      <c r="C858" s="412">
        <v>42856</v>
      </c>
      <c r="D858" s="413" t="str">
        <f t="shared" si="90"/>
        <v>42856Возрождение-4</v>
      </c>
      <c r="E858" s="414">
        <v>2199068996.1700001</v>
      </c>
      <c r="F858" s="414">
        <v>56109952.269999899</v>
      </c>
      <c r="G858" s="413">
        <v>0.20408069264270601</v>
      </c>
      <c r="H858" s="413">
        <v>3.6205561995046299E-3</v>
      </c>
    </row>
    <row r="859" spans="1:8" x14ac:dyDescent="0.25">
      <c r="A859" s="411" t="s">
        <v>84</v>
      </c>
      <c r="B859" s="411" t="s">
        <v>232</v>
      </c>
      <c r="C859" s="412">
        <v>42887</v>
      </c>
      <c r="D859" s="413" t="str">
        <f t="shared" si="90"/>
        <v>42887Возрождение-4</v>
      </c>
      <c r="E859" s="414">
        <v>2145303582.95</v>
      </c>
      <c r="F859" s="414">
        <v>53765413.219999999</v>
      </c>
      <c r="G859" s="413">
        <v>0.185858571396984</v>
      </c>
      <c r="H859" s="413">
        <v>2.2900188342634901E-2</v>
      </c>
    </row>
    <row r="860" spans="1:8" x14ac:dyDescent="0.25">
      <c r="A860" s="411" t="s">
        <v>84</v>
      </c>
      <c r="B860" s="411" t="s">
        <v>232</v>
      </c>
      <c r="C860" s="412">
        <v>42917</v>
      </c>
      <c r="D860" s="413" t="str">
        <f t="shared" si="90"/>
        <v>42917Возрождение-4</v>
      </c>
      <c r="E860" s="414">
        <v>2105100622.7</v>
      </c>
      <c r="F860" s="414">
        <v>40202960.250000097</v>
      </c>
      <c r="G860" s="413">
        <v>0.14287718700552399</v>
      </c>
      <c r="H860" s="413">
        <v>0</v>
      </c>
    </row>
    <row r="861" spans="1:8" x14ac:dyDescent="0.25">
      <c r="A861" s="411" t="s">
        <v>84</v>
      </c>
      <c r="B861" s="411" t="s">
        <v>232</v>
      </c>
      <c r="C861" s="412">
        <v>42948</v>
      </c>
      <c r="D861" s="413" t="str">
        <f t="shared" si="90"/>
        <v>42948Возрождение-4</v>
      </c>
      <c r="E861" s="414">
        <v>2060271670.9400001</v>
      </c>
      <c r="F861" s="414">
        <v>44828951.760000102</v>
      </c>
      <c r="G861" s="413">
        <v>0.169259440045917</v>
      </c>
      <c r="H861" s="413">
        <v>0</v>
      </c>
    </row>
    <row r="862" spans="1:8" x14ac:dyDescent="0.25">
      <c r="A862" s="411" t="s">
        <v>84</v>
      </c>
      <c r="B862" s="411" t="s">
        <v>232</v>
      </c>
      <c r="C862" s="412">
        <v>42979</v>
      </c>
      <c r="D862" s="413" t="str">
        <f t="shared" si="90"/>
        <v>42979Возрождение-4</v>
      </c>
      <c r="E862" s="414">
        <v>2015437122.04</v>
      </c>
      <c r="F862" s="414">
        <v>44834548.899999902</v>
      </c>
      <c r="G862" s="413">
        <v>0.174405342621126</v>
      </c>
      <c r="H862" s="413">
        <v>0</v>
      </c>
    </row>
    <row r="863" spans="1:8" x14ac:dyDescent="0.25">
      <c r="A863" s="411" t="s">
        <v>84</v>
      </c>
      <c r="B863" s="411" t="s">
        <v>232</v>
      </c>
      <c r="C863" s="412">
        <v>43009</v>
      </c>
      <c r="D863" s="413" t="str">
        <f t="shared" si="90"/>
        <v>43009Возрождение-4</v>
      </c>
      <c r="E863" s="414">
        <v>1952875049.28</v>
      </c>
      <c r="F863" s="414">
        <v>99842086.839999601</v>
      </c>
      <c r="G863" s="413">
        <v>0.418804393875988</v>
      </c>
      <c r="H863" s="413">
        <v>0</v>
      </c>
    </row>
    <row r="864" spans="1:8" x14ac:dyDescent="0.25">
      <c r="A864" s="411" t="s">
        <v>84</v>
      </c>
      <c r="B864" s="411" t="s">
        <v>232</v>
      </c>
      <c r="C864" s="412">
        <v>43040</v>
      </c>
      <c r="D864" s="413" t="str">
        <f t="shared" si="90"/>
        <v>43040Возрождение-4</v>
      </c>
      <c r="E864" s="414">
        <v>1882783801</v>
      </c>
      <c r="F864" s="414">
        <v>70091248.280000001</v>
      </c>
      <c r="G864" s="413">
        <v>0.29958417821203398</v>
      </c>
      <c r="H864" s="413">
        <v>1.3283373643992499E-2</v>
      </c>
    </row>
    <row r="865" spans="1:8" x14ac:dyDescent="0.25">
      <c r="A865" s="411" t="s">
        <v>84</v>
      </c>
      <c r="B865" s="411" t="s">
        <v>232</v>
      </c>
      <c r="C865" s="412">
        <v>43070</v>
      </c>
      <c r="D865" s="413" t="str">
        <f t="shared" si="90"/>
        <v>43070Возрождение-4</v>
      </c>
      <c r="E865" s="414">
        <v>1822303785.04</v>
      </c>
      <c r="F865" s="414">
        <v>60480015.960000001</v>
      </c>
      <c r="G865" s="413">
        <v>0.27105552860654902</v>
      </c>
      <c r="H865" s="413">
        <v>0</v>
      </c>
    </row>
    <row r="866" spans="1:8" x14ac:dyDescent="0.25">
      <c r="A866" s="411" t="s">
        <v>84</v>
      </c>
      <c r="B866" s="411" t="s">
        <v>232</v>
      </c>
      <c r="C866" s="412">
        <v>43101</v>
      </c>
      <c r="D866" s="413" t="str">
        <f t="shared" si="90"/>
        <v>43101Возрождение-4</v>
      </c>
      <c r="E866" s="414">
        <v>1730497070.9300001</v>
      </c>
      <c r="F866" s="414">
        <v>95220959.840000093</v>
      </c>
      <c r="G866" s="413">
        <v>0.44332492218925901</v>
      </c>
      <c r="H866" s="413">
        <v>0</v>
      </c>
    </row>
    <row r="867" spans="1:8" x14ac:dyDescent="0.25">
      <c r="A867" s="411" t="s">
        <v>84</v>
      </c>
      <c r="B867" s="411" t="s">
        <v>232</v>
      </c>
      <c r="C867" s="412">
        <v>43132</v>
      </c>
      <c r="D867" s="413" t="str">
        <f t="shared" si="90"/>
        <v>43132Возрождение-4</v>
      </c>
      <c r="E867" s="414">
        <v>1659523597.3599999</v>
      </c>
      <c r="F867" s="414">
        <v>70973473.569999993</v>
      </c>
      <c r="G867" s="413">
        <v>0.35232855817617897</v>
      </c>
      <c r="H867" s="413">
        <v>2.4335923218851099E-2</v>
      </c>
    </row>
    <row r="868" spans="1:8" x14ac:dyDescent="0.25">
      <c r="A868" s="411" t="s">
        <v>84</v>
      </c>
      <c r="B868" s="411" t="s">
        <v>232</v>
      </c>
      <c r="C868" s="412">
        <v>43160</v>
      </c>
      <c r="D868" s="413" t="str">
        <f t="shared" si="90"/>
        <v>43160Возрождение-4</v>
      </c>
      <c r="E868" s="414">
        <v>1602428485.6900001</v>
      </c>
      <c r="F868" s="414">
        <v>57095111.670000002</v>
      </c>
      <c r="G868" s="413">
        <v>0.22251142620188799</v>
      </c>
      <c r="H868" s="413">
        <v>8.5463474903576794E-2</v>
      </c>
    </row>
    <row r="869" spans="1:8" x14ac:dyDescent="0.25">
      <c r="A869" s="411" t="s">
        <v>84</v>
      </c>
      <c r="B869" s="411" t="s">
        <v>232</v>
      </c>
      <c r="C869" s="412">
        <v>43191</v>
      </c>
      <c r="D869" s="413" t="str">
        <f t="shared" si="90"/>
        <v>43191Возрождение-4</v>
      </c>
      <c r="E869" s="414">
        <v>1503070747.8299999</v>
      </c>
      <c r="F869" s="414">
        <v>99357737.859999999</v>
      </c>
      <c r="G869" s="413">
        <v>0.51330248334902495</v>
      </c>
      <c r="H869" s="413">
        <v>0</v>
      </c>
    </row>
    <row r="870" spans="1:8" x14ac:dyDescent="0.25">
      <c r="A870" s="411" t="s">
        <v>84</v>
      </c>
      <c r="B870" s="411" t="s">
        <v>232</v>
      </c>
      <c r="C870" s="412">
        <v>43221</v>
      </c>
      <c r="D870" s="413" t="str">
        <f t="shared" si="90"/>
        <v>43221Возрождение-4</v>
      </c>
      <c r="E870" s="414">
        <v>1458612312.8099999</v>
      </c>
      <c r="F870" s="414">
        <v>44458435.020000003</v>
      </c>
      <c r="G870" s="413">
        <v>0.239791559157921</v>
      </c>
      <c r="H870" s="413">
        <v>0</v>
      </c>
    </row>
    <row r="871" spans="1:8" x14ac:dyDescent="0.25">
      <c r="A871" s="411" t="s">
        <v>84</v>
      </c>
      <c r="B871" s="411" t="s">
        <v>232</v>
      </c>
      <c r="C871" s="412">
        <v>43252</v>
      </c>
      <c r="D871" s="413" t="str">
        <f t="shared" si="90"/>
        <v>43252Возрождение-4</v>
      </c>
      <c r="E871" s="414">
        <v>1402391200.1400001</v>
      </c>
      <c r="F871" s="414">
        <v>56221112.670000002</v>
      </c>
      <c r="G871" s="413">
        <v>0.326236163795599</v>
      </c>
      <c r="H871" s="413">
        <v>0</v>
      </c>
    </row>
    <row r="872" spans="1:8" x14ac:dyDescent="0.25">
      <c r="A872" s="411" t="s">
        <v>84</v>
      </c>
      <c r="B872" s="411" t="s">
        <v>232</v>
      </c>
      <c r="C872" s="412">
        <v>43282</v>
      </c>
      <c r="D872" s="413" t="str">
        <f t="shared" si="90"/>
        <v>43282Возрождение-4</v>
      </c>
      <c r="E872" s="414">
        <v>1343789586.02</v>
      </c>
      <c r="F872" s="414">
        <v>58601614.119999997</v>
      </c>
      <c r="G872" s="413">
        <v>0.35190098056587399</v>
      </c>
      <c r="H872" s="413">
        <v>4.5362976241985202E-2</v>
      </c>
    </row>
    <row r="873" spans="1:8" x14ac:dyDescent="0.25">
      <c r="A873" s="411" t="s">
        <v>84</v>
      </c>
      <c r="B873" s="411" t="s">
        <v>232</v>
      </c>
      <c r="C873" s="412">
        <v>43313</v>
      </c>
      <c r="D873" s="413" t="str">
        <f t="shared" si="90"/>
        <v>43313Возрождение-4</v>
      </c>
      <c r="E873" s="414">
        <v>1281939553.6099999</v>
      </c>
      <c r="F873" s="414">
        <v>61850032.409999996</v>
      </c>
      <c r="G873" s="413">
        <v>0.38992519485780802</v>
      </c>
      <c r="H873" s="413">
        <v>0</v>
      </c>
    </row>
    <row r="874" spans="1:8" x14ac:dyDescent="0.25">
      <c r="A874" s="411" t="s">
        <v>84</v>
      </c>
      <c r="B874" s="411" t="s">
        <v>232</v>
      </c>
      <c r="C874" s="412">
        <v>43344</v>
      </c>
      <c r="D874" s="413" t="str">
        <f t="shared" si="90"/>
        <v>43344Возрождение-4</v>
      </c>
      <c r="E874" s="414">
        <v>1258644470.3</v>
      </c>
      <c r="F874" s="414">
        <v>23295083.309999999</v>
      </c>
      <c r="G874" s="413">
        <v>0.122443258882159</v>
      </c>
      <c r="H874" s="413">
        <v>0</v>
      </c>
    </row>
    <row r="875" spans="1:8" x14ac:dyDescent="0.25">
      <c r="A875" s="411" t="s">
        <v>84</v>
      </c>
      <c r="B875" s="411" t="s">
        <v>232</v>
      </c>
      <c r="C875" s="412">
        <v>43374</v>
      </c>
      <c r="D875" s="413" t="str">
        <f t="shared" si="90"/>
        <v>43374Возрождение-4</v>
      </c>
      <c r="E875" s="414">
        <v>1182124588.01</v>
      </c>
      <c r="F875" s="414">
        <v>76519882.290000007</v>
      </c>
      <c r="G875" s="413">
        <v>0.49796068033826102</v>
      </c>
      <c r="H875" s="413">
        <v>3.3114420507141397E-2</v>
      </c>
    </row>
    <row r="876" spans="1:8" x14ac:dyDescent="0.25">
      <c r="A876" s="411" t="s">
        <v>84</v>
      </c>
      <c r="B876" s="411" t="s">
        <v>232</v>
      </c>
      <c r="C876" s="412">
        <v>43405</v>
      </c>
      <c r="D876" s="413" t="str">
        <f t="shared" si="90"/>
        <v>43405Возрождение-4</v>
      </c>
      <c r="E876" s="414">
        <v>1131386111.8599999</v>
      </c>
      <c r="F876" s="414">
        <v>50738476.149999902</v>
      </c>
      <c r="G876" s="413">
        <v>0.36177343595236899</v>
      </c>
      <c r="H876" s="413">
        <v>0</v>
      </c>
    </row>
    <row r="877" spans="1:8" x14ac:dyDescent="0.25">
      <c r="A877" s="411" t="s">
        <v>84</v>
      </c>
      <c r="B877" s="411" t="s">
        <v>232</v>
      </c>
      <c r="C877" s="412">
        <v>43435</v>
      </c>
      <c r="D877" s="413" t="str">
        <f t="shared" si="90"/>
        <v>43435Возрождение-4</v>
      </c>
      <c r="E877" s="414">
        <v>1087437084.4300001</v>
      </c>
      <c r="F877" s="414">
        <v>43949027.43</v>
      </c>
      <c r="G877" s="413">
        <v>0.31388914118386402</v>
      </c>
      <c r="H877" s="413">
        <v>1.6211401173102599E-2</v>
      </c>
    </row>
    <row r="878" spans="1:8" x14ac:dyDescent="0.25">
      <c r="A878" s="411" t="s">
        <v>84</v>
      </c>
      <c r="B878" s="411" t="s">
        <v>232</v>
      </c>
      <c r="C878" s="412">
        <v>43466</v>
      </c>
      <c r="D878" s="413" t="str">
        <f t="shared" si="90"/>
        <v>43466Возрождение-4</v>
      </c>
      <c r="E878" s="414">
        <v>1045270735.87</v>
      </c>
      <c r="F878" s="414">
        <v>42166348.560000002</v>
      </c>
      <c r="G878" s="413">
        <v>0.32455963385222603</v>
      </c>
      <c r="H878" s="413">
        <v>0</v>
      </c>
    </row>
    <row r="879" spans="1:8" x14ac:dyDescent="0.25">
      <c r="A879" s="411" t="s">
        <v>84</v>
      </c>
      <c r="B879" s="411" t="s">
        <v>232</v>
      </c>
      <c r="C879" s="412">
        <v>43497</v>
      </c>
      <c r="D879" s="413" t="str">
        <f t="shared" si="90"/>
        <v>43497Возрождение-4</v>
      </c>
      <c r="E879" s="414">
        <v>1000913732.6</v>
      </c>
      <c r="F879" s="414">
        <v>44357003.270000003</v>
      </c>
      <c r="G879" s="413">
        <v>0.31821311287509002</v>
      </c>
      <c r="H879" s="413">
        <v>5.8014728752793003E-2</v>
      </c>
    </row>
    <row r="880" spans="1:8" x14ac:dyDescent="0.25">
      <c r="A880" s="411" t="s">
        <v>84</v>
      </c>
      <c r="B880" s="411" t="s">
        <v>232</v>
      </c>
      <c r="C880" s="412">
        <v>43525</v>
      </c>
      <c r="D880" s="413" t="str">
        <f t="shared" si="90"/>
        <v>43525Возрождение-4</v>
      </c>
      <c r="E880" s="414">
        <v>982384054.80000103</v>
      </c>
      <c r="F880" s="414">
        <v>18529677.800000001</v>
      </c>
      <c r="G880" s="413">
        <v>0.119686291381547</v>
      </c>
      <c r="H880" s="413">
        <v>1.7050933041934599E-2</v>
      </c>
    </row>
    <row r="881" spans="1:8" x14ac:dyDescent="0.25">
      <c r="A881" s="411" t="s">
        <v>84</v>
      </c>
      <c r="B881" s="411" t="s">
        <v>232</v>
      </c>
      <c r="C881" s="412">
        <v>43556</v>
      </c>
      <c r="D881" s="413" t="str">
        <f t="shared" si="90"/>
        <v>43556Возрождение-4</v>
      </c>
      <c r="E881" s="414">
        <v>955887284.79000103</v>
      </c>
      <c r="F881" s="414">
        <v>26496770.010000002</v>
      </c>
      <c r="G881" s="413">
        <v>0.208208433836998</v>
      </c>
      <c r="H881" s="413">
        <v>0</v>
      </c>
    </row>
    <row r="882" spans="1:8" x14ac:dyDescent="0.25">
      <c r="A882" s="411" t="s">
        <v>84</v>
      </c>
      <c r="B882" s="411" t="s">
        <v>232</v>
      </c>
      <c r="C882" s="412">
        <v>43586</v>
      </c>
      <c r="D882" s="413" t="str">
        <f t="shared" si="90"/>
        <v>43586Возрождение-4</v>
      </c>
      <c r="E882" s="414">
        <v>933053300.20000005</v>
      </c>
      <c r="F882" s="414">
        <v>23492515.739999998</v>
      </c>
      <c r="G882" s="413">
        <v>0.18201318795954599</v>
      </c>
      <c r="H882" s="413">
        <v>1.54232312403357E-3</v>
      </c>
    </row>
    <row r="883" spans="1:8" x14ac:dyDescent="0.25">
      <c r="A883" s="411" t="s">
        <v>84</v>
      </c>
      <c r="B883" s="411" t="s">
        <v>232</v>
      </c>
      <c r="C883" s="412">
        <v>43617</v>
      </c>
      <c r="D883" s="413" t="str">
        <f t="shared" si="90"/>
        <v>43617Возрождение-4</v>
      </c>
      <c r="E883" s="414">
        <v>910966521.08999896</v>
      </c>
      <c r="F883" s="414">
        <v>22086779.109999999</v>
      </c>
      <c r="G883" s="413">
        <v>0.17233418508151399</v>
      </c>
      <c r="H883" s="413">
        <v>0</v>
      </c>
    </row>
    <row r="884" spans="1:8" x14ac:dyDescent="0.25">
      <c r="A884" s="411" t="s">
        <v>84</v>
      </c>
      <c r="B884" s="411" t="s">
        <v>232</v>
      </c>
      <c r="C884" s="412">
        <v>43647</v>
      </c>
      <c r="D884" s="413" t="str">
        <f t="shared" si="90"/>
        <v>43647Возрождение-4</v>
      </c>
      <c r="E884" s="414">
        <v>887124991.78999901</v>
      </c>
      <c r="F884" s="414">
        <v>23841529.300000001</v>
      </c>
      <c r="G884" s="413">
        <v>0.19512862945817</v>
      </c>
      <c r="H884" s="413">
        <v>1.12143263787483E-2</v>
      </c>
    </row>
    <row r="885" spans="1:8" x14ac:dyDescent="0.25">
      <c r="A885" s="411" t="s">
        <v>84</v>
      </c>
      <c r="B885" s="411" t="s">
        <v>232</v>
      </c>
      <c r="C885" s="412">
        <v>43678</v>
      </c>
      <c r="D885" s="413" t="str">
        <f t="shared" si="90"/>
        <v>43678Возрождение-4</v>
      </c>
      <c r="E885" s="414">
        <v>848040667.71999896</v>
      </c>
      <c r="F885" s="414">
        <v>39084324.07</v>
      </c>
      <c r="G885" s="413">
        <v>0.33607540985328199</v>
      </c>
      <c r="H885" s="413">
        <v>4.4441605800699002E-2</v>
      </c>
    </row>
    <row r="886" spans="1:8" x14ac:dyDescent="0.25">
      <c r="A886" s="411" t="s">
        <v>84</v>
      </c>
      <c r="B886" s="411" t="s">
        <v>232</v>
      </c>
      <c r="C886" s="412">
        <v>43709</v>
      </c>
      <c r="D886" s="413" t="str">
        <f t="shared" si="90"/>
        <v>43709Возрождение-4</v>
      </c>
      <c r="E886" s="414">
        <v>827496041.34000003</v>
      </c>
      <c r="F886" s="414">
        <v>20544626.379999999</v>
      </c>
      <c r="G886" s="413">
        <v>0.17243502088210999</v>
      </c>
      <c r="H886" s="413">
        <v>0</v>
      </c>
    </row>
    <row r="887" spans="1:8" x14ac:dyDescent="0.25">
      <c r="A887" s="411" t="s">
        <v>84</v>
      </c>
      <c r="B887" s="411" t="s">
        <v>232</v>
      </c>
      <c r="C887" s="412">
        <v>43739</v>
      </c>
      <c r="D887" s="413" t="str">
        <f t="shared" si="90"/>
        <v>43739Возрождение-4</v>
      </c>
      <c r="E887" s="414">
        <v>795102504.20000005</v>
      </c>
      <c r="F887" s="414">
        <v>32393537.140000001</v>
      </c>
      <c r="G887" s="413">
        <v>0.319713368447684</v>
      </c>
      <c r="H887" s="413">
        <v>0</v>
      </c>
    </row>
    <row r="888" spans="1:8" x14ac:dyDescent="0.25">
      <c r="A888" s="411" t="s">
        <v>102</v>
      </c>
      <c r="B888" s="411" t="s">
        <v>237</v>
      </c>
      <c r="C888" s="412">
        <v>42156</v>
      </c>
      <c r="D888" s="413" t="str">
        <f t="shared" si="90"/>
        <v>42156Пульсар-2</v>
      </c>
      <c r="E888" s="414">
        <v>1503084009.96</v>
      </c>
      <c r="F888" s="414">
        <v>10812939.720000001</v>
      </c>
      <c r="G888" s="413">
        <v>5.6531316603047901E-2</v>
      </c>
      <c r="H888" s="413">
        <v>0</v>
      </c>
    </row>
    <row r="889" spans="1:8" x14ac:dyDescent="0.25">
      <c r="A889" s="411" t="s">
        <v>102</v>
      </c>
      <c r="B889" s="411" t="s">
        <v>237</v>
      </c>
      <c r="C889" s="412">
        <v>42186</v>
      </c>
      <c r="D889" s="413" t="str">
        <f t="shared" si="90"/>
        <v>42186Пульсар-2</v>
      </c>
      <c r="E889" s="414">
        <v>1471410255.3099999</v>
      </c>
      <c r="F889" s="414">
        <v>31673754.649999999</v>
      </c>
      <c r="G889" s="413">
        <v>7.9992783204003895E-2</v>
      </c>
      <c r="H889" s="413">
        <v>0.28856130942779001</v>
      </c>
    </row>
    <row r="890" spans="1:8" x14ac:dyDescent="0.25">
      <c r="A890" s="411" t="s">
        <v>102</v>
      </c>
      <c r="B890" s="411" t="s">
        <v>237</v>
      </c>
      <c r="C890" s="412">
        <v>42217</v>
      </c>
      <c r="D890" s="413" t="str">
        <f t="shared" si="90"/>
        <v>42217Пульсар-2</v>
      </c>
      <c r="E890" s="414">
        <v>1409278030.6700001</v>
      </c>
      <c r="F890" s="414">
        <v>62132224.640000001</v>
      </c>
      <c r="G890" s="413">
        <v>0.22827315548517199</v>
      </c>
      <c r="H890" s="413">
        <v>0.218048467159771</v>
      </c>
    </row>
    <row r="891" spans="1:8" x14ac:dyDescent="0.25">
      <c r="A891" s="411" t="s">
        <v>102</v>
      </c>
      <c r="B891" s="411" t="s">
        <v>237</v>
      </c>
      <c r="C891" s="412">
        <v>42248</v>
      </c>
      <c r="D891" s="413" t="str">
        <f t="shared" si="90"/>
        <v>42248Пульсар-2</v>
      </c>
      <c r="E891" s="414">
        <v>1361174453.3099999</v>
      </c>
      <c r="F891" s="414">
        <v>48103577.359999999</v>
      </c>
      <c r="G891" s="413">
        <v>0.17958384141637601</v>
      </c>
      <c r="H891" s="413">
        <v>0.229281966672334</v>
      </c>
    </row>
    <row r="892" spans="1:8" x14ac:dyDescent="0.25">
      <c r="A892" s="411" t="s">
        <v>102</v>
      </c>
      <c r="B892" s="411" t="s">
        <v>237</v>
      </c>
      <c r="C892" s="412">
        <v>42278</v>
      </c>
      <c r="D892" s="413" t="str">
        <f t="shared" si="90"/>
        <v>42278Пульсар-2</v>
      </c>
      <c r="E892" s="414">
        <v>1332527001.1199999</v>
      </c>
      <c r="F892" s="414">
        <v>28647452.190000001</v>
      </c>
      <c r="G892" s="413">
        <v>0.103113836381572</v>
      </c>
      <c r="H892" s="413">
        <v>0.28697596529581498</v>
      </c>
    </row>
    <row r="893" spans="1:8" x14ac:dyDescent="0.25">
      <c r="A893" s="411" t="s">
        <v>102</v>
      </c>
      <c r="B893" s="411" t="s">
        <v>237</v>
      </c>
      <c r="C893" s="412">
        <v>42309</v>
      </c>
      <c r="D893" s="413" t="str">
        <f t="shared" si="90"/>
        <v>42309Пульсар-2</v>
      </c>
      <c r="E893" s="414">
        <v>1299336565.9000001</v>
      </c>
      <c r="F893" s="414">
        <v>33190435.219999999</v>
      </c>
      <c r="G893" s="413">
        <v>0.102667485827728</v>
      </c>
      <c r="H893" s="413">
        <v>0.16572646872232799</v>
      </c>
    </row>
    <row r="894" spans="1:8" x14ac:dyDescent="0.25">
      <c r="A894" s="411" t="s">
        <v>102</v>
      </c>
      <c r="B894" s="411" t="s">
        <v>237</v>
      </c>
      <c r="C894" s="412">
        <v>42339</v>
      </c>
      <c r="D894" s="413" t="str">
        <f t="shared" si="90"/>
        <v>42339Пульсар-2</v>
      </c>
      <c r="E894" s="414">
        <v>1274457787.47</v>
      </c>
      <c r="F894" s="414">
        <v>24878778.43</v>
      </c>
      <c r="G894" s="413">
        <v>0.11571267666737001</v>
      </c>
      <c r="H894" s="413">
        <v>0.31681843671308402</v>
      </c>
    </row>
    <row r="895" spans="1:8" x14ac:dyDescent="0.25">
      <c r="A895" s="411" t="s">
        <v>102</v>
      </c>
      <c r="B895" s="411" t="s">
        <v>237</v>
      </c>
      <c r="C895" s="412">
        <v>42370</v>
      </c>
      <c r="D895" s="413" t="str">
        <f t="shared" si="90"/>
        <v>42370Пульсар-2</v>
      </c>
      <c r="E895" s="414">
        <v>1244587875.71</v>
      </c>
      <c r="F895" s="414">
        <v>29869911.760000002</v>
      </c>
      <c r="G895" s="413">
        <v>8.9418731433639098E-2</v>
      </c>
      <c r="H895" s="413">
        <v>0.37398313579388398</v>
      </c>
    </row>
    <row r="896" spans="1:8" x14ac:dyDescent="0.25">
      <c r="A896" s="411" t="s">
        <v>102</v>
      </c>
      <c r="B896" s="411" t="s">
        <v>237</v>
      </c>
      <c r="C896" s="412">
        <v>42401</v>
      </c>
      <c r="D896" s="413" t="str">
        <f t="shared" si="90"/>
        <v>42401Пульсар-2</v>
      </c>
      <c r="E896" s="414">
        <v>1208509070.3900001</v>
      </c>
      <c r="F896" s="414">
        <v>36078805.32</v>
      </c>
      <c r="G896" s="413">
        <v>0.24238524398821701</v>
      </c>
      <c r="H896" s="413">
        <v>3.9564020859731097E-2</v>
      </c>
    </row>
    <row r="897" spans="1:8" x14ac:dyDescent="0.25">
      <c r="A897" s="411" t="s">
        <v>102</v>
      </c>
      <c r="B897" s="411" t="s">
        <v>237</v>
      </c>
      <c r="C897" s="412">
        <v>42430</v>
      </c>
      <c r="D897" s="413" t="str">
        <f t="shared" si="90"/>
        <v>42430Пульсар-2</v>
      </c>
      <c r="E897" s="414">
        <v>1192818238.6199999</v>
      </c>
      <c r="F897" s="414">
        <v>15690831.77</v>
      </c>
      <c r="G897" s="413">
        <v>9.0477327505729996E-2</v>
      </c>
      <c r="H897" s="413">
        <v>6.1349503161643199E-2</v>
      </c>
    </row>
    <row r="898" spans="1:8" x14ac:dyDescent="0.25">
      <c r="A898" s="411" t="s">
        <v>102</v>
      </c>
      <c r="B898" s="411" t="s">
        <v>237</v>
      </c>
      <c r="C898" s="412">
        <v>42461</v>
      </c>
      <c r="D898" s="413" t="str">
        <f t="shared" ref="D898:D961" si="91">C898&amp;B898</f>
        <v>42461Пульсар-2</v>
      </c>
      <c r="E898" s="414">
        <v>1159890997.55</v>
      </c>
      <c r="F898" s="414">
        <v>32927241.07</v>
      </c>
      <c r="G898" s="413">
        <v>0.17569000715922201</v>
      </c>
      <c r="H898" s="413">
        <v>0.116098511157638</v>
      </c>
    </row>
    <row r="899" spans="1:8" x14ac:dyDescent="0.25">
      <c r="A899" s="411" t="s">
        <v>102</v>
      </c>
      <c r="B899" s="411" t="s">
        <v>237</v>
      </c>
      <c r="C899" s="412">
        <v>42491</v>
      </c>
      <c r="D899" s="413" t="str">
        <f t="shared" si="91"/>
        <v>42491Пульсар-2</v>
      </c>
      <c r="E899" s="414">
        <v>1123533585.8599999</v>
      </c>
      <c r="F899" s="414">
        <v>36357411.689999998</v>
      </c>
      <c r="G899" s="413">
        <v>0.17582798754772999</v>
      </c>
      <c r="H899" s="413">
        <v>0.159845666691981</v>
      </c>
    </row>
    <row r="900" spans="1:8" x14ac:dyDescent="0.25">
      <c r="A900" s="411" t="s">
        <v>102</v>
      </c>
      <c r="B900" s="411" t="s">
        <v>237</v>
      </c>
      <c r="C900" s="412">
        <v>42522</v>
      </c>
      <c r="D900" s="413" t="str">
        <f t="shared" si="91"/>
        <v>42522Пульсар-2</v>
      </c>
      <c r="E900" s="414">
        <v>1112451269.1400001</v>
      </c>
      <c r="F900" s="414">
        <v>11082316.720000001</v>
      </c>
      <c r="G900" s="413">
        <v>5.9811023571742401E-2</v>
      </c>
      <c r="H900" s="413">
        <v>8.7228107998422094E-2</v>
      </c>
    </row>
    <row r="901" spans="1:8" x14ac:dyDescent="0.25">
      <c r="A901" s="411" t="s">
        <v>102</v>
      </c>
      <c r="B901" s="411" t="s">
        <v>237</v>
      </c>
      <c r="C901" s="412">
        <v>42552</v>
      </c>
      <c r="D901" s="413" t="str">
        <f t="shared" si="91"/>
        <v>42552Пульсар-2</v>
      </c>
      <c r="E901" s="414">
        <v>1079971584.2</v>
      </c>
      <c r="F901" s="414">
        <v>32479684.940000001</v>
      </c>
      <c r="G901" s="413">
        <v>0.197664977010168</v>
      </c>
      <c r="H901" s="413">
        <v>0.120890563010704</v>
      </c>
    </row>
    <row r="902" spans="1:8" x14ac:dyDescent="0.25">
      <c r="A902" s="411" t="s">
        <v>102</v>
      </c>
      <c r="B902" s="411" t="s">
        <v>237</v>
      </c>
      <c r="C902" s="412">
        <v>42583</v>
      </c>
      <c r="D902" s="413" t="str">
        <f t="shared" si="91"/>
        <v>42583Пульсар-2</v>
      </c>
      <c r="E902" s="414">
        <v>1048443738.62</v>
      </c>
      <c r="F902" s="414">
        <v>31527845.579999998</v>
      </c>
      <c r="G902" s="413">
        <v>0.18598212546690501</v>
      </c>
      <c r="H902" s="413">
        <v>0.31088270990046302</v>
      </c>
    </row>
    <row r="903" spans="1:8" x14ac:dyDescent="0.25">
      <c r="A903" s="411" t="s">
        <v>102</v>
      </c>
      <c r="B903" s="411" t="s">
        <v>237</v>
      </c>
      <c r="C903" s="412">
        <v>42614</v>
      </c>
      <c r="D903" s="413" t="str">
        <f t="shared" si="91"/>
        <v>42614Пульсар-2</v>
      </c>
      <c r="E903" s="414">
        <v>1014580315.1900001</v>
      </c>
      <c r="F903" s="414">
        <v>33863423.43</v>
      </c>
      <c r="G903" s="413">
        <v>0.220464769228403</v>
      </c>
      <c r="H903" s="413">
        <v>0.21831695194648601</v>
      </c>
    </row>
    <row r="904" spans="1:8" x14ac:dyDescent="0.25">
      <c r="A904" s="411" t="s">
        <v>102</v>
      </c>
      <c r="B904" s="411" t="s">
        <v>237</v>
      </c>
      <c r="C904" s="412">
        <v>42644</v>
      </c>
      <c r="D904" s="413" t="str">
        <f t="shared" si="91"/>
        <v>42644Пульсар-2</v>
      </c>
      <c r="E904" s="414">
        <v>990204886.58999896</v>
      </c>
      <c r="F904" s="414">
        <v>24375428.600000001</v>
      </c>
      <c r="G904" s="413">
        <v>0.17442471501158599</v>
      </c>
      <c r="H904" s="413">
        <v>6.1777347072072497E-2</v>
      </c>
    </row>
    <row r="905" spans="1:8" x14ac:dyDescent="0.25">
      <c r="A905" s="411" t="s">
        <v>102</v>
      </c>
      <c r="B905" s="411" t="s">
        <v>237</v>
      </c>
      <c r="C905" s="412">
        <v>42675</v>
      </c>
      <c r="D905" s="413" t="str">
        <f t="shared" si="91"/>
        <v>42675Пульсар-2</v>
      </c>
      <c r="E905" s="414">
        <v>965061677.94000006</v>
      </c>
      <c r="F905" s="414">
        <v>25143208.649999999</v>
      </c>
      <c r="G905" s="413">
        <v>0.16292326610949401</v>
      </c>
      <c r="H905" s="413">
        <v>9.20790579064477E-2</v>
      </c>
    </row>
    <row r="906" spans="1:8" x14ac:dyDescent="0.25">
      <c r="A906" s="411" t="s">
        <v>102</v>
      </c>
      <c r="B906" s="411" t="s">
        <v>237</v>
      </c>
      <c r="C906" s="412">
        <v>42705</v>
      </c>
      <c r="D906" s="413" t="str">
        <f t="shared" si="91"/>
        <v>42705Пульсар-2</v>
      </c>
      <c r="E906" s="414">
        <v>929517073.54999995</v>
      </c>
      <c r="F906" s="414">
        <v>35544604.390000001</v>
      </c>
      <c r="G906" s="413">
        <v>0.28009089270893101</v>
      </c>
      <c r="H906" s="413">
        <v>0.23709289991884999</v>
      </c>
    </row>
    <row r="907" spans="1:8" x14ac:dyDescent="0.25">
      <c r="A907" s="411" t="s">
        <v>102</v>
      </c>
      <c r="B907" s="411" t="s">
        <v>237</v>
      </c>
      <c r="C907" s="412">
        <v>42736</v>
      </c>
      <c r="D907" s="413" t="str">
        <f t="shared" si="91"/>
        <v>42736Пульсар-2</v>
      </c>
      <c r="E907" s="414">
        <v>961922254.28999996</v>
      </c>
      <c r="F907" s="414">
        <v>12523012.859999999</v>
      </c>
      <c r="G907" s="413">
        <v>4.99140260875265E-2</v>
      </c>
      <c r="H907" s="413">
        <v>6.1937560002455302E-2</v>
      </c>
    </row>
    <row r="908" spans="1:8" x14ac:dyDescent="0.25">
      <c r="A908" s="411" t="s">
        <v>102</v>
      </c>
      <c r="B908" s="411" t="s">
        <v>237</v>
      </c>
      <c r="C908" s="412">
        <v>42767</v>
      </c>
      <c r="D908" s="413" t="str">
        <f t="shared" si="91"/>
        <v>42767Пульсар-2</v>
      </c>
      <c r="E908" s="414">
        <v>912747741.19000006</v>
      </c>
      <c r="F908" s="414">
        <v>49174513.100000001</v>
      </c>
      <c r="G908" s="413">
        <v>0.39903385589773099</v>
      </c>
      <c r="H908" s="413">
        <v>0.17586292618829699</v>
      </c>
    </row>
    <row r="909" spans="1:8" x14ac:dyDescent="0.25">
      <c r="A909" s="411" t="s">
        <v>102</v>
      </c>
      <c r="B909" s="411" t="s">
        <v>237</v>
      </c>
      <c r="C909" s="412">
        <v>42795</v>
      </c>
      <c r="D909" s="413" t="str">
        <f t="shared" si="91"/>
        <v>42795Пульсар-2</v>
      </c>
      <c r="E909" s="414">
        <v>903118839.15999901</v>
      </c>
      <c r="F909" s="414">
        <v>9628902.02999999</v>
      </c>
      <c r="G909" s="413">
        <v>8.0257651970385896E-2</v>
      </c>
      <c r="H909" s="413">
        <v>3.1784786859242103E-2</v>
      </c>
    </row>
    <row r="910" spans="1:8" x14ac:dyDescent="0.25">
      <c r="A910" s="411" t="s">
        <v>102</v>
      </c>
      <c r="B910" s="411" t="s">
        <v>237</v>
      </c>
      <c r="C910" s="412">
        <v>42826</v>
      </c>
      <c r="D910" s="413" t="str">
        <f t="shared" si="91"/>
        <v>42826Пульсар-2</v>
      </c>
      <c r="E910" s="414">
        <v>872821210.49000001</v>
      </c>
      <c r="F910" s="414">
        <v>30297628.670000002</v>
      </c>
      <c r="G910" s="413">
        <v>0.28131563226807699</v>
      </c>
      <c r="H910" s="413">
        <v>4.5587846937734003E-2</v>
      </c>
    </row>
    <row r="911" spans="1:8" x14ac:dyDescent="0.25">
      <c r="A911" s="411" t="s">
        <v>102</v>
      </c>
      <c r="B911" s="411" t="s">
        <v>237</v>
      </c>
      <c r="C911" s="412">
        <v>42856</v>
      </c>
      <c r="D911" s="413" t="str">
        <f t="shared" si="91"/>
        <v>42856Пульсар-2</v>
      </c>
      <c r="E911" s="414">
        <v>862470999.30999994</v>
      </c>
      <c r="F911" s="414">
        <v>10350211.18</v>
      </c>
      <c r="G911" s="413">
        <v>3.9836019412422402E-2</v>
      </c>
      <c r="H911" s="413">
        <v>9.2249831647933697E-2</v>
      </c>
    </row>
    <row r="912" spans="1:8" x14ac:dyDescent="0.25">
      <c r="A912" s="411" t="s">
        <v>102</v>
      </c>
      <c r="B912" s="411" t="s">
        <v>237</v>
      </c>
      <c r="C912" s="412">
        <v>42887</v>
      </c>
      <c r="D912" s="413" t="str">
        <f t="shared" si="91"/>
        <v>42887Пульсар-2</v>
      </c>
      <c r="E912" s="414">
        <v>851694807.61000001</v>
      </c>
      <c r="F912" s="414">
        <v>10776191.699999999</v>
      </c>
      <c r="G912" s="413">
        <v>6.6796723639416897E-2</v>
      </c>
      <c r="H912" s="413">
        <v>3.82166591344478E-2</v>
      </c>
    </row>
    <row r="913" spans="1:8" x14ac:dyDescent="0.25">
      <c r="A913" s="411" t="s">
        <v>102</v>
      </c>
      <c r="B913" s="411" t="s">
        <v>237</v>
      </c>
      <c r="C913" s="412">
        <v>42917</v>
      </c>
      <c r="D913" s="413" t="str">
        <f t="shared" si="91"/>
        <v>42917Пульсар-2</v>
      </c>
      <c r="E913" s="414">
        <v>836564047.22999895</v>
      </c>
      <c r="F913" s="414">
        <v>15130760.380000001</v>
      </c>
      <c r="G913" s="413">
        <v>9.3566476006878396E-2</v>
      </c>
      <c r="H913" s="413">
        <v>0.257877488546286</v>
      </c>
    </row>
    <row r="914" spans="1:8" x14ac:dyDescent="0.25">
      <c r="A914" s="411" t="s">
        <v>102</v>
      </c>
      <c r="B914" s="411" t="s">
        <v>237</v>
      </c>
      <c r="C914" s="412">
        <v>42948</v>
      </c>
      <c r="D914" s="413" t="str">
        <f t="shared" si="91"/>
        <v>42948Пульсар-2</v>
      </c>
      <c r="E914" s="414">
        <v>806785029.28999996</v>
      </c>
      <c r="F914" s="414">
        <v>29779017.940000001</v>
      </c>
      <c r="G914" s="413">
        <v>0.29447533179826302</v>
      </c>
      <c r="H914" s="413">
        <v>0.117429008628907</v>
      </c>
    </row>
    <row r="915" spans="1:8" x14ac:dyDescent="0.25">
      <c r="A915" s="411" t="s">
        <v>102</v>
      </c>
      <c r="B915" s="411" t="s">
        <v>237</v>
      </c>
      <c r="C915" s="412">
        <v>42979</v>
      </c>
      <c r="D915" s="413" t="str">
        <f t="shared" si="91"/>
        <v>42979Пульсар-2</v>
      </c>
      <c r="E915" s="414">
        <v>786993274.26000094</v>
      </c>
      <c r="F915" s="414">
        <v>19791755.030000001</v>
      </c>
      <c r="G915" s="413">
        <v>0.16856440546291601</v>
      </c>
      <c r="H915" s="413">
        <v>8.7347620224246803E-2</v>
      </c>
    </row>
    <row r="916" spans="1:8" x14ac:dyDescent="0.25">
      <c r="A916" s="411" t="s">
        <v>102</v>
      </c>
      <c r="B916" s="411" t="s">
        <v>237</v>
      </c>
      <c r="C916" s="412">
        <v>43009</v>
      </c>
      <c r="D916" s="413" t="str">
        <f t="shared" si="91"/>
        <v>43009Пульсар-2</v>
      </c>
      <c r="E916" s="414">
        <v>768446823.37</v>
      </c>
      <c r="F916" s="414">
        <v>18546450.890000001</v>
      </c>
      <c r="G916" s="413">
        <v>0.114235061262044</v>
      </c>
      <c r="H916" s="413">
        <v>0.115896351640458</v>
      </c>
    </row>
    <row r="917" spans="1:8" x14ac:dyDescent="0.25">
      <c r="A917" s="411" t="s">
        <v>102</v>
      </c>
      <c r="B917" s="411" t="s">
        <v>237</v>
      </c>
      <c r="C917" s="412">
        <v>43040</v>
      </c>
      <c r="D917" s="413" t="str">
        <f t="shared" si="91"/>
        <v>43040Пульсар-2</v>
      </c>
      <c r="E917" s="414">
        <v>750688557.63999999</v>
      </c>
      <c r="F917" s="414">
        <v>17758265.73</v>
      </c>
      <c r="G917" s="413">
        <v>0.16012509494937399</v>
      </c>
      <c r="H917" s="413">
        <v>7.4642441620858105E-2</v>
      </c>
    </row>
    <row r="918" spans="1:8" x14ac:dyDescent="0.25">
      <c r="A918" s="411" t="s">
        <v>102</v>
      </c>
      <c r="B918" s="411" t="s">
        <v>237</v>
      </c>
      <c r="C918" s="412">
        <v>43070</v>
      </c>
      <c r="D918" s="413" t="str">
        <f t="shared" si="91"/>
        <v>43070Пульсар-2</v>
      </c>
      <c r="E918" s="414">
        <v>721979988.75999999</v>
      </c>
      <c r="F918" s="414">
        <v>28708568.879999999</v>
      </c>
      <c r="G918" s="413">
        <v>0.22810847404256501</v>
      </c>
      <c r="H918" s="413">
        <v>0.33280478231771599</v>
      </c>
    </row>
    <row r="919" spans="1:8" x14ac:dyDescent="0.25">
      <c r="A919" s="411" t="s">
        <v>102</v>
      </c>
      <c r="B919" s="411" t="s">
        <v>237</v>
      </c>
      <c r="C919" s="412">
        <v>43101</v>
      </c>
      <c r="D919" s="413" t="str">
        <f t="shared" si="91"/>
        <v>43101Пульсар-2</v>
      </c>
      <c r="E919" s="414">
        <v>698760228.63999999</v>
      </c>
      <c r="F919" s="414">
        <v>23219760.120000001</v>
      </c>
      <c r="G919" s="413">
        <v>0.17281449947177199</v>
      </c>
      <c r="H919" s="413">
        <v>0.152513475439782</v>
      </c>
    </row>
    <row r="920" spans="1:8" x14ac:dyDescent="0.25">
      <c r="A920" s="411" t="s">
        <v>102</v>
      </c>
      <c r="B920" s="411" t="s">
        <v>237</v>
      </c>
      <c r="C920" s="412">
        <v>43132</v>
      </c>
      <c r="D920" s="413" t="str">
        <f t="shared" si="91"/>
        <v>43132Пульсар-2</v>
      </c>
      <c r="E920" s="414">
        <v>680946689.05999994</v>
      </c>
      <c r="F920" s="414">
        <v>17813539.579999998</v>
      </c>
      <c r="G920" s="413">
        <v>0.21444212422088299</v>
      </c>
      <c r="H920" s="413">
        <v>2.6126004837222799E-2</v>
      </c>
    </row>
    <row r="921" spans="1:8" x14ac:dyDescent="0.25">
      <c r="A921" s="411" t="s">
        <v>102</v>
      </c>
      <c r="B921" s="411" t="s">
        <v>237</v>
      </c>
      <c r="C921" s="412">
        <v>43160</v>
      </c>
      <c r="D921" s="413" t="str">
        <f t="shared" si="91"/>
        <v>43160Пульсар-2</v>
      </c>
      <c r="E921" s="414">
        <v>642619228.73000002</v>
      </c>
      <c r="F921" s="414">
        <v>38327460.329999998</v>
      </c>
      <c r="G921" s="413">
        <v>0.41093349699487502</v>
      </c>
      <c r="H921" s="413">
        <v>0.13332214917407501</v>
      </c>
    </row>
    <row r="922" spans="1:8" x14ac:dyDescent="0.25">
      <c r="A922" s="411" t="s">
        <v>102</v>
      </c>
      <c r="B922" s="411" t="s">
        <v>237</v>
      </c>
      <c r="C922" s="412">
        <v>43191</v>
      </c>
      <c r="D922" s="413" t="str">
        <f t="shared" si="91"/>
        <v>43191Пульсар-2</v>
      </c>
      <c r="E922" s="414">
        <v>631148808.90999997</v>
      </c>
      <c r="F922" s="414">
        <v>11470419.82</v>
      </c>
      <c r="G922" s="413">
        <v>0.154197157987985</v>
      </c>
      <c r="H922" s="413">
        <v>2.1612292434991501E-4</v>
      </c>
    </row>
    <row r="923" spans="1:8" x14ac:dyDescent="0.25">
      <c r="A923" s="411" t="s">
        <v>102</v>
      </c>
      <c r="B923" s="411" t="s">
        <v>237</v>
      </c>
      <c r="C923" s="412">
        <v>43221</v>
      </c>
      <c r="D923" s="413" t="str">
        <f t="shared" si="91"/>
        <v>43221Пульсар-2</v>
      </c>
      <c r="E923" s="414">
        <v>609238916.98000002</v>
      </c>
      <c r="F923" s="414">
        <v>21909891.93</v>
      </c>
      <c r="G923" s="413">
        <v>0.31835906280937998</v>
      </c>
      <c r="H923" s="413">
        <v>0</v>
      </c>
    </row>
    <row r="924" spans="1:8" x14ac:dyDescent="0.25">
      <c r="A924" s="411" t="s">
        <v>102</v>
      </c>
      <c r="B924" s="411" t="s">
        <v>237</v>
      </c>
      <c r="C924" s="412">
        <v>43252</v>
      </c>
      <c r="D924" s="413" t="str">
        <f t="shared" si="91"/>
        <v>43252Пульсар-2</v>
      </c>
      <c r="E924" s="414">
        <v>592224241.49000001</v>
      </c>
      <c r="F924" s="414">
        <v>17014675.489999998</v>
      </c>
      <c r="G924" s="413">
        <v>0.1853517136175</v>
      </c>
      <c r="H924" s="413">
        <v>0.128654704633656</v>
      </c>
    </row>
    <row r="925" spans="1:8" x14ac:dyDescent="0.25">
      <c r="A925" s="411" t="s">
        <v>102</v>
      </c>
      <c r="B925" s="411" t="s">
        <v>237</v>
      </c>
      <c r="C925" s="412">
        <v>43282</v>
      </c>
      <c r="D925" s="413" t="str">
        <f t="shared" si="91"/>
        <v>43282Пульсар-2</v>
      </c>
      <c r="E925" s="414">
        <v>571318379.37</v>
      </c>
      <c r="F925" s="414">
        <v>20905862.120000001</v>
      </c>
      <c r="G925" s="413">
        <v>0.32241672539461902</v>
      </c>
      <c r="H925" s="413">
        <v>3.5345434029347499E-2</v>
      </c>
    </row>
    <row r="926" spans="1:8" x14ac:dyDescent="0.25">
      <c r="A926" s="411" t="s">
        <v>102</v>
      </c>
      <c r="B926" s="411" t="s">
        <v>237</v>
      </c>
      <c r="C926" s="412">
        <v>43313</v>
      </c>
      <c r="D926" s="413" t="str">
        <f t="shared" si="91"/>
        <v>43313Пульсар-2</v>
      </c>
      <c r="E926" s="414">
        <v>555549623.73000002</v>
      </c>
      <c r="F926" s="414">
        <v>15768755.640000001</v>
      </c>
      <c r="G926" s="413">
        <v>0.21166601311277999</v>
      </c>
      <c r="H926" s="413">
        <v>5.1629965024054397E-2</v>
      </c>
    </row>
    <row r="927" spans="1:8" x14ac:dyDescent="0.25">
      <c r="A927" s="411" t="s">
        <v>102</v>
      </c>
      <c r="B927" s="411" t="s">
        <v>237</v>
      </c>
      <c r="C927" s="412">
        <v>43344</v>
      </c>
      <c r="D927" s="413" t="str">
        <f t="shared" si="91"/>
        <v>43344Пульсар-2</v>
      </c>
      <c r="E927" s="414">
        <v>539180985.20000005</v>
      </c>
      <c r="F927" s="414">
        <v>16368638.529999999</v>
      </c>
      <c r="G927" s="413">
        <v>0.268412025168972</v>
      </c>
      <c r="H927" s="413">
        <v>0</v>
      </c>
    </row>
    <row r="928" spans="1:8" x14ac:dyDescent="0.25">
      <c r="A928" s="411" t="s">
        <v>102</v>
      </c>
      <c r="B928" s="411" t="s">
        <v>237</v>
      </c>
      <c r="C928" s="412">
        <v>43374</v>
      </c>
      <c r="D928" s="413" t="str">
        <f t="shared" si="91"/>
        <v>43374Пульсар-2</v>
      </c>
      <c r="E928" s="414">
        <v>525225080.55000001</v>
      </c>
      <c r="F928" s="414">
        <v>13955904.65</v>
      </c>
      <c r="G928" s="413">
        <v>0.23122629307095999</v>
      </c>
      <c r="H928" s="413">
        <v>0</v>
      </c>
    </row>
    <row r="929" spans="1:8" x14ac:dyDescent="0.25">
      <c r="A929" s="411" t="s">
        <v>102</v>
      </c>
      <c r="B929" s="411" t="s">
        <v>237</v>
      </c>
      <c r="C929" s="412">
        <v>43405</v>
      </c>
      <c r="D929" s="413" t="str">
        <f t="shared" si="91"/>
        <v>43405Пульсар-2</v>
      </c>
      <c r="E929" s="414">
        <v>513261834.93000001</v>
      </c>
      <c r="F929" s="414">
        <v>11963245.619999999</v>
      </c>
      <c r="G929" s="413">
        <v>0.19983401729856701</v>
      </c>
      <c r="H929" s="413">
        <v>0</v>
      </c>
    </row>
    <row r="930" spans="1:8" x14ac:dyDescent="0.25">
      <c r="A930" s="411" t="s">
        <v>102</v>
      </c>
      <c r="B930" s="411" t="s">
        <v>237</v>
      </c>
      <c r="C930" s="412">
        <v>43435</v>
      </c>
      <c r="D930" s="413" t="str">
        <f t="shared" si="91"/>
        <v>43435Пульсар-2</v>
      </c>
      <c r="E930" s="414">
        <v>498551762.24000001</v>
      </c>
      <c r="F930" s="414">
        <v>14710072.689999999</v>
      </c>
      <c r="G930" s="413">
        <v>0.29790796909294498</v>
      </c>
      <c r="H930" s="413">
        <v>3.4033199615586401E-2</v>
      </c>
    </row>
    <row r="931" spans="1:8" x14ac:dyDescent="0.25">
      <c r="A931" s="411" t="s">
        <v>102</v>
      </c>
      <c r="B931" s="411" t="s">
        <v>237</v>
      </c>
      <c r="C931" s="412">
        <v>43466</v>
      </c>
      <c r="D931" s="413" t="str">
        <f t="shared" si="91"/>
        <v>43466Пульсар-2</v>
      </c>
      <c r="E931" s="414">
        <v>475715074.92000002</v>
      </c>
      <c r="F931" s="414">
        <v>22836687.32</v>
      </c>
      <c r="G931" s="413">
        <v>0.40767544390876098</v>
      </c>
      <c r="H931" s="413">
        <v>0</v>
      </c>
    </row>
    <row r="932" spans="1:8" x14ac:dyDescent="0.25">
      <c r="A932" s="411" t="s">
        <v>102</v>
      </c>
      <c r="B932" s="411" t="s">
        <v>237</v>
      </c>
      <c r="C932" s="412">
        <v>43497</v>
      </c>
      <c r="D932" s="413" t="str">
        <f t="shared" si="91"/>
        <v>43497Пульсар-2</v>
      </c>
      <c r="E932" s="414">
        <v>470418769.01999998</v>
      </c>
      <c r="F932" s="414">
        <v>5296305.9000000004</v>
      </c>
      <c r="G932" s="413">
        <v>7.4093800318768804E-2</v>
      </c>
      <c r="H932" s="413">
        <v>1.26008962456063E-2</v>
      </c>
    </row>
    <row r="933" spans="1:8" x14ac:dyDescent="0.25">
      <c r="A933" s="411" t="s">
        <v>102</v>
      </c>
      <c r="B933" s="411" t="s">
        <v>237</v>
      </c>
      <c r="C933" s="412">
        <v>43525</v>
      </c>
      <c r="D933" s="413" t="str">
        <f t="shared" si="91"/>
        <v>43525Пульсар-2</v>
      </c>
      <c r="E933" s="414">
        <v>453238973.43000001</v>
      </c>
      <c r="F933" s="414">
        <v>17179795.59</v>
      </c>
      <c r="G933" s="413">
        <v>0.233579026929297</v>
      </c>
      <c r="H933" s="413">
        <v>0.18283252395815799</v>
      </c>
    </row>
    <row r="934" spans="1:8" x14ac:dyDescent="0.25">
      <c r="A934" s="411" t="s">
        <v>102</v>
      </c>
      <c r="B934" s="411" t="s">
        <v>237</v>
      </c>
      <c r="C934" s="412">
        <v>43556</v>
      </c>
      <c r="D934" s="413" t="str">
        <f t="shared" si="91"/>
        <v>43556Пульсар-2</v>
      </c>
      <c r="E934" s="414">
        <v>443594796.88999999</v>
      </c>
      <c r="F934" s="414">
        <v>9644176.5399999991</v>
      </c>
      <c r="G934" s="413">
        <v>0.11878652708687</v>
      </c>
      <c r="H934" s="413">
        <v>0.185262752083375</v>
      </c>
    </row>
    <row r="935" spans="1:8" x14ac:dyDescent="0.25">
      <c r="A935" s="411" t="s">
        <v>102</v>
      </c>
      <c r="B935" s="411" t="s">
        <v>237</v>
      </c>
      <c r="C935" s="412">
        <v>43586</v>
      </c>
      <c r="D935" s="413" t="str">
        <f t="shared" si="91"/>
        <v>43586Пульсар-2</v>
      </c>
      <c r="E935" s="414">
        <v>430880065.45999998</v>
      </c>
      <c r="F935" s="414">
        <v>12714731.43</v>
      </c>
      <c r="G935" s="413">
        <v>0.14430136005539301</v>
      </c>
      <c r="H935" s="413">
        <v>0.12715930789586999</v>
      </c>
    </row>
    <row r="936" spans="1:8" x14ac:dyDescent="0.25">
      <c r="A936" s="411" t="s">
        <v>102</v>
      </c>
      <c r="B936" s="411" t="s">
        <v>237</v>
      </c>
      <c r="C936" s="412">
        <v>43617</v>
      </c>
      <c r="D936" s="413" t="str">
        <f t="shared" si="91"/>
        <v>43617Пульсар-2</v>
      </c>
      <c r="E936" s="414">
        <v>430880065.45999998</v>
      </c>
      <c r="F936" s="414">
        <v>0</v>
      </c>
      <c r="G936" s="413">
        <v>0</v>
      </c>
      <c r="H936" s="413">
        <v>0</v>
      </c>
    </row>
    <row r="937" spans="1:8" x14ac:dyDescent="0.25">
      <c r="A937" s="411" t="s">
        <v>102</v>
      </c>
      <c r="B937" s="411" t="s">
        <v>237</v>
      </c>
      <c r="C937" s="412">
        <v>43647</v>
      </c>
      <c r="D937" s="413" t="str">
        <f t="shared" si="91"/>
        <v>43647Пульсар-2</v>
      </c>
      <c r="E937" s="414">
        <v>416661921.44999999</v>
      </c>
      <c r="F937" s="414">
        <v>14218144.01</v>
      </c>
      <c r="G937" s="413">
        <v>0.293452349641878</v>
      </c>
      <c r="H937" s="413">
        <v>8.2856902328807304E-3</v>
      </c>
    </row>
    <row r="938" spans="1:8" x14ac:dyDescent="0.25">
      <c r="A938" s="411" t="s">
        <v>102</v>
      </c>
      <c r="B938" s="411" t="s">
        <v>237</v>
      </c>
      <c r="C938" s="412">
        <v>43678</v>
      </c>
      <c r="D938" s="413" t="str">
        <f t="shared" si="91"/>
        <v>43678Пульсар-2</v>
      </c>
      <c r="E938" s="414">
        <v>405605344.54000002</v>
      </c>
      <c r="F938" s="414">
        <v>11056576.91</v>
      </c>
      <c r="G938" s="413">
        <v>0.18105783877558301</v>
      </c>
      <c r="H938" s="413">
        <v>0.107299154882059</v>
      </c>
    </row>
    <row r="939" spans="1:8" x14ac:dyDescent="0.25">
      <c r="A939" s="411" t="s">
        <v>102</v>
      </c>
      <c r="B939" s="411" t="s">
        <v>237</v>
      </c>
      <c r="C939" s="412">
        <v>43709</v>
      </c>
      <c r="D939" s="413" t="str">
        <f t="shared" si="91"/>
        <v>43709Пульсар-2</v>
      </c>
      <c r="E939" s="414">
        <v>400412034.79000002</v>
      </c>
      <c r="F939" s="414">
        <v>5193309.75</v>
      </c>
      <c r="G939" s="413">
        <v>4.9123168446680597E-2</v>
      </c>
      <c r="H939" s="413">
        <v>0.209216695348519</v>
      </c>
    </row>
    <row r="940" spans="1:8" x14ac:dyDescent="0.25">
      <c r="A940" s="411" t="s">
        <v>102</v>
      </c>
      <c r="B940" s="411" t="s">
        <v>237</v>
      </c>
      <c r="C940" s="412">
        <v>43739</v>
      </c>
      <c r="D940" s="413" t="str">
        <f t="shared" si="91"/>
        <v>43739Пульсар-2</v>
      </c>
      <c r="E940" s="414">
        <v>392284108.79000002</v>
      </c>
      <c r="F940" s="414">
        <v>8127926</v>
      </c>
      <c r="G940" s="413">
        <v>8.2510827394671998E-2</v>
      </c>
      <c r="H940" s="413">
        <v>9.9246341390122603E-2</v>
      </c>
    </row>
    <row r="941" spans="1:8" x14ac:dyDescent="0.25">
      <c r="A941" s="411" t="s">
        <v>100</v>
      </c>
      <c r="B941" s="411" t="s">
        <v>238</v>
      </c>
      <c r="C941" s="412">
        <v>42156</v>
      </c>
      <c r="D941" s="413" t="str">
        <f t="shared" si="91"/>
        <v>42156Пульсар-1</v>
      </c>
      <c r="E941" s="414">
        <v>1947078471.6800001</v>
      </c>
      <c r="F941" s="414">
        <v>27312580.469999999</v>
      </c>
      <c r="G941" s="413">
        <v>0.130463185763288</v>
      </c>
      <c r="H941" s="413">
        <v>0</v>
      </c>
    </row>
    <row r="942" spans="1:8" x14ac:dyDescent="0.25">
      <c r="A942" s="411" t="s">
        <v>100</v>
      </c>
      <c r="B942" s="411" t="s">
        <v>238</v>
      </c>
      <c r="C942" s="412">
        <v>42186</v>
      </c>
      <c r="D942" s="413" t="str">
        <f t="shared" si="91"/>
        <v>42186Пульсар-1</v>
      </c>
      <c r="E942" s="414">
        <v>1884135647.1400001</v>
      </c>
      <c r="F942" s="414">
        <v>62942824.539999999</v>
      </c>
      <c r="G942" s="413">
        <v>0.10182689527734</v>
      </c>
      <c r="H942" s="413">
        <v>0.41465977680405902</v>
      </c>
    </row>
    <row r="943" spans="1:8" x14ac:dyDescent="0.25">
      <c r="A943" s="411" t="s">
        <v>100</v>
      </c>
      <c r="B943" s="411" t="s">
        <v>238</v>
      </c>
      <c r="C943" s="412">
        <v>42217</v>
      </c>
      <c r="D943" s="413" t="str">
        <f t="shared" si="91"/>
        <v>42217Пульсар-1</v>
      </c>
      <c r="E943" s="414">
        <v>1821595832.6199999</v>
      </c>
      <c r="F943" s="414">
        <v>62539814.520000003</v>
      </c>
      <c r="G943" s="413">
        <v>0.17977654003711399</v>
      </c>
      <c r="H943" s="413">
        <v>0.23870722203313499</v>
      </c>
    </row>
    <row r="944" spans="1:8" x14ac:dyDescent="0.25">
      <c r="A944" s="411" t="s">
        <v>100</v>
      </c>
      <c r="B944" s="411" t="s">
        <v>238</v>
      </c>
      <c r="C944" s="412">
        <v>42248</v>
      </c>
      <c r="D944" s="413" t="str">
        <f t="shared" si="91"/>
        <v>42248Пульсар-1</v>
      </c>
      <c r="E944" s="414">
        <v>1786380461.5799999</v>
      </c>
      <c r="F944" s="414">
        <v>35215371.039999999</v>
      </c>
      <c r="G944" s="413">
        <v>0.137870680107574</v>
      </c>
      <c r="H944" s="413">
        <v>7.3546503080398201E-2</v>
      </c>
    </row>
    <row r="945" spans="1:8" x14ac:dyDescent="0.25">
      <c r="A945" s="411" t="s">
        <v>100</v>
      </c>
      <c r="B945" s="411" t="s">
        <v>238</v>
      </c>
      <c r="C945" s="412">
        <v>42278</v>
      </c>
      <c r="D945" s="413" t="str">
        <f t="shared" si="91"/>
        <v>42278Пульсар-1</v>
      </c>
      <c r="E945" s="414">
        <v>1741484945.0699999</v>
      </c>
      <c r="F945" s="414">
        <v>44895516.509999998</v>
      </c>
      <c r="G945" s="413">
        <v>9.3899793005384202E-2</v>
      </c>
      <c r="H945" s="413">
        <v>0.16364909059133201</v>
      </c>
    </row>
    <row r="946" spans="1:8" x14ac:dyDescent="0.25">
      <c r="A946" s="411" t="s">
        <v>100</v>
      </c>
      <c r="B946" s="411" t="s">
        <v>238</v>
      </c>
      <c r="C946" s="412">
        <v>42309</v>
      </c>
      <c r="D946" s="413" t="str">
        <f t="shared" si="91"/>
        <v>42309Пульсар-1</v>
      </c>
      <c r="E946" s="414">
        <v>1715342078.3699999</v>
      </c>
      <c r="F946" s="414">
        <v>26142866.699999999</v>
      </c>
      <c r="G946" s="413">
        <v>0.11982855499068901</v>
      </c>
      <c r="H946" s="413">
        <v>6.21451197095165E-2</v>
      </c>
    </row>
    <row r="947" spans="1:8" x14ac:dyDescent="0.25">
      <c r="A947" s="411" t="s">
        <v>100</v>
      </c>
      <c r="B947" s="411" t="s">
        <v>238</v>
      </c>
      <c r="C947" s="412">
        <v>42339</v>
      </c>
      <c r="D947" s="413" t="str">
        <f t="shared" si="91"/>
        <v>42339Пульсар-1</v>
      </c>
      <c r="E947" s="414">
        <v>1676727579.0999999</v>
      </c>
      <c r="F947" s="414">
        <v>38614499.270000003</v>
      </c>
      <c r="G947" s="413">
        <v>0.14623201773423999</v>
      </c>
      <c r="H947" s="413">
        <v>0.16492416241376101</v>
      </c>
    </row>
    <row r="948" spans="1:8" x14ac:dyDescent="0.25">
      <c r="A948" s="411" t="s">
        <v>100</v>
      </c>
      <c r="B948" s="411" t="s">
        <v>238</v>
      </c>
      <c r="C948" s="412">
        <v>42370</v>
      </c>
      <c r="D948" s="413" t="str">
        <f t="shared" si="91"/>
        <v>42370Пульсар-1</v>
      </c>
      <c r="E948" s="414">
        <v>1650323177.0899999</v>
      </c>
      <c r="F948" s="414">
        <v>26404402.010000002</v>
      </c>
      <c r="G948" s="413">
        <v>9.2257673825134806E-2</v>
      </c>
      <c r="H948" s="413">
        <v>0.33909027221021498</v>
      </c>
    </row>
    <row r="949" spans="1:8" x14ac:dyDescent="0.25">
      <c r="A949" s="411" t="s">
        <v>100</v>
      </c>
      <c r="B949" s="411" t="s">
        <v>238</v>
      </c>
      <c r="C949" s="412">
        <v>42401</v>
      </c>
      <c r="D949" s="413" t="str">
        <f t="shared" si="91"/>
        <v>42401Пульсар-1</v>
      </c>
      <c r="E949" s="414">
        <v>1601341730.8</v>
      </c>
      <c r="F949" s="414">
        <v>48981446.289999999</v>
      </c>
      <c r="G949" s="413">
        <v>0.201940771132716</v>
      </c>
      <c r="H949" s="413">
        <v>9.8912951018707895E-2</v>
      </c>
    </row>
    <row r="950" spans="1:8" x14ac:dyDescent="0.25">
      <c r="A950" s="411" t="s">
        <v>100</v>
      </c>
      <c r="B950" s="411" t="s">
        <v>238</v>
      </c>
      <c r="C950" s="412">
        <v>42430</v>
      </c>
      <c r="D950" s="413" t="str">
        <f t="shared" si="91"/>
        <v>42430Пульсар-1</v>
      </c>
      <c r="E950" s="414">
        <v>1562815726.28</v>
      </c>
      <c r="F950" s="414">
        <v>38526004.520000003</v>
      </c>
      <c r="G950" s="413">
        <v>8.9541752527801305E-2</v>
      </c>
      <c r="H950" s="413">
        <v>0.184446042587357</v>
      </c>
    </row>
    <row r="951" spans="1:8" x14ac:dyDescent="0.25">
      <c r="A951" s="411" t="s">
        <v>100</v>
      </c>
      <c r="B951" s="411" t="s">
        <v>238</v>
      </c>
      <c r="C951" s="412">
        <v>42461</v>
      </c>
      <c r="D951" s="413" t="str">
        <f t="shared" si="91"/>
        <v>42461Пульсар-1</v>
      </c>
      <c r="E951" s="414">
        <v>1525787462.1500001</v>
      </c>
      <c r="F951" s="414">
        <v>37028264.130000003</v>
      </c>
      <c r="G951" s="413">
        <v>0.14514310158701299</v>
      </c>
      <c r="H951" s="413">
        <v>0.11455441679864201</v>
      </c>
    </row>
    <row r="952" spans="1:8" x14ac:dyDescent="0.25">
      <c r="A952" s="411" t="s">
        <v>100</v>
      </c>
      <c r="B952" s="411" t="s">
        <v>238</v>
      </c>
      <c r="C952" s="412">
        <v>42491</v>
      </c>
      <c r="D952" s="413" t="str">
        <f t="shared" si="91"/>
        <v>42491Пульсар-1</v>
      </c>
      <c r="E952" s="414">
        <v>1484042536.46</v>
      </c>
      <c r="F952" s="414">
        <v>41744925.689999998</v>
      </c>
      <c r="G952" s="413">
        <v>0.16781062018593501</v>
      </c>
      <c r="H952" s="413">
        <v>0.13986480773558799</v>
      </c>
    </row>
    <row r="953" spans="1:8" x14ac:dyDescent="0.25">
      <c r="A953" s="411" t="s">
        <v>100</v>
      </c>
      <c r="B953" s="411" t="s">
        <v>238</v>
      </c>
      <c r="C953" s="412">
        <v>42522</v>
      </c>
      <c r="D953" s="413" t="str">
        <f t="shared" si="91"/>
        <v>42522Пульсар-1</v>
      </c>
      <c r="E953" s="414">
        <v>1466880549.8199999</v>
      </c>
      <c r="F953" s="414">
        <v>17161986.640000001</v>
      </c>
      <c r="G953" s="413">
        <v>4.8643745751392901E-2</v>
      </c>
      <c r="H953" s="413">
        <v>6.0048186599403697E-2</v>
      </c>
    </row>
    <row r="954" spans="1:8" x14ac:dyDescent="0.25">
      <c r="A954" s="411" t="s">
        <v>100</v>
      </c>
      <c r="B954" s="411" t="s">
        <v>238</v>
      </c>
      <c r="C954" s="412">
        <v>42552</v>
      </c>
      <c r="D954" s="413" t="str">
        <f t="shared" si="91"/>
        <v>42552Пульсар-1</v>
      </c>
      <c r="E954" s="414">
        <v>1443041868.6700001</v>
      </c>
      <c r="F954" s="414">
        <v>23838681.149999999</v>
      </c>
      <c r="G954" s="413">
        <v>4.9690572661467002E-2</v>
      </c>
      <c r="H954" s="413">
        <v>0.120559951009751</v>
      </c>
    </row>
    <row r="955" spans="1:8" x14ac:dyDescent="0.25">
      <c r="A955" s="411" t="s">
        <v>100</v>
      </c>
      <c r="B955" s="411" t="s">
        <v>238</v>
      </c>
      <c r="C955" s="412">
        <v>42583</v>
      </c>
      <c r="D955" s="413" t="str">
        <f t="shared" si="91"/>
        <v>42583Пульсар-1</v>
      </c>
      <c r="E955" s="414">
        <v>1412165066.8099999</v>
      </c>
      <c r="F955" s="414">
        <v>30876801.859999999</v>
      </c>
      <c r="G955" s="413">
        <v>0.11395686459268201</v>
      </c>
      <c r="H955" s="413">
        <v>0.27158273603377597</v>
      </c>
    </row>
    <row r="956" spans="1:8" x14ac:dyDescent="0.25">
      <c r="A956" s="411" t="s">
        <v>100</v>
      </c>
      <c r="B956" s="411" t="s">
        <v>238</v>
      </c>
      <c r="C956" s="412">
        <v>42614</v>
      </c>
      <c r="D956" s="413" t="str">
        <f t="shared" si="91"/>
        <v>42614Пульсар-1</v>
      </c>
      <c r="E956" s="414">
        <v>1390838615.9200001</v>
      </c>
      <c r="F956" s="414">
        <v>21326450.890000001</v>
      </c>
      <c r="G956" s="413">
        <v>0.10419631929437601</v>
      </c>
      <c r="H956" s="413">
        <v>3.5023565424488402E-2</v>
      </c>
    </row>
    <row r="957" spans="1:8" x14ac:dyDescent="0.25">
      <c r="A957" s="411" t="s">
        <v>100</v>
      </c>
      <c r="B957" s="411" t="s">
        <v>238</v>
      </c>
      <c r="C957" s="412">
        <v>42644</v>
      </c>
      <c r="D957" s="413" t="str">
        <f t="shared" si="91"/>
        <v>42644Пульсар-1</v>
      </c>
      <c r="E957" s="414">
        <v>1370835866.9100001</v>
      </c>
      <c r="F957" s="414">
        <v>20002749.010000002</v>
      </c>
      <c r="G957" s="413">
        <v>8.6688319765412594E-2</v>
      </c>
      <c r="H957" s="413">
        <v>4.11950879227478E-2</v>
      </c>
    </row>
    <row r="958" spans="1:8" x14ac:dyDescent="0.25">
      <c r="A958" s="411" t="s">
        <v>100</v>
      </c>
      <c r="B958" s="411" t="s">
        <v>238</v>
      </c>
      <c r="C958" s="412">
        <v>42675</v>
      </c>
      <c r="D958" s="413" t="str">
        <f t="shared" si="91"/>
        <v>42675Пульсар-1</v>
      </c>
      <c r="E958" s="414">
        <v>1335324017.3299999</v>
      </c>
      <c r="F958" s="414">
        <v>35511849.579999998</v>
      </c>
      <c r="G958" s="413">
        <v>0.17044315211342101</v>
      </c>
      <c r="H958" s="413">
        <v>9.53410734644171E-2</v>
      </c>
    </row>
    <row r="959" spans="1:8" x14ac:dyDescent="0.25">
      <c r="A959" s="411" t="s">
        <v>100</v>
      </c>
      <c r="B959" s="411" t="s">
        <v>238</v>
      </c>
      <c r="C959" s="412">
        <v>42705</v>
      </c>
      <c r="D959" s="413" t="str">
        <f t="shared" si="91"/>
        <v>42705Пульсар-1</v>
      </c>
      <c r="E959" s="414">
        <v>1305323014.28</v>
      </c>
      <c r="F959" s="414">
        <v>30001003.050000001</v>
      </c>
      <c r="G959" s="413">
        <v>0.11426354395900901</v>
      </c>
      <c r="H959" s="413">
        <v>0.107964889607014</v>
      </c>
    </row>
    <row r="960" spans="1:8" x14ac:dyDescent="0.25">
      <c r="A960" s="411" t="s">
        <v>100</v>
      </c>
      <c r="B960" s="411" t="s">
        <v>238</v>
      </c>
      <c r="C960" s="412">
        <v>42736</v>
      </c>
      <c r="D960" s="413" t="str">
        <f t="shared" si="91"/>
        <v>42736Пульсар-1</v>
      </c>
      <c r="E960" s="414">
        <v>1299618894.5799999</v>
      </c>
      <c r="F960" s="414">
        <v>18866215.34</v>
      </c>
      <c r="G960" s="413">
        <v>8.07008798836613E-2</v>
      </c>
      <c r="H960" s="413">
        <v>4.6037243125307901E-2</v>
      </c>
    </row>
    <row r="961" spans="1:8" x14ac:dyDescent="0.25">
      <c r="A961" s="411" t="s">
        <v>100</v>
      </c>
      <c r="B961" s="411" t="s">
        <v>238</v>
      </c>
      <c r="C961" s="412">
        <v>42767</v>
      </c>
      <c r="D961" s="413" t="str">
        <f t="shared" si="91"/>
        <v>42767Пульсар-1</v>
      </c>
      <c r="E961" s="414">
        <v>1259501712.75</v>
      </c>
      <c r="F961" s="414">
        <v>40117181.829999998</v>
      </c>
      <c r="G961" s="413">
        <v>0.18495898266760999</v>
      </c>
      <c r="H961" s="413">
        <v>0.173751919325738</v>
      </c>
    </row>
    <row r="962" spans="1:8" x14ac:dyDescent="0.25">
      <c r="A962" s="411" t="s">
        <v>100</v>
      </c>
      <c r="B962" s="411" t="s">
        <v>238</v>
      </c>
      <c r="C962" s="412">
        <v>42795</v>
      </c>
      <c r="D962" s="413" t="str">
        <f t="shared" ref="D962:D1025" si="92">C962&amp;B962</f>
        <v>42795Пульсар-1</v>
      </c>
      <c r="E962" s="414">
        <v>1243139824.26</v>
      </c>
      <c r="F962" s="414">
        <v>16361888.49</v>
      </c>
      <c r="G962" s="413">
        <v>0.10531928214410401</v>
      </c>
      <c r="H962" s="413">
        <v>3.3169823957271999E-2</v>
      </c>
    </row>
    <row r="963" spans="1:8" x14ac:dyDescent="0.25">
      <c r="A963" s="411" t="s">
        <v>100</v>
      </c>
      <c r="B963" s="411" t="s">
        <v>238</v>
      </c>
      <c r="C963" s="412">
        <v>42826</v>
      </c>
      <c r="D963" s="413" t="str">
        <f t="shared" si="92"/>
        <v>42826Пульсар-1</v>
      </c>
      <c r="E963" s="414">
        <v>1219455225.8499999</v>
      </c>
      <c r="F963" s="414">
        <v>23684598.41</v>
      </c>
      <c r="G963" s="413">
        <v>0.109299172114835</v>
      </c>
      <c r="H963" s="413">
        <v>8.4466804148012206E-2</v>
      </c>
    </row>
    <row r="964" spans="1:8" x14ac:dyDescent="0.25">
      <c r="A964" s="411" t="s">
        <v>100</v>
      </c>
      <c r="B964" s="411" t="s">
        <v>238</v>
      </c>
      <c r="C964" s="412">
        <v>42856</v>
      </c>
      <c r="D964" s="413" t="str">
        <f t="shared" si="92"/>
        <v>42856Пульсар-1</v>
      </c>
      <c r="E964" s="414">
        <v>1191962809.6700001</v>
      </c>
      <c r="F964" s="414">
        <v>27492416.18</v>
      </c>
      <c r="G964" s="413">
        <v>0.126062288855538</v>
      </c>
      <c r="H964" s="413">
        <v>0.100835312785019</v>
      </c>
    </row>
    <row r="965" spans="1:8" x14ac:dyDescent="0.25">
      <c r="A965" s="411" t="s">
        <v>100</v>
      </c>
      <c r="B965" s="411" t="s">
        <v>238</v>
      </c>
      <c r="C965" s="412">
        <v>42887</v>
      </c>
      <c r="D965" s="413" t="str">
        <f t="shared" si="92"/>
        <v>42887Пульсар-1</v>
      </c>
      <c r="E965" s="414">
        <v>1152198831.5999999</v>
      </c>
      <c r="F965" s="414">
        <v>39763978.07</v>
      </c>
      <c r="G965" s="413">
        <v>0.23218176310532701</v>
      </c>
      <c r="H965" s="413">
        <v>9.9796936873848302E-2</v>
      </c>
    </row>
    <row r="966" spans="1:8" x14ac:dyDescent="0.25">
      <c r="A966" s="411" t="s">
        <v>100</v>
      </c>
      <c r="B966" s="411" t="s">
        <v>238</v>
      </c>
      <c r="C966" s="412">
        <v>42917</v>
      </c>
      <c r="D966" s="413" t="str">
        <f t="shared" si="92"/>
        <v>42917Пульсар-1</v>
      </c>
      <c r="E966" s="414">
        <v>1119566261.3399999</v>
      </c>
      <c r="F966" s="414">
        <v>32632570.260000002</v>
      </c>
      <c r="G966" s="413">
        <v>0.26176738647995901</v>
      </c>
      <c r="H966" s="413">
        <v>2.5449913588327301E-2</v>
      </c>
    </row>
    <row r="967" spans="1:8" x14ac:dyDescent="0.25">
      <c r="A967" s="411" t="s">
        <v>100</v>
      </c>
      <c r="B967" s="411" t="s">
        <v>238</v>
      </c>
      <c r="C967" s="412">
        <v>42948</v>
      </c>
      <c r="D967" s="413" t="str">
        <f t="shared" si="92"/>
        <v>42948Пульсар-1</v>
      </c>
      <c r="E967" s="414">
        <v>1095031106.8499999</v>
      </c>
      <c r="F967" s="414">
        <v>24535154.489999998</v>
      </c>
      <c r="G967" s="413">
        <v>0.19447545688894499</v>
      </c>
      <c r="H967" s="413">
        <v>0.13505216818452501</v>
      </c>
    </row>
    <row r="968" spans="1:8" x14ac:dyDescent="0.25">
      <c r="A968" s="411" t="s">
        <v>100</v>
      </c>
      <c r="B968" s="411" t="s">
        <v>238</v>
      </c>
      <c r="C968" s="412">
        <v>42979</v>
      </c>
      <c r="D968" s="413" t="str">
        <f t="shared" si="92"/>
        <v>42979Пульсар-1</v>
      </c>
      <c r="E968" s="414">
        <v>1058880557.15</v>
      </c>
      <c r="F968" s="414">
        <v>36150549.700000003</v>
      </c>
      <c r="G968" s="413">
        <v>0.14135389986480201</v>
      </c>
      <c r="H968" s="413">
        <v>0.23743010610896001</v>
      </c>
    </row>
    <row r="969" spans="1:8" x14ac:dyDescent="0.25">
      <c r="A969" s="411" t="s">
        <v>100</v>
      </c>
      <c r="B969" s="411" t="s">
        <v>238</v>
      </c>
      <c r="C969" s="412">
        <v>43009</v>
      </c>
      <c r="D969" s="413" t="str">
        <f t="shared" si="92"/>
        <v>43009Пульсар-1</v>
      </c>
      <c r="E969" s="414">
        <v>1027267942.12</v>
      </c>
      <c r="F969" s="414">
        <v>31612615.030000001</v>
      </c>
      <c r="G969" s="413">
        <v>0.22801317731482901</v>
      </c>
      <c r="H969" s="413">
        <v>8.8468703735789606E-2</v>
      </c>
    </row>
    <row r="970" spans="1:8" x14ac:dyDescent="0.25">
      <c r="A970" s="411" t="s">
        <v>100</v>
      </c>
      <c r="B970" s="411" t="s">
        <v>238</v>
      </c>
      <c r="C970" s="412">
        <v>43040</v>
      </c>
      <c r="D970" s="413" t="str">
        <f t="shared" si="92"/>
        <v>43040Пульсар-1</v>
      </c>
      <c r="E970" s="414">
        <v>1012434807.78</v>
      </c>
      <c r="F970" s="414">
        <v>14833134.34</v>
      </c>
      <c r="G970" s="413">
        <v>0.105729663785192</v>
      </c>
      <c r="H970" s="413">
        <v>6.1616817462298898E-2</v>
      </c>
    </row>
    <row r="971" spans="1:8" x14ac:dyDescent="0.25">
      <c r="A971" s="411" t="s">
        <v>100</v>
      </c>
      <c r="B971" s="411" t="s">
        <v>238</v>
      </c>
      <c r="C971" s="412">
        <v>43070</v>
      </c>
      <c r="D971" s="413" t="str">
        <f t="shared" si="92"/>
        <v>43070Пульсар-1</v>
      </c>
      <c r="E971" s="414">
        <v>993530708.80999994</v>
      </c>
      <c r="F971" s="414">
        <v>18904098.969999999</v>
      </c>
      <c r="G971" s="413">
        <v>8.9490896971624198E-2</v>
      </c>
      <c r="H971" s="413">
        <v>0.117539093562398</v>
      </c>
    </row>
    <row r="972" spans="1:8" x14ac:dyDescent="0.25">
      <c r="A972" s="411" t="s">
        <v>100</v>
      </c>
      <c r="B972" s="411" t="s">
        <v>238</v>
      </c>
      <c r="C972" s="412">
        <v>43101</v>
      </c>
      <c r="D972" s="413" t="str">
        <f t="shared" si="92"/>
        <v>43101Пульсар-1</v>
      </c>
      <c r="E972" s="414">
        <v>968279673.59000003</v>
      </c>
      <c r="F972" s="414">
        <v>25251035.219999999</v>
      </c>
      <c r="G972" s="413">
        <v>0.218083581493482</v>
      </c>
      <c r="H972" s="413">
        <v>8.0625526253088706E-2</v>
      </c>
    </row>
    <row r="973" spans="1:8" x14ac:dyDescent="0.25">
      <c r="A973" s="411" t="s">
        <v>100</v>
      </c>
      <c r="B973" s="411" t="s">
        <v>238</v>
      </c>
      <c r="C973" s="412">
        <v>43132</v>
      </c>
      <c r="D973" s="413" t="str">
        <f t="shared" si="92"/>
        <v>43132Пульсар-1</v>
      </c>
      <c r="E973" s="414">
        <v>943204127.64999902</v>
      </c>
      <c r="F973" s="414">
        <v>25075545.940000001</v>
      </c>
      <c r="G973" s="413">
        <v>0.18178764151198901</v>
      </c>
      <c r="H973" s="413">
        <v>6.48469895932242E-2</v>
      </c>
    </row>
    <row r="974" spans="1:8" x14ac:dyDescent="0.25">
      <c r="A974" s="411" t="s">
        <v>100</v>
      </c>
      <c r="B974" s="411" t="s">
        <v>238</v>
      </c>
      <c r="C974" s="412">
        <v>43160</v>
      </c>
      <c r="D974" s="413" t="str">
        <f t="shared" si="92"/>
        <v>43160Пульсар-1</v>
      </c>
      <c r="E974" s="414">
        <v>902538443.68999898</v>
      </c>
      <c r="F974" s="414">
        <v>40665683.960000001</v>
      </c>
      <c r="G974" s="413">
        <v>0.38063497431535098</v>
      </c>
      <c r="H974" s="413">
        <v>4.2149877866364503E-2</v>
      </c>
    </row>
    <row r="975" spans="1:8" x14ac:dyDescent="0.25">
      <c r="A975" s="411" t="s">
        <v>100</v>
      </c>
      <c r="B975" s="411" t="s">
        <v>238</v>
      </c>
      <c r="C975" s="412">
        <v>43191</v>
      </c>
      <c r="D975" s="413" t="str">
        <f t="shared" si="92"/>
        <v>43191Пульсар-1</v>
      </c>
      <c r="E975" s="414">
        <v>878273252.74000001</v>
      </c>
      <c r="F975" s="414">
        <v>24265190.949999999</v>
      </c>
      <c r="G975" s="413">
        <v>0.220926938039918</v>
      </c>
      <c r="H975" s="413">
        <v>0.109043421201287</v>
      </c>
    </row>
    <row r="976" spans="1:8" x14ac:dyDescent="0.25">
      <c r="A976" s="411" t="s">
        <v>100</v>
      </c>
      <c r="B976" s="411" t="s">
        <v>238</v>
      </c>
      <c r="C976" s="412">
        <v>43221</v>
      </c>
      <c r="D976" s="413" t="str">
        <f t="shared" si="92"/>
        <v>43221Пульсар-1</v>
      </c>
      <c r="E976" s="414">
        <v>850117941.35000002</v>
      </c>
      <c r="F976" s="414">
        <v>28155311.390000001</v>
      </c>
      <c r="G976" s="413">
        <v>0.22533973615658401</v>
      </c>
      <c r="H976" s="413">
        <v>9.9919792737465096E-2</v>
      </c>
    </row>
    <row r="977" spans="1:8" x14ac:dyDescent="0.25">
      <c r="A977" s="411" t="s">
        <v>100</v>
      </c>
      <c r="B977" s="411" t="s">
        <v>238</v>
      </c>
      <c r="C977" s="412">
        <v>43252</v>
      </c>
      <c r="D977" s="413" t="str">
        <f t="shared" si="92"/>
        <v>43252Пульсар-1</v>
      </c>
      <c r="E977" s="414">
        <v>833111548.60999894</v>
      </c>
      <c r="F977" s="414">
        <v>17006392.739999998</v>
      </c>
      <c r="G977" s="413">
        <v>0.13403116681727101</v>
      </c>
      <c r="H977" s="413">
        <v>7.5949756273738303E-2</v>
      </c>
    </row>
    <row r="978" spans="1:8" x14ac:dyDescent="0.25">
      <c r="A978" s="411" t="s">
        <v>100</v>
      </c>
      <c r="B978" s="411" t="s">
        <v>238</v>
      </c>
      <c r="C978" s="412">
        <v>43282</v>
      </c>
      <c r="D978" s="413" t="str">
        <f t="shared" si="92"/>
        <v>43282Пульсар-1</v>
      </c>
      <c r="E978" s="414">
        <v>810860643.64999998</v>
      </c>
      <c r="F978" s="414">
        <v>22250904.960000001</v>
      </c>
      <c r="G978" s="413">
        <v>0.21087981071277201</v>
      </c>
      <c r="H978" s="413">
        <v>7.1836163441866593E-2</v>
      </c>
    </row>
    <row r="979" spans="1:8" x14ac:dyDescent="0.25">
      <c r="A979" s="411" t="s">
        <v>100</v>
      </c>
      <c r="B979" s="411" t="s">
        <v>238</v>
      </c>
      <c r="C979" s="412">
        <v>43313</v>
      </c>
      <c r="D979" s="413" t="str">
        <f t="shared" si="92"/>
        <v>43313Пульсар-1</v>
      </c>
      <c r="E979" s="414">
        <v>793985194.62</v>
      </c>
      <c r="F979" s="414">
        <v>16875449.030000001</v>
      </c>
      <c r="G979" s="413">
        <v>0.17657599575198599</v>
      </c>
      <c r="H979" s="413">
        <v>5.2946659489385697E-3</v>
      </c>
    </row>
    <row r="980" spans="1:8" x14ac:dyDescent="0.25">
      <c r="A980" s="411" t="s">
        <v>100</v>
      </c>
      <c r="B980" s="411" t="s">
        <v>238</v>
      </c>
      <c r="C980" s="412">
        <v>43344</v>
      </c>
      <c r="D980" s="413" t="str">
        <f t="shared" si="92"/>
        <v>43344Пульсар-1</v>
      </c>
      <c r="E980" s="414">
        <v>775721600.47000003</v>
      </c>
      <c r="F980" s="414">
        <v>18263594.149999999</v>
      </c>
      <c r="G980" s="413">
        <v>0.20212371980798399</v>
      </c>
      <c r="H980" s="413">
        <v>2.0214802687476101E-2</v>
      </c>
    </row>
    <row r="981" spans="1:8" x14ac:dyDescent="0.25">
      <c r="A981" s="411" t="s">
        <v>100</v>
      </c>
      <c r="B981" s="411" t="s">
        <v>238</v>
      </c>
      <c r="C981" s="412">
        <v>43374</v>
      </c>
      <c r="D981" s="413" t="str">
        <f t="shared" si="92"/>
        <v>43374Пульсар-1</v>
      </c>
      <c r="E981" s="414">
        <v>753549013.21999896</v>
      </c>
      <c r="F981" s="414">
        <v>22172587.25</v>
      </c>
      <c r="G981" s="413">
        <v>0.238324330792167</v>
      </c>
      <c r="H981" s="413">
        <v>0.104952231030041</v>
      </c>
    </row>
    <row r="982" spans="1:8" x14ac:dyDescent="0.25">
      <c r="A982" s="411" t="s">
        <v>100</v>
      </c>
      <c r="B982" s="411" t="s">
        <v>238</v>
      </c>
      <c r="C982" s="412">
        <v>43405</v>
      </c>
      <c r="D982" s="413" t="str">
        <f t="shared" si="92"/>
        <v>43405Пульсар-1</v>
      </c>
      <c r="E982" s="414">
        <v>720412903.86000001</v>
      </c>
      <c r="F982" s="414">
        <v>33136109.359999999</v>
      </c>
      <c r="G982" s="413">
        <v>0.33014315730280103</v>
      </c>
      <c r="H982" s="413">
        <v>8.9570531676805606E-2</v>
      </c>
    </row>
    <row r="983" spans="1:8" x14ac:dyDescent="0.25">
      <c r="A983" s="411" t="s">
        <v>100</v>
      </c>
      <c r="B983" s="411" t="s">
        <v>238</v>
      </c>
      <c r="C983" s="412">
        <v>43435</v>
      </c>
      <c r="D983" s="413" t="str">
        <f t="shared" si="92"/>
        <v>43435Пульсар-1</v>
      </c>
      <c r="E983" s="414">
        <v>712119646.45000005</v>
      </c>
      <c r="F983" s="414">
        <v>8293257.4100000001</v>
      </c>
      <c r="G983" s="413">
        <v>7.1804422224983094E-2</v>
      </c>
      <c r="H983" s="413">
        <v>0.121228298641312</v>
      </c>
    </row>
    <row r="984" spans="1:8" x14ac:dyDescent="0.25">
      <c r="A984" s="411" t="s">
        <v>100</v>
      </c>
      <c r="B984" s="411" t="s">
        <v>238</v>
      </c>
      <c r="C984" s="412">
        <v>43466</v>
      </c>
      <c r="D984" s="413" t="str">
        <f t="shared" si="92"/>
        <v>43466Пульсар-1</v>
      </c>
      <c r="E984" s="414">
        <v>703216348.73000002</v>
      </c>
      <c r="F984" s="414">
        <v>8903297.7200000007</v>
      </c>
      <c r="G984" s="413">
        <v>4.8892725164918299E-2</v>
      </c>
      <c r="H984" s="413">
        <v>5.0590530243159099E-2</v>
      </c>
    </row>
    <row r="985" spans="1:8" x14ac:dyDescent="0.25">
      <c r="A985" s="411" t="s">
        <v>100</v>
      </c>
      <c r="B985" s="411" t="s">
        <v>238</v>
      </c>
      <c r="C985" s="412">
        <v>43497</v>
      </c>
      <c r="D985" s="413" t="str">
        <f t="shared" si="92"/>
        <v>43497Пульсар-1</v>
      </c>
      <c r="E985" s="414">
        <v>684403032.83000004</v>
      </c>
      <c r="F985" s="414">
        <v>18813315.899999999</v>
      </c>
      <c r="G985" s="413">
        <v>0.23560698084644499</v>
      </c>
      <c r="H985" s="413">
        <v>2.4506001880308E-2</v>
      </c>
    </row>
    <row r="986" spans="1:8" x14ac:dyDescent="0.25">
      <c r="A986" s="411" t="s">
        <v>100</v>
      </c>
      <c r="B986" s="411" t="s">
        <v>238</v>
      </c>
      <c r="C986" s="412">
        <v>43525</v>
      </c>
      <c r="D986" s="413" t="str">
        <f t="shared" si="92"/>
        <v>43525Пульсар-1</v>
      </c>
      <c r="E986" s="414">
        <v>668366503.63999999</v>
      </c>
      <c r="F986" s="414">
        <v>16036529.189999999</v>
      </c>
      <c r="G986" s="413">
        <v>0.14450576786918301</v>
      </c>
      <c r="H986" s="413">
        <v>8.5125765375781898E-2</v>
      </c>
    </row>
    <row r="987" spans="1:8" x14ac:dyDescent="0.25">
      <c r="A987" s="411" t="s">
        <v>100</v>
      </c>
      <c r="B987" s="411" t="s">
        <v>238</v>
      </c>
      <c r="C987" s="412">
        <v>43556</v>
      </c>
      <c r="D987" s="413" t="str">
        <f t="shared" si="92"/>
        <v>43556Пульсар-1</v>
      </c>
      <c r="E987" s="414">
        <v>659838301.67999995</v>
      </c>
      <c r="F987" s="414">
        <v>8528201.9600000009</v>
      </c>
      <c r="G987" s="413">
        <v>6.2455942811334E-2</v>
      </c>
      <c r="H987" s="413">
        <v>3.7557299182525802E-2</v>
      </c>
    </row>
    <row r="988" spans="1:8" x14ac:dyDescent="0.25">
      <c r="A988" s="411" t="s">
        <v>100</v>
      </c>
      <c r="B988" s="411" t="s">
        <v>238</v>
      </c>
      <c r="C988" s="412">
        <v>43586</v>
      </c>
      <c r="D988" s="413" t="str">
        <f t="shared" si="92"/>
        <v>43586Пульсар-1</v>
      </c>
      <c r="E988" s="414">
        <v>650523793.74000001</v>
      </c>
      <c r="F988" s="414">
        <v>9314507.9399999902</v>
      </c>
      <c r="G988" s="413">
        <v>8.4618197769862305E-2</v>
      </c>
      <c r="H988" s="413">
        <v>0.100670554415019</v>
      </c>
    </row>
    <row r="989" spans="1:8" x14ac:dyDescent="0.25">
      <c r="A989" s="411" t="s">
        <v>100</v>
      </c>
      <c r="B989" s="411" t="s">
        <v>238</v>
      </c>
      <c r="C989" s="412">
        <v>43617</v>
      </c>
      <c r="D989" s="413" t="str">
        <f t="shared" si="92"/>
        <v>43617Пульсар-1</v>
      </c>
      <c r="E989" s="414">
        <v>650523793.74000001</v>
      </c>
      <c r="F989" s="414">
        <v>0</v>
      </c>
      <c r="G989" s="413">
        <v>0</v>
      </c>
      <c r="H989" s="413">
        <v>0</v>
      </c>
    </row>
    <row r="990" spans="1:8" x14ac:dyDescent="0.25">
      <c r="A990" s="411" t="s">
        <v>100</v>
      </c>
      <c r="B990" s="411" t="s">
        <v>238</v>
      </c>
      <c r="C990" s="412">
        <v>43647</v>
      </c>
      <c r="D990" s="413" t="str">
        <f t="shared" si="92"/>
        <v>43647Пульсар-1</v>
      </c>
      <c r="E990" s="414">
        <v>620992475.17999899</v>
      </c>
      <c r="F990" s="414">
        <v>29531318.559999999</v>
      </c>
      <c r="G990" s="413">
        <v>0.39648924599371199</v>
      </c>
      <c r="H990" s="413">
        <v>5.8319185776119303E-2</v>
      </c>
    </row>
    <row r="991" spans="1:8" x14ac:dyDescent="0.25">
      <c r="A991" s="411" t="s">
        <v>100</v>
      </c>
      <c r="B991" s="411" t="s">
        <v>238</v>
      </c>
      <c r="C991" s="412">
        <v>43678</v>
      </c>
      <c r="D991" s="413" t="str">
        <f t="shared" si="92"/>
        <v>43678Пульсар-1</v>
      </c>
      <c r="E991" s="414">
        <v>609434930.89999998</v>
      </c>
      <c r="F991" s="414">
        <v>11557544.279999999</v>
      </c>
      <c r="G991" s="413">
        <v>0.144513341597692</v>
      </c>
      <c r="H991" s="413">
        <v>0</v>
      </c>
    </row>
    <row r="992" spans="1:8" x14ac:dyDescent="0.25">
      <c r="A992" s="411" t="s">
        <v>100</v>
      </c>
      <c r="B992" s="411" t="s">
        <v>238</v>
      </c>
      <c r="C992" s="412">
        <v>43709</v>
      </c>
      <c r="D992" s="413" t="str">
        <f t="shared" si="92"/>
        <v>43709Пульсар-1</v>
      </c>
      <c r="E992" s="414">
        <v>600184497.50999999</v>
      </c>
      <c r="F992" s="414">
        <v>9250433.3900000006</v>
      </c>
      <c r="G992" s="413">
        <v>8.8530875360359196E-2</v>
      </c>
      <c r="H992" s="413">
        <v>2.3021254443471102E-2</v>
      </c>
    </row>
    <row r="993" spans="1:8" x14ac:dyDescent="0.25">
      <c r="A993" s="411" t="s">
        <v>100</v>
      </c>
      <c r="B993" s="411" t="s">
        <v>238</v>
      </c>
      <c r="C993" s="412">
        <v>43739</v>
      </c>
      <c r="D993" s="413" t="str">
        <f t="shared" si="92"/>
        <v>43739Пульсар-1</v>
      </c>
      <c r="E993" s="414">
        <v>589403080.22000098</v>
      </c>
      <c r="F993" s="414">
        <v>10781417.289999999</v>
      </c>
      <c r="G993" s="413">
        <v>0.139760812228413</v>
      </c>
      <c r="H993" s="413">
        <v>0.19141952453122399</v>
      </c>
    </row>
    <row r="994" spans="1:8" x14ac:dyDescent="0.25">
      <c r="A994" s="411" t="s">
        <v>106</v>
      </c>
      <c r="B994" s="411" t="s">
        <v>30</v>
      </c>
      <c r="C994" s="412">
        <v>42156</v>
      </c>
      <c r="D994" s="413" t="str">
        <f t="shared" si="92"/>
        <v>42156Эклипс-1</v>
      </c>
      <c r="E994" s="414">
        <v>5790564575.7799997</v>
      </c>
      <c r="F994" s="414">
        <v>34283812.880000003</v>
      </c>
      <c r="G994" s="413">
        <v>6.4836529533096696E-2</v>
      </c>
      <c r="H994" s="413">
        <v>0</v>
      </c>
    </row>
    <row r="995" spans="1:8" x14ac:dyDescent="0.25">
      <c r="A995" s="411" t="s">
        <v>106</v>
      </c>
      <c r="B995" s="411" t="s">
        <v>30</v>
      </c>
      <c r="C995" s="412">
        <v>42186</v>
      </c>
      <c r="D995" s="413" t="str">
        <f t="shared" si="92"/>
        <v>42186Эклипс-1</v>
      </c>
      <c r="E995" s="414">
        <v>5697568309.3800001</v>
      </c>
      <c r="F995" s="414">
        <v>92996266.400000393</v>
      </c>
      <c r="G995" s="413">
        <v>0.14285618190928401</v>
      </c>
      <c r="H995" s="413">
        <v>0</v>
      </c>
    </row>
    <row r="996" spans="1:8" x14ac:dyDescent="0.25">
      <c r="A996" s="411" t="s">
        <v>106</v>
      </c>
      <c r="B996" s="411" t="s">
        <v>30</v>
      </c>
      <c r="C996" s="412">
        <v>42217</v>
      </c>
      <c r="D996" s="413" t="str">
        <f t="shared" si="92"/>
        <v>42217Эклипс-1</v>
      </c>
      <c r="E996" s="414">
        <v>5630604761.4200001</v>
      </c>
      <c r="F996" s="414">
        <v>66963547.959999897</v>
      </c>
      <c r="G996" s="413">
        <v>9.6960406634157503E-2</v>
      </c>
      <c r="H996" s="413">
        <v>0</v>
      </c>
    </row>
    <row r="997" spans="1:8" x14ac:dyDescent="0.25">
      <c r="A997" s="411" t="s">
        <v>106</v>
      </c>
      <c r="B997" s="411" t="s">
        <v>30</v>
      </c>
      <c r="C997" s="412">
        <v>42248</v>
      </c>
      <c r="D997" s="413" t="str">
        <f t="shared" si="92"/>
        <v>42248Эклипс-1</v>
      </c>
      <c r="E997" s="414">
        <v>5574293352.6299896</v>
      </c>
      <c r="F997" s="414">
        <v>62570646.030000001</v>
      </c>
      <c r="G997" s="413">
        <v>8.9696741830903801E-2</v>
      </c>
      <c r="H997" s="413">
        <v>8.2543808377628595E-3</v>
      </c>
    </row>
    <row r="998" spans="1:8" x14ac:dyDescent="0.25">
      <c r="A998" s="411" t="s">
        <v>106</v>
      </c>
      <c r="B998" s="411" t="s">
        <v>30</v>
      </c>
      <c r="C998" s="412">
        <v>42278</v>
      </c>
      <c r="D998" s="413" t="str">
        <f t="shared" si="92"/>
        <v>42278Эклипс-1</v>
      </c>
      <c r="E998" s="414">
        <v>5496126552.8999901</v>
      </c>
      <c r="F998" s="414">
        <v>78166799.730000004</v>
      </c>
      <c r="G998" s="413">
        <v>0.11981870678914899</v>
      </c>
      <c r="H998" s="413">
        <v>3.0751844516326E-2</v>
      </c>
    </row>
    <row r="999" spans="1:8" x14ac:dyDescent="0.25">
      <c r="A999" s="411" t="s">
        <v>106</v>
      </c>
      <c r="B999" s="411" t="s">
        <v>30</v>
      </c>
      <c r="C999" s="412">
        <v>42309</v>
      </c>
      <c r="D999" s="413" t="str">
        <f t="shared" si="92"/>
        <v>42309Эклипс-1</v>
      </c>
      <c r="E999" s="414">
        <v>5438620725.0599899</v>
      </c>
      <c r="F999" s="414">
        <v>57505827.8400001</v>
      </c>
      <c r="G999" s="413">
        <v>8.0654222325022298E-2</v>
      </c>
      <c r="H999" s="413">
        <v>2.4451237756531501E-2</v>
      </c>
    </row>
    <row r="1000" spans="1:8" x14ac:dyDescent="0.25">
      <c r="A1000" s="411" t="s">
        <v>106</v>
      </c>
      <c r="B1000" s="411" t="s">
        <v>30</v>
      </c>
      <c r="C1000" s="412">
        <v>42339</v>
      </c>
      <c r="D1000" s="413" t="str">
        <f t="shared" si="92"/>
        <v>42339Эклипс-1</v>
      </c>
      <c r="E1000" s="414">
        <v>5366903644.6100101</v>
      </c>
      <c r="F1000" s="414">
        <v>71717080.449999899</v>
      </c>
      <c r="G1000" s="413">
        <v>0.106940518487393</v>
      </c>
      <c r="H1000" s="413">
        <v>2.1466839860081501E-3</v>
      </c>
    </row>
    <row r="1001" spans="1:8" x14ac:dyDescent="0.25">
      <c r="A1001" s="411" t="s">
        <v>106</v>
      </c>
      <c r="B1001" s="411" t="s">
        <v>30</v>
      </c>
      <c r="C1001" s="412">
        <v>42370</v>
      </c>
      <c r="D1001" s="413" t="str">
        <f t="shared" si="92"/>
        <v>42370Эклипс-1</v>
      </c>
      <c r="E1001" s="414">
        <v>5283913393.9500198</v>
      </c>
      <c r="F1001" s="414">
        <v>82990250.660000205</v>
      </c>
      <c r="G1001" s="413">
        <v>0.13340196492713899</v>
      </c>
      <c r="H1001" s="413">
        <v>0</v>
      </c>
    </row>
    <row r="1002" spans="1:8" x14ac:dyDescent="0.25">
      <c r="A1002" s="411" t="s">
        <v>106</v>
      </c>
      <c r="B1002" s="411" t="s">
        <v>30</v>
      </c>
      <c r="C1002" s="412">
        <v>42401</v>
      </c>
      <c r="D1002" s="413" t="str">
        <f t="shared" si="92"/>
        <v>42401Эклипс-1</v>
      </c>
      <c r="E1002" s="414">
        <v>5225929951.9500103</v>
      </c>
      <c r="F1002" s="414">
        <v>73047937.900000006</v>
      </c>
      <c r="G1002" s="413">
        <v>0.15036028245480099</v>
      </c>
      <c r="H1002" s="413">
        <v>2.90665415555456E-2</v>
      </c>
    </row>
    <row r="1003" spans="1:8" x14ac:dyDescent="0.25">
      <c r="A1003" s="411" t="s">
        <v>106</v>
      </c>
      <c r="B1003" s="411" t="s">
        <v>30</v>
      </c>
      <c r="C1003" s="412">
        <v>42430</v>
      </c>
      <c r="D1003" s="413" t="str">
        <f t="shared" si="92"/>
        <v>42430Эклипс-1</v>
      </c>
      <c r="E1003" s="414">
        <v>5136180055.8500004</v>
      </c>
      <c r="F1003" s="414">
        <v>89749896.100000203</v>
      </c>
      <c r="G1003" s="413">
        <v>0.148846417656262</v>
      </c>
      <c r="H1003" s="413">
        <v>5.9368506735076902E-3</v>
      </c>
    </row>
    <row r="1004" spans="1:8" x14ac:dyDescent="0.25">
      <c r="A1004" s="411" t="s">
        <v>106</v>
      </c>
      <c r="B1004" s="411" t="s">
        <v>30</v>
      </c>
      <c r="C1004" s="412">
        <v>42461</v>
      </c>
      <c r="D1004" s="413" t="str">
        <f t="shared" si="92"/>
        <v>42461Эклипс-1</v>
      </c>
      <c r="E1004" s="414">
        <v>5061188251.0399904</v>
      </c>
      <c r="F1004" s="414">
        <v>76954635.970000103</v>
      </c>
      <c r="G1004" s="413">
        <v>0.12123824821713799</v>
      </c>
      <c r="H1004" s="413">
        <v>3.2963962731153901E-2</v>
      </c>
    </row>
    <row r="1005" spans="1:8" x14ac:dyDescent="0.25">
      <c r="A1005" s="411" t="s">
        <v>106</v>
      </c>
      <c r="B1005" s="411" t="s">
        <v>30</v>
      </c>
      <c r="C1005" s="412">
        <v>42491</v>
      </c>
      <c r="D1005" s="413" t="str">
        <f t="shared" si="92"/>
        <v>42491Эклипс-1</v>
      </c>
      <c r="E1005" s="414">
        <v>5014767526.93999</v>
      </c>
      <c r="F1005" s="414">
        <v>46420724.100000001</v>
      </c>
      <c r="G1005" s="413">
        <v>9.8290636749418306E-2</v>
      </c>
      <c r="H1005" s="413">
        <v>1.21745053073752E-2</v>
      </c>
    </row>
    <row r="1006" spans="1:8" x14ac:dyDescent="0.25">
      <c r="A1006" s="411" t="s">
        <v>106</v>
      </c>
      <c r="B1006" s="411" t="s">
        <v>30</v>
      </c>
      <c r="C1006" s="412">
        <v>42522</v>
      </c>
      <c r="D1006" s="413" t="str">
        <f t="shared" si="92"/>
        <v>42522Эклипс-1</v>
      </c>
      <c r="E1006" s="414">
        <v>4928913808.6999998</v>
      </c>
      <c r="F1006" s="414">
        <v>85853718.239999905</v>
      </c>
      <c r="G1006" s="413">
        <v>0.145984457130165</v>
      </c>
      <c r="H1006" s="413">
        <v>1.8994289850652001E-2</v>
      </c>
    </row>
    <row r="1007" spans="1:8" x14ac:dyDescent="0.25">
      <c r="A1007" s="411" t="s">
        <v>106</v>
      </c>
      <c r="B1007" s="411" t="s">
        <v>30</v>
      </c>
      <c r="C1007" s="412">
        <v>42552</v>
      </c>
      <c r="D1007" s="413" t="str">
        <f t="shared" si="92"/>
        <v>42552Эклипс-1</v>
      </c>
      <c r="E1007" s="414">
        <v>4849973195.2299995</v>
      </c>
      <c r="F1007" s="414">
        <v>78940613.470000103</v>
      </c>
      <c r="G1007" s="413">
        <v>0.134902830900825</v>
      </c>
      <c r="H1007" s="413">
        <v>7.6813984264334501E-3</v>
      </c>
    </row>
    <row r="1008" spans="1:8" x14ac:dyDescent="0.25">
      <c r="A1008" s="411" t="s">
        <v>106</v>
      </c>
      <c r="B1008" s="411" t="s">
        <v>30</v>
      </c>
      <c r="C1008" s="412">
        <v>42583</v>
      </c>
      <c r="D1008" s="413" t="str">
        <f t="shared" si="92"/>
        <v>42583Эклипс-1</v>
      </c>
      <c r="E1008" s="414">
        <v>4804037514.3199997</v>
      </c>
      <c r="F1008" s="414">
        <v>45935680.909999996</v>
      </c>
      <c r="G1008" s="413">
        <v>9.1729491165317603E-2</v>
      </c>
      <c r="H1008" s="413">
        <v>6.9220177726889501E-2</v>
      </c>
    </row>
    <row r="1009" spans="1:8" x14ac:dyDescent="0.25">
      <c r="A1009" s="411" t="s">
        <v>106</v>
      </c>
      <c r="B1009" s="411" t="s">
        <v>30</v>
      </c>
      <c r="C1009" s="412">
        <v>42614</v>
      </c>
      <c r="D1009" s="413" t="str">
        <f t="shared" si="92"/>
        <v>42614Эклипс-1</v>
      </c>
      <c r="E1009" s="414">
        <v>4715440953.5399904</v>
      </c>
      <c r="F1009" s="414">
        <v>88596560.779999897</v>
      </c>
      <c r="G1009" s="413">
        <v>0.15785814273596499</v>
      </c>
      <c r="H1009" s="413">
        <v>1.68812336233428E-2</v>
      </c>
    </row>
    <row r="1010" spans="1:8" x14ac:dyDescent="0.25">
      <c r="A1010" s="411" t="s">
        <v>106</v>
      </c>
      <c r="B1010" s="411" t="s">
        <v>30</v>
      </c>
      <c r="C1010" s="412">
        <v>42644</v>
      </c>
      <c r="D1010" s="413" t="str">
        <f t="shared" si="92"/>
        <v>42644Эклипс-1</v>
      </c>
      <c r="E1010" s="414">
        <v>4652527434.2100096</v>
      </c>
      <c r="F1010" s="414">
        <v>62913519.330000103</v>
      </c>
      <c r="G1010" s="413">
        <v>0.103660618245733</v>
      </c>
      <c r="H1010" s="413">
        <v>2.78437475157222E-2</v>
      </c>
    </row>
    <row r="1011" spans="1:8" x14ac:dyDescent="0.25">
      <c r="A1011" s="411" t="s">
        <v>106</v>
      </c>
      <c r="B1011" s="411" t="s">
        <v>30</v>
      </c>
      <c r="C1011" s="412">
        <v>42675</v>
      </c>
      <c r="D1011" s="413" t="str">
        <f t="shared" si="92"/>
        <v>42675Эклипс-1</v>
      </c>
      <c r="E1011" s="414">
        <v>4584585306.8299999</v>
      </c>
      <c r="F1011" s="414">
        <v>67942127.379999995</v>
      </c>
      <c r="G1011" s="413">
        <v>0.111578000828576</v>
      </c>
      <c r="H1011" s="413">
        <v>2.6270030312879299E-2</v>
      </c>
    </row>
    <row r="1012" spans="1:8" x14ac:dyDescent="0.25">
      <c r="A1012" s="411" t="s">
        <v>106</v>
      </c>
      <c r="B1012" s="411" t="s">
        <v>30</v>
      </c>
      <c r="C1012" s="412">
        <v>42705</v>
      </c>
      <c r="D1012" s="413" t="str">
        <f t="shared" si="92"/>
        <v>42705Эклипс-1</v>
      </c>
      <c r="E1012" s="414">
        <v>4525964696.4300003</v>
      </c>
      <c r="F1012" s="414">
        <v>60438013.810000099</v>
      </c>
      <c r="G1012" s="413">
        <v>0.100154108115103</v>
      </c>
      <c r="H1012" s="413">
        <v>3.6618119329188299E-2</v>
      </c>
    </row>
    <row r="1013" spans="1:8" x14ac:dyDescent="0.25">
      <c r="A1013" s="411" t="s">
        <v>106</v>
      </c>
      <c r="B1013" s="411" t="s">
        <v>30</v>
      </c>
      <c r="C1013" s="412">
        <v>42736</v>
      </c>
      <c r="D1013" s="413" t="str">
        <f t="shared" si="92"/>
        <v>42736Эклипс-1</v>
      </c>
      <c r="E1013" s="414">
        <v>4451413567.4099998</v>
      </c>
      <c r="F1013" s="414">
        <v>74551129.019999996</v>
      </c>
      <c r="G1013" s="413">
        <v>0.163950332463455</v>
      </c>
      <c r="H1013" s="413">
        <v>2.12054602342793E-2</v>
      </c>
    </row>
    <row r="1014" spans="1:8" x14ac:dyDescent="0.25">
      <c r="A1014" s="411" t="s">
        <v>106</v>
      </c>
      <c r="B1014" s="411" t="s">
        <v>30</v>
      </c>
      <c r="C1014" s="412">
        <v>42767</v>
      </c>
      <c r="D1014" s="413" t="str">
        <f t="shared" si="92"/>
        <v>42767Эклипс-1</v>
      </c>
      <c r="E1014" s="414">
        <v>4374720888.9899902</v>
      </c>
      <c r="F1014" s="414">
        <v>76692678.420000106</v>
      </c>
      <c r="G1014" s="413">
        <v>0.14118436311074101</v>
      </c>
      <c r="H1014" s="413">
        <v>6.1972475261384804E-3</v>
      </c>
    </row>
    <row r="1015" spans="1:8" x14ac:dyDescent="0.25">
      <c r="A1015" s="411" t="s">
        <v>106</v>
      </c>
      <c r="B1015" s="411" t="s">
        <v>30</v>
      </c>
      <c r="C1015" s="412">
        <v>42795</v>
      </c>
      <c r="D1015" s="413" t="str">
        <f t="shared" si="92"/>
        <v>42795Эклипс-1</v>
      </c>
      <c r="E1015" s="414">
        <v>4289625857.4300098</v>
      </c>
      <c r="F1015" s="414">
        <v>85095031.5600003</v>
      </c>
      <c r="G1015" s="413">
        <v>0.157893837184191</v>
      </c>
      <c r="H1015" s="413">
        <v>3.7331489424351598E-2</v>
      </c>
    </row>
    <row r="1016" spans="1:8" x14ac:dyDescent="0.25">
      <c r="A1016" s="411" t="s">
        <v>106</v>
      </c>
      <c r="B1016" s="411" t="s">
        <v>30</v>
      </c>
      <c r="C1016" s="412">
        <v>42826</v>
      </c>
      <c r="D1016" s="413" t="str">
        <f t="shared" si="92"/>
        <v>42826Эклипс-1</v>
      </c>
      <c r="E1016" s="414">
        <v>4226025333.00001</v>
      </c>
      <c r="F1016" s="414">
        <v>63600524.430000097</v>
      </c>
      <c r="G1016" s="413">
        <v>0.116808761965699</v>
      </c>
      <c r="H1016" s="413">
        <v>2.3933399919958701E-2</v>
      </c>
    </row>
    <row r="1017" spans="1:8" x14ac:dyDescent="0.25">
      <c r="A1017" s="411" t="s">
        <v>106</v>
      </c>
      <c r="B1017" s="411" t="s">
        <v>30</v>
      </c>
      <c r="C1017" s="412">
        <v>42856</v>
      </c>
      <c r="D1017" s="413" t="str">
        <f t="shared" si="92"/>
        <v>42856Эклипс-1</v>
      </c>
      <c r="E1017" s="414">
        <v>4185686001.3699999</v>
      </c>
      <c r="F1017" s="414">
        <v>40339331.630000003</v>
      </c>
      <c r="G1017" s="413">
        <v>9.9770346553340702E-2</v>
      </c>
      <c r="H1017" s="413">
        <v>5.9262081306024401E-2</v>
      </c>
    </row>
    <row r="1018" spans="1:8" x14ac:dyDescent="0.25">
      <c r="A1018" s="411" t="s">
        <v>106</v>
      </c>
      <c r="B1018" s="411" t="s">
        <v>30</v>
      </c>
      <c r="C1018" s="412">
        <v>42887</v>
      </c>
      <c r="D1018" s="413" t="str">
        <f t="shared" si="92"/>
        <v>42887Эклипс-1</v>
      </c>
      <c r="E1018" s="414">
        <v>4106918756.1300001</v>
      </c>
      <c r="F1018" s="414">
        <v>78767245.239999995</v>
      </c>
      <c r="G1018" s="413">
        <v>0.15396343180039601</v>
      </c>
      <c r="H1018" s="413">
        <v>3.1232624034186598E-2</v>
      </c>
    </row>
    <row r="1019" spans="1:8" x14ac:dyDescent="0.25">
      <c r="A1019" s="411" t="s">
        <v>106</v>
      </c>
      <c r="B1019" s="411" t="s">
        <v>30</v>
      </c>
      <c r="C1019" s="412">
        <v>42917</v>
      </c>
      <c r="D1019" s="413" t="str">
        <f t="shared" si="92"/>
        <v>42917Эклипс-1</v>
      </c>
      <c r="E1019" s="414">
        <v>4026796438.23</v>
      </c>
      <c r="F1019" s="414">
        <v>80122317.899999902</v>
      </c>
      <c r="G1019" s="413">
        <v>0.160566305374302</v>
      </c>
      <c r="H1019" s="413">
        <v>2.17893963303393E-2</v>
      </c>
    </row>
    <row r="1020" spans="1:8" x14ac:dyDescent="0.25">
      <c r="A1020" s="411" t="s">
        <v>106</v>
      </c>
      <c r="B1020" s="411" t="s">
        <v>30</v>
      </c>
      <c r="C1020" s="412">
        <v>42948</v>
      </c>
      <c r="D1020" s="413" t="str">
        <f t="shared" si="92"/>
        <v>42948Эклипс-1</v>
      </c>
      <c r="E1020" s="414">
        <v>3939312063.3699999</v>
      </c>
      <c r="F1020" s="414">
        <v>87484374.859999895</v>
      </c>
      <c r="G1020" s="413">
        <v>0.18856700988855399</v>
      </c>
      <c r="H1020" s="413">
        <v>1.2674339616545301E-2</v>
      </c>
    </row>
    <row r="1021" spans="1:8" x14ac:dyDescent="0.25">
      <c r="A1021" s="411" t="s">
        <v>106</v>
      </c>
      <c r="B1021" s="411" t="s">
        <v>30</v>
      </c>
      <c r="C1021" s="412">
        <v>42979</v>
      </c>
      <c r="D1021" s="413" t="str">
        <f t="shared" si="92"/>
        <v>42979Эклипс-1</v>
      </c>
      <c r="E1021" s="414">
        <v>3822688633.3699999</v>
      </c>
      <c r="F1021" s="414">
        <v>116623430</v>
      </c>
      <c r="G1021" s="413">
        <v>0.26433055709948</v>
      </c>
      <c r="H1021" s="413">
        <v>8.1596669068021398E-3</v>
      </c>
    </row>
    <row r="1022" spans="1:8" x14ac:dyDescent="0.25">
      <c r="A1022" s="411" t="s">
        <v>106</v>
      </c>
      <c r="B1022" s="411" t="s">
        <v>30</v>
      </c>
      <c r="C1022" s="412">
        <v>43009</v>
      </c>
      <c r="D1022" s="413" t="str">
        <f t="shared" si="92"/>
        <v>43009Эклипс-1</v>
      </c>
      <c r="E1022" s="414">
        <v>3737112013.3800001</v>
      </c>
      <c r="F1022" s="414">
        <v>85576619.989999995</v>
      </c>
      <c r="G1022" s="413">
        <v>0.23509442621453</v>
      </c>
      <c r="H1022" s="413">
        <v>3.3614498803546597E-2</v>
      </c>
    </row>
    <row r="1023" spans="1:8" x14ac:dyDescent="0.25">
      <c r="A1023" s="411" t="s">
        <v>106</v>
      </c>
      <c r="B1023" s="411" t="s">
        <v>30</v>
      </c>
      <c r="C1023" s="412">
        <v>43040</v>
      </c>
      <c r="D1023" s="413" t="str">
        <f t="shared" si="92"/>
        <v>43040Эклипс-1</v>
      </c>
      <c r="E1023" s="414">
        <v>3610589828.98</v>
      </c>
      <c r="F1023" s="414">
        <v>126522184.40000001</v>
      </c>
      <c r="G1023" s="413">
        <v>0.295124381713603</v>
      </c>
      <c r="H1023" s="413">
        <v>9.0543870797622703E-2</v>
      </c>
    </row>
    <row r="1024" spans="1:8" x14ac:dyDescent="0.25">
      <c r="A1024" s="411" t="s">
        <v>106</v>
      </c>
      <c r="B1024" s="411" t="s">
        <v>30</v>
      </c>
      <c r="C1024" s="412">
        <v>43070</v>
      </c>
      <c r="D1024" s="413" t="str">
        <f t="shared" si="92"/>
        <v>43070Эклипс-1</v>
      </c>
      <c r="E1024" s="414">
        <v>3453955204.5</v>
      </c>
      <c r="F1024" s="414">
        <v>157460089.75999999</v>
      </c>
      <c r="G1024" s="413">
        <v>0.33882266883348</v>
      </c>
      <c r="H1024" s="413">
        <v>0.116234722917488</v>
      </c>
    </row>
    <row r="1025" spans="1:8" x14ac:dyDescent="0.25">
      <c r="A1025" s="411" t="s">
        <v>106</v>
      </c>
      <c r="B1025" s="411" t="s">
        <v>30</v>
      </c>
      <c r="C1025" s="412">
        <v>43101</v>
      </c>
      <c r="D1025" s="413" t="str">
        <f t="shared" si="92"/>
        <v>43101Эклипс-1</v>
      </c>
      <c r="E1025" s="414">
        <v>3343882656.4400001</v>
      </c>
      <c r="F1025" s="414">
        <v>110072548.06</v>
      </c>
      <c r="G1025" s="413">
        <v>0.31061145471692497</v>
      </c>
      <c r="H1025" s="413">
        <v>1.7656590747224098E-2</v>
      </c>
    </row>
    <row r="1026" spans="1:8" x14ac:dyDescent="0.25">
      <c r="A1026" s="411" t="s">
        <v>106</v>
      </c>
      <c r="B1026" s="411" t="s">
        <v>30</v>
      </c>
      <c r="C1026" s="412">
        <v>43132</v>
      </c>
      <c r="D1026" s="413" t="str">
        <f t="shared" ref="D1026:D1089" si="93">C1026&amp;B1026</f>
        <v>43132Эклипс-1</v>
      </c>
      <c r="E1026" s="414">
        <v>3202232537.6399999</v>
      </c>
      <c r="F1026" s="414">
        <v>141650118.80000001</v>
      </c>
      <c r="G1026" s="413">
        <v>0.374717434382628</v>
      </c>
      <c r="H1026" s="413">
        <v>1.5474680813616099E-2</v>
      </c>
    </row>
    <row r="1027" spans="1:8" x14ac:dyDescent="0.25">
      <c r="A1027" s="411" t="s">
        <v>106</v>
      </c>
      <c r="B1027" s="411" t="s">
        <v>30</v>
      </c>
      <c r="C1027" s="412">
        <v>43160</v>
      </c>
      <c r="D1027" s="413" t="str">
        <f t="shared" si="93"/>
        <v>43160Эклипс-1</v>
      </c>
      <c r="E1027" s="414">
        <v>3068818865.1100101</v>
      </c>
      <c r="F1027" s="414">
        <v>133413672.53</v>
      </c>
      <c r="G1027" s="413">
        <v>0.36636292159338202</v>
      </c>
      <c r="H1027" s="413">
        <v>9.4512711488253798E-3</v>
      </c>
    </row>
    <row r="1028" spans="1:8" x14ac:dyDescent="0.25">
      <c r="A1028" s="411" t="s">
        <v>106</v>
      </c>
      <c r="B1028" s="411" t="s">
        <v>30</v>
      </c>
      <c r="C1028" s="412">
        <v>43191</v>
      </c>
      <c r="D1028" s="413" t="str">
        <f t="shared" si="93"/>
        <v>43191Эклипс-1</v>
      </c>
      <c r="E1028" s="414">
        <v>2986746638.7800102</v>
      </c>
      <c r="F1028" s="414">
        <v>82072226.330000103</v>
      </c>
      <c r="G1028" s="413">
        <v>0.26917942185100002</v>
      </c>
      <c r="H1028" s="413">
        <v>4.6716203142208097E-2</v>
      </c>
    </row>
    <row r="1029" spans="1:8" x14ac:dyDescent="0.25">
      <c r="A1029" s="411" t="s">
        <v>106</v>
      </c>
      <c r="B1029" s="411" t="s">
        <v>30</v>
      </c>
      <c r="C1029" s="412">
        <v>43221</v>
      </c>
      <c r="D1029" s="413" t="str">
        <f t="shared" si="93"/>
        <v>43221Эклипс-1</v>
      </c>
      <c r="E1029" s="414">
        <v>2857858147.1599998</v>
      </c>
      <c r="F1029" s="414">
        <v>128888491.62</v>
      </c>
      <c r="G1029" s="413">
        <v>0.29159141979909298</v>
      </c>
      <c r="H1029" s="413">
        <v>0.21785689223903601</v>
      </c>
    </row>
    <row r="1030" spans="1:8" x14ac:dyDescent="0.25">
      <c r="A1030" s="411" t="s">
        <v>106</v>
      </c>
      <c r="B1030" s="411" t="s">
        <v>30</v>
      </c>
      <c r="C1030" s="412">
        <v>43252</v>
      </c>
      <c r="D1030" s="413" t="str">
        <f t="shared" si="93"/>
        <v>43252Эклипс-1</v>
      </c>
      <c r="E1030" s="414">
        <v>2740047040.25</v>
      </c>
      <c r="F1030" s="414">
        <v>139922900.31999999</v>
      </c>
      <c r="G1030" s="413">
        <v>0.41799996483659801</v>
      </c>
      <c r="H1030" s="413">
        <v>5.2071759675012003E-3</v>
      </c>
    </row>
    <row r="1031" spans="1:8" x14ac:dyDescent="0.25">
      <c r="A1031" s="411" t="s">
        <v>106</v>
      </c>
      <c r="B1031" s="411" t="s">
        <v>30</v>
      </c>
      <c r="C1031" s="412">
        <v>43282</v>
      </c>
      <c r="D1031" s="413" t="str">
        <f t="shared" si="93"/>
        <v>43282Эклипс-1</v>
      </c>
      <c r="E1031" s="414">
        <v>2661954193.1599998</v>
      </c>
      <c r="F1031" s="414">
        <v>78092847.090000004</v>
      </c>
      <c r="G1031" s="413">
        <v>0.29199695426067501</v>
      </c>
      <c r="H1031" s="413">
        <v>0.40813362131681802</v>
      </c>
    </row>
    <row r="1032" spans="1:8" x14ac:dyDescent="0.25">
      <c r="A1032" s="411" t="s">
        <v>106</v>
      </c>
      <c r="B1032" s="411" t="s">
        <v>30</v>
      </c>
      <c r="C1032" s="412">
        <v>43313</v>
      </c>
      <c r="D1032" s="413" t="str">
        <f t="shared" si="93"/>
        <v>43313Эклипс-1</v>
      </c>
      <c r="E1032" s="414">
        <v>2500963117.9299998</v>
      </c>
      <c r="F1032" s="414">
        <v>160991075.22999999</v>
      </c>
      <c r="G1032" s="413">
        <v>0.424053361442637</v>
      </c>
      <c r="H1032" s="413">
        <v>0.17238263328932299</v>
      </c>
    </row>
    <row r="1033" spans="1:8" x14ac:dyDescent="0.25">
      <c r="A1033" s="411" t="s">
        <v>106</v>
      </c>
      <c r="B1033" s="411" t="s">
        <v>30</v>
      </c>
      <c r="C1033" s="412">
        <v>43344</v>
      </c>
      <c r="D1033" s="413" t="str">
        <f t="shared" si="93"/>
        <v>43344Эклипс-1</v>
      </c>
      <c r="E1033" s="414">
        <v>2376717726.5100002</v>
      </c>
      <c r="F1033" s="414">
        <v>124245391.42</v>
      </c>
      <c r="G1033" s="413">
        <v>0.418930641343006</v>
      </c>
      <c r="H1033" s="413">
        <v>3.9344948506892199E-2</v>
      </c>
    </row>
    <row r="1034" spans="1:8" x14ac:dyDescent="0.25">
      <c r="A1034" s="411" t="s">
        <v>106</v>
      </c>
      <c r="B1034" s="411" t="s">
        <v>30</v>
      </c>
      <c r="C1034" s="412">
        <v>43374</v>
      </c>
      <c r="D1034" s="413" t="str">
        <f t="shared" si="93"/>
        <v>43374Эклипс-1</v>
      </c>
      <c r="E1034" s="414">
        <v>2311465052.4099998</v>
      </c>
      <c r="F1034" s="414">
        <v>65765778.539999999</v>
      </c>
      <c r="G1034" s="413">
        <v>0.28138223188080902</v>
      </c>
      <c r="H1034" s="413">
        <v>3.7702488973301598E-2</v>
      </c>
    </row>
    <row r="1035" spans="1:8" x14ac:dyDescent="0.25">
      <c r="A1035" s="411" t="s">
        <v>106</v>
      </c>
      <c r="B1035" s="411" t="s">
        <v>30</v>
      </c>
      <c r="C1035" s="412">
        <v>43405</v>
      </c>
      <c r="D1035" s="413" t="str">
        <f t="shared" si="93"/>
        <v>43405Эклипс-1</v>
      </c>
      <c r="E1035" s="414">
        <v>2193014897.1799998</v>
      </c>
      <c r="F1035" s="414">
        <v>118450155.23</v>
      </c>
      <c r="G1035" s="413">
        <v>0.39358986048274203</v>
      </c>
      <c r="H1035" s="413">
        <v>7.2576192468023298E-2</v>
      </c>
    </row>
    <row r="1036" spans="1:8" x14ac:dyDescent="0.25">
      <c r="A1036" s="411" t="s">
        <v>106</v>
      </c>
      <c r="B1036" s="411" t="s">
        <v>30</v>
      </c>
      <c r="C1036" s="412">
        <v>43435</v>
      </c>
      <c r="D1036" s="413" t="str">
        <f t="shared" si="93"/>
        <v>43435Эклипс-1</v>
      </c>
      <c r="E1036" s="414">
        <v>2090380680.53</v>
      </c>
      <c r="F1036" s="414">
        <v>102634216.65000001</v>
      </c>
      <c r="G1036" s="413">
        <v>0.40479414640129302</v>
      </c>
      <c r="H1036" s="413">
        <v>0.11448401754960801</v>
      </c>
    </row>
    <row r="1037" spans="1:8" x14ac:dyDescent="0.25">
      <c r="A1037" s="411" t="s">
        <v>106</v>
      </c>
      <c r="B1037" s="411" t="s">
        <v>30</v>
      </c>
      <c r="C1037" s="412">
        <v>43466</v>
      </c>
      <c r="D1037" s="413" t="str">
        <f t="shared" si="93"/>
        <v>43466Эклипс-1</v>
      </c>
      <c r="E1037" s="414">
        <v>2054138175.23</v>
      </c>
      <c r="F1037" s="414">
        <v>36242505.299999997</v>
      </c>
      <c r="G1037" s="413">
        <v>0.170979043122508</v>
      </c>
      <c r="H1037" s="413">
        <v>4.3179155355856501E-2</v>
      </c>
    </row>
    <row r="1038" spans="1:8" x14ac:dyDescent="0.25">
      <c r="A1038" s="411" t="s">
        <v>106</v>
      </c>
      <c r="B1038" s="411" t="s">
        <v>30</v>
      </c>
      <c r="C1038" s="412">
        <v>43497</v>
      </c>
      <c r="D1038" s="413" t="str">
        <f t="shared" si="93"/>
        <v>43497Эклипс-1</v>
      </c>
      <c r="E1038" s="414">
        <v>1983215978</v>
      </c>
      <c r="F1038" s="414">
        <v>73189846.240000099</v>
      </c>
      <c r="G1038" s="413">
        <v>0.30678970047271498</v>
      </c>
      <c r="H1038" s="413">
        <v>5.1423751976089803E-2</v>
      </c>
    </row>
    <row r="1039" spans="1:8" x14ac:dyDescent="0.25">
      <c r="A1039" s="411" t="s">
        <v>106</v>
      </c>
      <c r="B1039" s="411" t="s">
        <v>30</v>
      </c>
      <c r="C1039" s="412">
        <v>43525</v>
      </c>
      <c r="D1039" s="413" t="str">
        <f t="shared" si="93"/>
        <v>43525Эклипс-1</v>
      </c>
      <c r="E1039" s="414">
        <v>1935609421.47</v>
      </c>
      <c r="F1039" s="414">
        <v>51499458.990000099</v>
      </c>
      <c r="G1039" s="413">
        <v>0.218289666932836</v>
      </c>
      <c r="H1039" s="413">
        <v>0.12735590689373999</v>
      </c>
    </row>
    <row r="1040" spans="1:8" x14ac:dyDescent="0.25">
      <c r="A1040" s="411" t="s">
        <v>106</v>
      </c>
      <c r="B1040" s="411" t="s">
        <v>30</v>
      </c>
      <c r="C1040" s="412">
        <v>43556</v>
      </c>
      <c r="D1040" s="413" t="str">
        <f t="shared" si="93"/>
        <v>43556Эклипс-1</v>
      </c>
      <c r="E1040" s="414">
        <v>1914749824.7</v>
      </c>
      <c r="F1040" s="414">
        <v>20859596.77</v>
      </c>
      <c r="G1040" s="413">
        <v>0.110241371922486</v>
      </c>
      <c r="H1040" s="413">
        <v>0</v>
      </c>
    </row>
    <row r="1041" spans="1:8" x14ac:dyDescent="0.25">
      <c r="A1041" s="411" t="s">
        <v>106</v>
      </c>
      <c r="B1041" s="411" t="s">
        <v>30</v>
      </c>
      <c r="C1041" s="412">
        <v>43586</v>
      </c>
      <c r="D1041" s="413" t="str">
        <f t="shared" si="93"/>
        <v>43586Эклипс-1</v>
      </c>
      <c r="E1041" s="414">
        <v>1856222002.53</v>
      </c>
      <c r="F1041" s="414">
        <v>58527822.170000099</v>
      </c>
      <c r="G1041" s="413">
        <v>0.25744003901553902</v>
      </c>
      <c r="H1041" s="413">
        <v>0.123223759112257</v>
      </c>
    </row>
    <row r="1042" spans="1:8" x14ac:dyDescent="0.25">
      <c r="A1042" s="411" t="s">
        <v>106</v>
      </c>
      <c r="B1042" s="411" t="s">
        <v>30</v>
      </c>
      <c r="C1042" s="412">
        <v>43617</v>
      </c>
      <c r="D1042" s="413" t="str">
        <f t="shared" si="93"/>
        <v>43617Эклипс-1</v>
      </c>
      <c r="E1042" s="414">
        <v>1798107472.96</v>
      </c>
      <c r="F1042" s="414">
        <v>58114529.57</v>
      </c>
      <c r="G1042" s="413">
        <v>0.174401031661086</v>
      </c>
      <c r="H1042" s="413">
        <v>0.13434234492973801</v>
      </c>
    </row>
    <row r="1043" spans="1:8" x14ac:dyDescent="0.25">
      <c r="A1043" s="411" t="s">
        <v>106</v>
      </c>
      <c r="B1043" s="411" t="s">
        <v>30</v>
      </c>
      <c r="C1043" s="412">
        <v>43647</v>
      </c>
      <c r="D1043" s="413" t="str">
        <f t="shared" si="93"/>
        <v>43647Эклипс-1</v>
      </c>
      <c r="E1043" s="414">
        <v>1775941585.51</v>
      </c>
      <c r="F1043" s="414">
        <v>22165887.449999999</v>
      </c>
      <c r="G1043" s="413">
        <v>0.127404026003928</v>
      </c>
      <c r="H1043" s="413">
        <v>8.1879202738036599E-3</v>
      </c>
    </row>
    <row r="1044" spans="1:8" x14ac:dyDescent="0.25">
      <c r="A1044" s="411" t="s">
        <v>106</v>
      </c>
      <c r="B1044" s="411" t="s">
        <v>30</v>
      </c>
      <c r="C1044" s="412">
        <v>43678</v>
      </c>
      <c r="D1044" s="413" t="str">
        <f t="shared" si="93"/>
        <v>43678Эклипс-1</v>
      </c>
      <c r="E1044" s="414">
        <v>1732812875.4300001</v>
      </c>
      <c r="F1044" s="414">
        <v>43128710.079999998</v>
      </c>
      <c r="G1044" s="413">
        <v>0.19206212009225701</v>
      </c>
      <c r="H1044" s="413">
        <v>3.6627412774804698E-2</v>
      </c>
    </row>
    <row r="1045" spans="1:8" x14ac:dyDescent="0.25">
      <c r="A1045" s="411" t="s">
        <v>106</v>
      </c>
      <c r="B1045" s="411" t="s">
        <v>30</v>
      </c>
      <c r="C1045" s="412">
        <v>43709</v>
      </c>
      <c r="D1045" s="413" t="str">
        <f t="shared" si="93"/>
        <v>43709Эклипс-1</v>
      </c>
      <c r="E1045" s="414">
        <v>1705556879.5999999</v>
      </c>
      <c r="F1045" s="414">
        <v>27255995.829999998</v>
      </c>
      <c r="G1045" s="413">
        <v>0.14011882065265799</v>
      </c>
      <c r="H1045" s="413">
        <v>6.8275491894878595E-2</v>
      </c>
    </row>
    <row r="1046" spans="1:8" x14ac:dyDescent="0.25">
      <c r="A1046" s="411" t="s">
        <v>106</v>
      </c>
      <c r="B1046" s="411" t="s">
        <v>30</v>
      </c>
      <c r="C1046" s="412">
        <v>43739</v>
      </c>
      <c r="D1046" s="413" t="str">
        <f t="shared" si="93"/>
        <v>43739Эклипс-1</v>
      </c>
      <c r="E1046" s="414">
        <v>1635179257.8499999</v>
      </c>
      <c r="F1046" s="414">
        <v>70377621.750000104</v>
      </c>
      <c r="G1046" s="413">
        <v>0.33504277146144601</v>
      </c>
      <c r="H1046" s="413">
        <v>4.9968873301082399E-2</v>
      </c>
    </row>
    <row r="1047" spans="1:8" x14ac:dyDescent="0.25">
      <c r="A1047" s="411" t="s">
        <v>90</v>
      </c>
      <c r="B1047" s="411" t="s">
        <v>312</v>
      </c>
      <c r="C1047" s="412">
        <v>42248</v>
      </c>
      <c r="D1047" s="413" t="str">
        <f t="shared" si="93"/>
        <v>42248МИА-1-пул3</v>
      </c>
      <c r="E1047" s="414">
        <v>6478735370.5999899</v>
      </c>
      <c r="F1047" s="414">
        <v>217315914.230001</v>
      </c>
      <c r="G1047" s="413">
        <v>0.30491113901516298</v>
      </c>
      <c r="H1047" s="413">
        <v>0</v>
      </c>
    </row>
    <row r="1048" spans="1:8" x14ac:dyDescent="0.25">
      <c r="A1048" s="411" t="s">
        <v>90</v>
      </c>
      <c r="B1048" s="411" t="s">
        <v>312</v>
      </c>
      <c r="C1048" s="412">
        <v>42278</v>
      </c>
      <c r="D1048" s="413" t="str">
        <f t="shared" si="93"/>
        <v>42278МИА-1-пул3</v>
      </c>
      <c r="E1048" s="414">
        <v>6405547708.7399998</v>
      </c>
      <c r="F1048" s="414">
        <v>73187661.860000104</v>
      </c>
      <c r="G1048" s="413">
        <v>9.0499001457357703E-2</v>
      </c>
      <c r="H1048" s="413">
        <v>2.0879663182726601E-2</v>
      </c>
    </row>
    <row r="1049" spans="1:8" x14ac:dyDescent="0.25">
      <c r="A1049" s="411" t="s">
        <v>90</v>
      </c>
      <c r="B1049" s="411" t="s">
        <v>312</v>
      </c>
      <c r="C1049" s="412">
        <v>42309</v>
      </c>
      <c r="D1049" s="413" t="str">
        <f t="shared" si="93"/>
        <v>42309МИА-1-пул3</v>
      </c>
      <c r="E1049" s="414">
        <v>6280728603.7600002</v>
      </c>
      <c r="F1049" s="414">
        <v>124819104.98</v>
      </c>
      <c r="G1049" s="413">
        <v>0.11209143127615601</v>
      </c>
      <c r="H1049" s="413">
        <v>7.5066786338875299E-2</v>
      </c>
    </row>
    <row r="1050" spans="1:8" x14ac:dyDescent="0.25">
      <c r="A1050" s="411" t="s">
        <v>90</v>
      </c>
      <c r="B1050" s="411" t="s">
        <v>312</v>
      </c>
      <c r="C1050" s="412">
        <v>42339</v>
      </c>
      <c r="D1050" s="413" t="str">
        <f t="shared" si="93"/>
        <v>42339МИА-1-пул3</v>
      </c>
      <c r="E1050" s="414">
        <v>6155654979.2199898</v>
      </c>
      <c r="F1050" s="414">
        <v>125073624.54000001</v>
      </c>
      <c r="G1050" s="413">
        <v>0.13579375917779499</v>
      </c>
      <c r="H1050" s="413">
        <v>6.0196714693914299E-2</v>
      </c>
    </row>
    <row r="1051" spans="1:8" x14ac:dyDescent="0.25">
      <c r="A1051" s="411" t="s">
        <v>90</v>
      </c>
      <c r="B1051" s="411" t="s">
        <v>312</v>
      </c>
      <c r="C1051" s="412">
        <v>42370</v>
      </c>
      <c r="D1051" s="413" t="str">
        <f t="shared" si="93"/>
        <v>42370МИА-1-пул3</v>
      </c>
      <c r="E1051" s="414">
        <v>6059480400.81001</v>
      </c>
      <c r="F1051" s="414">
        <v>96174578.410000205</v>
      </c>
      <c r="G1051" s="413">
        <v>0.11770176798941701</v>
      </c>
      <c r="H1051" s="413">
        <v>3.2610836783305598E-2</v>
      </c>
    </row>
    <row r="1052" spans="1:8" x14ac:dyDescent="0.25">
      <c r="A1052" s="411" t="s">
        <v>90</v>
      </c>
      <c r="B1052" s="411" t="s">
        <v>312</v>
      </c>
      <c r="C1052" s="412">
        <v>42401</v>
      </c>
      <c r="D1052" s="413" t="str">
        <f t="shared" si="93"/>
        <v>42401МИА-1-пул3</v>
      </c>
      <c r="E1052" s="414">
        <v>5965981725.5099897</v>
      </c>
      <c r="F1052" s="414">
        <v>93498675.300000206</v>
      </c>
      <c r="G1052" s="413">
        <v>0.10388868994688399</v>
      </c>
      <c r="H1052" s="413">
        <v>6.3586286681357199E-2</v>
      </c>
    </row>
    <row r="1053" spans="1:8" x14ac:dyDescent="0.25">
      <c r="A1053" s="411" t="s">
        <v>90</v>
      </c>
      <c r="B1053" s="411" t="s">
        <v>312</v>
      </c>
      <c r="C1053" s="412">
        <v>42430</v>
      </c>
      <c r="D1053" s="413" t="str">
        <f t="shared" si="93"/>
        <v>42430МИА-1-пул3</v>
      </c>
      <c r="E1053" s="414">
        <v>5864233976.0500002</v>
      </c>
      <c r="F1053" s="414">
        <v>101747749.45999999</v>
      </c>
      <c r="G1053" s="413">
        <v>0.12467732567602</v>
      </c>
      <c r="H1053" s="413">
        <v>7.4542062622526897E-2</v>
      </c>
    </row>
    <row r="1054" spans="1:8" x14ac:dyDescent="0.25">
      <c r="A1054" s="411" t="s">
        <v>90</v>
      </c>
      <c r="B1054" s="411" t="s">
        <v>312</v>
      </c>
      <c r="C1054" s="412">
        <v>42461</v>
      </c>
      <c r="D1054" s="413" t="str">
        <f t="shared" si="93"/>
        <v>42461МИА-1-пул3</v>
      </c>
      <c r="E1054" s="414">
        <v>5733704656.0699997</v>
      </c>
      <c r="F1054" s="414">
        <v>130529319.98</v>
      </c>
      <c r="G1054" s="413">
        <v>0.14323057720089899</v>
      </c>
      <c r="H1054" s="413">
        <v>6.9242934408610596E-2</v>
      </c>
    </row>
    <row r="1055" spans="1:8" x14ac:dyDescent="0.25">
      <c r="A1055" s="411" t="s">
        <v>90</v>
      </c>
      <c r="B1055" s="411" t="s">
        <v>312</v>
      </c>
      <c r="C1055" s="412">
        <v>42491</v>
      </c>
      <c r="D1055" s="413" t="str">
        <f t="shared" si="93"/>
        <v>42491МИА-1-пул3</v>
      </c>
      <c r="E1055" s="414">
        <v>5645981819.0299997</v>
      </c>
      <c r="F1055" s="414">
        <v>87722837.040000007</v>
      </c>
      <c r="G1055" s="413">
        <v>0.12864785068981599</v>
      </c>
      <c r="H1055" s="413">
        <v>2.44580543499501E-2</v>
      </c>
    </row>
    <row r="1056" spans="1:8" x14ac:dyDescent="0.25">
      <c r="A1056" s="411" t="s">
        <v>90</v>
      </c>
      <c r="B1056" s="411" t="s">
        <v>312</v>
      </c>
      <c r="C1056" s="412">
        <v>42522</v>
      </c>
      <c r="D1056" s="413" t="str">
        <f t="shared" si="93"/>
        <v>42522МИА-1-пул3</v>
      </c>
      <c r="E1056" s="414">
        <v>5551963766.3500204</v>
      </c>
      <c r="F1056" s="414">
        <v>111966058.93000001</v>
      </c>
      <c r="G1056" s="413">
        <v>0.14514392189004799</v>
      </c>
      <c r="H1056" s="413">
        <v>7.1288681388702702E-2</v>
      </c>
    </row>
    <row r="1057" spans="1:8" x14ac:dyDescent="0.25">
      <c r="A1057" s="411" t="s">
        <v>90</v>
      </c>
      <c r="B1057" s="411" t="s">
        <v>312</v>
      </c>
      <c r="C1057" s="412">
        <v>42552</v>
      </c>
      <c r="D1057" s="413" t="str">
        <f t="shared" si="93"/>
        <v>42552МИА-1-пул3</v>
      </c>
      <c r="E1057" s="414">
        <v>5450660046.5500097</v>
      </c>
      <c r="F1057" s="414">
        <v>103102349.31999999</v>
      </c>
      <c r="G1057" s="413">
        <v>0.137476529355857</v>
      </c>
      <c r="H1057" s="413">
        <v>4.1866140273936897E-2</v>
      </c>
    </row>
    <row r="1058" spans="1:8" x14ac:dyDescent="0.25">
      <c r="A1058" s="411" t="s">
        <v>90</v>
      </c>
      <c r="B1058" s="411" t="s">
        <v>312</v>
      </c>
      <c r="C1058" s="412">
        <v>42583</v>
      </c>
      <c r="D1058" s="413" t="str">
        <f t="shared" si="93"/>
        <v>42583МИА-1-пул3</v>
      </c>
      <c r="E1058" s="414">
        <v>5350210774.68999</v>
      </c>
      <c r="F1058" s="414">
        <v>100449271.86</v>
      </c>
      <c r="G1058" s="413">
        <v>0.102782539109119</v>
      </c>
      <c r="H1058" s="413">
        <v>9.75054325231446E-2</v>
      </c>
    </row>
    <row r="1059" spans="1:8" x14ac:dyDescent="0.25">
      <c r="A1059" s="411" t="s">
        <v>90</v>
      </c>
      <c r="B1059" s="411" t="s">
        <v>312</v>
      </c>
      <c r="C1059" s="412">
        <v>42614</v>
      </c>
      <c r="D1059" s="413" t="str">
        <f t="shared" si="93"/>
        <v>42614МИА-1-пул3</v>
      </c>
      <c r="E1059" s="414">
        <v>5263903661.0699902</v>
      </c>
      <c r="F1059" s="414">
        <v>86307113.620000005</v>
      </c>
      <c r="G1059" s="413">
        <v>0.111783996075154</v>
      </c>
      <c r="H1059" s="413">
        <v>6.7109954185918697E-2</v>
      </c>
    </row>
    <row r="1060" spans="1:8" x14ac:dyDescent="0.25">
      <c r="A1060" s="411" t="s">
        <v>90</v>
      </c>
      <c r="B1060" s="411" t="s">
        <v>312</v>
      </c>
      <c r="C1060" s="412">
        <v>42644</v>
      </c>
      <c r="D1060" s="413" t="str">
        <f t="shared" si="93"/>
        <v>42644МИА-1-пул3</v>
      </c>
      <c r="E1060" s="414">
        <v>5173121371.3299999</v>
      </c>
      <c r="F1060" s="414">
        <v>90782289.740000203</v>
      </c>
      <c r="G1060" s="413">
        <v>9.7812432238917404E-2</v>
      </c>
      <c r="H1060" s="413">
        <v>7.1472367278924698E-2</v>
      </c>
    </row>
    <row r="1061" spans="1:8" x14ac:dyDescent="0.25">
      <c r="A1061" s="411" t="s">
        <v>90</v>
      </c>
      <c r="B1061" s="411" t="s">
        <v>312</v>
      </c>
      <c r="C1061" s="412">
        <v>42675</v>
      </c>
      <c r="D1061" s="413" t="str">
        <f t="shared" si="93"/>
        <v>42675МИА-1-пул3</v>
      </c>
      <c r="E1061" s="414">
        <v>5084247631.8499899</v>
      </c>
      <c r="F1061" s="414">
        <v>91763780.859999895</v>
      </c>
      <c r="G1061" s="413">
        <v>0.113118984745461</v>
      </c>
      <c r="H1061" s="413">
        <v>6.2656330915756994E-2</v>
      </c>
    </row>
    <row r="1062" spans="1:8" x14ac:dyDescent="0.25">
      <c r="A1062" s="411" t="s">
        <v>90</v>
      </c>
      <c r="B1062" s="411" t="s">
        <v>312</v>
      </c>
      <c r="C1062" s="412">
        <v>42705</v>
      </c>
      <c r="D1062" s="413" t="str">
        <f t="shared" si="93"/>
        <v>42705МИА-1-пул3</v>
      </c>
      <c r="E1062" s="414">
        <v>4991417590.7700005</v>
      </c>
      <c r="F1062" s="414">
        <v>93944931.469999894</v>
      </c>
      <c r="G1062" s="413">
        <v>0.135724734656409</v>
      </c>
      <c r="H1062" s="413">
        <v>3.4930411434795597E-2</v>
      </c>
    </row>
    <row r="1063" spans="1:8" x14ac:dyDescent="0.25">
      <c r="A1063" s="411" t="s">
        <v>90</v>
      </c>
      <c r="B1063" s="411" t="s">
        <v>312</v>
      </c>
      <c r="C1063" s="412">
        <v>42736</v>
      </c>
      <c r="D1063" s="413" t="str">
        <f t="shared" si="93"/>
        <v>42736МИА-1-пул3</v>
      </c>
      <c r="E1063" s="414">
        <v>4912230081.8299999</v>
      </c>
      <c r="F1063" s="414">
        <v>79187508.939999998</v>
      </c>
      <c r="G1063" s="413">
        <v>0.109215039334664</v>
      </c>
      <c r="H1063" s="413">
        <v>4.25650640966121E-2</v>
      </c>
    </row>
    <row r="1064" spans="1:8" x14ac:dyDescent="0.25">
      <c r="A1064" s="411" t="s">
        <v>90</v>
      </c>
      <c r="B1064" s="411" t="s">
        <v>312</v>
      </c>
      <c r="C1064" s="412">
        <v>42767</v>
      </c>
      <c r="D1064" s="413" t="str">
        <f t="shared" si="93"/>
        <v>42767МИА-1-пул3</v>
      </c>
      <c r="E1064" s="414">
        <v>4847948991.0500097</v>
      </c>
      <c r="F1064" s="414">
        <v>64281090.780000098</v>
      </c>
      <c r="G1064" s="413">
        <v>7.0405846971545796E-2</v>
      </c>
      <c r="H1064" s="413">
        <v>4.5612058279033398E-2</v>
      </c>
    </row>
    <row r="1065" spans="1:8" x14ac:dyDescent="0.25">
      <c r="A1065" s="411" t="s">
        <v>90</v>
      </c>
      <c r="B1065" s="411" t="s">
        <v>312</v>
      </c>
      <c r="C1065" s="412">
        <v>42795</v>
      </c>
      <c r="D1065" s="413" t="str">
        <f t="shared" si="93"/>
        <v>42795МИА-1-пул3</v>
      </c>
      <c r="E1065" s="414">
        <v>4820599248.1499996</v>
      </c>
      <c r="F1065" s="414">
        <v>84098012.329999998</v>
      </c>
      <c r="G1065" s="413">
        <v>0.13896577662568901</v>
      </c>
      <c r="H1065" s="413">
        <v>2.30078130870222E-2</v>
      </c>
    </row>
    <row r="1066" spans="1:8" x14ac:dyDescent="0.25">
      <c r="A1066" s="411" t="s">
        <v>90</v>
      </c>
      <c r="B1066" s="411" t="s">
        <v>312</v>
      </c>
      <c r="C1066" s="412">
        <v>42826</v>
      </c>
      <c r="D1066" s="413" t="str">
        <f t="shared" si="93"/>
        <v>42826МИА-1-пул3</v>
      </c>
      <c r="E1066" s="414">
        <v>4675095039.4099903</v>
      </c>
      <c r="F1066" s="414">
        <v>145504208.74000001</v>
      </c>
      <c r="G1066" s="413">
        <v>0.243414756450334</v>
      </c>
      <c r="H1066" s="413">
        <v>6.5359754824416499E-2</v>
      </c>
    </row>
    <row r="1067" spans="1:8" x14ac:dyDescent="0.25">
      <c r="A1067" s="411" t="s">
        <v>90</v>
      </c>
      <c r="B1067" s="411" t="s">
        <v>312</v>
      </c>
      <c r="C1067" s="412">
        <v>42856</v>
      </c>
      <c r="D1067" s="413" t="str">
        <f t="shared" si="93"/>
        <v>42856МИА-1-пул3</v>
      </c>
      <c r="E1067" s="414">
        <v>4856925794.8500004</v>
      </c>
      <c r="F1067" s="414">
        <v>75219564.139999896</v>
      </c>
      <c r="G1067" s="413">
        <v>0.106036147572324</v>
      </c>
      <c r="H1067" s="413">
        <v>4.05185153583143E-2</v>
      </c>
    </row>
    <row r="1068" spans="1:8" x14ac:dyDescent="0.25">
      <c r="A1068" s="411" t="s">
        <v>90</v>
      </c>
      <c r="B1068" s="411" t="s">
        <v>312</v>
      </c>
      <c r="C1068" s="412">
        <v>42887</v>
      </c>
      <c r="D1068" s="413" t="str">
        <f t="shared" si="93"/>
        <v>42887МИА-1-пул3</v>
      </c>
      <c r="E1068" s="414">
        <v>4540211172.9499998</v>
      </c>
      <c r="F1068" s="414">
        <v>316714621.89999998</v>
      </c>
      <c r="G1068" s="413">
        <v>0.55037520501604398</v>
      </c>
      <c r="H1068" s="413">
        <v>1.29961519380113E-2</v>
      </c>
    </row>
    <row r="1069" spans="1:8" x14ac:dyDescent="0.25">
      <c r="A1069" s="411" t="s">
        <v>90</v>
      </c>
      <c r="B1069" s="411" t="s">
        <v>312</v>
      </c>
      <c r="C1069" s="412">
        <v>42917</v>
      </c>
      <c r="D1069" s="413" t="str">
        <f t="shared" si="93"/>
        <v>42917МИА-1-пул3</v>
      </c>
      <c r="E1069" s="414">
        <v>4439122784.7999897</v>
      </c>
      <c r="F1069" s="414">
        <v>101088388.15000001</v>
      </c>
      <c r="G1069" s="413">
        <v>0.159474184830349</v>
      </c>
      <c r="H1069" s="413">
        <v>5.2619805063257301E-2</v>
      </c>
    </row>
    <row r="1070" spans="1:8" x14ac:dyDescent="0.25">
      <c r="A1070" s="411" t="s">
        <v>90</v>
      </c>
      <c r="B1070" s="411" t="s">
        <v>312</v>
      </c>
      <c r="C1070" s="412">
        <v>42948</v>
      </c>
      <c r="D1070" s="413" t="str">
        <f t="shared" si="93"/>
        <v>42948МИА-1-пул3</v>
      </c>
      <c r="E1070" s="414">
        <v>4357923916</v>
      </c>
      <c r="F1070" s="414">
        <v>81198868.800000101</v>
      </c>
      <c r="G1070" s="413">
        <v>0.144952250794705</v>
      </c>
      <c r="H1070" s="413">
        <v>4.9141374974652201E-2</v>
      </c>
    </row>
    <row r="1071" spans="1:8" x14ac:dyDescent="0.25">
      <c r="A1071" s="411" t="s">
        <v>90</v>
      </c>
      <c r="B1071" s="411" t="s">
        <v>312</v>
      </c>
      <c r="C1071" s="412">
        <v>42979</v>
      </c>
      <c r="D1071" s="413" t="str">
        <f t="shared" si="93"/>
        <v>42979МИА-1-пул3</v>
      </c>
      <c r="E1071" s="414">
        <v>4248975189.1700001</v>
      </c>
      <c r="F1071" s="414">
        <v>108948726.83</v>
      </c>
      <c r="G1071" s="413">
        <v>0.16306800598650401</v>
      </c>
      <c r="H1071" s="413">
        <v>9.1948675661553694E-2</v>
      </c>
    </row>
    <row r="1072" spans="1:8" x14ac:dyDescent="0.25">
      <c r="A1072" s="411" t="s">
        <v>90</v>
      </c>
      <c r="B1072" s="411" t="s">
        <v>312</v>
      </c>
      <c r="C1072" s="412">
        <v>43009</v>
      </c>
      <c r="D1072" s="413" t="str">
        <f t="shared" si="93"/>
        <v>43009МИА-1-пул3</v>
      </c>
      <c r="E1072" s="414">
        <v>4091835031.8200002</v>
      </c>
      <c r="F1072" s="414">
        <v>157140157.34999999</v>
      </c>
      <c r="G1072" s="413">
        <v>0.30308010004678099</v>
      </c>
      <c r="H1072" s="413">
        <v>9.3136317581322001E-2</v>
      </c>
    </row>
    <row r="1073" spans="1:8" x14ac:dyDescent="0.25">
      <c r="A1073" s="411" t="s">
        <v>90</v>
      </c>
      <c r="B1073" s="411" t="s">
        <v>312</v>
      </c>
      <c r="C1073" s="412">
        <v>43040</v>
      </c>
      <c r="D1073" s="413" t="str">
        <f t="shared" si="93"/>
        <v>43040МИА-1-пул3</v>
      </c>
      <c r="E1073" s="414">
        <v>3932880982.6200099</v>
      </c>
      <c r="F1073" s="414">
        <v>158954049.19999999</v>
      </c>
      <c r="G1073" s="413">
        <v>0.31647373626263497</v>
      </c>
      <c r="H1073" s="413">
        <v>6.95781525806759E-2</v>
      </c>
    </row>
    <row r="1074" spans="1:8" x14ac:dyDescent="0.25">
      <c r="A1074" s="411" t="s">
        <v>90</v>
      </c>
      <c r="B1074" s="411" t="s">
        <v>312</v>
      </c>
      <c r="C1074" s="412">
        <v>43070</v>
      </c>
      <c r="D1074" s="413" t="str">
        <f t="shared" si="93"/>
        <v>43070МИА-1-пул3</v>
      </c>
      <c r="E1074" s="414">
        <v>3764020453.1500101</v>
      </c>
      <c r="F1074" s="414">
        <v>169379761.97</v>
      </c>
      <c r="G1074" s="413">
        <v>0.36712293844897398</v>
      </c>
      <c r="H1074" s="413">
        <v>7.2260750740935395E-2</v>
      </c>
    </row>
    <row r="1075" spans="1:8" x14ac:dyDescent="0.25">
      <c r="A1075" s="411" t="s">
        <v>90</v>
      </c>
      <c r="B1075" s="411" t="s">
        <v>312</v>
      </c>
      <c r="C1075" s="412">
        <v>43101</v>
      </c>
      <c r="D1075" s="413" t="str">
        <f t="shared" si="93"/>
        <v>43101МИА-1-пул3</v>
      </c>
      <c r="E1075" s="414">
        <v>3629605964.9899902</v>
      </c>
      <c r="F1075" s="414">
        <v>134414488.16</v>
      </c>
      <c r="G1075" s="413">
        <v>0.28506943531149498</v>
      </c>
      <c r="H1075" s="413">
        <v>7.0458525599057506E-2</v>
      </c>
    </row>
    <row r="1076" spans="1:8" x14ac:dyDescent="0.25">
      <c r="A1076" s="411" t="s">
        <v>90</v>
      </c>
      <c r="B1076" s="411" t="s">
        <v>312</v>
      </c>
      <c r="C1076" s="412">
        <v>43132</v>
      </c>
      <c r="D1076" s="413" t="str">
        <f t="shared" si="93"/>
        <v>43132МИА-1-пул3</v>
      </c>
      <c r="E1076" s="414">
        <v>3528741384.77</v>
      </c>
      <c r="F1076" s="414">
        <v>100864580.22</v>
      </c>
      <c r="G1076" s="413">
        <v>0.22511063063617201</v>
      </c>
      <c r="H1076" s="413">
        <v>5.2731307204638603E-2</v>
      </c>
    </row>
    <row r="1077" spans="1:8" x14ac:dyDescent="0.25">
      <c r="A1077" s="411" t="s">
        <v>90</v>
      </c>
      <c r="B1077" s="411" t="s">
        <v>312</v>
      </c>
      <c r="C1077" s="412">
        <v>43160</v>
      </c>
      <c r="D1077" s="413" t="str">
        <f t="shared" si="93"/>
        <v>43160МИА-1-пул3</v>
      </c>
      <c r="E1077" s="414">
        <v>3411774986.1100001</v>
      </c>
      <c r="F1077" s="414">
        <v>116966398.66</v>
      </c>
      <c r="G1077" s="413">
        <v>0.29021828804743199</v>
      </c>
      <c r="H1077" s="413">
        <v>7.2078930382550394E-2</v>
      </c>
    </row>
    <row r="1078" spans="1:8" x14ac:dyDescent="0.25">
      <c r="A1078" s="411" t="s">
        <v>90</v>
      </c>
      <c r="B1078" s="411" t="s">
        <v>312</v>
      </c>
      <c r="C1078" s="412">
        <v>43191</v>
      </c>
      <c r="D1078" s="413" t="str">
        <f t="shared" si="93"/>
        <v>43191МИА-1-пул3</v>
      </c>
      <c r="E1078" s="414">
        <v>3266862846.7399998</v>
      </c>
      <c r="F1078" s="414">
        <v>144912139.37</v>
      </c>
      <c r="G1078" s="413">
        <v>0.324147891861992</v>
      </c>
      <c r="H1078" s="413">
        <v>8.35089607236916E-2</v>
      </c>
    </row>
    <row r="1079" spans="1:8" x14ac:dyDescent="0.25">
      <c r="A1079" s="411" t="s">
        <v>90</v>
      </c>
      <c r="B1079" s="411" t="s">
        <v>312</v>
      </c>
      <c r="C1079" s="412">
        <v>43221</v>
      </c>
      <c r="D1079" s="413" t="str">
        <f t="shared" si="93"/>
        <v>43221МИА-1-пул3</v>
      </c>
      <c r="E1079" s="414">
        <v>3123120317.9000001</v>
      </c>
      <c r="F1079" s="414">
        <v>143742528.84</v>
      </c>
      <c r="G1079" s="413">
        <v>0.38441427209666601</v>
      </c>
      <c r="H1079" s="413">
        <v>4.9350328906889701E-2</v>
      </c>
    </row>
    <row r="1080" spans="1:8" x14ac:dyDescent="0.25">
      <c r="A1080" s="411" t="s">
        <v>90</v>
      </c>
      <c r="B1080" s="411" t="s">
        <v>312</v>
      </c>
      <c r="C1080" s="412">
        <v>43252</v>
      </c>
      <c r="D1080" s="413" t="str">
        <f t="shared" si="93"/>
        <v>43252МИА-1-пул3</v>
      </c>
      <c r="E1080" s="414">
        <v>2983437411.6800098</v>
      </c>
      <c r="F1080" s="414">
        <v>139682906.22</v>
      </c>
      <c r="G1080" s="413">
        <v>0.368873762571724</v>
      </c>
      <c r="H1080" s="413">
        <v>5.7044504680671702E-2</v>
      </c>
    </row>
    <row r="1081" spans="1:8" x14ac:dyDescent="0.25">
      <c r="A1081" s="411" t="s">
        <v>90</v>
      </c>
      <c r="B1081" s="411" t="s">
        <v>312</v>
      </c>
      <c r="C1081" s="412">
        <v>43282</v>
      </c>
      <c r="D1081" s="413" t="str">
        <f t="shared" si="93"/>
        <v>43282МИА-1-пул3</v>
      </c>
      <c r="E1081" s="414">
        <v>2835666660.0599999</v>
      </c>
      <c r="F1081" s="414">
        <v>147770751.62</v>
      </c>
      <c r="G1081" s="413">
        <v>0.41796437100807798</v>
      </c>
      <c r="H1081" s="413">
        <v>5.8180955437052297E-2</v>
      </c>
    </row>
    <row r="1082" spans="1:8" x14ac:dyDescent="0.25">
      <c r="A1082" s="411" t="s">
        <v>90</v>
      </c>
      <c r="B1082" s="411" t="s">
        <v>312</v>
      </c>
      <c r="C1082" s="412">
        <v>43313</v>
      </c>
      <c r="D1082" s="413" t="str">
        <f t="shared" si="93"/>
        <v>43313МИА-1-пул3</v>
      </c>
      <c r="E1082" s="414">
        <v>2690838372.2600002</v>
      </c>
      <c r="F1082" s="414">
        <v>144828287.799999</v>
      </c>
      <c r="G1082" s="413">
        <v>0.41407206565905103</v>
      </c>
      <c r="H1082" s="413">
        <v>6.2533515351329297E-2</v>
      </c>
    </row>
    <row r="1083" spans="1:8" x14ac:dyDescent="0.25">
      <c r="A1083" s="411" t="s">
        <v>90</v>
      </c>
      <c r="B1083" s="411" t="s">
        <v>312</v>
      </c>
      <c r="C1083" s="412">
        <v>43344</v>
      </c>
      <c r="D1083" s="413" t="str">
        <f t="shared" si="93"/>
        <v>43344МИА-1-пул3</v>
      </c>
      <c r="E1083" s="414">
        <v>2588125807.1399999</v>
      </c>
      <c r="F1083" s="414">
        <v>102712565.12</v>
      </c>
      <c r="G1083" s="413">
        <v>0.30796353827074702</v>
      </c>
      <c r="H1083" s="413">
        <v>0.124787060760731</v>
      </c>
    </row>
    <row r="1084" spans="1:8" x14ac:dyDescent="0.25">
      <c r="A1084" s="411" t="s">
        <v>90</v>
      </c>
      <c r="B1084" s="411" t="s">
        <v>312</v>
      </c>
      <c r="C1084" s="412">
        <v>43374</v>
      </c>
      <c r="D1084" s="413" t="str">
        <f t="shared" si="93"/>
        <v>43374МИА-1-пул3</v>
      </c>
      <c r="E1084" s="414">
        <v>2466343690.1500001</v>
      </c>
      <c r="F1084" s="414">
        <v>121782116.98999999</v>
      </c>
      <c r="G1084" s="413">
        <v>0.36206129407474202</v>
      </c>
      <c r="H1084" s="413">
        <v>9.7401317263497905E-2</v>
      </c>
    </row>
    <row r="1085" spans="1:8" x14ac:dyDescent="0.25">
      <c r="A1085" s="411" t="s">
        <v>90</v>
      </c>
      <c r="B1085" s="411" t="s">
        <v>312</v>
      </c>
      <c r="C1085" s="412">
        <v>43405</v>
      </c>
      <c r="D1085" s="413" t="str">
        <f t="shared" si="93"/>
        <v>43405МИА-1-пул3</v>
      </c>
      <c r="E1085" s="414">
        <v>2381219170.6100001</v>
      </c>
      <c r="F1085" s="414">
        <v>85124519.539999798</v>
      </c>
      <c r="G1085" s="413">
        <v>0.290468253038348</v>
      </c>
      <c r="H1085" s="413">
        <v>3.3406715049649101E-2</v>
      </c>
    </row>
    <row r="1086" spans="1:8" x14ac:dyDescent="0.25">
      <c r="A1086" s="411" t="s">
        <v>90</v>
      </c>
      <c r="B1086" s="411" t="s">
        <v>312</v>
      </c>
      <c r="C1086" s="412">
        <v>43435</v>
      </c>
      <c r="D1086" s="413" t="str">
        <f t="shared" si="93"/>
        <v>43435МИА-1-пул3</v>
      </c>
      <c r="E1086" s="414">
        <v>2293763501.3600101</v>
      </c>
      <c r="F1086" s="414">
        <v>87455669.249999896</v>
      </c>
      <c r="G1086" s="413">
        <v>0.31576429292542502</v>
      </c>
      <c r="H1086" s="413">
        <v>6.4457752529145304E-2</v>
      </c>
    </row>
    <row r="1087" spans="1:8" x14ac:dyDescent="0.25">
      <c r="A1087" s="411" t="s">
        <v>90</v>
      </c>
      <c r="B1087" s="411" t="s">
        <v>312</v>
      </c>
      <c r="C1087" s="412">
        <v>43466</v>
      </c>
      <c r="D1087" s="413" t="str">
        <f t="shared" si="93"/>
        <v>43466МИА-1-пул3</v>
      </c>
      <c r="E1087" s="414">
        <v>2238450814.1999998</v>
      </c>
      <c r="F1087" s="414">
        <v>55312687.1599999</v>
      </c>
      <c r="G1087" s="413">
        <v>0.16856996364267601</v>
      </c>
      <c r="H1087" s="413">
        <v>4.5857515040557101E-2</v>
      </c>
    </row>
    <row r="1088" spans="1:8" x14ac:dyDescent="0.25">
      <c r="A1088" s="411" t="s">
        <v>90</v>
      </c>
      <c r="B1088" s="411" t="s">
        <v>312</v>
      </c>
      <c r="C1088" s="412">
        <v>43497</v>
      </c>
      <c r="D1088" s="413" t="str">
        <f t="shared" si="93"/>
        <v>43497МИА-1-пул3</v>
      </c>
      <c r="E1088" s="414">
        <v>2178982808.6999998</v>
      </c>
      <c r="F1088" s="414">
        <v>59468005.500000097</v>
      </c>
      <c r="G1088" s="413">
        <v>0.21880688191390901</v>
      </c>
      <c r="H1088" s="413">
        <v>6.6359937832863397E-2</v>
      </c>
    </row>
    <row r="1089" spans="1:8" x14ac:dyDescent="0.25">
      <c r="A1089" s="411" t="s">
        <v>90</v>
      </c>
      <c r="B1089" s="411" t="s">
        <v>312</v>
      </c>
      <c r="C1089" s="412">
        <v>43525</v>
      </c>
      <c r="D1089" s="413" t="str">
        <f t="shared" si="93"/>
        <v>43525МИА-1-пул3</v>
      </c>
      <c r="E1089" s="414">
        <v>2118454141.5799999</v>
      </c>
      <c r="F1089" s="414">
        <v>60528667.1199999</v>
      </c>
      <c r="G1089" s="413">
        <v>0.173410530788009</v>
      </c>
      <c r="H1089" s="413">
        <v>8.3018874018602404E-2</v>
      </c>
    </row>
    <row r="1090" spans="1:8" x14ac:dyDescent="0.25">
      <c r="A1090" s="411" t="s">
        <v>90</v>
      </c>
      <c r="B1090" s="411" t="s">
        <v>312</v>
      </c>
      <c r="C1090" s="412">
        <v>43556</v>
      </c>
      <c r="D1090" s="413" t="str">
        <f t="shared" ref="D1090:D1152" si="94">C1090&amp;B1090</f>
        <v>43556МИА-1-пул3</v>
      </c>
      <c r="E1090" s="414">
        <v>2047263020.98</v>
      </c>
      <c r="F1090" s="414">
        <v>71191120.599999994</v>
      </c>
      <c r="G1090" s="413">
        <v>0.28193433089249498</v>
      </c>
      <c r="H1090" s="413">
        <v>4.7565170448355502E-2</v>
      </c>
    </row>
    <row r="1091" spans="1:8" x14ac:dyDescent="0.25">
      <c r="A1091" s="411" t="s">
        <v>90</v>
      </c>
      <c r="B1091" s="411" t="s">
        <v>312</v>
      </c>
      <c r="C1091" s="412">
        <v>43586</v>
      </c>
      <c r="D1091" s="413" t="str">
        <f t="shared" si="94"/>
        <v>43586МИА-1-пул3</v>
      </c>
      <c r="E1091" s="414">
        <v>2003568486.9099901</v>
      </c>
      <c r="F1091" s="414">
        <v>49540925.970000103</v>
      </c>
      <c r="G1091" s="413">
        <v>0.18154050725430201</v>
      </c>
      <c r="H1091" s="413">
        <v>7.5527885140637005E-2</v>
      </c>
    </row>
    <row r="1092" spans="1:8" x14ac:dyDescent="0.25">
      <c r="A1092" s="411" t="s">
        <v>90</v>
      </c>
      <c r="B1092" s="411" t="s">
        <v>312</v>
      </c>
      <c r="C1092" s="412">
        <v>43617</v>
      </c>
      <c r="D1092" s="413" t="str">
        <f t="shared" si="94"/>
        <v>43617МИА-1-пул3</v>
      </c>
      <c r="E1092" s="414">
        <v>1957078367.5</v>
      </c>
      <c r="F1092" s="414">
        <v>51208983.990000002</v>
      </c>
      <c r="G1092" s="413">
        <v>0.17464320533903599</v>
      </c>
      <c r="H1092" s="413">
        <v>9.1932951719037703E-2</v>
      </c>
    </row>
    <row r="1093" spans="1:8" x14ac:dyDescent="0.25">
      <c r="A1093" s="411" t="s">
        <v>90</v>
      </c>
      <c r="B1093" s="411" t="s">
        <v>312</v>
      </c>
      <c r="C1093" s="412">
        <v>43647</v>
      </c>
      <c r="D1093" s="413" t="str">
        <f t="shared" si="94"/>
        <v>43647МИА-1-пул3</v>
      </c>
      <c r="E1093" s="414">
        <v>1909121113.3499999</v>
      </c>
      <c r="F1093" s="414">
        <v>51209935.539999999</v>
      </c>
      <c r="G1093" s="413">
        <v>0.17383702914686899</v>
      </c>
      <c r="H1093" s="413">
        <v>6.1836825329442999E-2</v>
      </c>
    </row>
    <row r="1094" spans="1:8" x14ac:dyDescent="0.25">
      <c r="A1094" s="411" t="s">
        <v>90</v>
      </c>
      <c r="B1094" s="411" t="s">
        <v>312</v>
      </c>
      <c r="C1094" s="412">
        <v>43678</v>
      </c>
      <c r="D1094" s="413" t="str">
        <f t="shared" si="94"/>
        <v>43678МИА-1-пул3</v>
      </c>
      <c r="E1094" s="414">
        <v>1869172472.3599999</v>
      </c>
      <c r="F1094" s="414">
        <v>40828052.850000001</v>
      </c>
      <c r="G1094" s="413">
        <v>0.168029108503716</v>
      </c>
      <c r="H1094" s="413">
        <v>2.2934433154062E-2</v>
      </c>
    </row>
    <row r="1095" spans="1:8" x14ac:dyDescent="0.25">
      <c r="A1095" s="411" t="s">
        <v>90</v>
      </c>
      <c r="B1095" s="411" t="s">
        <v>312</v>
      </c>
      <c r="C1095" s="412">
        <v>43709</v>
      </c>
      <c r="D1095" s="413" t="str">
        <f t="shared" si="94"/>
        <v>43709МИА-1-пул3</v>
      </c>
      <c r="E1095" s="414">
        <v>1810892145.1400001</v>
      </c>
      <c r="F1095" s="414">
        <v>58280327.219999999</v>
      </c>
      <c r="G1095" s="413">
        <v>0.25056667296198898</v>
      </c>
      <c r="H1095" s="413">
        <v>4.4821926787403703E-2</v>
      </c>
    </row>
    <row r="1096" spans="1:8" x14ac:dyDescent="0.25">
      <c r="A1096" s="411" t="s">
        <v>90</v>
      </c>
      <c r="B1096" s="411" t="s">
        <v>312</v>
      </c>
      <c r="C1096" s="412">
        <v>43739</v>
      </c>
      <c r="D1096" s="413" t="str">
        <f t="shared" si="94"/>
        <v>43739МИА-1-пул3</v>
      </c>
      <c r="E1096" s="414">
        <v>1757505052.22</v>
      </c>
      <c r="F1096" s="414">
        <v>53387092.920000002</v>
      </c>
      <c r="G1096" s="413">
        <v>0.22369717238231901</v>
      </c>
      <c r="H1096" s="413">
        <v>4.0679064483757098E-2</v>
      </c>
    </row>
    <row r="1097" spans="1:8" x14ac:dyDescent="0.25">
      <c r="A1097" s="411" t="s">
        <v>98</v>
      </c>
      <c r="B1097" s="411" t="s">
        <v>313</v>
      </c>
      <c r="C1097" s="412">
        <v>42278</v>
      </c>
      <c r="D1097" s="413" t="str">
        <f t="shared" si="94"/>
        <v>42278ЗАО «ИА Надежный дом-1»</v>
      </c>
      <c r="E1097" s="414">
        <v>1519860222.3699999</v>
      </c>
      <c r="F1097" s="414">
        <v>14554232.74</v>
      </c>
      <c r="G1097" s="413">
        <v>7.7754840570763095E-2</v>
      </c>
      <c r="H1097" s="413">
        <v>0</v>
      </c>
    </row>
    <row r="1098" spans="1:8" x14ac:dyDescent="0.25">
      <c r="A1098" s="411" t="s">
        <v>98</v>
      </c>
      <c r="B1098" s="411" t="s">
        <v>313</v>
      </c>
      <c r="C1098" s="412">
        <v>42309</v>
      </c>
      <c r="D1098" s="413" t="str">
        <f t="shared" si="94"/>
        <v>42309ЗАО «ИА Надежный дом-1»</v>
      </c>
      <c r="E1098" s="414">
        <v>1505445065.54</v>
      </c>
      <c r="F1098" s="414">
        <v>14415156.83</v>
      </c>
      <c r="G1098" s="413">
        <v>7.8989240901518903E-2</v>
      </c>
      <c r="H1098" s="413">
        <v>0</v>
      </c>
    </row>
    <row r="1099" spans="1:8" x14ac:dyDescent="0.25">
      <c r="A1099" s="411" t="s">
        <v>98</v>
      </c>
      <c r="B1099" s="411" t="s">
        <v>313</v>
      </c>
      <c r="C1099" s="412">
        <v>42339</v>
      </c>
      <c r="D1099" s="413" t="str">
        <f t="shared" si="94"/>
        <v>42339ЗАО «ИА Надежный дом-1»</v>
      </c>
      <c r="E1099" s="414">
        <v>1484231246.6800001</v>
      </c>
      <c r="F1099" s="414">
        <v>21213818.859999999</v>
      </c>
      <c r="G1099" s="413">
        <v>0.128103779904267</v>
      </c>
      <c r="H1099" s="413">
        <v>5.0238636039390099E-2</v>
      </c>
    </row>
    <row r="1100" spans="1:8" x14ac:dyDescent="0.25">
      <c r="A1100" s="411" t="s">
        <v>98</v>
      </c>
      <c r="B1100" s="411" t="s">
        <v>313</v>
      </c>
      <c r="C1100" s="412">
        <v>42370</v>
      </c>
      <c r="D1100" s="413" t="str">
        <f t="shared" si="94"/>
        <v>42370ЗАО «ИА Надежный дом-1»</v>
      </c>
      <c r="E1100" s="414">
        <v>1465075517.1099999</v>
      </c>
      <c r="F1100" s="414">
        <v>19155729.57</v>
      </c>
      <c r="G1100" s="413">
        <v>0.11467611653092399</v>
      </c>
      <c r="H1100" s="413">
        <v>1.2137007377208599E-2</v>
      </c>
    </row>
    <row r="1101" spans="1:8" x14ac:dyDescent="0.25">
      <c r="A1101" s="411" t="s">
        <v>98</v>
      </c>
      <c r="B1101" s="411" t="s">
        <v>313</v>
      </c>
      <c r="C1101" s="412">
        <v>42401</v>
      </c>
      <c r="D1101" s="413" t="str">
        <f t="shared" si="94"/>
        <v>42401ЗАО «ИА Надежный дом-1»</v>
      </c>
      <c r="E1101" s="414">
        <v>1448434523.8199999</v>
      </c>
      <c r="F1101" s="414">
        <v>16640993.289999999</v>
      </c>
      <c r="G1101" s="413">
        <v>8.5487481112108604E-2</v>
      </c>
      <c r="H1101" s="413">
        <v>1.3492077222073099E-2</v>
      </c>
    </row>
    <row r="1102" spans="1:8" x14ac:dyDescent="0.25">
      <c r="A1102" s="411" t="s">
        <v>98</v>
      </c>
      <c r="B1102" s="411" t="s">
        <v>313</v>
      </c>
      <c r="C1102" s="412">
        <v>42430</v>
      </c>
      <c r="D1102" s="413" t="str">
        <f t="shared" si="94"/>
        <v>42430ЗАО «ИА Надежный дом-1»</v>
      </c>
      <c r="E1102" s="414">
        <v>1420393258.97</v>
      </c>
      <c r="F1102" s="414">
        <v>28041264.850000001</v>
      </c>
      <c r="G1102" s="413">
        <v>0.18235198623899401</v>
      </c>
      <c r="H1102" s="413">
        <v>4.45439363011201E-2</v>
      </c>
    </row>
    <row r="1103" spans="1:8" x14ac:dyDescent="0.25">
      <c r="A1103" s="411" t="s">
        <v>98</v>
      </c>
      <c r="B1103" s="411" t="s">
        <v>313</v>
      </c>
      <c r="C1103" s="412">
        <v>42461</v>
      </c>
      <c r="D1103" s="413" t="str">
        <f t="shared" si="94"/>
        <v>42461ЗАО «ИА Надежный дом-1»</v>
      </c>
      <c r="E1103" s="414">
        <v>1405843783.3699999</v>
      </c>
      <c r="F1103" s="414">
        <v>14549475.6</v>
      </c>
      <c r="G1103" s="413">
        <v>7.1083255754546798E-2</v>
      </c>
      <c r="H1103" s="413">
        <v>2.90451737205638E-2</v>
      </c>
    </row>
    <row r="1104" spans="1:8" x14ac:dyDescent="0.25">
      <c r="A1104" s="411" t="s">
        <v>98</v>
      </c>
      <c r="B1104" s="411" t="s">
        <v>313</v>
      </c>
      <c r="C1104" s="412">
        <v>42491</v>
      </c>
      <c r="D1104" s="413" t="str">
        <f t="shared" si="94"/>
        <v>42491ЗАО «ИА Надежный дом-1»</v>
      </c>
      <c r="E1104" s="414">
        <v>1375322611.3599999</v>
      </c>
      <c r="F1104" s="414">
        <v>30521172.010000002</v>
      </c>
      <c r="G1104" s="413">
        <v>8.2320748628753701E-2</v>
      </c>
      <c r="H1104" s="413">
        <v>0.19811845387445101</v>
      </c>
    </row>
    <row r="1105" spans="1:8" x14ac:dyDescent="0.25">
      <c r="A1105" s="411" t="s">
        <v>98</v>
      </c>
      <c r="B1105" s="411" t="s">
        <v>313</v>
      </c>
      <c r="C1105" s="412">
        <v>42522</v>
      </c>
      <c r="D1105" s="413" t="str">
        <f t="shared" si="94"/>
        <v>42522ЗАО «ИА Надежный дом-1»</v>
      </c>
      <c r="E1105" s="414">
        <v>1356974816.1900001</v>
      </c>
      <c r="F1105" s="414">
        <v>18347795.170000002</v>
      </c>
      <c r="G1105" s="413">
        <v>0.115152822501439</v>
      </c>
      <c r="H1105" s="413">
        <v>0</v>
      </c>
    </row>
    <row r="1106" spans="1:8" x14ac:dyDescent="0.25">
      <c r="A1106" s="411" t="s">
        <v>98</v>
      </c>
      <c r="B1106" s="411" t="s">
        <v>313</v>
      </c>
      <c r="C1106" s="412">
        <v>42552</v>
      </c>
      <c r="D1106" s="413" t="str">
        <f t="shared" si="94"/>
        <v>42552ЗАО «ИА Надежный дом-1»</v>
      </c>
      <c r="E1106" s="414">
        <v>1341060876.25</v>
      </c>
      <c r="F1106" s="414">
        <v>15913939.939999999</v>
      </c>
      <c r="G1106" s="413">
        <v>6.3949773878655997E-2</v>
      </c>
      <c r="H1106" s="413">
        <v>4.1603931970099699E-2</v>
      </c>
    </row>
    <row r="1107" spans="1:8" x14ac:dyDescent="0.25">
      <c r="A1107" s="411" t="s">
        <v>98</v>
      </c>
      <c r="B1107" s="411" t="s">
        <v>313</v>
      </c>
      <c r="C1107" s="412">
        <v>42583</v>
      </c>
      <c r="D1107" s="413" t="str">
        <f t="shared" si="94"/>
        <v>42583ЗАО «ИА Надежный дом-1»</v>
      </c>
      <c r="E1107" s="414">
        <v>1326903056.03</v>
      </c>
      <c r="F1107" s="414">
        <v>14157820.220000001</v>
      </c>
      <c r="G1107" s="413">
        <v>8.1830041634150599E-2</v>
      </c>
      <c r="H1107" s="413">
        <v>2.2304086978551199E-2</v>
      </c>
    </row>
    <row r="1108" spans="1:8" x14ac:dyDescent="0.25">
      <c r="A1108" s="411" t="s">
        <v>98</v>
      </c>
      <c r="B1108" s="411" t="s">
        <v>313</v>
      </c>
      <c r="C1108" s="412">
        <v>42614</v>
      </c>
      <c r="D1108" s="413" t="str">
        <f t="shared" si="94"/>
        <v>42614ЗАО «ИА Надежный дом-1»</v>
      </c>
      <c r="E1108" s="414">
        <v>1309843901.73</v>
      </c>
      <c r="F1108" s="414">
        <v>17059154.300000001</v>
      </c>
      <c r="G1108" s="413">
        <v>0.108751050926802</v>
      </c>
      <c r="H1108" s="413">
        <v>1.4509725886702299E-2</v>
      </c>
    </row>
    <row r="1109" spans="1:8" x14ac:dyDescent="0.25">
      <c r="A1109" s="411" t="s">
        <v>98</v>
      </c>
      <c r="B1109" s="411" t="s">
        <v>313</v>
      </c>
      <c r="C1109" s="412">
        <v>42644</v>
      </c>
      <c r="D1109" s="413" t="str">
        <f t="shared" si="94"/>
        <v>42644ЗАО «ИА Надежный дом-1»</v>
      </c>
      <c r="E1109" s="414">
        <v>1284955955.96</v>
      </c>
      <c r="F1109" s="414">
        <v>24887945.77</v>
      </c>
      <c r="G1109" s="413">
        <v>5.0491264289305497E-2</v>
      </c>
      <c r="H1109" s="413">
        <v>0.12795092663138</v>
      </c>
    </row>
    <row r="1110" spans="1:8" x14ac:dyDescent="0.25">
      <c r="A1110" s="411" t="s">
        <v>98</v>
      </c>
      <c r="B1110" s="411" t="s">
        <v>313</v>
      </c>
      <c r="C1110" s="412">
        <v>42675</v>
      </c>
      <c r="D1110" s="413" t="str">
        <f t="shared" si="94"/>
        <v>42675ЗАО «ИА Надежный дом-1»</v>
      </c>
      <c r="E1110" s="414">
        <v>1260284805.6700001</v>
      </c>
      <c r="F1110" s="414">
        <v>24671150.289999999</v>
      </c>
      <c r="G1110" s="413">
        <v>0.13427851672738</v>
      </c>
      <c r="H1110" s="413">
        <v>4.6384476198342503E-2</v>
      </c>
    </row>
    <row r="1111" spans="1:8" x14ac:dyDescent="0.25">
      <c r="A1111" s="411" t="s">
        <v>98</v>
      </c>
      <c r="B1111" s="411" t="s">
        <v>313</v>
      </c>
      <c r="C1111" s="412">
        <v>42705</v>
      </c>
      <c r="D1111" s="413" t="str">
        <f t="shared" si="94"/>
        <v>42705ЗАО «ИА Надежный дом-1»</v>
      </c>
      <c r="E1111" s="414">
        <v>1233170220.1400001</v>
      </c>
      <c r="F1111" s="414">
        <v>27114585.530000001</v>
      </c>
      <c r="G1111" s="413">
        <v>0.19487648517816999</v>
      </c>
      <c r="H1111" s="413">
        <v>2.51249317375042E-2</v>
      </c>
    </row>
    <row r="1112" spans="1:8" x14ac:dyDescent="0.25">
      <c r="A1112" s="411" t="s">
        <v>98</v>
      </c>
      <c r="B1112" s="411" t="s">
        <v>313</v>
      </c>
      <c r="C1112" s="412">
        <v>42736</v>
      </c>
      <c r="D1112" s="413" t="str">
        <f t="shared" si="94"/>
        <v>42736ЗАО «ИА Надежный дом-1»</v>
      </c>
      <c r="E1112" s="414">
        <v>1214565031.6300001</v>
      </c>
      <c r="F1112" s="414">
        <v>18605188.510000002</v>
      </c>
      <c r="G1112" s="413">
        <v>0.115337435219605</v>
      </c>
      <c r="H1112" s="413">
        <v>0.11055930891202601</v>
      </c>
    </row>
    <row r="1113" spans="1:8" x14ac:dyDescent="0.25">
      <c r="A1113" s="411" t="s">
        <v>98</v>
      </c>
      <c r="B1113" s="411" t="s">
        <v>313</v>
      </c>
      <c r="C1113" s="412">
        <v>42767</v>
      </c>
      <c r="D1113" s="413" t="str">
        <f t="shared" si="94"/>
        <v>42767ЗАО «ИА Надежный дом-1»</v>
      </c>
      <c r="E1113" s="414">
        <v>1195849131.1400001</v>
      </c>
      <c r="F1113" s="414">
        <v>18715900.489999998</v>
      </c>
      <c r="G1113" s="413">
        <v>0.13186901518234501</v>
      </c>
      <c r="H1113" s="413">
        <v>0</v>
      </c>
    </row>
    <row r="1114" spans="1:8" x14ac:dyDescent="0.25">
      <c r="A1114" s="411" t="s">
        <v>98</v>
      </c>
      <c r="B1114" s="411" t="s">
        <v>313</v>
      </c>
      <c r="C1114" s="412">
        <v>42795</v>
      </c>
      <c r="D1114" s="413" t="str">
        <f t="shared" si="94"/>
        <v>42795ЗАО «ИА Надежный дом-1»</v>
      </c>
      <c r="E1114" s="414">
        <v>1171459803.8499999</v>
      </c>
      <c r="F1114" s="414">
        <v>24389327.289999999</v>
      </c>
      <c r="G1114" s="413">
        <v>0.10756637687997</v>
      </c>
      <c r="H1114" s="413">
        <v>0.11229366357255401</v>
      </c>
    </row>
    <row r="1115" spans="1:8" x14ac:dyDescent="0.25">
      <c r="A1115" s="411" t="s">
        <v>98</v>
      </c>
      <c r="B1115" s="411" t="s">
        <v>313</v>
      </c>
      <c r="C1115" s="412">
        <v>42826</v>
      </c>
      <c r="D1115" s="413" t="str">
        <f t="shared" si="94"/>
        <v>42826ЗАО «ИА Надежный дом-1»</v>
      </c>
      <c r="E1115" s="414">
        <v>1149659987.52</v>
      </c>
      <c r="F1115" s="414">
        <v>21799816.329999998</v>
      </c>
      <c r="G1115" s="413">
        <v>0.16370426658123299</v>
      </c>
      <c r="H1115" s="413">
        <v>4.5342272025968598E-2</v>
      </c>
    </row>
    <row r="1116" spans="1:8" x14ac:dyDescent="0.25">
      <c r="A1116" s="411" t="s">
        <v>98</v>
      </c>
      <c r="B1116" s="411" t="s">
        <v>313</v>
      </c>
      <c r="C1116" s="412">
        <v>42856</v>
      </c>
      <c r="D1116" s="413" t="str">
        <f t="shared" si="94"/>
        <v>42856ЗАО «ИА Надежный дом-1»</v>
      </c>
      <c r="E1116" s="414">
        <v>1129151835.5799999</v>
      </c>
      <c r="F1116" s="414">
        <v>20508151.940000001</v>
      </c>
      <c r="G1116" s="413">
        <v>0.15593209476297401</v>
      </c>
      <c r="H1116" s="413">
        <v>6.7196226416487606E-2</v>
      </c>
    </row>
    <row r="1117" spans="1:8" x14ac:dyDescent="0.25">
      <c r="A1117" s="411" t="s">
        <v>98</v>
      </c>
      <c r="B1117" s="411" t="s">
        <v>313</v>
      </c>
      <c r="C1117" s="412">
        <v>42887</v>
      </c>
      <c r="D1117" s="413" t="str">
        <f t="shared" si="94"/>
        <v>42887ЗАО «ИА Надежный дом-1»</v>
      </c>
      <c r="E1117" s="414">
        <v>1113179496.1700001</v>
      </c>
      <c r="F1117" s="414">
        <v>15972339.41</v>
      </c>
      <c r="G1117" s="413">
        <v>0.115972065597219</v>
      </c>
      <c r="H1117" s="413">
        <v>1.5864082997860102E-2</v>
      </c>
    </row>
    <row r="1118" spans="1:8" x14ac:dyDescent="0.25">
      <c r="A1118" s="411" t="s">
        <v>98</v>
      </c>
      <c r="B1118" s="411" t="s">
        <v>313</v>
      </c>
      <c r="C1118" s="412">
        <v>42917</v>
      </c>
      <c r="D1118" s="413" t="str">
        <f t="shared" si="94"/>
        <v>42917ЗАО «ИА Надежный дом-1»</v>
      </c>
      <c r="E1118" s="414">
        <v>1079092073.0899999</v>
      </c>
      <c r="F1118" s="414">
        <v>34087423.079999998</v>
      </c>
      <c r="G1118" s="413">
        <v>0.15443728088790301</v>
      </c>
      <c r="H1118" s="413">
        <v>0.14999156098174199</v>
      </c>
    </row>
    <row r="1119" spans="1:8" x14ac:dyDescent="0.25">
      <c r="A1119" s="411" t="s">
        <v>98</v>
      </c>
      <c r="B1119" s="411" t="s">
        <v>313</v>
      </c>
      <c r="C1119" s="412">
        <v>42948</v>
      </c>
      <c r="D1119" s="413" t="str">
        <f t="shared" si="94"/>
        <v>42948ЗАО «ИА Надежный дом-1»</v>
      </c>
      <c r="E1119" s="414">
        <v>1063532419.1799999</v>
      </c>
      <c r="F1119" s="414">
        <v>15559653.91</v>
      </c>
      <c r="G1119" s="413">
        <v>0.118483274787374</v>
      </c>
      <c r="H1119" s="413">
        <v>2.00593316073799E-2</v>
      </c>
    </row>
    <row r="1120" spans="1:8" x14ac:dyDescent="0.25">
      <c r="A1120" s="411" t="s">
        <v>98</v>
      </c>
      <c r="B1120" s="411" t="s">
        <v>313</v>
      </c>
      <c r="C1120" s="412">
        <v>42979</v>
      </c>
      <c r="D1120" s="413" t="str">
        <f t="shared" si="94"/>
        <v>42979ЗАО «ИА Надежный дом-1»</v>
      </c>
      <c r="E1120" s="414">
        <v>1043551707.27</v>
      </c>
      <c r="F1120" s="414">
        <v>19980711.91</v>
      </c>
      <c r="G1120" s="413">
        <v>0.164884199308589</v>
      </c>
      <c r="H1120" s="413">
        <v>3.4616279615005199E-2</v>
      </c>
    </row>
    <row r="1121" spans="1:8" x14ac:dyDescent="0.25">
      <c r="A1121" s="411" t="s">
        <v>98</v>
      </c>
      <c r="B1121" s="411" t="s">
        <v>313</v>
      </c>
      <c r="C1121" s="412">
        <v>43009</v>
      </c>
      <c r="D1121" s="413" t="str">
        <f t="shared" si="94"/>
        <v>43009ЗАО «ИА Надежный дом-1»</v>
      </c>
      <c r="E1121" s="414">
        <v>1023731518.84</v>
      </c>
      <c r="F1121" s="414">
        <v>19820188.43</v>
      </c>
      <c r="G1121" s="413">
        <v>0.164737544505694</v>
      </c>
      <c r="H1121" s="413">
        <v>7.8770078464684007E-2</v>
      </c>
    </row>
    <row r="1122" spans="1:8" x14ac:dyDescent="0.25">
      <c r="A1122" s="411" t="s">
        <v>98</v>
      </c>
      <c r="B1122" s="411" t="s">
        <v>313</v>
      </c>
      <c r="C1122" s="412">
        <v>43040</v>
      </c>
      <c r="D1122" s="413" t="str">
        <f t="shared" si="94"/>
        <v>43040ЗАО «ИА Надежный дом-1»</v>
      </c>
      <c r="E1122" s="414">
        <v>991258598.16999996</v>
      </c>
      <c r="F1122" s="414">
        <v>32472920.670000002</v>
      </c>
      <c r="G1122" s="413">
        <v>0.29163667341421201</v>
      </c>
      <c r="H1122" s="413">
        <v>0</v>
      </c>
    </row>
    <row r="1123" spans="1:8" x14ac:dyDescent="0.25">
      <c r="A1123" s="411" t="s">
        <v>98</v>
      </c>
      <c r="B1123" s="411" t="s">
        <v>313</v>
      </c>
      <c r="C1123" s="412">
        <v>43070</v>
      </c>
      <c r="D1123" s="413" t="str">
        <f t="shared" si="94"/>
        <v>43070ЗАО «ИА Надежный дом-1»</v>
      </c>
      <c r="E1123" s="414">
        <v>970982675.88999999</v>
      </c>
      <c r="F1123" s="414">
        <v>20275922.280000001</v>
      </c>
      <c r="G1123" s="413">
        <v>0.18029375284980101</v>
      </c>
      <c r="H1123" s="413">
        <v>4.1634456082735402E-2</v>
      </c>
    </row>
    <row r="1124" spans="1:8" x14ac:dyDescent="0.25">
      <c r="A1124" s="411" t="s">
        <v>98</v>
      </c>
      <c r="B1124" s="411" t="s">
        <v>313</v>
      </c>
      <c r="C1124" s="412">
        <v>43101</v>
      </c>
      <c r="D1124" s="413" t="str">
        <f t="shared" si="94"/>
        <v>43101ЗАО «ИА Надежный дом-1»</v>
      </c>
      <c r="E1124" s="414">
        <v>953954665.09000003</v>
      </c>
      <c r="F1124" s="414">
        <v>17028010.800000001</v>
      </c>
      <c r="G1124" s="413">
        <v>0.14957064306609699</v>
      </c>
      <c r="H1124" s="413">
        <v>4.3872085660263703E-2</v>
      </c>
    </row>
    <row r="1125" spans="1:8" x14ac:dyDescent="0.25">
      <c r="A1125" s="411" t="s">
        <v>98</v>
      </c>
      <c r="B1125" s="411" t="s">
        <v>313</v>
      </c>
      <c r="C1125" s="412">
        <v>43132</v>
      </c>
      <c r="D1125" s="413" t="str">
        <f t="shared" si="94"/>
        <v>43132ЗАО «ИА Надежный дом-1»</v>
      </c>
      <c r="E1125" s="414">
        <v>937885259.26999998</v>
      </c>
      <c r="F1125" s="414">
        <v>16069405.82</v>
      </c>
      <c r="G1125" s="413">
        <v>0.14623661682429501</v>
      </c>
      <c r="H1125" s="413">
        <v>4.3263532635460102E-2</v>
      </c>
    </row>
    <row r="1126" spans="1:8" x14ac:dyDescent="0.25">
      <c r="A1126" s="411" t="s">
        <v>98</v>
      </c>
      <c r="B1126" s="411" t="s">
        <v>313</v>
      </c>
      <c r="C1126" s="412">
        <v>43160</v>
      </c>
      <c r="D1126" s="413" t="str">
        <f t="shared" si="94"/>
        <v>43160ЗАО «ИА Надежный дом-1»</v>
      </c>
      <c r="E1126" s="414">
        <v>915243370.49000001</v>
      </c>
      <c r="F1126" s="414">
        <v>22641888.780000001</v>
      </c>
      <c r="G1126" s="413">
        <v>0.17151063408525</v>
      </c>
      <c r="H1126" s="413">
        <v>5.2190552570950802E-2</v>
      </c>
    </row>
    <row r="1127" spans="1:8" x14ac:dyDescent="0.25">
      <c r="A1127" s="411" t="s">
        <v>98</v>
      </c>
      <c r="B1127" s="411" t="s">
        <v>313</v>
      </c>
      <c r="C1127" s="412">
        <v>43191</v>
      </c>
      <c r="D1127" s="413" t="str">
        <f t="shared" si="94"/>
        <v>43191ЗАО «ИА Надежный дом-1»</v>
      </c>
      <c r="E1127" s="414">
        <v>887806197.20000005</v>
      </c>
      <c r="F1127" s="414">
        <v>27437173.289999999</v>
      </c>
      <c r="G1127" s="413">
        <v>0.27229611762905098</v>
      </c>
      <c r="H1127" s="413">
        <v>7.9714780937504101E-2</v>
      </c>
    </row>
    <row r="1128" spans="1:8" x14ac:dyDescent="0.25">
      <c r="A1128" s="411" t="s">
        <v>98</v>
      </c>
      <c r="B1128" s="411" t="s">
        <v>313</v>
      </c>
      <c r="C1128" s="412">
        <v>43221</v>
      </c>
      <c r="D1128" s="413" t="str">
        <f t="shared" si="94"/>
        <v>43221ЗАО «ИА Надежный дом-1»</v>
      </c>
      <c r="E1128" s="414">
        <v>865840613.64999998</v>
      </c>
      <c r="F1128" s="414">
        <v>21965583.550000001</v>
      </c>
      <c r="G1128" s="413">
        <v>0.22025583706846399</v>
      </c>
      <c r="H1128" s="413">
        <v>3.6234746796149402E-2</v>
      </c>
    </row>
    <row r="1129" spans="1:8" x14ac:dyDescent="0.25">
      <c r="A1129" s="411" t="s">
        <v>98</v>
      </c>
      <c r="B1129" s="411" t="s">
        <v>313</v>
      </c>
      <c r="C1129" s="412">
        <v>43252</v>
      </c>
      <c r="D1129" s="413" t="str">
        <f t="shared" si="94"/>
        <v>43252ЗАО «ИА Надежный дом-1»</v>
      </c>
      <c r="E1129" s="414">
        <v>842533874.36000001</v>
      </c>
      <c r="F1129" s="414">
        <v>28284407.289999999</v>
      </c>
      <c r="G1129" s="413">
        <v>0.27274776709846799</v>
      </c>
      <c r="H1129" s="413">
        <v>0.165975866430876</v>
      </c>
    </row>
    <row r="1130" spans="1:8" x14ac:dyDescent="0.25">
      <c r="A1130" s="411" t="s">
        <v>98</v>
      </c>
      <c r="B1130" s="411" t="s">
        <v>313</v>
      </c>
      <c r="C1130" s="412">
        <v>43282</v>
      </c>
      <c r="D1130" s="413" t="str">
        <f t="shared" si="94"/>
        <v>43282ЗАО «ИА Надежный дом-1»</v>
      </c>
      <c r="E1130" s="414">
        <v>815974599.04999995</v>
      </c>
      <c r="F1130" s="414">
        <v>28858057.539999999</v>
      </c>
      <c r="G1130" s="413">
        <v>0.29652144559312599</v>
      </c>
      <c r="H1130" s="413">
        <v>1.8888409958019398E-2</v>
      </c>
    </row>
    <row r="1131" spans="1:8" x14ac:dyDescent="0.25">
      <c r="A1131" s="411" t="s">
        <v>98</v>
      </c>
      <c r="B1131" s="411" t="s">
        <v>313</v>
      </c>
      <c r="C1131" s="412">
        <v>43313</v>
      </c>
      <c r="D1131" s="413" t="str">
        <f t="shared" si="94"/>
        <v>43313ЗАО «ИА Надежный дом-1»</v>
      </c>
      <c r="E1131" s="414">
        <v>788120490.19999897</v>
      </c>
      <c r="F1131" s="414">
        <v>27854108.850000001</v>
      </c>
      <c r="G1131" s="413">
        <v>0.29710611175406998</v>
      </c>
      <c r="H1131" s="413">
        <v>0.13130264998927499</v>
      </c>
    </row>
    <row r="1132" spans="1:8" x14ac:dyDescent="0.25">
      <c r="A1132" s="411" t="s">
        <v>98</v>
      </c>
      <c r="B1132" s="411" t="s">
        <v>313</v>
      </c>
      <c r="C1132" s="412">
        <v>43344</v>
      </c>
      <c r="D1132" s="413" t="str">
        <f t="shared" si="94"/>
        <v>43344ЗАО «ИА Надежный дом-1»</v>
      </c>
      <c r="E1132" s="414">
        <v>769722754.04999995</v>
      </c>
      <c r="F1132" s="414">
        <v>18397736.149999999</v>
      </c>
      <c r="G1132" s="413">
        <v>0.20546671990097701</v>
      </c>
      <c r="H1132" s="413">
        <v>0.105607306315137</v>
      </c>
    </row>
    <row r="1133" spans="1:8" x14ac:dyDescent="0.25">
      <c r="A1133" s="411" t="s">
        <v>98</v>
      </c>
      <c r="B1133" s="411" t="s">
        <v>313</v>
      </c>
      <c r="C1133" s="412">
        <v>43374</v>
      </c>
      <c r="D1133" s="413" t="str">
        <f t="shared" si="94"/>
        <v>43374ЗАО «ИА Надежный дом-1»</v>
      </c>
      <c r="E1133" s="414">
        <v>752376626.88999999</v>
      </c>
      <c r="F1133" s="414">
        <v>17346127.16</v>
      </c>
      <c r="G1133" s="413">
        <v>0.180199059391387</v>
      </c>
      <c r="H1133" s="413">
        <v>5.1028545116914903E-2</v>
      </c>
    </row>
    <row r="1134" spans="1:8" x14ac:dyDescent="0.25">
      <c r="A1134" s="411" t="s">
        <v>98</v>
      </c>
      <c r="B1134" s="411" t="s">
        <v>313</v>
      </c>
      <c r="C1134" s="412">
        <v>43405</v>
      </c>
      <c r="D1134" s="413" t="str">
        <f t="shared" si="94"/>
        <v>43405ЗАО «ИА Надежный дом-1»</v>
      </c>
      <c r="E1134" s="414">
        <v>740853223.39999998</v>
      </c>
      <c r="F1134" s="414">
        <v>11523403.49</v>
      </c>
      <c r="G1134" s="413">
        <v>0.120004127342648</v>
      </c>
      <c r="H1134" s="413">
        <v>5.9540334314328598E-2</v>
      </c>
    </row>
    <row r="1135" spans="1:8" x14ac:dyDescent="0.25">
      <c r="A1135" s="411" t="s">
        <v>98</v>
      </c>
      <c r="B1135" s="411" t="s">
        <v>313</v>
      </c>
      <c r="C1135" s="412">
        <v>43435</v>
      </c>
      <c r="D1135" s="413" t="str">
        <f t="shared" si="94"/>
        <v>43435ЗАО «ИА Надежный дом-1»</v>
      </c>
      <c r="E1135" s="414">
        <v>716112114</v>
      </c>
      <c r="F1135" s="414">
        <v>24741109.399999999</v>
      </c>
      <c r="G1135" s="413">
        <v>0.29992435777405402</v>
      </c>
      <c r="H1135" s="413">
        <v>5.2140773313602798E-2</v>
      </c>
    </row>
    <row r="1136" spans="1:8" x14ac:dyDescent="0.25">
      <c r="A1136" s="411" t="s">
        <v>98</v>
      </c>
      <c r="B1136" s="411" t="s">
        <v>313</v>
      </c>
      <c r="C1136" s="412">
        <v>43466</v>
      </c>
      <c r="D1136" s="413" t="str">
        <f t="shared" si="94"/>
        <v>43466ЗАО «ИА Надежный дом-1»</v>
      </c>
      <c r="E1136" s="414">
        <v>697981988.71000004</v>
      </c>
      <c r="F1136" s="414">
        <v>18130125.289999999</v>
      </c>
      <c r="G1136" s="413">
        <v>0.22007543590555301</v>
      </c>
      <c r="H1136" s="413">
        <v>0.140243479245659</v>
      </c>
    </row>
    <row r="1137" spans="1:8" x14ac:dyDescent="0.25">
      <c r="A1137" s="411" t="s">
        <v>98</v>
      </c>
      <c r="B1137" s="411" t="s">
        <v>313</v>
      </c>
      <c r="C1137" s="412">
        <v>43497</v>
      </c>
      <c r="D1137" s="413" t="str">
        <f t="shared" si="94"/>
        <v>43497ЗАО «ИА Надежный дом-1»</v>
      </c>
      <c r="E1137" s="414">
        <v>685299231.88</v>
      </c>
      <c r="F1137" s="414">
        <v>12682756.83</v>
      </c>
      <c r="G1137" s="413">
        <v>0.12935453572705499</v>
      </c>
      <c r="H1137" s="413">
        <v>5.31458584136437E-2</v>
      </c>
    </row>
    <row r="1138" spans="1:8" x14ac:dyDescent="0.25">
      <c r="A1138" s="411" t="s">
        <v>98</v>
      </c>
      <c r="B1138" s="411" t="s">
        <v>313</v>
      </c>
      <c r="C1138" s="412">
        <v>43525</v>
      </c>
      <c r="D1138" s="413" t="str">
        <f t="shared" si="94"/>
        <v>43525ЗАО «ИА Надежный дом-1»</v>
      </c>
      <c r="E1138" s="414">
        <v>667429273.58999896</v>
      </c>
      <c r="F1138" s="414">
        <v>17869958.289999999</v>
      </c>
      <c r="G1138" s="413">
        <v>0.22828368079455999</v>
      </c>
      <c r="H1138" s="413">
        <v>9.6695915060462503E-2</v>
      </c>
    </row>
    <row r="1139" spans="1:8" x14ac:dyDescent="0.25">
      <c r="A1139" s="411" t="s">
        <v>98</v>
      </c>
      <c r="B1139" s="411" t="s">
        <v>313</v>
      </c>
      <c r="C1139" s="412">
        <v>43556</v>
      </c>
      <c r="D1139" s="413" t="str">
        <f t="shared" si="94"/>
        <v>43556ЗАО «ИА Надежный дом-1»</v>
      </c>
      <c r="E1139" s="414">
        <v>648998749.59000003</v>
      </c>
      <c r="F1139" s="414">
        <v>18763979.5</v>
      </c>
      <c r="G1139" s="413">
        <v>0.22741796336723399</v>
      </c>
      <c r="H1139" s="413">
        <v>0.16042042011441901</v>
      </c>
    </row>
    <row r="1140" spans="1:8" x14ac:dyDescent="0.25">
      <c r="A1140" s="411" t="s">
        <v>98</v>
      </c>
      <c r="B1140" s="411" t="s">
        <v>313</v>
      </c>
      <c r="C1140" s="412">
        <v>43586</v>
      </c>
      <c r="D1140" s="413" t="str">
        <f t="shared" si="94"/>
        <v>43586ЗАО «ИА Надежный дом-1»</v>
      </c>
      <c r="E1140" s="414">
        <v>637283579.01999998</v>
      </c>
      <c r="F1140" s="414">
        <v>11715170.57</v>
      </c>
      <c r="G1140" s="413">
        <v>0.11804216993156801</v>
      </c>
      <c r="H1140" s="413">
        <v>0.15517287969618401</v>
      </c>
    </row>
    <row r="1141" spans="1:8" x14ac:dyDescent="0.25">
      <c r="A1141" s="411" t="s">
        <v>98</v>
      </c>
      <c r="B1141" s="411" t="s">
        <v>313</v>
      </c>
      <c r="C1141" s="412">
        <v>43617</v>
      </c>
      <c r="D1141" s="413" t="str">
        <f t="shared" si="94"/>
        <v>43617ЗАО «ИА Надежный дом-1»</v>
      </c>
      <c r="E1141" s="414">
        <v>622589345.35000002</v>
      </c>
      <c r="F1141" s="414">
        <v>14694233.67</v>
      </c>
      <c r="G1141" s="413">
        <v>0.20027499191231399</v>
      </c>
      <c r="H1141" s="413">
        <v>0</v>
      </c>
    </row>
    <row r="1142" spans="1:8" x14ac:dyDescent="0.25">
      <c r="A1142" s="411" t="s">
        <v>98</v>
      </c>
      <c r="B1142" s="411" t="s">
        <v>313</v>
      </c>
      <c r="C1142" s="412">
        <v>43647</v>
      </c>
      <c r="D1142" s="413" t="str">
        <f t="shared" si="94"/>
        <v>43647ЗАО «ИА Надежный дом-1»</v>
      </c>
      <c r="E1142" s="414">
        <v>609551323.55999994</v>
      </c>
      <c r="F1142" s="414">
        <v>13038021.789999999</v>
      </c>
      <c r="G1142" s="413">
        <v>0.17469955360740499</v>
      </c>
      <c r="H1142" s="413">
        <v>1.53627519951771E-3</v>
      </c>
    </row>
    <row r="1143" spans="1:8" x14ac:dyDescent="0.25">
      <c r="A1143" s="411" t="s">
        <v>98</v>
      </c>
      <c r="B1143" s="411" t="s">
        <v>313</v>
      </c>
      <c r="C1143" s="412">
        <v>43678</v>
      </c>
      <c r="D1143" s="413" t="str">
        <f t="shared" si="94"/>
        <v>43678ЗАО «ИА Надежный дом-1»</v>
      </c>
      <c r="E1143" s="414">
        <v>599320746.830001</v>
      </c>
      <c r="F1143" s="414">
        <v>10230576.73</v>
      </c>
      <c r="G1143" s="413">
        <v>0.13286835556669899</v>
      </c>
      <c r="H1143" s="413">
        <v>1.1390574824599001E-2</v>
      </c>
    </row>
    <row r="1144" spans="1:8" x14ac:dyDescent="0.25">
      <c r="A1144" s="411" t="s">
        <v>98</v>
      </c>
      <c r="B1144" s="411" t="s">
        <v>313</v>
      </c>
      <c r="C1144" s="412">
        <v>43709</v>
      </c>
      <c r="D1144" s="413" t="str">
        <f t="shared" si="94"/>
        <v>43709ЗАО «ИА Надежный дом-1»</v>
      </c>
      <c r="E1144" s="414">
        <v>587029209.05999994</v>
      </c>
      <c r="F1144" s="414">
        <v>12291537.77</v>
      </c>
      <c r="G1144" s="413">
        <v>0.15016618209159699</v>
      </c>
      <c r="H1144" s="413">
        <v>0.13153480176924701</v>
      </c>
    </row>
    <row r="1145" spans="1:8" x14ac:dyDescent="0.25">
      <c r="A1145" s="411" t="s">
        <v>98</v>
      </c>
      <c r="B1145" s="411" t="s">
        <v>313</v>
      </c>
      <c r="C1145" s="412">
        <v>43739</v>
      </c>
      <c r="D1145" s="413" t="str">
        <f t="shared" si="94"/>
        <v>43739ЗАО «ИА Надежный дом-1»</v>
      </c>
      <c r="E1145" s="414">
        <v>563926129.46000004</v>
      </c>
      <c r="F1145" s="414">
        <v>23103079.600000001</v>
      </c>
      <c r="G1145" s="413">
        <v>0.150742387399315</v>
      </c>
      <c r="H1145" s="413">
        <v>0.245288991743734</v>
      </c>
    </row>
    <row r="1146" spans="1:8" x14ac:dyDescent="0.25">
      <c r="A1146" s="411" t="s">
        <v>64</v>
      </c>
      <c r="B1146" s="411" t="s">
        <v>314</v>
      </c>
      <c r="C1146" s="412">
        <v>42370</v>
      </c>
      <c r="D1146" s="413" t="str">
        <f t="shared" si="94"/>
        <v>42370АкБарс2</v>
      </c>
      <c r="E1146" s="414">
        <v>10673993987.549999</v>
      </c>
      <c r="F1146" s="414">
        <v>347548994.56000203</v>
      </c>
      <c r="G1146" s="413">
        <v>0.289353731846475</v>
      </c>
      <c r="H1146" s="413">
        <v>4.5663903542035499E-2</v>
      </c>
    </row>
    <row r="1147" spans="1:8" x14ac:dyDescent="0.25">
      <c r="A1147" s="411" t="s">
        <v>64</v>
      </c>
      <c r="B1147" s="411" t="s">
        <v>314</v>
      </c>
      <c r="C1147" s="412">
        <v>42401</v>
      </c>
      <c r="D1147" s="413" t="str">
        <f t="shared" si="94"/>
        <v>42401АкБарс2</v>
      </c>
      <c r="E1147" s="414">
        <v>10517054170.200001</v>
      </c>
      <c r="F1147" s="414">
        <v>156939817.34999999</v>
      </c>
      <c r="G1147" s="413">
        <v>0.103422246480639</v>
      </c>
      <c r="H1147" s="413">
        <v>4.0486239815864501E-2</v>
      </c>
    </row>
    <row r="1148" spans="1:8" x14ac:dyDescent="0.25">
      <c r="A1148" s="411" t="s">
        <v>64</v>
      </c>
      <c r="B1148" s="411" t="s">
        <v>314</v>
      </c>
      <c r="C1148" s="412">
        <v>42430</v>
      </c>
      <c r="D1148" s="413" t="str">
        <f t="shared" si="94"/>
        <v>42430АкБарс2</v>
      </c>
      <c r="E1148" s="414">
        <v>10351723209.75</v>
      </c>
      <c r="F1148" s="414">
        <v>177528500.61000001</v>
      </c>
      <c r="G1148" s="413">
        <v>0.121496846241988</v>
      </c>
      <c r="H1148" s="413">
        <v>3.1655512254547401E-2</v>
      </c>
    </row>
    <row r="1149" spans="1:8" x14ac:dyDescent="0.25">
      <c r="A1149" s="411" t="s">
        <v>64</v>
      </c>
      <c r="B1149" s="411" t="s">
        <v>314</v>
      </c>
      <c r="C1149" s="412">
        <v>42461</v>
      </c>
      <c r="D1149" s="413" t="str">
        <f t="shared" si="94"/>
        <v>42461АкБарс2</v>
      </c>
      <c r="E1149" s="414">
        <v>10161962563.940001</v>
      </c>
      <c r="F1149" s="414">
        <v>189760645.81</v>
      </c>
      <c r="G1149" s="413">
        <v>0.14073884475424001</v>
      </c>
      <c r="H1149" s="413">
        <v>6.7057979202178999E-2</v>
      </c>
    </row>
    <row r="1150" spans="1:8" x14ac:dyDescent="0.25">
      <c r="A1150" s="411" t="s">
        <v>64</v>
      </c>
      <c r="B1150" s="411" t="s">
        <v>314</v>
      </c>
      <c r="C1150" s="412">
        <v>42491</v>
      </c>
      <c r="D1150" s="413" t="str">
        <f t="shared" si="94"/>
        <v>42491АкБарс2</v>
      </c>
      <c r="E1150" s="414">
        <v>10014983838.049999</v>
      </c>
      <c r="F1150" s="414">
        <v>161414336.83000001</v>
      </c>
      <c r="G1150" s="413">
        <v>0.111010776726246</v>
      </c>
      <c r="H1150" s="413">
        <v>2.6981749204049499E-2</v>
      </c>
    </row>
    <row r="1151" spans="1:8" x14ac:dyDescent="0.25">
      <c r="A1151" s="411" t="s">
        <v>64</v>
      </c>
      <c r="B1151" s="411" t="s">
        <v>314</v>
      </c>
      <c r="C1151" s="412">
        <v>42522</v>
      </c>
      <c r="D1151" s="413" t="str">
        <f t="shared" si="94"/>
        <v>42522АкБарс2</v>
      </c>
      <c r="E1151" s="414">
        <v>9851858531.4099903</v>
      </c>
      <c r="F1151" s="414">
        <v>167879965.83000001</v>
      </c>
      <c r="G1151" s="413">
        <v>0.12004981724263999</v>
      </c>
      <c r="H1151" s="413">
        <v>1.65886829218839E-2</v>
      </c>
    </row>
    <row r="1152" spans="1:8" x14ac:dyDescent="0.25">
      <c r="A1152" s="411" t="s">
        <v>64</v>
      </c>
      <c r="B1152" s="411" t="s">
        <v>314</v>
      </c>
      <c r="C1152" s="412">
        <v>42552</v>
      </c>
      <c r="D1152" s="413" t="str">
        <f t="shared" si="94"/>
        <v>42552АкБарс2</v>
      </c>
      <c r="E1152" s="414">
        <v>9709256793.5899696</v>
      </c>
      <c r="F1152" s="414">
        <v>142601737.81999999</v>
      </c>
      <c r="G1152" s="413">
        <v>9.3319167164633995E-2</v>
      </c>
      <c r="H1152" s="413">
        <v>3.0944428326918998E-2</v>
      </c>
    </row>
    <row r="1153" spans="1:8" x14ac:dyDescent="0.25">
      <c r="A1153" s="411" t="s">
        <v>64</v>
      </c>
      <c r="B1153" s="411" t="s">
        <v>314</v>
      </c>
      <c r="C1153" s="412">
        <v>42583</v>
      </c>
      <c r="D1153" s="413" t="str">
        <f t="shared" ref="D1153:D1216" si="95">C1153&amp;B1153</f>
        <v>42583АкБарс2</v>
      </c>
      <c r="E1153" s="414">
        <v>9526786140.0900002</v>
      </c>
      <c r="F1153" s="414">
        <v>187143915.71000001</v>
      </c>
      <c r="G1153" s="413">
        <v>0.13770945276239499</v>
      </c>
      <c r="H1153" s="413">
        <v>3.8121490539291897E-2</v>
      </c>
    </row>
    <row r="1154" spans="1:8" x14ac:dyDescent="0.25">
      <c r="A1154" s="411" t="s">
        <v>64</v>
      </c>
      <c r="B1154" s="411" t="s">
        <v>314</v>
      </c>
      <c r="C1154" s="412">
        <v>42614</v>
      </c>
      <c r="D1154" s="413" t="str">
        <f t="shared" si="95"/>
        <v>42614АкБарс2</v>
      </c>
      <c r="E1154" s="414">
        <v>9405250120.5699806</v>
      </c>
      <c r="F1154" s="414">
        <v>121536019.52</v>
      </c>
      <c r="G1154" s="413">
        <v>7.3229062098707401E-2</v>
      </c>
      <c r="H1154" s="413">
        <v>1.14824710788897E-2</v>
      </c>
    </row>
    <row r="1155" spans="1:8" x14ac:dyDescent="0.25">
      <c r="A1155" s="411" t="s">
        <v>64</v>
      </c>
      <c r="B1155" s="411" t="s">
        <v>314</v>
      </c>
      <c r="C1155" s="412">
        <v>42644</v>
      </c>
      <c r="D1155" s="413" t="str">
        <f t="shared" si="95"/>
        <v>42644АкБарс2</v>
      </c>
      <c r="E1155" s="414">
        <v>9221423389.0500202</v>
      </c>
      <c r="F1155" s="414">
        <v>183826731.52000001</v>
      </c>
      <c r="G1155" s="413">
        <v>0.13906516432097599</v>
      </c>
      <c r="H1155" s="413">
        <v>3.10518662311642E-2</v>
      </c>
    </row>
    <row r="1156" spans="1:8" x14ac:dyDescent="0.25">
      <c r="A1156" s="411" t="s">
        <v>64</v>
      </c>
      <c r="B1156" s="411" t="s">
        <v>314</v>
      </c>
      <c r="C1156" s="412">
        <v>42675</v>
      </c>
      <c r="D1156" s="413" t="str">
        <f t="shared" si="95"/>
        <v>42675АкБарс2</v>
      </c>
      <c r="E1156" s="414">
        <v>9071771335.1200104</v>
      </c>
      <c r="F1156" s="414">
        <v>149652053.93000001</v>
      </c>
      <c r="G1156" s="413">
        <v>0.10663849388796701</v>
      </c>
      <c r="H1156" s="413">
        <v>1.9357038104992199E-2</v>
      </c>
    </row>
    <row r="1157" spans="1:8" x14ac:dyDescent="0.25">
      <c r="A1157" s="411" t="s">
        <v>64</v>
      </c>
      <c r="B1157" s="411" t="s">
        <v>314</v>
      </c>
      <c r="C1157" s="412">
        <v>42705</v>
      </c>
      <c r="D1157" s="413" t="str">
        <f t="shared" si="95"/>
        <v>42705АкБарс2</v>
      </c>
      <c r="E1157" s="414">
        <v>8922641864.3399906</v>
      </c>
      <c r="F1157" s="414">
        <v>149129470.78</v>
      </c>
      <c r="G1157" s="413">
        <v>0.105710587129091</v>
      </c>
      <c r="H1157" s="413">
        <v>2.5103517929473001E-2</v>
      </c>
    </row>
    <row r="1158" spans="1:8" x14ac:dyDescent="0.25">
      <c r="A1158" s="411" t="s">
        <v>64</v>
      </c>
      <c r="B1158" s="411" t="s">
        <v>314</v>
      </c>
      <c r="C1158" s="412">
        <v>42736</v>
      </c>
      <c r="D1158" s="413" t="str">
        <f t="shared" si="95"/>
        <v>42736АкБарс2</v>
      </c>
      <c r="E1158" s="414">
        <v>8761079654.9299908</v>
      </c>
      <c r="F1158" s="414">
        <v>161562209.41</v>
      </c>
      <c r="G1158" s="413">
        <v>0.123651014409269</v>
      </c>
      <c r="H1158" s="413">
        <v>2.07315628388191E-2</v>
      </c>
    </row>
    <row r="1159" spans="1:8" x14ac:dyDescent="0.25">
      <c r="A1159" s="411" t="s">
        <v>64</v>
      </c>
      <c r="B1159" s="411" t="s">
        <v>314</v>
      </c>
      <c r="C1159" s="412">
        <v>42767</v>
      </c>
      <c r="D1159" s="413" t="str">
        <f t="shared" si="95"/>
        <v>42767АкБарс2</v>
      </c>
      <c r="E1159" s="414">
        <v>8591747110.0099907</v>
      </c>
      <c r="F1159" s="414">
        <v>169332544.91999999</v>
      </c>
      <c r="G1159" s="413">
        <v>0.138799975862062</v>
      </c>
      <c r="H1159" s="413">
        <v>2.8768745403504301E-2</v>
      </c>
    </row>
    <row r="1160" spans="1:8" x14ac:dyDescent="0.25">
      <c r="A1160" s="411" t="s">
        <v>64</v>
      </c>
      <c r="B1160" s="411" t="s">
        <v>314</v>
      </c>
      <c r="C1160" s="412">
        <v>42795</v>
      </c>
      <c r="D1160" s="413" t="str">
        <f t="shared" si="95"/>
        <v>42795АкБарс2</v>
      </c>
      <c r="E1160" s="414">
        <v>8404731376.1300001</v>
      </c>
      <c r="F1160" s="414">
        <v>187015733.87999901</v>
      </c>
      <c r="G1160" s="413">
        <v>0.15839282694544199</v>
      </c>
      <c r="H1160" s="413">
        <v>1.7612608948374998E-2</v>
      </c>
    </row>
    <row r="1161" spans="1:8" x14ac:dyDescent="0.25">
      <c r="A1161" s="411" t="s">
        <v>64</v>
      </c>
      <c r="B1161" s="411" t="s">
        <v>314</v>
      </c>
      <c r="C1161" s="412">
        <v>42826</v>
      </c>
      <c r="D1161" s="413" t="str">
        <f t="shared" si="95"/>
        <v>42826АкБарс2</v>
      </c>
      <c r="E1161" s="414">
        <v>8260230641.0500097</v>
      </c>
      <c r="F1161" s="414">
        <v>144500735.08000001</v>
      </c>
      <c r="G1161" s="413">
        <v>0.110953047082476</v>
      </c>
      <c r="H1161" s="413">
        <v>6.3835331714564195E-2</v>
      </c>
    </row>
    <row r="1162" spans="1:8" x14ac:dyDescent="0.25">
      <c r="A1162" s="411" t="s">
        <v>64</v>
      </c>
      <c r="B1162" s="411" t="s">
        <v>314</v>
      </c>
      <c r="C1162" s="412">
        <v>42856</v>
      </c>
      <c r="D1162" s="413" t="str">
        <f t="shared" si="95"/>
        <v>42856АкБарс2</v>
      </c>
      <c r="E1162" s="414">
        <v>8090007901.4099798</v>
      </c>
      <c r="F1162" s="414">
        <v>170222739.639999</v>
      </c>
      <c r="G1162" s="413">
        <v>0.146253587154101</v>
      </c>
      <c r="H1162" s="413">
        <v>2.3245103415099201E-2</v>
      </c>
    </row>
    <row r="1163" spans="1:8" x14ac:dyDescent="0.25">
      <c r="A1163" s="411" t="s">
        <v>64</v>
      </c>
      <c r="B1163" s="411" t="s">
        <v>314</v>
      </c>
      <c r="C1163" s="412">
        <v>42887</v>
      </c>
      <c r="D1163" s="413" t="str">
        <f t="shared" si="95"/>
        <v>42887АкБарс2</v>
      </c>
      <c r="E1163" s="414">
        <v>7923937318.3500099</v>
      </c>
      <c r="F1163" s="414">
        <v>250065179.40000001</v>
      </c>
      <c r="G1163" s="413">
        <v>0.24307777777391201</v>
      </c>
      <c r="H1163" s="413">
        <v>3.06488237986779E-2</v>
      </c>
    </row>
    <row r="1164" spans="1:8" x14ac:dyDescent="0.25">
      <c r="A1164" s="411" t="s">
        <v>64</v>
      </c>
      <c r="B1164" s="411" t="s">
        <v>314</v>
      </c>
      <c r="C1164" s="412">
        <v>42917</v>
      </c>
      <c r="D1164" s="413" t="str">
        <f t="shared" si="95"/>
        <v>42917АкБарс2</v>
      </c>
      <c r="E1164" s="414">
        <v>7771121044.7300196</v>
      </c>
      <c r="F1164" s="414">
        <v>152816273.62</v>
      </c>
      <c r="G1164" s="413">
        <v>0.133288807534825</v>
      </c>
      <c r="H1164" s="413">
        <v>2.1080733068336601E-2</v>
      </c>
    </row>
    <row r="1165" spans="1:8" x14ac:dyDescent="0.25">
      <c r="A1165" s="411" t="s">
        <v>64</v>
      </c>
      <c r="B1165" s="411" t="s">
        <v>314</v>
      </c>
      <c r="C1165" s="412">
        <v>42948</v>
      </c>
      <c r="D1165" s="413" t="str">
        <f t="shared" si="95"/>
        <v>42948АкБарс2</v>
      </c>
      <c r="E1165" s="414">
        <v>7631990335.9900103</v>
      </c>
      <c r="F1165" s="414">
        <v>139519392.950001</v>
      </c>
      <c r="G1165" s="413">
        <v>0.118410981347598</v>
      </c>
      <c r="H1165" s="413">
        <v>3.8780959523368401E-2</v>
      </c>
    </row>
    <row r="1166" spans="1:8" x14ac:dyDescent="0.25">
      <c r="A1166" s="411" t="s">
        <v>64</v>
      </c>
      <c r="B1166" s="411" t="s">
        <v>314</v>
      </c>
      <c r="C1166" s="412">
        <v>42979</v>
      </c>
      <c r="D1166" s="413" t="str">
        <f t="shared" si="95"/>
        <v>42979АкБарс2</v>
      </c>
      <c r="E1166" s="414">
        <v>7437089140.8199997</v>
      </c>
      <c r="F1166" s="414">
        <v>246955221.30999899</v>
      </c>
      <c r="G1166" s="413">
        <v>0.206792140280086</v>
      </c>
      <c r="H1166" s="413">
        <v>8.4442515809355703E-2</v>
      </c>
    </row>
    <row r="1167" spans="1:8" x14ac:dyDescent="0.25">
      <c r="A1167" s="411" t="s">
        <v>64</v>
      </c>
      <c r="B1167" s="411" t="s">
        <v>314</v>
      </c>
      <c r="C1167" s="412">
        <v>43009</v>
      </c>
      <c r="D1167" s="413" t="str">
        <f t="shared" si="95"/>
        <v>43009АкБарс2</v>
      </c>
      <c r="E1167" s="414">
        <v>7228373950.5500002</v>
      </c>
      <c r="F1167" s="414">
        <v>242885900.12999901</v>
      </c>
      <c r="G1167" s="413">
        <v>0.26021976207994302</v>
      </c>
      <c r="H1167" s="413">
        <v>3.4877477036667298E-2</v>
      </c>
    </row>
    <row r="1168" spans="1:8" x14ac:dyDescent="0.25">
      <c r="A1168" s="411" t="s">
        <v>64</v>
      </c>
      <c r="B1168" s="411" t="s">
        <v>314</v>
      </c>
      <c r="C1168" s="412">
        <v>43040</v>
      </c>
      <c r="D1168" s="413" t="str">
        <f t="shared" si="95"/>
        <v>43040АкБарс2</v>
      </c>
      <c r="E1168" s="414">
        <v>7055504054.5100203</v>
      </c>
      <c r="F1168" s="414">
        <v>173873159.87999901</v>
      </c>
      <c r="G1168" s="413">
        <v>0.181402302552438</v>
      </c>
      <c r="H1168" s="413">
        <v>1.8897769183774199E-2</v>
      </c>
    </row>
    <row r="1169" spans="1:8" x14ac:dyDescent="0.25">
      <c r="A1169" s="411" t="s">
        <v>64</v>
      </c>
      <c r="B1169" s="411" t="s">
        <v>314</v>
      </c>
      <c r="C1169" s="412">
        <v>43070</v>
      </c>
      <c r="D1169" s="413" t="str">
        <f t="shared" si="95"/>
        <v>43070АкБарс2</v>
      </c>
      <c r="E1169" s="414">
        <v>6845175477.6300097</v>
      </c>
      <c r="F1169" s="414">
        <v>220468566.44999999</v>
      </c>
      <c r="G1169" s="413">
        <v>0.23265429978294999</v>
      </c>
      <c r="H1169" s="413">
        <v>4.0702055547879298E-2</v>
      </c>
    </row>
    <row r="1170" spans="1:8" x14ac:dyDescent="0.25">
      <c r="A1170" s="411" t="s">
        <v>64</v>
      </c>
      <c r="B1170" s="411" t="s">
        <v>314</v>
      </c>
      <c r="C1170" s="412">
        <v>43101</v>
      </c>
      <c r="D1170" s="413" t="str">
        <f t="shared" si="95"/>
        <v>43101АкБарс2</v>
      </c>
      <c r="E1170" s="414">
        <v>6686610148.1200104</v>
      </c>
      <c r="F1170" s="414">
        <v>158720586.84999999</v>
      </c>
      <c r="G1170" s="413">
        <v>0.17037550500165999</v>
      </c>
      <c r="H1170" s="413">
        <v>3.34979950861065E-2</v>
      </c>
    </row>
    <row r="1171" spans="1:8" x14ac:dyDescent="0.25">
      <c r="A1171" s="411" t="s">
        <v>64</v>
      </c>
      <c r="B1171" s="411" t="s">
        <v>314</v>
      </c>
      <c r="C1171" s="412">
        <v>43132</v>
      </c>
      <c r="D1171" s="413" t="str">
        <f t="shared" si="95"/>
        <v>43132АкБарс2</v>
      </c>
      <c r="E1171" s="414">
        <v>6498376683.8399801</v>
      </c>
      <c r="F1171" s="414">
        <v>188233464.28</v>
      </c>
      <c r="G1171" s="413">
        <v>0.21786029741441501</v>
      </c>
      <c r="H1171" s="413">
        <v>5.1686824733119099E-2</v>
      </c>
    </row>
    <row r="1172" spans="1:8" x14ac:dyDescent="0.25">
      <c r="A1172" s="411" t="s">
        <v>64</v>
      </c>
      <c r="B1172" s="411" t="s">
        <v>314</v>
      </c>
      <c r="C1172" s="412">
        <v>43160</v>
      </c>
      <c r="D1172" s="413" t="str">
        <f t="shared" si="95"/>
        <v>43160АкБарс2</v>
      </c>
      <c r="E1172" s="414">
        <v>6338001948.7200003</v>
      </c>
      <c r="F1172" s="414">
        <v>160374735.12000099</v>
      </c>
      <c r="G1172" s="413">
        <v>0.18004354632715999</v>
      </c>
      <c r="H1172" s="413">
        <v>2.7629666372888301E-2</v>
      </c>
    </row>
    <row r="1173" spans="1:8" x14ac:dyDescent="0.25">
      <c r="A1173" s="411" t="s">
        <v>64</v>
      </c>
      <c r="B1173" s="411" t="s">
        <v>314</v>
      </c>
      <c r="C1173" s="412">
        <v>43191</v>
      </c>
      <c r="D1173" s="413" t="str">
        <f t="shared" si="95"/>
        <v>43191АкБарс2</v>
      </c>
      <c r="E1173" s="414">
        <v>6158561388.0699997</v>
      </c>
      <c r="F1173" s="414">
        <v>179739247.49000001</v>
      </c>
      <c r="G1173" s="413">
        <v>0.21514525409505</v>
      </c>
      <c r="H1173" s="413">
        <v>4.1087186070821298E-2</v>
      </c>
    </row>
    <row r="1174" spans="1:8" x14ac:dyDescent="0.25">
      <c r="A1174" s="411" t="s">
        <v>64</v>
      </c>
      <c r="B1174" s="411" t="s">
        <v>314</v>
      </c>
      <c r="C1174" s="412">
        <v>43221</v>
      </c>
      <c r="D1174" s="413" t="str">
        <f t="shared" si="95"/>
        <v>43221АкБарс2</v>
      </c>
      <c r="E1174" s="414">
        <v>5979560029.7600002</v>
      </c>
      <c r="F1174" s="414">
        <v>179001358.31</v>
      </c>
      <c r="G1174" s="413">
        <v>0.19266636802407699</v>
      </c>
      <c r="H1174" s="413">
        <v>5.8032069775195302E-2</v>
      </c>
    </row>
    <row r="1175" spans="1:8" x14ac:dyDescent="0.25">
      <c r="A1175" s="411" t="s">
        <v>64</v>
      </c>
      <c r="B1175" s="411" t="s">
        <v>314</v>
      </c>
      <c r="C1175" s="412">
        <v>43252</v>
      </c>
      <c r="D1175" s="413" t="str">
        <f t="shared" si="95"/>
        <v>43252АкБарс2</v>
      </c>
      <c r="E1175" s="414">
        <v>5799578969.9399796</v>
      </c>
      <c r="F1175" s="414">
        <v>181130407.96000001</v>
      </c>
      <c r="G1175" s="413">
        <v>0.230784002153023</v>
      </c>
      <c r="H1175" s="413">
        <v>3.4443814171896299E-2</v>
      </c>
    </row>
    <row r="1176" spans="1:8" x14ac:dyDescent="0.25">
      <c r="A1176" s="411" t="s">
        <v>64</v>
      </c>
      <c r="B1176" s="411" t="s">
        <v>314</v>
      </c>
      <c r="C1176" s="412">
        <v>43282</v>
      </c>
      <c r="D1176" s="413" t="str">
        <f t="shared" si="95"/>
        <v>43282АкБарс2</v>
      </c>
      <c r="E1176" s="414">
        <v>5647060475.8699999</v>
      </c>
      <c r="F1176" s="414">
        <v>153372615.93000001</v>
      </c>
      <c r="G1176" s="413">
        <v>0.194280100720152</v>
      </c>
      <c r="H1176" s="413">
        <v>3.0423725652713299E-2</v>
      </c>
    </row>
    <row r="1177" spans="1:8" x14ac:dyDescent="0.25">
      <c r="A1177" s="411" t="s">
        <v>64</v>
      </c>
      <c r="B1177" s="411" t="s">
        <v>314</v>
      </c>
      <c r="C1177" s="412">
        <v>43313</v>
      </c>
      <c r="D1177" s="413" t="str">
        <f t="shared" si="95"/>
        <v>43313АкБарс2</v>
      </c>
      <c r="E1177" s="414">
        <v>5350731782.9499702</v>
      </c>
      <c r="F1177" s="414">
        <v>296328692.92000002</v>
      </c>
      <c r="G1177" s="413">
        <v>0.24945170099810701</v>
      </c>
      <c r="H1177" s="413">
        <v>0.27133734012319599</v>
      </c>
    </row>
    <row r="1178" spans="1:8" x14ac:dyDescent="0.25">
      <c r="A1178" s="411" t="s">
        <v>64</v>
      </c>
      <c r="B1178" s="411" t="s">
        <v>314</v>
      </c>
      <c r="C1178" s="412">
        <v>43344</v>
      </c>
      <c r="D1178" s="413" t="str">
        <f t="shared" si="95"/>
        <v>43344АкБарс2</v>
      </c>
      <c r="E1178" s="414">
        <v>5200173089.4199896</v>
      </c>
      <c r="F1178" s="414">
        <v>150558693.53</v>
      </c>
      <c r="G1178" s="413">
        <v>0.203706240927957</v>
      </c>
      <c r="H1178" s="413">
        <v>4.1618751459360302E-2</v>
      </c>
    </row>
    <row r="1179" spans="1:8" x14ac:dyDescent="0.25">
      <c r="A1179" s="411" t="s">
        <v>64</v>
      </c>
      <c r="B1179" s="411" t="s">
        <v>314</v>
      </c>
      <c r="C1179" s="412">
        <v>43374</v>
      </c>
      <c r="D1179" s="413" t="str">
        <f t="shared" si="95"/>
        <v>43374АкБарс2</v>
      </c>
      <c r="E1179" s="414">
        <v>4997678733.9699898</v>
      </c>
      <c r="F1179" s="414">
        <v>202494355.44999999</v>
      </c>
      <c r="G1179" s="413">
        <v>0.30362415338325799</v>
      </c>
      <c r="H1179" s="413">
        <v>1.8869865986616E-2</v>
      </c>
    </row>
    <row r="1180" spans="1:8" x14ac:dyDescent="0.25">
      <c r="A1180" s="411" t="s">
        <v>64</v>
      </c>
      <c r="B1180" s="411" t="s">
        <v>314</v>
      </c>
      <c r="C1180" s="412">
        <v>43405</v>
      </c>
      <c r="D1180" s="413" t="str">
        <f t="shared" si="95"/>
        <v>43405АкБарс2</v>
      </c>
      <c r="E1180" s="414">
        <v>4871014519.2799902</v>
      </c>
      <c r="F1180" s="414">
        <v>126664214.69</v>
      </c>
      <c r="G1180" s="413">
        <v>0.179266433949124</v>
      </c>
      <c r="H1180" s="413">
        <v>2.3774372575997099E-2</v>
      </c>
    </row>
    <row r="1181" spans="1:8" x14ac:dyDescent="0.25">
      <c r="A1181" s="411" t="s">
        <v>64</v>
      </c>
      <c r="B1181" s="411" t="s">
        <v>314</v>
      </c>
      <c r="C1181" s="412">
        <v>43435</v>
      </c>
      <c r="D1181" s="413" t="str">
        <f t="shared" si="95"/>
        <v>43435АкБарс2</v>
      </c>
      <c r="E1181" s="414">
        <v>4718466675.2600098</v>
      </c>
      <c r="F1181" s="414">
        <v>152751181.91</v>
      </c>
      <c r="G1181" s="413">
        <v>0.23708711043644801</v>
      </c>
      <c r="H1181" s="413">
        <v>3.0565685960501899E-2</v>
      </c>
    </row>
    <row r="1182" spans="1:8" x14ac:dyDescent="0.25">
      <c r="A1182" s="411" t="s">
        <v>64</v>
      </c>
      <c r="B1182" s="411" t="s">
        <v>314</v>
      </c>
      <c r="C1182" s="412">
        <v>43466</v>
      </c>
      <c r="D1182" s="413" t="str">
        <f t="shared" si="95"/>
        <v>43466АкБарс2</v>
      </c>
      <c r="E1182" s="414">
        <v>4598666404.0399904</v>
      </c>
      <c r="F1182" s="414">
        <v>119800271.22</v>
      </c>
      <c r="G1182" s="413">
        <v>0.17789952191109401</v>
      </c>
      <c r="H1182" s="413">
        <v>5.9121634949432797E-3</v>
      </c>
    </row>
    <row r="1183" spans="1:8" x14ac:dyDescent="0.25">
      <c r="A1183" s="411" t="s">
        <v>64</v>
      </c>
      <c r="B1183" s="411" t="s">
        <v>314</v>
      </c>
      <c r="C1183" s="412">
        <v>43497</v>
      </c>
      <c r="D1183" s="413" t="str">
        <f t="shared" si="95"/>
        <v>43497АкБарс2</v>
      </c>
      <c r="E1183" s="414">
        <v>4486280128.54</v>
      </c>
      <c r="F1183" s="414">
        <v>112746149.39</v>
      </c>
      <c r="G1183" s="413">
        <v>0.16314721433381199</v>
      </c>
      <c r="H1183" s="413">
        <v>2.5409932474647099E-2</v>
      </c>
    </row>
    <row r="1184" spans="1:8" x14ac:dyDescent="0.25">
      <c r="A1184" s="411" t="s">
        <v>64</v>
      </c>
      <c r="B1184" s="411" t="s">
        <v>314</v>
      </c>
      <c r="C1184" s="412">
        <v>43525</v>
      </c>
      <c r="D1184" s="413" t="str">
        <f t="shared" si="95"/>
        <v>43525АкБарс2</v>
      </c>
      <c r="E1184" s="414">
        <v>4386521710.8500004</v>
      </c>
      <c r="F1184" s="414">
        <v>99758417.689999998</v>
      </c>
      <c r="G1184" s="413">
        <v>0.124462421233485</v>
      </c>
      <c r="H1184" s="413">
        <v>4.1831905581218402E-2</v>
      </c>
    </row>
    <row r="1185" spans="1:8" x14ac:dyDescent="0.25">
      <c r="A1185" s="411" t="s">
        <v>64</v>
      </c>
      <c r="B1185" s="411" t="s">
        <v>314</v>
      </c>
      <c r="C1185" s="412">
        <v>43556</v>
      </c>
      <c r="D1185" s="413" t="str">
        <f t="shared" si="95"/>
        <v>43556АкБарс2</v>
      </c>
      <c r="E1185" s="414">
        <v>4299000460.6900101</v>
      </c>
      <c r="F1185" s="414">
        <v>87521250.160000101</v>
      </c>
      <c r="G1185" s="413">
        <v>0.101089464535751</v>
      </c>
      <c r="H1185" s="413">
        <v>4.7357914465215201E-2</v>
      </c>
    </row>
    <row r="1186" spans="1:8" x14ac:dyDescent="0.25">
      <c r="A1186" s="411" t="s">
        <v>64</v>
      </c>
      <c r="B1186" s="411" t="s">
        <v>314</v>
      </c>
      <c r="C1186" s="412">
        <v>43586</v>
      </c>
      <c r="D1186" s="413" t="str">
        <f t="shared" si="95"/>
        <v>43586АкБарс2</v>
      </c>
      <c r="E1186" s="414">
        <v>4202213270.5700102</v>
      </c>
      <c r="F1186" s="414">
        <v>101170335.84</v>
      </c>
      <c r="G1186" s="413">
        <v>0.14291435802194699</v>
      </c>
      <c r="H1186" s="413">
        <v>3.3246641124216797E-2</v>
      </c>
    </row>
    <row r="1187" spans="1:8" x14ac:dyDescent="0.25">
      <c r="A1187" s="411" t="s">
        <v>64</v>
      </c>
      <c r="B1187" s="411" t="s">
        <v>314</v>
      </c>
      <c r="C1187" s="412">
        <v>43617</v>
      </c>
      <c r="D1187" s="413" t="str">
        <f t="shared" si="95"/>
        <v>43617АкБарс2</v>
      </c>
      <c r="E1187" s="414">
        <v>4115823950.3000002</v>
      </c>
      <c r="F1187" s="414">
        <v>88570325.110000104</v>
      </c>
      <c r="G1187" s="413">
        <v>0.12577329836661399</v>
      </c>
      <c r="H1187" s="413">
        <v>1.0643975773175E-2</v>
      </c>
    </row>
    <row r="1188" spans="1:8" x14ac:dyDescent="0.25">
      <c r="A1188" s="411" t="s">
        <v>64</v>
      </c>
      <c r="B1188" s="411" t="s">
        <v>314</v>
      </c>
      <c r="C1188" s="412">
        <v>43647</v>
      </c>
      <c r="D1188" s="413" t="str">
        <f t="shared" si="95"/>
        <v>43647АкБарс2</v>
      </c>
      <c r="E1188" s="414">
        <v>4028288994.3800001</v>
      </c>
      <c r="F1188" s="414">
        <v>87534955.920000002</v>
      </c>
      <c r="G1188" s="413">
        <v>0.116989885400656</v>
      </c>
      <c r="H1188" s="413">
        <v>5.8603812686366302E-2</v>
      </c>
    </row>
    <row r="1189" spans="1:8" x14ac:dyDescent="0.25">
      <c r="A1189" s="411" t="s">
        <v>64</v>
      </c>
      <c r="B1189" s="411" t="s">
        <v>314</v>
      </c>
      <c r="C1189" s="412">
        <v>43678</v>
      </c>
      <c r="D1189" s="413" t="str">
        <f t="shared" si="95"/>
        <v>43678АкБарс2</v>
      </c>
      <c r="E1189" s="414">
        <v>3934104192.0099902</v>
      </c>
      <c r="F1189" s="414">
        <v>94184802.370000094</v>
      </c>
      <c r="G1189" s="413">
        <v>0.142061079992367</v>
      </c>
      <c r="H1189" s="413">
        <v>4.7213723881434903E-2</v>
      </c>
    </row>
    <row r="1190" spans="1:8" x14ac:dyDescent="0.25">
      <c r="A1190" s="411" t="s">
        <v>64</v>
      </c>
      <c r="B1190" s="411" t="s">
        <v>314</v>
      </c>
      <c r="C1190" s="412">
        <v>43709</v>
      </c>
      <c r="D1190" s="413" t="str">
        <f t="shared" si="95"/>
        <v>43709АкБарс2</v>
      </c>
      <c r="E1190" s="414">
        <v>3843079874.7199998</v>
      </c>
      <c r="F1190" s="414">
        <v>91024317.290000007</v>
      </c>
      <c r="G1190" s="413">
        <v>0.14157259192479801</v>
      </c>
      <c r="H1190" s="413">
        <v>4.3555274257598801E-2</v>
      </c>
    </row>
    <row r="1191" spans="1:8" x14ac:dyDescent="0.25">
      <c r="A1191" s="411" t="s">
        <v>64</v>
      </c>
      <c r="B1191" s="411" t="s">
        <v>314</v>
      </c>
      <c r="C1191" s="412">
        <v>43739</v>
      </c>
      <c r="D1191" s="413" t="str">
        <f t="shared" si="95"/>
        <v>43739АкБарс2</v>
      </c>
      <c r="E1191" s="414">
        <v>3750193552.8099999</v>
      </c>
      <c r="F1191" s="414">
        <v>92886321.909999698</v>
      </c>
      <c r="G1191" s="413">
        <v>0.151402481815023</v>
      </c>
      <c r="H1191" s="413">
        <v>3.6666226441937698E-2</v>
      </c>
    </row>
    <row r="1192" spans="1:8" x14ac:dyDescent="0.25">
      <c r="A1192" s="411" t="s">
        <v>70</v>
      </c>
      <c r="B1192" s="411" t="s">
        <v>25</v>
      </c>
      <c r="C1192" s="412">
        <v>42522</v>
      </c>
      <c r="D1192" s="413" t="str">
        <f t="shared" si="95"/>
        <v>42522Вега-2</v>
      </c>
      <c r="E1192" s="414">
        <v>1886070771.3099999</v>
      </c>
      <c r="F1192" s="414">
        <v>27003974.780000001</v>
      </c>
      <c r="G1192" s="413">
        <v>0.126583713608514</v>
      </c>
      <c r="H1192" s="413">
        <v>0.22146142222526299</v>
      </c>
    </row>
    <row r="1193" spans="1:8" x14ac:dyDescent="0.25">
      <c r="A1193" s="411" t="s">
        <v>70</v>
      </c>
      <c r="B1193" s="411" t="s">
        <v>25</v>
      </c>
      <c r="C1193" s="412">
        <v>42552</v>
      </c>
      <c r="D1193" s="413" t="str">
        <f t="shared" si="95"/>
        <v>42552Вега-2</v>
      </c>
      <c r="E1193" s="414">
        <v>1838329830.03</v>
      </c>
      <c r="F1193" s="414">
        <v>47740941.280000001</v>
      </c>
      <c r="G1193" s="413">
        <v>0.22824952587890199</v>
      </c>
      <c r="H1193" s="413">
        <v>2.3857803532766099E-2</v>
      </c>
    </row>
    <row r="1194" spans="1:8" x14ac:dyDescent="0.25">
      <c r="A1194" s="411" t="s">
        <v>70</v>
      </c>
      <c r="B1194" s="411" t="s">
        <v>25</v>
      </c>
      <c r="C1194" s="412">
        <v>42583</v>
      </c>
      <c r="D1194" s="413" t="str">
        <f t="shared" si="95"/>
        <v>42583Вега-2</v>
      </c>
      <c r="E1194" s="414">
        <v>1802121206.6900001</v>
      </c>
      <c r="F1194" s="414">
        <v>36208623.340000004</v>
      </c>
      <c r="G1194" s="413">
        <v>0.118062546658824</v>
      </c>
      <c r="H1194" s="413">
        <v>8.21841030402157E-2</v>
      </c>
    </row>
    <row r="1195" spans="1:8" x14ac:dyDescent="0.25">
      <c r="A1195" s="411" t="s">
        <v>70</v>
      </c>
      <c r="B1195" s="411" t="s">
        <v>25</v>
      </c>
      <c r="C1195" s="412">
        <v>42614</v>
      </c>
      <c r="D1195" s="413" t="str">
        <f t="shared" si="95"/>
        <v>42614Вега-2</v>
      </c>
      <c r="E1195" s="414">
        <v>1743881221.52</v>
      </c>
      <c r="F1195" s="414">
        <v>58239985.170000002</v>
      </c>
      <c r="G1195" s="413">
        <v>0.19429603642915699</v>
      </c>
      <c r="H1195" s="413">
        <v>0.38339434442745302</v>
      </c>
    </row>
    <row r="1196" spans="1:8" x14ac:dyDescent="0.25">
      <c r="A1196" s="411" t="s">
        <v>70</v>
      </c>
      <c r="B1196" s="411" t="s">
        <v>25</v>
      </c>
      <c r="C1196" s="412">
        <v>42644</v>
      </c>
      <c r="D1196" s="413" t="str">
        <f t="shared" si="95"/>
        <v>42644Вега-2</v>
      </c>
      <c r="E1196" s="414">
        <v>1710034156.1600001</v>
      </c>
      <c r="F1196" s="414">
        <v>33847065.359999999</v>
      </c>
      <c r="G1196" s="413">
        <v>0.13903520144634701</v>
      </c>
      <c r="H1196" s="413">
        <v>5.3937019671978101E-2</v>
      </c>
    </row>
    <row r="1197" spans="1:8" x14ac:dyDescent="0.25">
      <c r="A1197" s="411" t="s">
        <v>70</v>
      </c>
      <c r="B1197" s="411" t="s">
        <v>25</v>
      </c>
      <c r="C1197" s="412">
        <v>42675</v>
      </c>
      <c r="D1197" s="413" t="str">
        <f t="shared" si="95"/>
        <v>42675Вега-2</v>
      </c>
      <c r="E1197" s="414">
        <v>1669170792.47</v>
      </c>
      <c r="F1197" s="414">
        <v>40863363.689999998</v>
      </c>
      <c r="G1197" s="413">
        <v>0.16401144246761601</v>
      </c>
      <c r="H1197" s="413">
        <v>7.9330588070241098E-2</v>
      </c>
    </row>
    <row r="1198" spans="1:8" x14ac:dyDescent="0.25">
      <c r="A1198" s="411" t="s">
        <v>70</v>
      </c>
      <c r="B1198" s="411" t="s">
        <v>25</v>
      </c>
      <c r="C1198" s="412">
        <v>42705</v>
      </c>
      <c r="D1198" s="413" t="str">
        <f t="shared" si="95"/>
        <v>42705Вега-2</v>
      </c>
      <c r="E1198" s="414">
        <v>1624423943.9400001</v>
      </c>
      <c r="F1198" s="414">
        <v>44746848.530000001</v>
      </c>
      <c r="G1198" s="413">
        <v>0.16480225185248801</v>
      </c>
      <c r="H1198" s="413">
        <v>0.52325339121806003</v>
      </c>
    </row>
    <row r="1199" spans="1:8" x14ac:dyDescent="0.25">
      <c r="A1199" s="411" t="s">
        <v>70</v>
      </c>
      <c r="B1199" s="411" t="s">
        <v>25</v>
      </c>
      <c r="C1199" s="412">
        <v>42736</v>
      </c>
      <c r="D1199" s="413" t="str">
        <f t="shared" si="95"/>
        <v>42736Вега-2</v>
      </c>
      <c r="E1199" s="414">
        <v>1586963144.8199999</v>
      </c>
      <c r="F1199" s="414">
        <v>53799470.230000101</v>
      </c>
      <c r="G1199" s="413">
        <v>0.234190828866607</v>
      </c>
      <c r="H1199" s="413">
        <v>0.17674684522751999</v>
      </c>
    </row>
    <row r="1200" spans="1:8" x14ac:dyDescent="0.25">
      <c r="A1200" s="411" t="s">
        <v>70</v>
      </c>
      <c r="B1200" s="411" t="s">
        <v>25</v>
      </c>
      <c r="C1200" s="412">
        <v>42767</v>
      </c>
      <c r="D1200" s="413" t="str">
        <f t="shared" si="95"/>
        <v>42767Вега-2</v>
      </c>
      <c r="E1200" s="414">
        <v>1549767501.6300001</v>
      </c>
      <c r="F1200" s="414">
        <v>37195643.189999901</v>
      </c>
      <c r="G1200" s="413">
        <v>0.17298064713584199</v>
      </c>
      <c r="H1200" s="413">
        <v>0.14827585214754799</v>
      </c>
    </row>
    <row r="1201" spans="1:8" x14ac:dyDescent="0.25">
      <c r="A1201" s="411" t="s">
        <v>70</v>
      </c>
      <c r="B1201" s="411" t="s">
        <v>25</v>
      </c>
      <c r="C1201" s="412">
        <v>42795</v>
      </c>
      <c r="D1201" s="413" t="str">
        <f t="shared" si="95"/>
        <v>42795Вега-2</v>
      </c>
      <c r="E1201" s="414">
        <v>1507348394.3199999</v>
      </c>
      <c r="F1201" s="414">
        <v>42419107.310000002</v>
      </c>
      <c r="G1201" s="413">
        <v>0.25245212785712501</v>
      </c>
      <c r="H1201" s="413">
        <v>9.1485388652639194E-2</v>
      </c>
    </row>
    <row r="1202" spans="1:8" x14ac:dyDescent="0.25">
      <c r="A1202" s="411" t="s">
        <v>70</v>
      </c>
      <c r="B1202" s="411" t="s">
        <v>25</v>
      </c>
      <c r="C1202" s="412">
        <v>42826</v>
      </c>
      <c r="D1202" s="413" t="str">
        <f t="shared" si="95"/>
        <v>42826Вега-2</v>
      </c>
      <c r="E1202" s="414">
        <v>1464783869.73</v>
      </c>
      <c r="F1202" s="414">
        <v>42564524.590000004</v>
      </c>
      <c r="G1202" s="413">
        <v>0.181235643843667</v>
      </c>
      <c r="H1202" s="413">
        <v>0.106888067891749</v>
      </c>
    </row>
    <row r="1203" spans="1:8" x14ac:dyDescent="0.25">
      <c r="A1203" s="411" t="s">
        <v>70</v>
      </c>
      <c r="B1203" s="411" t="s">
        <v>25</v>
      </c>
      <c r="C1203" s="412">
        <v>42856</v>
      </c>
      <c r="D1203" s="413" t="str">
        <f t="shared" si="95"/>
        <v>42856Вега-2</v>
      </c>
      <c r="E1203" s="414">
        <v>1412748306.5799999</v>
      </c>
      <c r="F1203" s="414">
        <v>52035563.149999999</v>
      </c>
      <c r="G1203" s="413">
        <v>0.196371300457159</v>
      </c>
      <c r="H1203" s="413">
        <v>0.207033538949568</v>
      </c>
    </row>
    <row r="1204" spans="1:8" x14ac:dyDescent="0.25">
      <c r="A1204" s="411" t="s">
        <v>70</v>
      </c>
      <c r="B1204" s="411" t="s">
        <v>25</v>
      </c>
      <c r="C1204" s="412">
        <v>42887</v>
      </c>
      <c r="D1204" s="413" t="str">
        <f t="shared" si="95"/>
        <v>42887Вега-2</v>
      </c>
      <c r="E1204" s="414">
        <v>1360263146.1600001</v>
      </c>
      <c r="F1204" s="414">
        <v>52485160.420000002</v>
      </c>
      <c r="G1204" s="413">
        <v>0.245495006297868</v>
      </c>
      <c r="H1204" s="413">
        <v>0.13532845244031599</v>
      </c>
    </row>
    <row r="1205" spans="1:8" x14ac:dyDescent="0.25">
      <c r="A1205" s="411" t="s">
        <v>70</v>
      </c>
      <c r="B1205" s="411" t="s">
        <v>25</v>
      </c>
      <c r="C1205" s="412">
        <v>42917</v>
      </c>
      <c r="D1205" s="413" t="str">
        <f t="shared" si="95"/>
        <v>42917Вега-2</v>
      </c>
      <c r="E1205" s="414">
        <v>1322838115.5</v>
      </c>
      <c r="F1205" s="414">
        <v>37425030.659999996</v>
      </c>
      <c r="G1205" s="413">
        <v>0.25165395985958999</v>
      </c>
      <c r="H1205" s="413">
        <v>0.14270344988252601</v>
      </c>
    </row>
    <row r="1206" spans="1:8" x14ac:dyDescent="0.25">
      <c r="A1206" s="411" t="s">
        <v>70</v>
      </c>
      <c r="B1206" s="411" t="s">
        <v>25</v>
      </c>
      <c r="C1206" s="412">
        <v>42948</v>
      </c>
      <c r="D1206" s="413" t="str">
        <f t="shared" si="95"/>
        <v>42948Вега-2</v>
      </c>
      <c r="E1206" s="414">
        <v>1275313769.8</v>
      </c>
      <c r="F1206" s="414">
        <v>47524345.700000003</v>
      </c>
      <c r="G1206" s="413">
        <v>0.233060525183025</v>
      </c>
      <c r="H1206" s="413">
        <v>0.312807625314863</v>
      </c>
    </row>
    <row r="1207" spans="1:8" x14ac:dyDescent="0.25">
      <c r="A1207" s="411" t="s">
        <v>70</v>
      </c>
      <c r="B1207" s="411" t="s">
        <v>25</v>
      </c>
      <c r="C1207" s="412">
        <v>42979</v>
      </c>
      <c r="D1207" s="413" t="str">
        <f t="shared" si="95"/>
        <v>42979Вега-2</v>
      </c>
      <c r="E1207" s="414">
        <v>1227117001.47</v>
      </c>
      <c r="F1207" s="414">
        <v>48196768.329999998</v>
      </c>
      <c r="G1207" s="413">
        <v>0.18119157489908599</v>
      </c>
      <c r="H1207" s="413">
        <v>0.220121548629302</v>
      </c>
    </row>
    <row r="1208" spans="1:8" x14ac:dyDescent="0.25">
      <c r="A1208" s="411" t="s">
        <v>70</v>
      </c>
      <c r="B1208" s="411" t="s">
        <v>25</v>
      </c>
      <c r="C1208" s="412">
        <v>43009</v>
      </c>
      <c r="D1208" s="413" t="str">
        <f t="shared" si="95"/>
        <v>43009Вега-2</v>
      </c>
      <c r="E1208" s="414">
        <v>1207209134.6199999</v>
      </c>
      <c r="F1208" s="414">
        <v>19907866.850000001</v>
      </c>
      <c r="G1208" s="413">
        <v>0.110214625771314</v>
      </c>
      <c r="H1208" s="413">
        <v>5.7600817044800599E-2</v>
      </c>
    </row>
    <row r="1209" spans="1:8" x14ac:dyDescent="0.25">
      <c r="A1209" s="411" t="s">
        <v>70</v>
      </c>
      <c r="B1209" s="411" t="s">
        <v>25</v>
      </c>
      <c r="C1209" s="412">
        <v>43040</v>
      </c>
      <c r="D1209" s="413" t="str">
        <f t="shared" si="95"/>
        <v>43040Вега-2</v>
      </c>
      <c r="E1209" s="414">
        <v>1170422483.2</v>
      </c>
      <c r="F1209" s="414">
        <v>36786651.420000002</v>
      </c>
      <c r="G1209" s="413">
        <v>0.24985683607281101</v>
      </c>
      <c r="H1209" s="413">
        <v>0.1450244467706</v>
      </c>
    </row>
    <row r="1210" spans="1:8" x14ac:dyDescent="0.25">
      <c r="A1210" s="411" t="s">
        <v>70</v>
      </c>
      <c r="B1210" s="411" t="s">
        <v>25</v>
      </c>
      <c r="C1210" s="412">
        <v>43070</v>
      </c>
      <c r="D1210" s="413" t="str">
        <f t="shared" si="95"/>
        <v>43070Вега-2</v>
      </c>
      <c r="E1210" s="414">
        <v>1128091071.01</v>
      </c>
      <c r="F1210" s="414">
        <v>42331412.189999998</v>
      </c>
      <c r="G1210" s="413">
        <v>0.251113508387863</v>
      </c>
      <c r="H1210" s="413">
        <v>0.23300483628592</v>
      </c>
    </row>
    <row r="1211" spans="1:8" x14ac:dyDescent="0.25">
      <c r="A1211" s="411" t="s">
        <v>70</v>
      </c>
      <c r="B1211" s="411" t="s">
        <v>25</v>
      </c>
      <c r="C1211" s="412">
        <v>43101</v>
      </c>
      <c r="D1211" s="413" t="str">
        <f t="shared" si="95"/>
        <v>43101Вега-2</v>
      </c>
      <c r="E1211" s="414">
        <v>1103510112.8399999</v>
      </c>
      <c r="F1211" s="414">
        <v>24580958.170000002</v>
      </c>
      <c r="G1211" s="413">
        <v>0.15348870399932499</v>
      </c>
      <c r="H1211" s="413">
        <v>0.16682740517990799</v>
      </c>
    </row>
    <row r="1212" spans="1:8" x14ac:dyDescent="0.25">
      <c r="A1212" s="411" t="s">
        <v>70</v>
      </c>
      <c r="B1212" s="411" t="s">
        <v>25</v>
      </c>
      <c r="C1212" s="412">
        <v>43132</v>
      </c>
      <c r="D1212" s="413" t="str">
        <f t="shared" si="95"/>
        <v>43132Вега-2</v>
      </c>
      <c r="E1212" s="414">
        <v>1063938916.28</v>
      </c>
      <c r="F1212" s="414">
        <v>39571196.560000002</v>
      </c>
      <c r="G1212" s="413">
        <v>0.297798626596604</v>
      </c>
      <c r="H1212" s="413">
        <v>6.5661406347654605E-2</v>
      </c>
    </row>
    <row r="1213" spans="1:8" x14ac:dyDescent="0.25">
      <c r="A1213" s="411" t="s">
        <v>70</v>
      </c>
      <c r="B1213" s="411" t="s">
        <v>25</v>
      </c>
      <c r="C1213" s="412">
        <v>43160</v>
      </c>
      <c r="D1213" s="413" t="str">
        <f t="shared" si="95"/>
        <v>43160Вега-2</v>
      </c>
      <c r="E1213" s="414">
        <v>1035099643.9400001</v>
      </c>
      <c r="F1213" s="414">
        <v>28839272.34</v>
      </c>
      <c r="G1213" s="413">
        <v>0.21957561308794299</v>
      </c>
      <c r="H1213" s="413">
        <v>0.19357116118937401</v>
      </c>
    </row>
    <row r="1214" spans="1:8" x14ac:dyDescent="0.25">
      <c r="A1214" s="411" t="s">
        <v>70</v>
      </c>
      <c r="B1214" s="411" t="s">
        <v>25</v>
      </c>
      <c r="C1214" s="412">
        <v>43191</v>
      </c>
      <c r="D1214" s="413" t="str">
        <f t="shared" si="95"/>
        <v>43191Вега-2</v>
      </c>
      <c r="E1214" s="414">
        <v>1003800536.5599999</v>
      </c>
      <c r="F1214" s="414">
        <v>31299107.379999999</v>
      </c>
      <c r="G1214" s="413">
        <v>0.16125599753769601</v>
      </c>
      <c r="H1214" s="413">
        <v>0.17621206496266101</v>
      </c>
    </row>
    <row r="1215" spans="1:8" x14ac:dyDescent="0.25">
      <c r="A1215" s="411" t="s">
        <v>70</v>
      </c>
      <c r="B1215" s="411" t="s">
        <v>25</v>
      </c>
      <c r="C1215" s="412">
        <v>43221</v>
      </c>
      <c r="D1215" s="413" t="str">
        <f t="shared" si="95"/>
        <v>43221Вега-2</v>
      </c>
      <c r="E1215" s="414">
        <v>964745553.36000001</v>
      </c>
      <c r="F1215" s="414">
        <v>39054983.200000003</v>
      </c>
      <c r="G1215" s="413">
        <v>0.31042109462676598</v>
      </c>
      <c r="H1215" s="413">
        <v>0.121635693084149</v>
      </c>
    </row>
    <row r="1216" spans="1:8" x14ac:dyDescent="0.25">
      <c r="A1216" s="411" t="s">
        <v>70</v>
      </c>
      <c r="B1216" s="411" t="s">
        <v>25</v>
      </c>
      <c r="C1216" s="412">
        <v>43252</v>
      </c>
      <c r="D1216" s="413" t="str">
        <f t="shared" si="95"/>
        <v>43252Вега-2</v>
      </c>
      <c r="E1216" s="414">
        <v>929007432.72999895</v>
      </c>
      <c r="F1216" s="414">
        <v>35738120.630000003</v>
      </c>
      <c r="G1216" s="413">
        <v>0.341265585244801</v>
      </c>
      <c r="H1216" s="413">
        <v>0.10370656216954199</v>
      </c>
    </row>
    <row r="1217" spans="1:8" x14ac:dyDescent="0.25">
      <c r="A1217" s="411" t="s">
        <v>70</v>
      </c>
      <c r="B1217" s="411" t="s">
        <v>25</v>
      </c>
      <c r="C1217" s="412">
        <v>43282</v>
      </c>
      <c r="D1217" s="413" t="str">
        <f t="shared" ref="D1217:D1280" si="96">C1217&amp;B1217</f>
        <v>43282Вега-2</v>
      </c>
      <c r="E1217" s="414">
        <v>890734590.09000003</v>
      </c>
      <c r="F1217" s="414">
        <v>38272842.640000001</v>
      </c>
      <c r="G1217" s="413">
        <v>0.35281247174133901</v>
      </c>
      <c r="H1217" s="413">
        <v>0.112471375951503</v>
      </c>
    </row>
    <row r="1218" spans="1:8" x14ac:dyDescent="0.25">
      <c r="A1218" s="411" t="s">
        <v>70</v>
      </c>
      <c r="B1218" s="411" t="s">
        <v>25</v>
      </c>
      <c r="C1218" s="412">
        <v>43313</v>
      </c>
      <c r="D1218" s="413" t="str">
        <f t="shared" si="96"/>
        <v>43313Вега-2</v>
      </c>
      <c r="E1218" s="414">
        <v>864684751.46000004</v>
      </c>
      <c r="F1218" s="414">
        <v>26049838.629999999</v>
      </c>
      <c r="G1218" s="413">
        <v>0.20791350934601299</v>
      </c>
      <c r="H1218" s="413">
        <v>0.10146248778830801</v>
      </c>
    </row>
    <row r="1219" spans="1:8" x14ac:dyDescent="0.25">
      <c r="A1219" s="411" t="s">
        <v>70</v>
      </c>
      <c r="B1219" s="411" t="s">
        <v>25</v>
      </c>
      <c r="C1219" s="412">
        <v>43344</v>
      </c>
      <c r="D1219" s="413" t="str">
        <f t="shared" si="96"/>
        <v>43344Вега-2</v>
      </c>
      <c r="E1219" s="414">
        <v>826627772.46000099</v>
      </c>
      <c r="F1219" s="414">
        <v>38056979</v>
      </c>
      <c r="G1219" s="413">
        <v>0.36047418027044398</v>
      </c>
      <c r="H1219" s="413">
        <v>9.7394751341045097E-2</v>
      </c>
    </row>
    <row r="1220" spans="1:8" x14ac:dyDescent="0.25">
      <c r="A1220" s="411" t="s">
        <v>70</v>
      </c>
      <c r="B1220" s="411" t="s">
        <v>25</v>
      </c>
      <c r="C1220" s="412">
        <v>43374</v>
      </c>
      <c r="D1220" s="413" t="str">
        <f t="shared" si="96"/>
        <v>43374Вега-2</v>
      </c>
      <c r="E1220" s="414">
        <v>791144870.33000004</v>
      </c>
      <c r="F1220" s="414">
        <v>35482902.130000003</v>
      </c>
      <c r="G1220" s="413">
        <v>0.38273009769686001</v>
      </c>
      <c r="H1220" s="413">
        <v>0.15632376356043501</v>
      </c>
    </row>
    <row r="1221" spans="1:8" x14ac:dyDescent="0.25">
      <c r="A1221" s="411" t="s">
        <v>70</v>
      </c>
      <c r="B1221" s="411" t="s">
        <v>25</v>
      </c>
      <c r="C1221" s="412">
        <v>43405</v>
      </c>
      <c r="D1221" s="413" t="str">
        <f t="shared" si="96"/>
        <v>43405Вега-2</v>
      </c>
      <c r="E1221" s="414">
        <v>759447989.23000097</v>
      </c>
      <c r="F1221" s="414">
        <v>31696881.100000001</v>
      </c>
      <c r="G1221" s="413">
        <v>0.25226406721953298</v>
      </c>
      <c r="H1221" s="413">
        <v>0.19148432734857901</v>
      </c>
    </row>
    <row r="1222" spans="1:8" x14ac:dyDescent="0.25">
      <c r="A1222" s="411" t="s">
        <v>70</v>
      </c>
      <c r="B1222" s="411" t="s">
        <v>25</v>
      </c>
      <c r="C1222" s="412">
        <v>43435</v>
      </c>
      <c r="D1222" s="413" t="str">
        <f t="shared" si="96"/>
        <v>43435Вега-2</v>
      </c>
      <c r="E1222" s="414">
        <v>744180143.94000101</v>
      </c>
      <c r="F1222" s="414">
        <v>15267845.289999999</v>
      </c>
      <c r="G1222" s="413">
        <v>0.14693360893615801</v>
      </c>
      <c r="H1222" s="413">
        <v>0.13617169651942301</v>
      </c>
    </row>
    <row r="1223" spans="1:8" x14ac:dyDescent="0.25">
      <c r="A1223" s="411" t="s">
        <v>70</v>
      </c>
      <c r="B1223" s="411" t="s">
        <v>25</v>
      </c>
      <c r="C1223" s="412">
        <v>43466</v>
      </c>
      <c r="D1223" s="413" t="str">
        <f t="shared" si="96"/>
        <v>43466Вега-2</v>
      </c>
      <c r="E1223" s="414">
        <v>729265025.28999901</v>
      </c>
      <c r="F1223" s="414">
        <v>14915118.65</v>
      </c>
      <c r="G1223" s="413">
        <v>0.17255724079472101</v>
      </c>
      <c r="H1223" s="413">
        <v>4.5964752079858402E-2</v>
      </c>
    </row>
    <row r="1224" spans="1:8" x14ac:dyDescent="0.25">
      <c r="A1224" s="411" t="s">
        <v>70</v>
      </c>
      <c r="B1224" s="411" t="s">
        <v>25</v>
      </c>
      <c r="C1224" s="412">
        <v>43497</v>
      </c>
      <c r="D1224" s="413" t="str">
        <f t="shared" si="96"/>
        <v>43497Вега-2</v>
      </c>
      <c r="E1224" s="414">
        <v>704730033.11000001</v>
      </c>
      <c r="F1224" s="414">
        <v>24534992.18</v>
      </c>
      <c r="G1224" s="413">
        <v>0.220160313336071</v>
      </c>
      <c r="H1224" s="413">
        <v>0.110024646010631</v>
      </c>
    </row>
    <row r="1225" spans="1:8" x14ac:dyDescent="0.25">
      <c r="A1225" s="411" t="s">
        <v>70</v>
      </c>
      <c r="B1225" s="411" t="s">
        <v>25</v>
      </c>
      <c r="C1225" s="412">
        <v>43525</v>
      </c>
      <c r="D1225" s="413" t="str">
        <f t="shared" si="96"/>
        <v>43525Вега-2</v>
      </c>
      <c r="E1225" s="414">
        <v>686188830.62</v>
      </c>
      <c r="F1225" s="414">
        <v>18541202.489999998</v>
      </c>
      <c r="G1225" s="413">
        <v>0.204680752110519</v>
      </c>
      <c r="H1225" s="413">
        <v>6.2981678095397897E-2</v>
      </c>
    </row>
    <row r="1226" spans="1:8" x14ac:dyDescent="0.25">
      <c r="A1226" s="411" t="s">
        <v>70</v>
      </c>
      <c r="B1226" s="411" t="s">
        <v>25</v>
      </c>
      <c r="C1226" s="412">
        <v>43556</v>
      </c>
      <c r="D1226" s="413" t="str">
        <f t="shared" si="96"/>
        <v>43556Вега-2</v>
      </c>
      <c r="E1226" s="414">
        <v>665911150.40999997</v>
      </c>
      <c r="F1226" s="414">
        <v>20277680.210000001</v>
      </c>
      <c r="G1226" s="413">
        <v>0.245550282581739</v>
      </c>
      <c r="H1226" s="413">
        <v>2.4490288255148901E-2</v>
      </c>
    </row>
    <row r="1227" spans="1:8" x14ac:dyDescent="0.25">
      <c r="A1227" s="411" t="s">
        <v>70</v>
      </c>
      <c r="B1227" s="411" t="s">
        <v>25</v>
      </c>
      <c r="C1227" s="412">
        <v>43586</v>
      </c>
      <c r="D1227" s="413" t="str">
        <f t="shared" si="96"/>
        <v>43586Вега-2</v>
      </c>
      <c r="E1227" s="414">
        <v>648171684.99000001</v>
      </c>
      <c r="F1227" s="414">
        <v>17739465.420000002</v>
      </c>
      <c r="G1227" s="413">
        <v>0.233035250792474</v>
      </c>
      <c r="H1227" s="413">
        <v>7.1832339571512901E-2</v>
      </c>
    </row>
    <row r="1228" spans="1:8" x14ac:dyDescent="0.25">
      <c r="A1228" s="411" t="s">
        <v>70</v>
      </c>
      <c r="B1228" s="411" t="s">
        <v>25</v>
      </c>
      <c r="C1228" s="412">
        <v>43617</v>
      </c>
      <c r="D1228" s="413" t="str">
        <f t="shared" si="96"/>
        <v>43617Вега-2</v>
      </c>
      <c r="E1228" s="414">
        <v>637234297.53999996</v>
      </c>
      <c r="F1228" s="414">
        <v>10937387.449999999</v>
      </c>
      <c r="G1228" s="413">
        <v>7.0861718379979996E-2</v>
      </c>
      <c r="H1228" s="413">
        <v>6.9568523513610495E-2</v>
      </c>
    </row>
    <row r="1229" spans="1:8" x14ac:dyDescent="0.25">
      <c r="A1229" s="411" t="s">
        <v>70</v>
      </c>
      <c r="B1229" s="411" t="s">
        <v>25</v>
      </c>
      <c r="C1229" s="412">
        <v>43647</v>
      </c>
      <c r="D1229" s="413" t="str">
        <f t="shared" si="96"/>
        <v>43647Вега-2</v>
      </c>
      <c r="E1229" s="414">
        <v>627795493.92999995</v>
      </c>
      <c r="F1229" s="414">
        <v>9438803.6099999994</v>
      </c>
      <c r="G1229" s="413">
        <v>0.115353457670547</v>
      </c>
      <c r="H1229" s="413">
        <v>3.8771050323106002E-2</v>
      </c>
    </row>
    <row r="1230" spans="1:8" x14ac:dyDescent="0.25">
      <c r="A1230" s="411" t="s">
        <v>70</v>
      </c>
      <c r="B1230" s="411" t="s">
        <v>25</v>
      </c>
      <c r="C1230" s="412">
        <v>43678</v>
      </c>
      <c r="D1230" s="413" t="str">
        <f t="shared" si="96"/>
        <v>43678Вега-2</v>
      </c>
      <c r="E1230" s="414">
        <v>607402158.49000001</v>
      </c>
      <c r="F1230" s="414">
        <v>20393335.440000001</v>
      </c>
      <c r="G1230" s="413">
        <v>0.22360113178174101</v>
      </c>
      <c r="H1230" s="413">
        <v>0.13292491634960699</v>
      </c>
    </row>
    <row r="1231" spans="1:8" x14ac:dyDescent="0.25">
      <c r="A1231" s="411" t="s">
        <v>70</v>
      </c>
      <c r="B1231" s="411" t="s">
        <v>25</v>
      </c>
      <c r="C1231" s="412">
        <v>43709</v>
      </c>
      <c r="D1231" s="413" t="str">
        <f t="shared" si="96"/>
        <v>43709Вега-2</v>
      </c>
      <c r="E1231" s="414">
        <v>592207925.62</v>
      </c>
      <c r="F1231" s="414">
        <v>15194232.869999999</v>
      </c>
      <c r="G1231" s="413">
        <v>0.17018561015162101</v>
      </c>
      <c r="H1231" s="413">
        <v>0.121839135197559</v>
      </c>
    </row>
    <row r="1232" spans="1:8" x14ac:dyDescent="0.25">
      <c r="A1232" s="411" t="s">
        <v>70</v>
      </c>
      <c r="B1232" s="411" t="s">
        <v>25</v>
      </c>
      <c r="C1232" s="412">
        <v>43739</v>
      </c>
      <c r="D1232" s="413" t="str">
        <f t="shared" si="96"/>
        <v>43739Вега-2</v>
      </c>
      <c r="E1232" s="414">
        <v>579590148.14999998</v>
      </c>
      <c r="F1232" s="414">
        <v>12617777.470000001</v>
      </c>
      <c r="G1232" s="413">
        <v>0.154422914821637</v>
      </c>
      <c r="H1232" s="413">
        <v>7.58468043294106E-2</v>
      </c>
    </row>
    <row r="1233" spans="1:8" x14ac:dyDescent="0.25">
      <c r="A1233" s="411" t="s">
        <v>68</v>
      </c>
      <c r="B1233" s="411" t="s">
        <v>24</v>
      </c>
      <c r="C1233" s="412">
        <v>42522</v>
      </c>
      <c r="D1233" s="413" t="str">
        <f t="shared" si="96"/>
        <v>42522Вега-1</v>
      </c>
      <c r="E1233" s="414">
        <v>1559544793.1400001</v>
      </c>
      <c r="F1233" s="414">
        <v>24159441.190000001</v>
      </c>
      <c r="G1233" s="413">
        <v>0.15303452411572099</v>
      </c>
      <c r="H1233" s="413">
        <v>0</v>
      </c>
    </row>
    <row r="1234" spans="1:8" x14ac:dyDescent="0.25">
      <c r="A1234" s="411" t="s">
        <v>68</v>
      </c>
      <c r="B1234" s="411" t="s">
        <v>24</v>
      </c>
      <c r="C1234" s="412">
        <v>42552</v>
      </c>
      <c r="D1234" s="413" t="str">
        <f t="shared" si="96"/>
        <v>42552Вега-1</v>
      </c>
      <c r="E1234" s="414">
        <v>1504359684.5599999</v>
      </c>
      <c r="F1234" s="414">
        <v>55185108.579999998</v>
      </c>
      <c r="G1234" s="413">
        <v>0.166332924275682</v>
      </c>
      <c r="H1234" s="413">
        <v>0.20457847423514999</v>
      </c>
    </row>
    <row r="1235" spans="1:8" x14ac:dyDescent="0.25">
      <c r="A1235" s="411" t="s">
        <v>68</v>
      </c>
      <c r="B1235" s="411" t="s">
        <v>24</v>
      </c>
      <c r="C1235" s="412">
        <v>42583</v>
      </c>
      <c r="D1235" s="413" t="str">
        <f t="shared" si="96"/>
        <v>42583Вега-1</v>
      </c>
      <c r="E1235" s="414">
        <v>1462291207.55</v>
      </c>
      <c r="F1235" s="414">
        <v>42068477.009999998</v>
      </c>
      <c r="G1235" s="413">
        <v>0.19635709349167901</v>
      </c>
      <c r="H1235" s="413">
        <v>0.19414485587722899</v>
      </c>
    </row>
    <row r="1236" spans="1:8" x14ac:dyDescent="0.25">
      <c r="A1236" s="411" t="s">
        <v>68</v>
      </c>
      <c r="B1236" s="411" t="s">
        <v>24</v>
      </c>
      <c r="C1236" s="412">
        <v>42614</v>
      </c>
      <c r="D1236" s="413" t="str">
        <f t="shared" si="96"/>
        <v>42614Вега-1</v>
      </c>
      <c r="E1236" s="414">
        <v>1401977227.1900001</v>
      </c>
      <c r="F1236" s="414">
        <v>60313980.359999999</v>
      </c>
      <c r="G1236" s="413">
        <v>0.20670913533173901</v>
      </c>
      <c r="H1236" s="413">
        <v>0.43861619161031701</v>
      </c>
    </row>
    <row r="1237" spans="1:8" x14ac:dyDescent="0.25">
      <c r="A1237" s="411" t="s">
        <v>68</v>
      </c>
      <c r="B1237" s="411" t="s">
        <v>24</v>
      </c>
      <c r="C1237" s="412">
        <v>42644</v>
      </c>
      <c r="D1237" s="413" t="str">
        <f t="shared" si="96"/>
        <v>42644Вега-1</v>
      </c>
      <c r="E1237" s="414">
        <v>1369839960.98</v>
      </c>
      <c r="F1237" s="414">
        <v>32137266.210000001</v>
      </c>
      <c r="G1237" s="413">
        <v>0.194085681393772</v>
      </c>
      <c r="H1237" s="413">
        <v>3.0924398077003101E-2</v>
      </c>
    </row>
    <row r="1238" spans="1:8" x14ac:dyDescent="0.25">
      <c r="A1238" s="411" t="s">
        <v>68</v>
      </c>
      <c r="B1238" s="411" t="s">
        <v>24</v>
      </c>
      <c r="C1238" s="412">
        <v>42675</v>
      </c>
      <c r="D1238" s="413" t="str">
        <f t="shared" si="96"/>
        <v>42675Вега-1</v>
      </c>
      <c r="E1238" s="414">
        <v>1328237590.3</v>
      </c>
      <c r="F1238" s="414">
        <v>41602370.68</v>
      </c>
      <c r="G1238" s="413">
        <v>0.14139561895213101</v>
      </c>
      <c r="H1238" s="413">
        <v>0.17206997157814799</v>
      </c>
    </row>
    <row r="1239" spans="1:8" x14ac:dyDescent="0.25">
      <c r="A1239" s="411" t="s">
        <v>68</v>
      </c>
      <c r="B1239" s="411" t="s">
        <v>24</v>
      </c>
      <c r="C1239" s="412">
        <v>42705</v>
      </c>
      <c r="D1239" s="413" t="str">
        <f t="shared" si="96"/>
        <v>42705Вега-1</v>
      </c>
      <c r="E1239" s="414">
        <v>1290857199.75</v>
      </c>
      <c r="F1239" s="414">
        <v>37960171.380000003</v>
      </c>
      <c r="G1239" s="413">
        <v>0.17356055420987601</v>
      </c>
      <c r="H1239" s="413">
        <v>0.16685430608001101</v>
      </c>
    </row>
    <row r="1240" spans="1:8" x14ac:dyDescent="0.25">
      <c r="A1240" s="411" t="s">
        <v>68</v>
      </c>
      <c r="B1240" s="411" t="s">
        <v>24</v>
      </c>
      <c r="C1240" s="412">
        <v>42736</v>
      </c>
      <c r="D1240" s="413" t="str">
        <f t="shared" si="96"/>
        <v>42736Вега-1</v>
      </c>
      <c r="E1240" s="414">
        <v>1271570744.03</v>
      </c>
      <c r="F1240" s="414">
        <v>32357823.440000001</v>
      </c>
      <c r="G1240" s="413">
        <v>9.8356793148167004E-2</v>
      </c>
      <c r="H1240" s="413">
        <v>0.15225735661670001</v>
      </c>
    </row>
    <row r="1241" spans="1:8" x14ac:dyDescent="0.25">
      <c r="A1241" s="411" t="s">
        <v>68</v>
      </c>
      <c r="B1241" s="411" t="s">
        <v>24</v>
      </c>
      <c r="C1241" s="412">
        <v>42767</v>
      </c>
      <c r="D1241" s="413" t="str">
        <f t="shared" si="96"/>
        <v>42767Вега-1</v>
      </c>
      <c r="E1241" s="414">
        <v>1253529077.6600001</v>
      </c>
      <c r="F1241" s="414">
        <v>18041666.370000001</v>
      </c>
      <c r="G1241" s="413">
        <v>0.100481363611168</v>
      </c>
      <c r="H1241" s="413">
        <v>0.109507432330158</v>
      </c>
    </row>
    <row r="1242" spans="1:8" x14ac:dyDescent="0.25">
      <c r="A1242" s="411" t="s">
        <v>68</v>
      </c>
      <c r="B1242" s="411" t="s">
        <v>24</v>
      </c>
      <c r="C1242" s="412">
        <v>42795</v>
      </c>
      <c r="D1242" s="413" t="str">
        <f t="shared" si="96"/>
        <v>42795Вега-1</v>
      </c>
      <c r="E1242" s="414">
        <v>1217300168.97</v>
      </c>
      <c r="F1242" s="414">
        <v>36228908.689999998</v>
      </c>
      <c r="G1242" s="413">
        <v>0.24719568952152701</v>
      </c>
      <c r="H1242" s="413">
        <v>0.120638307466623</v>
      </c>
    </row>
    <row r="1243" spans="1:8" x14ac:dyDescent="0.25">
      <c r="A1243" s="411" t="s">
        <v>68</v>
      </c>
      <c r="B1243" s="411" t="s">
        <v>24</v>
      </c>
      <c r="C1243" s="412">
        <v>42826</v>
      </c>
      <c r="D1243" s="413" t="str">
        <f t="shared" si="96"/>
        <v>42826Вега-1</v>
      </c>
      <c r="E1243" s="414">
        <v>1185538976.4200001</v>
      </c>
      <c r="F1243" s="414">
        <v>31761192.550000001</v>
      </c>
      <c r="G1243" s="413">
        <v>0.15476454093918701</v>
      </c>
      <c r="H1243" s="413">
        <v>0.10864248848739</v>
      </c>
    </row>
    <row r="1244" spans="1:8" x14ac:dyDescent="0.25">
      <c r="A1244" s="411" t="s">
        <v>68</v>
      </c>
      <c r="B1244" s="411" t="s">
        <v>24</v>
      </c>
      <c r="C1244" s="412">
        <v>42856</v>
      </c>
      <c r="D1244" s="413" t="str">
        <f t="shared" si="96"/>
        <v>42856Вега-1</v>
      </c>
      <c r="E1244" s="414">
        <v>1159051883.26</v>
      </c>
      <c r="F1244" s="414">
        <v>26487093.16</v>
      </c>
      <c r="G1244" s="413">
        <v>0.14548332451246301</v>
      </c>
      <c r="H1244" s="413">
        <v>9.6939105572555903E-2</v>
      </c>
    </row>
    <row r="1245" spans="1:8" x14ac:dyDescent="0.25">
      <c r="A1245" s="411" t="s">
        <v>68</v>
      </c>
      <c r="B1245" s="411" t="s">
        <v>24</v>
      </c>
      <c r="C1245" s="412">
        <v>42887</v>
      </c>
      <c r="D1245" s="413" t="str">
        <f t="shared" si="96"/>
        <v>42887Вега-1</v>
      </c>
      <c r="E1245" s="414">
        <v>1129837426.8800001</v>
      </c>
      <c r="F1245" s="414">
        <v>29214456.379999999</v>
      </c>
      <c r="G1245" s="413">
        <v>0.17916814460508601</v>
      </c>
      <c r="H1245" s="413">
        <v>7.0131077424959207E-2</v>
      </c>
    </row>
    <row r="1246" spans="1:8" x14ac:dyDescent="0.25">
      <c r="A1246" s="411" t="s">
        <v>68</v>
      </c>
      <c r="B1246" s="411" t="s">
        <v>24</v>
      </c>
      <c r="C1246" s="412">
        <v>42917</v>
      </c>
      <c r="D1246" s="413" t="str">
        <f t="shared" si="96"/>
        <v>42917Вега-1</v>
      </c>
      <c r="E1246" s="414">
        <v>1104546402.27</v>
      </c>
      <c r="F1246" s="414">
        <v>25291024.609999999</v>
      </c>
      <c r="G1246" s="413">
        <v>9.2644939145988495E-2</v>
      </c>
      <c r="H1246" s="413">
        <v>0.18120724661478599</v>
      </c>
    </row>
    <row r="1247" spans="1:8" x14ac:dyDescent="0.25">
      <c r="A1247" s="411" t="s">
        <v>68</v>
      </c>
      <c r="B1247" s="411" t="s">
        <v>24</v>
      </c>
      <c r="C1247" s="412">
        <v>42948</v>
      </c>
      <c r="D1247" s="413" t="str">
        <f t="shared" si="96"/>
        <v>42948Вега-1</v>
      </c>
      <c r="E1247" s="414">
        <v>1071080181.88</v>
      </c>
      <c r="F1247" s="414">
        <v>33466220.390000001</v>
      </c>
      <c r="G1247" s="413">
        <v>0.23221761437032501</v>
      </c>
      <c r="H1247" s="413">
        <v>0.17625072861854499</v>
      </c>
    </row>
    <row r="1248" spans="1:8" x14ac:dyDescent="0.25">
      <c r="A1248" s="411" t="s">
        <v>68</v>
      </c>
      <c r="B1248" s="411" t="s">
        <v>24</v>
      </c>
      <c r="C1248" s="412">
        <v>42979</v>
      </c>
      <c r="D1248" s="413" t="str">
        <f t="shared" si="96"/>
        <v>42979Вега-1</v>
      </c>
      <c r="E1248" s="414">
        <v>1042837531.6799999</v>
      </c>
      <c r="F1248" s="414">
        <v>28242650.199999999</v>
      </c>
      <c r="G1248" s="413">
        <v>0.143845602652176</v>
      </c>
      <c r="H1248" s="413">
        <v>0.17685475821921401</v>
      </c>
    </row>
    <row r="1249" spans="1:8" x14ac:dyDescent="0.25">
      <c r="A1249" s="411" t="s">
        <v>68</v>
      </c>
      <c r="B1249" s="411" t="s">
        <v>24</v>
      </c>
      <c r="C1249" s="412">
        <v>43009</v>
      </c>
      <c r="D1249" s="413" t="str">
        <f t="shared" si="96"/>
        <v>43009Вега-1</v>
      </c>
      <c r="E1249" s="414">
        <v>1020643324.5700001</v>
      </c>
      <c r="F1249" s="414">
        <v>22194207.109999999</v>
      </c>
      <c r="G1249" s="413">
        <v>0.162623464423238</v>
      </c>
      <c r="H1249" s="413">
        <v>0.18265975497890899</v>
      </c>
    </row>
    <row r="1250" spans="1:8" x14ac:dyDescent="0.25">
      <c r="A1250" s="411" t="s">
        <v>68</v>
      </c>
      <c r="B1250" s="411" t="s">
        <v>24</v>
      </c>
      <c r="C1250" s="412">
        <v>43040</v>
      </c>
      <c r="D1250" s="413" t="str">
        <f t="shared" si="96"/>
        <v>43040Вега-1</v>
      </c>
      <c r="E1250" s="414">
        <v>981518356.00999999</v>
      </c>
      <c r="F1250" s="414">
        <v>39124968.560000002</v>
      </c>
      <c r="G1250" s="413">
        <v>0.28005720615826402</v>
      </c>
      <c r="H1250" s="413">
        <v>0.16408206403891201</v>
      </c>
    </row>
    <row r="1251" spans="1:8" x14ac:dyDescent="0.25">
      <c r="A1251" s="411" t="s">
        <v>68</v>
      </c>
      <c r="B1251" s="411" t="s">
        <v>24</v>
      </c>
      <c r="C1251" s="412">
        <v>43070</v>
      </c>
      <c r="D1251" s="413" t="str">
        <f t="shared" si="96"/>
        <v>43070Вега-1</v>
      </c>
      <c r="E1251" s="414">
        <v>937288185.59000003</v>
      </c>
      <c r="F1251" s="414">
        <v>44230170.420000002</v>
      </c>
      <c r="G1251" s="413">
        <v>0.28771805336856499</v>
      </c>
      <c r="H1251" s="413">
        <v>0.27299582931129002</v>
      </c>
    </row>
    <row r="1252" spans="1:8" x14ac:dyDescent="0.25">
      <c r="A1252" s="411" t="s">
        <v>68</v>
      </c>
      <c r="B1252" s="411" t="s">
        <v>24</v>
      </c>
      <c r="C1252" s="412">
        <v>43101</v>
      </c>
      <c r="D1252" s="413" t="str">
        <f t="shared" si="96"/>
        <v>43101Вега-1</v>
      </c>
      <c r="E1252" s="414">
        <v>918217314.50000095</v>
      </c>
      <c r="F1252" s="414">
        <v>19070871.09</v>
      </c>
      <c r="G1252" s="413">
        <v>0.158673721008704</v>
      </c>
      <c r="H1252" s="413">
        <v>0.20557826256223199</v>
      </c>
    </row>
    <row r="1253" spans="1:8" x14ac:dyDescent="0.25">
      <c r="A1253" s="411" t="s">
        <v>68</v>
      </c>
      <c r="B1253" s="411" t="s">
        <v>24</v>
      </c>
      <c r="C1253" s="412">
        <v>43132</v>
      </c>
      <c r="D1253" s="413" t="str">
        <f t="shared" si="96"/>
        <v>43132Вега-1</v>
      </c>
      <c r="E1253" s="414">
        <v>897424970.03000104</v>
      </c>
      <c r="F1253" s="414">
        <v>20792344.469999999</v>
      </c>
      <c r="G1253" s="413">
        <v>0.16689709508182901</v>
      </c>
      <c r="H1253" s="413">
        <v>6.3503899375009901E-2</v>
      </c>
    </row>
    <row r="1254" spans="1:8" x14ac:dyDescent="0.25">
      <c r="A1254" s="411" t="s">
        <v>68</v>
      </c>
      <c r="B1254" s="411" t="s">
        <v>24</v>
      </c>
      <c r="C1254" s="412">
        <v>43160</v>
      </c>
      <c r="D1254" s="413" t="str">
        <f t="shared" si="96"/>
        <v>43160Вега-1</v>
      </c>
      <c r="E1254" s="414">
        <v>866497861.34000003</v>
      </c>
      <c r="F1254" s="414">
        <v>30927108.690000001</v>
      </c>
      <c r="G1254" s="413">
        <v>0.25406218288453403</v>
      </c>
      <c r="H1254" s="413">
        <v>9.5245029641726695E-2</v>
      </c>
    </row>
    <row r="1255" spans="1:8" x14ac:dyDescent="0.25">
      <c r="A1255" s="411" t="s">
        <v>68</v>
      </c>
      <c r="B1255" s="411" t="s">
        <v>24</v>
      </c>
      <c r="C1255" s="412">
        <v>43191</v>
      </c>
      <c r="D1255" s="413" t="str">
        <f t="shared" si="96"/>
        <v>43191Вега-1</v>
      </c>
      <c r="E1255" s="414">
        <v>835136924.13</v>
      </c>
      <c r="F1255" s="414">
        <v>31360937.210000001</v>
      </c>
      <c r="G1255" s="413">
        <v>0.190850737079752</v>
      </c>
      <c r="H1255" s="413">
        <v>0.22673382414401699</v>
      </c>
    </row>
    <row r="1256" spans="1:8" x14ac:dyDescent="0.25">
      <c r="A1256" s="411" t="s">
        <v>68</v>
      </c>
      <c r="B1256" s="411" t="s">
        <v>24</v>
      </c>
      <c r="C1256" s="412">
        <v>43221</v>
      </c>
      <c r="D1256" s="413" t="str">
        <f t="shared" si="96"/>
        <v>43221Вега-1</v>
      </c>
      <c r="E1256" s="414">
        <v>812425234.14000106</v>
      </c>
      <c r="F1256" s="414">
        <v>22711689.989999998</v>
      </c>
      <c r="G1256" s="413">
        <v>0.20298208070059501</v>
      </c>
      <c r="H1256" s="413">
        <v>0.11338726726404599</v>
      </c>
    </row>
    <row r="1257" spans="1:8" x14ac:dyDescent="0.25">
      <c r="A1257" s="411" t="s">
        <v>68</v>
      </c>
      <c r="B1257" s="411" t="s">
        <v>24</v>
      </c>
      <c r="C1257" s="412">
        <v>43252</v>
      </c>
      <c r="D1257" s="413" t="str">
        <f t="shared" si="96"/>
        <v>43252Вега-1</v>
      </c>
      <c r="E1257" s="414">
        <v>788520447.51999998</v>
      </c>
      <c r="F1257" s="414">
        <v>23904786.620000001</v>
      </c>
      <c r="G1257" s="413">
        <v>0.22738987996952301</v>
      </c>
      <c r="H1257" s="413">
        <v>0.27355526023458798</v>
      </c>
    </row>
    <row r="1258" spans="1:8" x14ac:dyDescent="0.25">
      <c r="A1258" s="411" t="s">
        <v>68</v>
      </c>
      <c r="B1258" s="411" t="s">
        <v>24</v>
      </c>
      <c r="C1258" s="412">
        <v>43282</v>
      </c>
      <c r="D1258" s="413" t="str">
        <f t="shared" si="96"/>
        <v>43282Вега-1</v>
      </c>
      <c r="E1258" s="414">
        <v>761842416.11000001</v>
      </c>
      <c r="F1258" s="414">
        <v>26678031.41</v>
      </c>
      <c r="G1258" s="413">
        <v>0.170369019776971</v>
      </c>
      <c r="H1258" s="413">
        <v>0.17914384087427601</v>
      </c>
    </row>
    <row r="1259" spans="1:8" x14ac:dyDescent="0.25">
      <c r="A1259" s="411" t="s">
        <v>68</v>
      </c>
      <c r="B1259" s="411" t="s">
        <v>24</v>
      </c>
      <c r="C1259" s="412">
        <v>43313</v>
      </c>
      <c r="D1259" s="413" t="str">
        <f t="shared" si="96"/>
        <v>43313Вега-1</v>
      </c>
      <c r="E1259" s="414">
        <v>737911931.99000001</v>
      </c>
      <c r="F1259" s="414">
        <v>23930484.120000001</v>
      </c>
      <c r="G1259" s="413">
        <v>0.22208444415064901</v>
      </c>
      <c r="H1259" s="413">
        <v>9.7995695619295803E-2</v>
      </c>
    </row>
    <row r="1260" spans="1:8" x14ac:dyDescent="0.25">
      <c r="A1260" s="411" t="s">
        <v>68</v>
      </c>
      <c r="B1260" s="411" t="s">
        <v>24</v>
      </c>
      <c r="C1260" s="412">
        <v>43344</v>
      </c>
      <c r="D1260" s="413" t="str">
        <f t="shared" si="96"/>
        <v>43344Вега-1</v>
      </c>
      <c r="E1260" s="414">
        <v>721713366.12</v>
      </c>
      <c r="F1260" s="414">
        <v>16198565.869999999</v>
      </c>
      <c r="G1260" s="413">
        <v>0.19000257852678801</v>
      </c>
      <c r="H1260" s="413">
        <v>8.6224951857788307E-2</v>
      </c>
    </row>
    <row r="1261" spans="1:8" x14ac:dyDescent="0.25">
      <c r="A1261" s="411" t="s">
        <v>68</v>
      </c>
      <c r="B1261" s="411" t="s">
        <v>24</v>
      </c>
      <c r="C1261" s="412">
        <v>43374</v>
      </c>
      <c r="D1261" s="413" t="str">
        <f t="shared" si="96"/>
        <v>43374Вега-1</v>
      </c>
      <c r="E1261" s="414">
        <v>687770291.84000003</v>
      </c>
      <c r="F1261" s="414">
        <v>33943074.280000001</v>
      </c>
      <c r="G1261" s="413">
        <v>0.33145017287233403</v>
      </c>
      <c r="H1261" s="413">
        <v>0.17062341615881599</v>
      </c>
    </row>
    <row r="1262" spans="1:8" x14ac:dyDescent="0.25">
      <c r="A1262" s="411" t="s">
        <v>68</v>
      </c>
      <c r="B1262" s="411" t="s">
        <v>24</v>
      </c>
      <c r="C1262" s="412">
        <v>43405</v>
      </c>
      <c r="D1262" s="413" t="str">
        <f t="shared" si="96"/>
        <v>43405Вега-1</v>
      </c>
      <c r="E1262" s="414">
        <v>672403940.47000003</v>
      </c>
      <c r="F1262" s="414">
        <v>15366351.369999999</v>
      </c>
      <c r="G1262" s="413">
        <v>0.17045649062426299</v>
      </c>
      <c r="H1262" s="413">
        <v>0.12305363098067799</v>
      </c>
    </row>
    <row r="1263" spans="1:8" x14ac:dyDescent="0.25">
      <c r="A1263" s="411" t="s">
        <v>68</v>
      </c>
      <c r="B1263" s="411" t="s">
        <v>24</v>
      </c>
      <c r="C1263" s="412">
        <v>43435</v>
      </c>
      <c r="D1263" s="413" t="str">
        <f t="shared" si="96"/>
        <v>43435Вега-1</v>
      </c>
      <c r="E1263" s="414">
        <v>651714257.12</v>
      </c>
      <c r="F1263" s="414">
        <v>20689683.350000001</v>
      </c>
      <c r="G1263" s="413">
        <v>0.199626017659602</v>
      </c>
      <c r="H1263" s="413">
        <v>0.18152611363451401</v>
      </c>
    </row>
    <row r="1264" spans="1:8" x14ac:dyDescent="0.25">
      <c r="A1264" s="411" t="s">
        <v>68</v>
      </c>
      <c r="B1264" s="411" t="s">
        <v>24</v>
      </c>
      <c r="C1264" s="412">
        <v>43466</v>
      </c>
      <c r="D1264" s="413" t="str">
        <f t="shared" si="96"/>
        <v>43466Вега-1</v>
      </c>
      <c r="E1264" s="414">
        <v>632472909.60000002</v>
      </c>
      <c r="F1264" s="414">
        <v>19241347.52</v>
      </c>
      <c r="G1264" s="413">
        <v>0.247090342166191</v>
      </c>
      <c r="H1264" s="413">
        <v>0.15227390832877</v>
      </c>
    </row>
    <row r="1265" spans="1:8" x14ac:dyDescent="0.25">
      <c r="A1265" s="411" t="s">
        <v>68</v>
      </c>
      <c r="B1265" s="411" t="s">
        <v>24</v>
      </c>
      <c r="C1265" s="412">
        <v>43497</v>
      </c>
      <c r="D1265" s="413" t="str">
        <f t="shared" si="96"/>
        <v>43497Вега-1</v>
      </c>
      <c r="E1265" s="414">
        <v>615525293.90999901</v>
      </c>
      <c r="F1265" s="414">
        <v>16947615.690000001</v>
      </c>
      <c r="G1265" s="413">
        <v>0.137522504855667</v>
      </c>
      <c r="H1265" s="413">
        <v>0.25425090178005899</v>
      </c>
    </row>
    <row r="1266" spans="1:8" x14ac:dyDescent="0.25">
      <c r="A1266" s="411" t="s">
        <v>68</v>
      </c>
      <c r="B1266" s="411" t="s">
        <v>24</v>
      </c>
      <c r="C1266" s="412">
        <v>43525</v>
      </c>
      <c r="D1266" s="413" t="str">
        <f t="shared" si="96"/>
        <v>43525Вега-1</v>
      </c>
      <c r="E1266" s="414">
        <v>590357800.5</v>
      </c>
      <c r="F1266" s="414">
        <v>25167493.41</v>
      </c>
      <c r="G1266" s="413">
        <v>0.25355716114975202</v>
      </c>
      <c r="H1266" s="413">
        <v>0.23966441985405701</v>
      </c>
    </row>
    <row r="1267" spans="1:8" x14ac:dyDescent="0.25">
      <c r="A1267" s="411" t="s">
        <v>68</v>
      </c>
      <c r="B1267" s="411" t="s">
        <v>24</v>
      </c>
      <c r="C1267" s="412">
        <v>43556</v>
      </c>
      <c r="D1267" s="413" t="str">
        <f t="shared" si="96"/>
        <v>43556Вега-1</v>
      </c>
      <c r="E1267" s="414">
        <v>560308391.25999999</v>
      </c>
      <c r="F1267" s="414">
        <v>30049409.239999998</v>
      </c>
      <c r="G1267" s="413">
        <v>0.38778404253689802</v>
      </c>
      <c r="H1267" s="413">
        <v>0.19407240136836601</v>
      </c>
    </row>
    <row r="1268" spans="1:8" x14ac:dyDescent="0.25">
      <c r="A1268" s="411" t="s">
        <v>68</v>
      </c>
      <c r="B1268" s="411" t="s">
        <v>24</v>
      </c>
      <c r="C1268" s="412">
        <v>43586</v>
      </c>
      <c r="D1268" s="413" t="str">
        <f t="shared" si="96"/>
        <v>43586Вега-1</v>
      </c>
      <c r="E1268" s="414">
        <v>543793542.19000006</v>
      </c>
      <c r="F1268" s="414">
        <v>16514849.07</v>
      </c>
      <c r="G1268" s="413">
        <v>9.3105901766144097E-2</v>
      </c>
      <c r="H1268" s="413">
        <v>0.190765239236701</v>
      </c>
    </row>
    <row r="1269" spans="1:8" x14ac:dyDescent="0.25">
      <c r="A1269" s="411" t="s">
        <v>68</v>
      </c>
      <c r="B1269" s="411" t="s">
        <v>24</v>
      </c>
      <c r="C1269" s="412">
        <v>43617</v>
      </c>
      <c r="D1269" s="413" t="str">
        <f t="shared" si="96"/>
        <v>43617Вега-1</v>
      </c>
      <c r="E1269" s="414">
        <v>530732238.41000003</v>
      </c>
      <c r="F1269" s="414">
        <v>13061303.779999999</v>
      </c>
      <c r="G1269" s="413">
        <v>0.21311398741339799</v>
      </c>
      <c r="H1269" s="413">
        <v>0</v>
      </c>
    </row>
    <row r="1270" spans="1:8" x14ac:dyDescent="0.25">
      <c r="A1270" s="411" t="s">
        <v>68</v>
      </c>
      <c r="B1270" s="411" t="s">
        <v>24</v>
      </c>
      <c r="C1270" s="412">
        <v>43647</v>
      </c>
      <c r="D1270" s="413" t="str">
        <f t="shared" si="96"/>
        <v>43647Вега-1</v>
      </c>
      <c r="E1270" s="414">
        <v>513981617.23000002</v>
      </c>
      <c r="F1270" s="414">
        <v>16750621.18</v>
      </c>
      <c r="G1270" s="413">
        <v>0.225699143078093</v>
      </c>
      <c r="H1270" s="413">
        <v>7.6513274596272898E-2</v>
      </c>
    </row>
    <row r="1271" spans="1:8" x14ac:dyDescent="0.25">
      <c r="A1271" s="411" t="s">
        <v>68</v>
      </c>
      <c r="B1271" s="411" t="s">
        <v>24</v>
      </c>
      <c r="C1271" s="412">
        <v>43678</v>
      </c>
      <c r="D1271" s="413" t="str">
        <f t="shared" si="96"/>
        <v>43678Вега-1</v>
      </c>
      <c r="E1271" s="414">
        <v>502925603.57999998</v>
      </c>
      <c r="F1271" s="414">
        <v>11056013.65</v>
      </c>
      <c r="G1271" s="413">
        <v>0.18518739096765999</v>
      </c>
      <c r="H1271" s="413">
        <v>0</v>
      </c>
    </row>
    <row r="1272" spans="1:8" x14ac:dyDescent="0.25">
      <c r="A1272" s="411" t="s">
        <v>68</v>
      </c>
      <c r="B1272" s="411" t="s">
        <v>24</v>
      </c>
      <c r="C1272" s="412">
        <v>43709</v>
      </c>
      <c r="D1272" s="413" t="str">
        <f t="shared" si="96"/>
        <v>43709Вега-1</v>
      </c>
      <c r="E1272" s="414">
        <v>493241010.06</v>
      </c>
      <c r="F1272" s="414">
        <v>9684593.5199999996</v>
      </c>
      <c r="G1272" s="413">
        <v>0.16437600840545299</v>
      </c>
      <c r="H1272" s="413">
        <v>0.17875743708907299</v>
      </c>
    </row>
    <row r="1273" spans="1:8" x14ac:dyDescent="0.25">
      <c r="A1273" s="411" t="s">
        <v>68</v>
      </c>
      <c r="B1273" s="411" t="s">
        <v>24</v>
      </c>
      <c r="C1273" s="412">
        <v>43739</v>
      </c>
      <c r="D1273" s="413" t="str">
        <f t="shared" si="96"/>
        <v>43739Вега-1</v>
      </c>
      <c r="E1273" s="414">
        <v>472009246.93000001</v>
      </c>
      <c r="F1273" s="414">
        <v>21231763.129999999</v>
      </c>
      <c r="G1273" s="413">
        <v>0.276113717302713</v>
      </c>
      <c r="H1273" s="413">
        <v>0.16319250054375301</v>
      </c>
    </row>
    <row r="1274" spans="1:8" x14ac:dyDescent="0.25">
      <c r="A1274" s="411" t="s">
        <v>80</v>
      </c>
      <c r="B1274" s="411" t="s">
        <v>315</v>
      </c>
      <c r="C1274" s="412">
        <v>42583</v>
      </c>
      <c r="D1274" s="413" t="str">
        <f t="shared" si="96"/>
        <v>42583Absolut4</v>
      </c>
      <c r="E1274" s="414">
        <v>5896903839.3299799</v>
      </c>
      <c r="F1274" s="414">
        <v>253090572.52000001</v>
      </c>
      <c r="G1274" s="413">
        <v>0.37322452902577602</v>
      </c>
      <c r="H1274" s="413">
        <v>0</v>
      </c>
    </row>
    <row r="1275" spans="1:8" x14ac:dyDescent="0.25">
      <c r="A1275" s="411" t="s">
        <v>80</v>
      </c>
      <c r="B1275" s="411" t="s">
        <v>315</v>
      </c>
      <c r="C1275" s="412">
        <v>42614</v>
      </c>
      <c r="D1275" s="413" t="str">
        <f t="shared" si="96"/>
        <v>42614Absolut4</v>
      </c>
      <c r="E1275" s="414">
        <v>5628788507.5500002</v>
      </c>
      <c r="F1275" s="414">
        <v>289131575.93000001</v>
      </c>
      <c r="G1275" s="413">
        <v>0.44627451293769599</v>
      </c>
      <c r="H1275" s="413">
        <v>0</v>
      </c>
    </row>
    <row r="1276" spans="1:8" x14ac:dyDescent="0.25">
      <c r="A1276" s="411" t="s">
        <v>80</v>
      </c>
      <c r="B1276" s="411" t="s">
        <v>315</v>
      </c>
      <c r="C1276" s="412">
        <v>42644</v>
      </c>
      <c r="D1276" s="413" t="str">
        <f t="shared" si="96"/>
        <v>42644Absolut4</v>
      </c>
      <c r="E1276" s="414">
        <v>5568854789.3400202</v>
      </c>
      <c r="F1276" s="414">
        <v>59933718.209999897</v>
      </c>
      <c r="G1276" s="413">
        <v>8.6171186665614602E-2</v>
      </c>
      <c r="H1276" s="413">
        <v>0</v>
      </c>
    </row>
    <row r="1277" spans="1:8" x14ac:dyDescent="0.25">
      <c r="A1277" s="411" t="s">
        <v>80</v>
      </c>
      <c r="B1277" s="411" t="s">
        <v>315</v>
      </c>
      <c r="C1277" s="412">
        <v>42675</v>
      </c>
      <c r="D1277" s="413" t="str">
        <f t="shared" si="96"/>
        <v>42675Absolut4</v>
      </c>
      <c r="E1277" s="414">
        <v>5464419651.5599899</v>
      </c>
      <c r="F1277" s="414">
        <v>104435137.78</v>
      </c>
      <c r="G1277" s="413">
        <v>0.15789684015896199</v>
      </c>
      <c r="H1277" s="413">
        <v>0</v>
      </c>
    </row>
    <row r="1278" spans="1:8" x14ac:dyDescent="0.25">
      <c r="A1278" s="411" t="s">
        <v>80</v>
      </c>
      <c r="B1278" s="411" t="s">
        <v>315</v>
      </c>
      <c r="C1278" s="412">
        <v>42705</v>
      </c>
      <c r="D1278" s="413" t="str">
        <f t="shared" si="96"/>
        <v>42705Absolut4</v>
      </c>
      <c r="E1278" s="414">
        <v>5342697375.2399902</v>
      </c>
      <c r="F1278" s="414">
        <v>125441323.34999999</v>
      </c>
      <c r="G1278" s="413">
        <v>0.204044620559759</v>
      </c>
      <c r="H1278" s="413">
        <v>0</v>
      </c>
    </row>
    <row r="1279" spans="1:8" x14ac:dyDescent="0.25">
      <c r="A1279" s="411" t="s">
        <v>80</v>
      </c>
      <c r="B1279" s="411" t="s">
        <v>315</v>
      </c>
      <c r="C1279" s="412">
        <v>42736</v>
      </c>
      <c r="D1279" s="413" t="str">
        <f t="shared" si="96"/>
        <v>42736Absolut4</v>
      </c>
      <c r="E1279" s="414">
        <v>5226323766.5400105</v>
      </c>
      <c r="F1279" s="414">
        <v>116373608.7</v>
      </c>
      <c r="G1279" s="413">
        <v>0.18575190684191301</v>
      </c>
      <c r="H1279" s="413">
        <v>2.61407996737517E-3</v>
      </c>
    </row>
    <row r="1280" spans="1:8" x14ac:dyDescent="0.25">
      <c r="A1280" s="411" t="s">
        <v>80</v>
      </c>
      <c r="B1280" s="411" t="s">
        <v>315</v>
      </c>
      <c r="C1280" s="412">
        <v>42767</v>
      </c>
      <c r="D1280" s="413" t="str">
        <f t="shared" si="96"/>
        <v>42767Absolut4</v>
      </c>
      <c r="E1280" s="414">
        <v>5133880620.8799896</v>
      </c>
      <c r="F1280" s="414">
        <v>92443145.659999996</v>
      </c>
      <c r="G1280" s="413">
        <v>0.15025690749596299</v>
      </c>
      <c r="H1280" s="413">
        <v>0</v>
      </c>
    </row>
    <row r="1281" spans="1:8" x14ac:dyDescent="0.25">
      <c r="A1281" s="411" t="s">
        <v>80</v>
      </c>
      <c r="B1281" s="411" t="s">
        <v>315</v>
      </c>
      <c r="C1281" s="412">
        <v>42795</v>
      </c>
      <c r="D1281" s="413" t="str">
        <f t="shared" ref="D1281:D1344" si="97">C1281&amp;B1281</f>
        <v>42795Absolut4</v>
      </c>
      <c r="E1281" s="414">
        <v>5033586869.0299997</v>
      </c>
      <c r="F1281" s="414">
        <v>100293751.84999999</v>
      </c>
      <c r="G1281" s="413">
        <v>0.16242182079324199</v>
      </c>
      <c r="H1281" s="413">
        <v>0</v>
      </c>
    </row>
    <row r="1282" spans="1:8" x14ac:dyDescent="0.25">
      <c r="A1282" s="411" t="s">
        <v>80</v>
      </c>
      <c r="B1282" s="411" t="s">
        <v>315</v>
      </c>
      <c r="C1282" s="412">
        <v>42826</v>
      </c>
      <c r="D1282" s="413" t="str">
        <f t="shared" si="97"/>
        <v>42826Absolut4</v>
      </c>
      <c r="E1282" s="414">
        <v>4942197231.1199999</v>
      </c>
      <c r="F1282" s="414">
        <v>91389637.910000205</v>
      </c>
      <c r="G1282" s="413">
        <v>0.14787997267598199</v>
      </c>
      <c r="H1282" s="413">
        <v>0</v>
      </c>
    </row>
    <row r="1283" spans="1:8" x14ac:dyDescent="0.25">
      <c r="A1283" s="411" t="s">
        <v>80</v>
      </c>
      <c r="B1283" s="411" t="s">
        <v>315</v>
      </c>
      <c r="C1283" s="412">
        <v>42856</v>
      </c>
      <c r="D1283" s="413" t="str">
        <f t="shared" si="97"/>
        <v>42856Absolut4</v>
      </c>
      <c r="E1283" s="414">
        <v>4836991793.0500002</v>
      </c>
      <c r="F1283" s="414">
        <v>144734677.66</v>
      </c>
      <c r="G1283" s="413">
        <v>0.257479156970922</v>
      </c>
      <c r="H1283" s="413">
        <v>2.4274335680633001E-3</v>
      </c>
    </row>
    <row r="1284" spans="1:8" x14ac:dyDescent="0.25">
      <c r="A1284" s="411" t="s">
        <v>80</v>
      </c>
      <c r="B1284" s="411" t="s">
        <v>315</v>
      </c>
      <c r="C1284" s="412">
        <v>42887</v>
      </c>
      <c r="D1284" s="413" t="str">
        <f t="shared" si="97"/>
        <v>42887Absolut4</v>
      </c>
      <c r="E1284" s="414">
        <v>4722305312.4200001</v>
      </c>
      <c r="F1284" s="414">
        <v>116626329.54000001</v>
      </c>
      <c r="G1284" s="413">
        <v>0.208114986920647</v>
      </c>
      <c r="H1284" s="413">
        <v>5.4739593332840996E-3</v>
      </c>
    </row>
    <row r="1285" spans="1:8" x14ac:dyDescent="0.25">
      <c r="A1285" s="411" t="s">
        <v>80</v>
      </c>
      <c r="B1285" s="411" t="s">
        <v>315</v>
      </c>
      <c r="C1285" s="412">
        <v>42917</v>
      </c>
      <c r="D1285" s="413" t="str">
        <f t="shared" si="97"/>
        <v>42917Absolut4</v>
      </c>
      <c r="E1285" s="414">
        <v>4596726504.6700001</v>
      </c>
      <c r="F1285" s="414">
        <v>128546638.76000001</v>
      </c>
      <c r="G1285" s="413">
        <v>0.23887408223360701</v>
      </c>
      <c r="H1285" s="413">
        <v>1.5148153607978301E-2</v>
      </c>
    </row>
    <row r="1286" spans="1:8" x14ac:dyDescent="0.25">
      <c r="A1286" s="411" t="s">
        <v>80</v>
      </c>
      <c r="B1286" s="411" t="s">
        <v>315</v>
      </c>
      <c r="C1286" s="412">
        <v>42948</v>
      </c>
      <c r="D1286" s="413" t="str">
        <f t="shared" si="97"/>
        <v>42948Absolut4</v>
      </c>
      <c r="E1286" s="414">
        <v>4494601220.8199997</v>
      </c>
      <c r="F1286" s="414">
        <v>103757527.02</v>
      </c>
      <c r="G1286" s="413">
        <v>0.19081786426227501</v>
      </c>
      <c r="H1286" s="413">
        <v>8.0318395655116798E-3</v>
      </c>
    </row>
    <row r="1287" spans="1:8" x14ac:dyDescent="0.25">
      <c r="A1287" s="411" t="s">
        <v>80</v>
      </c>
      <c r="B1287" s="411" t="s">
        <v>315</v>
      </c>
      <c r="C1287" s="412">
        <v>42979</v>
      </c>
      <c r="D1287" s="413" t="str">
        <f t="shared" si="97"/>
        <v>42979Absolut4</v>
      </c>
      <c r="E1287" s="414">
        <v>4371666757.18999</v>
      </c>
      <c r="F1287" s="414">
        <v>126921508.76000001</v>
      </c>
      <c r="G1287" s="413">
        <v>0.24721655224135</v>
      </c>
      <c r="H1287" s="413">
        <v>2.6734359673430399E-3</v>
      </c>
    </row>
    <row r="1288" spans="1:8" x14ac:dyDescent="0.25">
      <c r="A1288" s="411" t="s">
        <v>80</v>
      </c>
      <c r="B1288" s="411" t="s">
        <v>315</v>
      </c>
      <c r="C1288" s="412">
        <v>43009</v>
      </c>
      <c r="D1288" s="413" t="str">
        <f t="shared" si="97"/>
        <v>43009Absolut4</v>
      </c>
      <c r="E1288" s="414">
        <v>4207786594.3699999</v>
      </c>
      <c r="F1288" s="414">
        <v>163880162.81999999</v>
      </c>
      <c r="G1288" s="413">
        <v>0.33189422462867302</v>
      </c>
      <c r="H1288" s="413">
        <v>2.3340546121456401E-3</v>
      </c>
    </row>
    <row r="1289" spans="1:8" x14ac:dyDescent="0.25">
      <c r="A1289" s="411" t="s">
        <v>80</v>
      </c>
      <c r="B1289" s="411" t="s">
        <v>315</v>
      </c>
      <c r="C1289" s="412">
        <v>43040</v>
      </c>
      <c r="D1289" s="413" t="str">
        <f t="shared" si="97"/>
        <v>43040Absolut4</v>
      </c>
      <c r="E1289" s="414">
        <v>4048943968</v>
      </c>
      <c r="F1289" s="414">
        <v>161008454.47</v>
      </c>
      <c r="G1289" s="413">
        <v>0.34084891477746598</v>
      </c>
      <c r="H1289" s="413">
        <v>6.4087002452087897E-3</v>
      </c>
    </row>
    <row r="1290" spans="1:8" x14ac:dyDescent="0.25">
      <c r="A1290" s="411" t="s">
        <v>80</v>
      </c>
      <c r="B1290" s="411" t="s">
        <v>315</v>
      </c>
      <c r="C1290" s="412">
        <v>43070</v>
      </c>
      <c r="D1290" s="413" t="str">
        <f t="shared" si="97"/>
        <v>43070Absolut4</v>
      </c>
      <c r="E1290" s="414">
        <v>3914917883.29</v>
      </c>
      <c r="F1290" s="414">
        <v>134026084.70999999</v>
      </c>
      <c r="G1290" s="413">
        <v>0.29798104098471001</v>
      </c>
      <c r="H1290" s="413">
        <v>6.4553682502381804E-3</v>
      </c>
    </row>
    <row r="1291" spans="1:8" x14ac:dyDescent="0.25">
      <c r="A1291" s="411" t="s">
        <v>80</v>
      </c>
      <c r="B1291" s="411" t="s">
        <v>315</v>
      </c>
      <c r="C1291" s="412">
        <v>43101</v>
      </c>
      <c r="D1291" s="413" t="str">
        <f t="shared" si="97"/>
        <v>43101Absolut4</v>
      </c>
      <c r="E1291" s="414">
        <v>3754470534.0599899</v>
      </c>
      <c r="F1291" s="414">
        <v>160447349.22999999</v>
      </c>
      <c r="G1291" s="413">
        <v>0.32597499400977598</v>
      </c>
      <c r="H1291" s="413">
        <v>5.7099892486686503E-2</v>
      </c>
    </row>
    <row r="1292" spans="1:8" x14ac:dyDescent="0.25">
      <c r="A1292" s="411" t="s">
        <v>80</v>
      </c>
      <c r="B1292" s="411" t="s">
        <v>315</v>
      </c>
      <c r="C1292" s="412">
        <v>43132</v>
      </c>
      <c r="D1292" s="413" t="str">
        <f t="shared" si="97"/>
        <v>43132Absolut4</v>
      </c>
      <c r="E1292" s="414">
        <v>3633373227.79</v>
      </c>
      <c r="F1292" s="414">
        <v>121097306.27</v>
      </c>
      <c r="G1292" s="413">
        <v>0.28233013823124897</v>
      </c>
      <c r="H1292" s="413">
        <v>2.39455413693513E-2</v>
      </c>
    </row>
    <row r="1293" spans="1:8" x14ac:dyDescent="0.25">
      <c r="A1293" s="411" t="s">
        <v>80</v>
      </c>
      <c r="B1293" s="411" t="s">
        <v>315</v>
      </c>
      <c r="C1293" s="412">
        <v>43160</v>
      </c>
      <c r="D1293" s="413" t="str">
        <f t="shared" si="97"/>
        <v>43160Absolut4</v>
      </c>
      <c r="E1293" s="414">
        <v>3512635664.75001</v>
      </c>
      <c r="F1293" s="414">
        <v>121857953.75</v>
      </c>
      <c r="G1293" s="413">
        <v>0.27867160546601799</v>
      </c>
      <c r="H1293" s="413">
        <v>2.71011829868525E-2</v>
      </c>
    </row>
    <row r="1294" spans="1:8" x14ac:dyDescent="0.25">
      <c r="A1294" s="411" t="s">
        <v>80</v>
      </c>
      <c r="B1294" s="411" t="s">
        <v>315</v>
      </c>
      <c r="C1294" s="412">
        <v>43191</v>
      </c>
      <c r="D1294" s="413" t="str">
        <f t="shared" si="97"/>
        <v>43191Absolut4</v>
      </c>
      <c r="E1294" s="414">
        <v>3386870811.21</v>
      </c>
      <c r="F1294" s="414">
        <v>125764853.54000001</v>
      </c>
      <c r="G1294" s="413">
        <v>0.30766712909545302</v>
      </c>
      <c r="H1294" s="413">
        <v>2.0780045777998201E-2</v>
      </c>
    </row>
    <row r="1295" spans="1:8" x14ac:dyDescent="0.25">
      <c r="A1295" s="411" t="s">
        <v>80</v>
      </c>
      <c r="B1295" s="411" t="s">
        <v>315</v>
      </c>
      <c r="C1295" s="412">
        <v>43221</v>
      </c>
      <c r="D1295" s="413" t="str">
        <f t="shared" si="97"/>
        <v>43221Absolut4</v>
      </c>
      <c r="E1295" s="414">
        <v>3249177886.3800101</v>
      </c>
      <c r="F1295" s="414">
        <v>137692924.83000001</v>
      </c>
      <c r="G1295" s="413">
        <v>0.35478816118821399</v>
      </c>
      <c r="H1295" s="413">
        <v>0</v>
      </c>
    </row>
    <row r="1296" spans="1:8" x14ac:dyDescent="0.25">
      <c r="A1296" s="411" t="s">
        <v>80</v>
      </c>
      <c r="B1296" s="411" t="s">
        <v>315</v>
      </c>
      <c r="C1296" s="412">
        <v>43252</v>
      </c>
      <c r="D1296" s="413" t="str">
        <f t="shared" si="97"/>
        <v>43252Absolut4</v>
      </c>
      <c r="E1296" s="414">
        <v>3120653975.54</v>
      </c>
      <c r="F1296" s="414">
        <v>128523910.84</v>
      </c>
      <c r="G1296" s="413">
        <v>0.34519249867667601</v>
      </c>
      <c r="H1296" s="413">
        <v>0</v>
      </c>
    </row>
    <row r="1297" spans="1:8" x14ac:dyDescent="0.25">
      <c r="A1297" s="411" t="s">
        <v>80</v>
      </c>
      <c r="B1297" s="411" t="s">
        <v>315</v>
      </c>
      <c r="C1297" s="412">
        <v>43282</v>
      </c>
      <c r="D1297" s="413" t="str">
        <f t="shared" si="97"/>
        <v>43282Absolut4</v>
      </c>
      <c r="E1297" s="414">
        <v>3011988949.7600002</v>
      </c>
      <c r="F1297" s="414">
        <v>108665025.78</v>
      </c>
      <c r="G1297" s="413">
        <v>0.31507602016309</v>
      </c>
      <c r="H1297" s="413">
        <v>3.0302941176174598E-3</v>
      </c>
    </row>
    <row r="1298" spans="1:8" x14ac:dyDescent="0.25">
      <c r="A1298" s="411" t="s">
        <v>80</v>
      </c>
      <c r="B1298" s="411" t="s">
        <v>315</v>
      </c>
      <c r="C1298" s="412">
        <v>43313</v>
      </c>
      <c r="D1298" s="413" t="str">
        <f t="shared" si="97"/>
        <v>43313Absolut4</v>
      </c>
      <c r="E1298" s="414">
        <v>2881245259.9200101</v>
      </c>
      <c r="F1298" s="414">
        <v>130743689.84</v>
      </c>
      <c r="G1298" s="413">
        <v>0.37712216183132602</v>
      </c>
      <c r="H1298" s="413">
        <v>0</v>
      </c>
    </row>
    <row r="1299" spans="1:8" x14ac:dyDescent="0.25">
      <c r="A1299" s="411" t="s">
        <v>80</v>
      </c>
      <c r="B1299" s="411" t="s">
        <v>315</v>
      </c>
      <c r="C1299" s="412">
        <v>43344</v>
      </c>
      <c r="D1299" s="413" t="str">
        <f t="shared" si="97"/>
        <v>43344Absolut4</v>
      </c>
      <c r="E1299" s="414">
        <v>2765827621.4200001</v>
      </c>
      <c r="F1299" s="414">
        <v>117154003.19</v>
      </c>
      <c r="G1299" s="413">
        <v>0.35335484109973597</v>
      </c>
      <c r="H1299" s="413">
        <v>9.2762880939530907E-3</v>
      </c>
    </row>
    <row r="1300" spans="1:8" x14ac:dyDescent="0.25">
      <c r="A1300" s="411" t="s">
        <v>80</v>
      </c>
      <c r="B1300" s="411" t="s">
        <v>315</v>
      </c>
      <c r="C1300" s="412">
        <v>43374</v>
      </c>
      <c r="D1300" s="413" t="str">
        <f t="shared" si="97"/>
        <v>43374Absolut4</v>
      </c>
      <c r="E1300" s="414">
        <v>2672145040.3099999</v>
      </c>
      <c r="F1300" s="414">
        <v>93682581.110000104</v>
      </c>
      <c r="G1300" s="413">
        <v>0.29436159500072001</v>
      </c>
      <c r="H1300" s="413">
        <v>5.2840721626664601E-3</v>
      </c>
    </row>
    <row r="1301" spans="1:8" x14ac:dyDescent="0.25">
      <c r="A1301" s="411" t="s">
        <v>80</v>
      </c>
      <c r="B1301" s="411" t="s">
        <v>315</v>
      </c>
      <c r="C1301" s="412">
        <v>43405</v>
      </c>
      <c r="D1301" s="413" t="str">
        <f t="shared" si="97"/>
        <v>43405Absolut4</v>
      </c>
      <c r="E1301" s="414">
        <v>2585208072.7800002</v>
      </c>
      <c r="F1301" s="414">
        <v>86936967.530000001</v>
      </c>
      <c r="G1301" s="413">
        <v>0.28041673197057498</v>
      </c>
      <c r="H1301" s="413">
        <v>7.4120127913088803E-3</v>
      </c>
    </row>
    <row r="1302" spans="1:8" x14ac:dyDescent="0.25">
      <c r="A1302" s="411" t="s">
        <v>80</v>
      </c>
      <c r="B1302" s="411" t="s">
        <v>315</v>
      </c>
      <c r="C1302" s="412">
        <v>43435</v>
      </c>
      <c r="D1302" s="413" t="str">
        <f t="shared" si="97"/>
        <v>43435Absolut4</v>
      </c>
      <c r="E1302" s="414">
        <v>2476311769.1500001</v>
      </c>
      <c r="F1302" s="414">
        <v>108896303.63</v>
      </c>
      <c r="G1302" s="413">
        <v>0.32489292578663198</v>
      </c>
      <c r="H1302" s="413">
        <v>5.4417332124808503E-2</v>
      </c>
    </row>
    <row r="1303" spans="1:8" x14ac:dyDescent="0.25">
      <c r="A1303" s="411" t="s">
        <v>80</v>
      </c>
      <c r="B1303" s="411" t="s">
        <v>315</v>
      </c>
      <c r="C1303" s="412">
        <v>43466</v>
      </c>
      <c r="D1303" s="413" t="str">
        <f t="shared" si="97"/>
        <v>43466Absolut4</v>
      </c>
      <c r="E1303" s="414">
        <v>2419032030.8000102</v>
      </c>
      <c r="F1303" s="414">
        <v>57279738.350000098</v>
      </c>
      <c r="G1303" s="413">
        <v>0.18426598571119901</v>
      </c>
      <c r="H1303" s="413">
        <v>3.9304756787886799E-3</v>
      </c>
    </row>
    <row r="1304" spans="1:8" x14ac:dyDescent="0.25">
      <c r="A1304" s="411" t="s">
        <v>80</v>
      </c>
      <c r="B1304" s="411" t="s">
        <v>315</v>
      </c>
      <c r="C1304" s="412">
        <v>43497</v>
      </c>
      <c r="D1304" s="413" t="str">
        <f t="shared" si="97"/>
        <v>43497Absolut4</v>
      </c>
      <c r="E1304" s="414">
        <v>2316496929.9099998</v>
      </c>
      <c r="F1304" s="414">
        <v>102535100.89</v>
      </c>
      <c r="G1304" s="413">
        <v>0.337240143336698</v>
      </c>
      <c r="H1304" s="413">
        <v>7.6287477182050006E-2</v>
      </c>
    </row>
    <row r="1305" spans="1:8" x14ac:dyDescent="0.25">
      <c r="A1305" s="411" t="s">
        <v>80</v>
      </c>
      <c r="B1305" s="411" t="s">
        <v>315</v>
      </c>
      <c r="C1305" s="412">
        <v>43525</v>
      </c>
      <c r="D1305" s="413" t="str">
        <f t="shared" si="97"/>
        <v>43525Absolut4</v>
      </c>
      <c r="E1305" s="414">
        <v>2267654110.3899999</v>
      </c>
      <c r="F1305" s="414">
        <v>51149953.629999898</v>
      </c>
      <c r="G1305" s="413">
        <v>0.169129122768228</v>
      </c>
      <c r="H1305" s="413">
        <v>1.46215614481348E-2</v>
      </c>
    </row>
    <row r="1306" spans="1:8" x14ac:dyDescent="0.25">
      <c r="A1306" s="411" t="s">
        <v>80</v>
      </c>
      <c r="B1306" s="411" t="s">
        <v>315</v>
      </c>
      <c r="C1306" s="412">
        <v>43556</v>
      </c>
      <c r="D1306" s="413" t="str">
        <f t="shared" si="97"/>
        <v>43556Absolut4</v>
      </c>
      <c r="E1306" s="414">
        <v>2218612815.5900002</v>
      </c>
      <c r="F1306" s="414">
        <v>49041294.799999997</v>
      </c>
      <c r="G1306" s="413">
        <v>0.166701451954782</v>
      </c>
      <c r="H1306" s="413">
        <v>0</v>
      </c>
    </row>
    <row r="1307" spans="1:8" x14ac:dyDescent="0.25">
      <c r="A1307" s="411" t="s">
        <v>80</v>
      </c>
      <c r="B1307" s="411" t="s">
        <v>315</v>
      </c>
      <c r="C1307" s="412">
        <v>43586</v>
      </c>
      <c r="D1307" s="413" t="str">
        <f t="shared" si="97"/>
        <v>43586Absolut4</v>
      </c>
      <c r="E1307" s="414">
        <v>2167958124.8899999</v>
      </c>
      <c r="F1307" s="414">
        <v>50654690.700000003</v>
      </c>
      <c r="G1307" s="413">
        <v>0.15970592828004701</v>
      </c>
      <c r="H1307" s="413">
        <v>3.6965956457432399E-2</v>
      </c>
    </row>
    <row r="1308" spans="1:8" x14ac:dyDescent="0.25">
      <c r="A1308" s="411" t="s">
        <v>80</v>
      </c>
      <c r="B1308" s="411" t="s">
        <v>315</v>
      </c>
      <c r="C1308" s="412">
        <v>43617</v>
      </c>
      <c r="D1308" s="413" t="str">
        <f t="shared" si="97"/>
        <v>43617Absolut4</v>
      </c>
      <c r="E1308" s="414">
        <v>2126358559.1800001</v>
      </c>
      <c r="F1308" s="414">
        <v>41599565.710000001</v>
      </c>
      <c r="G1308" s="413">
        <v>0.14419736692982499</v>
      </c>
      <c r="H1308" s="413">
        <v>4.7259494838400896E-3</v>
      </c>
    </row>
    <row r="1309" spans="1:8" x14ac:dyDescent="0.25">
      <c r="A1309" s="411" t="s">
        <v>80</v>
      </c>
      <c r="B1309" s="411" t="s">
        <v>315</v>
      </c>
      <c r="C1309" s="412">
        <v>43647</v>
      </c>
      <c r="D1309" s="413" t="str">
        <f t="shared" si="97"/>
        <v>43647Absolut4</v>
      </c>
      <c r="E1309" s="414">
        <v>2069542817.6900001</v>
      </c>
      <c r="F1309" s="414">
        <v>56815741.490000002</v>
      </c>
      <c r="G1309" s="413">
        <v>0.21807968051657201</v>
      </c>
      <c r="H1309" s="413">
        <v>1.0241207733953E-2</v>
      </c>
    </row>
    <row r="1310" spans="1:8" x14ac:dyDescent="0.25">
      <c r="A1310" s="411" t="s">
        <v>80</v>
      </c>
      <c r="B1310" s="411" t="s">
        <v>315</v>
      </c>
      <c r="C1310" s="412">
        <v>43678</v>
      </c>
      <c r="D1310" s="413" t="str">
        <f t="shared" si="97"/>
        <v>43678Absolut4</v>
      </c>
      <c r="E1310" s="414">
        <v>2032463919.5999999</v>
      </c>
      <c r="F1310" s="414">
        <v>37373625.979999997</v>
      </c>
      <c r="G1310" s="413">
        <v>0.13138891333189801</v>
      </c>
      <c r="H1310" s="413">
        <v>4.9734952629656402E-3</v>
      </c>
    </row>
    <row r="1311" spans="1:8" x14ac:dyDescent="0.25">
      <c r="A1311" s="411" t="s">
        <v>80</v>
      </c>
      <c r="B1311" s="411" t="s">
        <v>315</v>
      </c>
      <c r="C1311" s="412">
        <v>43709</v>
      </c>
      <c r="D1311" s="413" t="str">
        <f t="shared" si="97"/>
        <v>43709Absolut4</v>
      </c>
      <c r="E1311" s="414">
        <v>1984267779.8199999</v>
      </c>
      <c r="F1311" s="414">
        <v>48196139.780000001</v>
      </c>
      <c r="G1311" s="413">
        <v>0.196171741794301</v>
      </c>
      <c r="H1311" s="413">
        <v>1.6796668292341499E-2</v>
      </c>
    </row>
    <row r="1312" spans="1:8" x14ac:dyDescent="0.25">
      <c r="A1312" s="411" t="s">
        <v>80</v>
      </c>
      <c r="B1312" s="411" t="s">
        <v>315</v>
      </c>
      <c r="C1312" s="412">
        <v>43739</v>
      </c>
      <c r="D1312" s="413" t="str">
        <f t="shared" si="97"/>
        <v>43739Absolut4</v>
      </c>
      <c r="E1312" s="414">
        <v>1920330523.6400001</v>
      </c>
      <c r="F1312" s="414">
        <v>63937256.180000097</v>
      </c>
      <c r="G1312" s="413">
        <v>0.27385305256471698</v>
      </c>
      <c r="H1312" s="413">
        <v>7.6015633863321099E-3</v>
      </c>
    </row>
    <row r="1313" spans="1:8" x14ac:dyDescent="0.25">
      <c r="A1313" s="411" t="s">
        <v>74</v>
      </c>
      <c r="B1313" s="411" t="s">
        <v>316</v>
      </c>
      <c r="C1313" s="412">
        <v>42675</v>
      </c>
      <c r="D1313" s="413" t="str">
        <f t="shared" si="97"/>
        <v>42675МКБ 2</v>
      </c>
      <c r="E1313" s="414">
        <v>4015799611.96</v>
      </c>
      <c r="F1313" s="414">
        <v>84741079.449999899</v>
      </c>
      <c r="G1313" s="413">
        <v>0.19058879743633</v>
      </c>
      <c r="H1313" s="413">
        <v>0</v>
      </c>
    </row>
    <row r="1314" spans="1:8" x14ac:dyDescent="0.25">
      <c r="A1314" s="411" t="s">
        <v>74</v>
      </c>
      <c r="B1314" s="411" t="s">
        <v>316</v>
      </c>
      <c r="C1314" s="412">
        <v>42705</v>
      </c>
      <c r="D1314" s="413" t="str">
        <f t="shared" si="97"/>
        <v>42705МКБ 2</v>
      </c>
      <c r="E1314" s="414">
        <v>3943218803.1700001</v>
      </c>
      <c r="F1314" s="414">
        <v>72580808.790000096</v>
      </c>
      <c r="G1314" s="413">
        <v>0.15143324330794</v>
      </c>
      <c r="H1314" s="413">
        <v>1.2285308597438999E-2</v>
      </c>
    </row>
    <row r="1315" spans="1:8" x14ac:dyDescent="0.25">
      <c r="A1315" s="411" t="s">
        <v>74</v>
      </c>
      <c r="B1315" s="411" t="s">
        <v>316</v>
      </c>
      <c r="C1315" s="412">
        <v>42736</v>
      </c>
      <c r="D1315" s="413" t="str">
        <f t="shared" si="97"/>
        <v>42736МКБ 2</v>
      </c>
      <c r="E1315" s="414">
        <v>3844939154.4899998</v>
      </c>
      <c r="F1315" s="414">
        <v>126742377.12</v>
      </c>
      <c r="G1315" s="413">
        <v>0.29985491444365903</v>
      </c>
      <c r="H1315" s="413">
        <v>3.04353582386362E-2</v>
      </c>
    </row>
    <row r="1316" spans="1:8" x14ac:dyDescent="0.25">
      <c r="A1316" s="411" t="s">
        <v>74</v>
      </c>
      <c r="B1316" s="411" t="s">
        <v>316</v>
      </c>
      <c r="C1316" s="412">
        <v>42767</v>
      </c>
      <c r="D1316" s="413" t="str">
        <f t="shared" si="97"/>
        <v>42767МКБ 2</v>
      </c>
      <c r="E1316" s="414">
        <v>3798701124.0100002</v>
      </c>
      <c r="F1316" s="414">
        <v>46238030.480000101</v>
      </c>
      <c r="G1316" s="413">
        <v>0.11404913495760099</v>
      </c>
      <c r="H1316" s="413">
        <v>1.34207863908895E-2</v>
      </c>
    </row>
    <row r="1317" spans="1:8" x14ac:dyDescent="0.25">
      <c r="A1317" s="411" t="s">
        <v>74</v>
      </c>
      <c r="B1317" s="411" t="s">
        <v>316</v>
      </c>
      <c r="C1317" s="412">
        <v>42795</v>
      </c>
      <c r="D1317" s="413" t="str">
        <f t="shared" si="97"/>
        <v>42795МКБ 2</v>
      </c>
      <c r="E1317" s="414">
        <v>3725568570.06001</v>
      </c>
      <c r="F1317" s="414">
        <v>73132553.949999899</v>
      </c>
      <c r="G1317" s="413">
        <v>0.17408997001458101</v>
      </c>
      <c r="H1317" s="413">
        <v>8.43112104914512E-3</v>
      </c>
    </row>
    <row r="1318" spans="1:8" x14ac:dyDescent="0.25">
      <c r="A1318" s="411" t="s">
        <v>74</v>
      </c>
      <c r="B1318" s="411" t="s">
        <v>316</v>
      </c>
      <c r="C1318" s="412">
        <v>42826</v>
      </c>
      <c r="D1318" s="413" t="str">
        <f t="shared" si="97"/>
        <v>42826МКБ 2</v>
      </c>
      <c r="E1318" s="414">
        <v>3641694724.3000002</v>
      </c>
      <c r="F1318" s="414">
        <v>83873845.759999901</v>
      </c>
      <c r="G1318" s="413">
        <v>0.208276130619339</v>
      </c>
      <c r="H1318" s="413">
        <v>1.6074551328516901E-2</v>
      </c>
    </row>
    <row r="1319" spans="1:8" x14ac:dyDescent="0.25">
      <c r="A1319" s="411" t="s">
        <v>74</v>
      </c>
      <c r="B1319" s="411" t="s">
        <v>316</v>
      </c>
      <c r="C1319" s="412">
        <v>42856</v>
      </c>
      <c r="D1319" s="413" t="str">
        <f t="shared" si="97"/>
        <v>42856МКБ 2</v>
      </c>
      <c r="E1319" s="414">
        <v>3577545572.6799998</v>
      </c>
      <c r="F1319" s="414">
        <v>64149151.619999997</v>
      </c>
      <c r="G1319" s="413">
        <v>0.14201606755388699</v>
      </c>
      <c r="H1319" s="413">
        <v>2.39177510354792E-2</v>
      </c>
    </row>
    <row r="1320" spans="1:8" x14ac:dyDescent="0.25">
      <c r="A1320" s="411" t="s">
        <v>74</v>
      </c>
      <c r="B1320" s="411" t="s">
        <v>316</v>
      </c>
      <c r="C1320" s="412">
        <v>42887</v>
      </c>
      <c r="D1320" s="413" t="str">
        <f t="shared" si="97"/>
        <v>42887МКБ 2</v>
      </c>
      <c r="E1320" s="414">
        <v>3502922892.5700002</v>
      </c>
      <c r="F1320" s="414">
        <v>74622680.109999895</v>
      </c>
      <c r="G1320" s="413">
        <v>0.17859842919222399</v>
      </c>
      <c r="H1320" s="413">
        <v>2.5985839398741901E-2</v>
      </c>
    </row>
    <row r="1321" spans="1:8" x14ac:dyDescent="0.25">
      <c r="A1321" s="411" t="s">
        <v>74</v>
      </c>
      <c r="B1321" s="411" t="s">
        <v>316</v>
      </c>
      <c r="C1321" s="412">
        <v>42917</v>
      </c>
      <c r="D1321" s="413" t="str">
        <f t="shared" si="97"/>
        <v>42917МКБ 2</v>
      </c>
      <c r="E1321" s="414">
        <v>3430379105.4400001</v>
      </c>
      <c r="F1321" s="414">
        <v>72543787.129999995</v>
      </c>
      <c r="G1321" s="413">
        <v>0.18679944948410901</v>
      </c>
      <c r="H1321" s="413">
        <v>7.4037852608448904E-2</v>
      </c>
    </row>
    <row r="1322" spans="1:8" x14ac:dyDescent="0.25">
      <c r="A1322" s="411" t="s">
        <v>74</v>
      </c>
      <c r="B1322" s="411" t="s">
        <v>316</v>
      </c>
      <c r="C1322" s="412">
        <v>42948</v>
      </c>
      <c r="D1322" s="413" t="str">
        <f t="shared" si="97"/>
        <v>42948МКБ 2</v>
      </c>
      <c r="E1322" s="414">
        <v>3349074693.3400002</v>
      </c>
      <c r="F1322" s="414">
        <v>81304412.100000098</v>
      </c>
      <c r="G1322" s="413">
        <v>0.21871962096393699</v>
      </c>
      <c r="H1322" s="413">
        <v>6.5623170959735501E-3</v>
      </c>
    </row>
    <row r="1323" spans="1:8" x14ac:dyDescent="0.25">
      <c r="A1323" s="411" t="s">
        <v>74</v>
      </c>
      <c r="B1323" s="411" t="s">
        <v>316</v>
      </c>
      <c r="C1323" s="412">
        <v>42979</v>
      </c>
      <c r="D1323" s="413" t="str">
        <f t="shared" si="97"/>
        <v>42979МКБ 2</v>
      </c>
      <c r="E1323" s="414">
        <v>3258253484.1500001</v>
      </c>
      <c r="F1323" s="414">
        <v>90821209.190000206</v>
      </c>
      <c r="G1323" s="413">
        <v>0.25195409310453298</v>
      </c>
      <c r="H1323" s="413">
        <v>0</v>
      </c>
    </row>
    <row r="1324" spans="1:8" x14ac:dyDescent="0.25">
      <c r="A1324" s="411" t="s">
        <v>74</v>
      </c>
      <c r="B1324" s="411" t="s">
        <v>316</v>
      </c>
      <c r="C1324" s="412">
        <v>43009</v>
      </c>
      <c r="D1324" s="413" t="str">
        <f t="shared" si="97"/>
        <v>43009МКБ 2</v>
      </c>
      <c r="E1324" s="414">
        <v>3138990653.6999998</v>
      </c>
      <c r="F1324" s="414">
        <v>119262830.45</v>
      </c>
      <c r="G1324" s="413">
        <v>0.30225402596678402</v>
      </c>
      <c r="H1324" s="413">
        <v>7.2765991559133297E-2</v>
      </c>
    </row>
    <row r="1325" spans="1:8" x14ac:dyDescent="0.25">
      <c r="A1325" s="411" t="s">
        <v>74</v>
      </c>
      <c r="B1325" s="411" t="s">
        <v>316</v>
      </c>
      <c r="C1325" s="412">
        <v>43040</v>
      </c>
      <c r="D1325" s="413" t="str">
        <f t="shared" si="97"/>
        <v>43040МКБ 2</v>
      </c>
      <c r="E1325" s="414">
        <v>3017609899.1999998</v>
      </c>
      <c r="F1325" s="414">
        <v>121380754.5</v>
      </c>
      <c r="G1325" s="413">
        <v>0.35666109283265801</v>
      </c>
      <c r="H1325" s="413">
        <v>3.5196913271751701E-2</v>
      </c>
    </row>
    <row r="1326" spans="1:8" x14ac:dyDescent="0.25">
      <c r="A1326" s="411" t="s">
        <v>74</v>
      </c>
      <c r="B1326" s="411" t="s">
        <v>316</v>
      </c>
      <c r="C1326" s="412">
        <v>43070</v>
      </c>
      <c r="D1326" s="413" t="str">
        <f t="shared" si="97"/>
        <v>43070МКБ 2</v>
      </c>
      <c r="E1326" s="414">
        <v>2855134491.5300002</v>
      </c>
      <c r="F1326" s="414">
        <v>162475407.66999999</v>
      </c>
      <c r="G1326" s="413">
        <v>0.476088004184824</v>
      </c>
      <c r="H1326" s="413">
        <v>5.7700933158758697E-2</v>
      </c>
    </row>
    <row r="1327" spans="1:8" x14ac:dyDescent="0.25">
      <c r="A1327" s="411" t="s">
        <v>74</v>
      </c>
      <c r="B1327" s="411" t="s">
        <v>316</v>
      </c>
      <c r="C1327" s="412">
        <v>43101</v>
      </c>
      <c r="D1327" s="413" t="str">
        <f t="shared" si="97"/>
        <v>43101МКБ 2</v>
      </c>
      <c r="E1327" s="414">
        <v>2717343554</v>
      </c>
      <c r="F1327" s="414">
        <v>137790937.53</v>
      </c>
      <c r="G1327" s="413">
        <v>0.37405422976494102</v>
      </c>
      <c r="H1327" s="413">
        <v>9.3637883683506201E-2</v>
      </c>
    </row>
    <row r="1328" spans="1:8" x14ac:dyDescent="0.25">
      <c r="A1328" s="411" t="s">
        <v>74</v>
      </c>
      <c r="B1328" s="411" t="s">
        <v>316</v>
      </c>
      <c r="C1328" s="412">
        <v>43132</v>
      </c>
      <c r="D1328" s="413" t="str">
        <f t="shared" si="97"/>
        <v>43132МКБ 2</v>
      </c>
      <c r="E1328" s="414">
        <v>2632546759.2199898</v>
      </c>
      <c r="F1328" s="414">
        <v>84796794.780000001</v>
      </c>
      <c r="G1328" s="413">
        <v>0.288142817337663</v>
      </c>
      <c r="H1328" s="413">
        <v>1.16581113111655E-2</v>
      </c>
    </row>
    <row r="1329" spans="1:8" x14ac:dyDescent="0.25">
      <c r="A1329" s="411" t="s">
        <v>74</v>
      </c>
      <c r="B1329" s="411" t="s">
        <v>316</v>
      </c>
      <c r="C1329" s="412">
        <v>43160</v>
      </c>
      <c r="D1329" s="413" t="str">
        <f t="shared" si="97"/>
        <v>43160МКБ 2</v>
      </c>
      <c r="E1329" s="414">
        <v>2521025333.4099998</v>
      </c>
      <c r="F1329" s="414">
        <v>111521425.81</v>
      </c>
      <c r="G1329" s="413">
        <v>0.38446554911256903</v>
      </c>
      <c r="H1329" s="413">
        <v>3.6262388229722699E-2</v>
      </c>
    </row>
    <row r="1330" spans="1:8" x14ac:dyDescent="0.25">
      <c r="A1330" s="411" t="s">
        <v>74</v>
      </c>
      <c r="B1330" s="411" t="s">
        <v>316</v>
      </c>
      <c r="C1330" s="412">
        <v>43191</v>
      </c>
      <c r="D1330" s="413" t="str">
        <f t="shared" si="97"/>
        <v>43191МКБ 2</v>
      </c>
      <c r="E1330" s="414">
        <v>2394251414.6100001</v>
      </c>
      <c r="F1330" s="414">
        <v>126773918.8</v>
      </c>
      <c r="G1330" s="413">
        <v>0.44112303010188503</v>
      </c>
      <c r="H1330" s="413">
        <v>1.4276812851773801E-2</v>
      </c>
    </row>
    <row r="1331" spans="1:8" x14ac:dyDescent="0.25">
      <c r="A1331" s="411" t="s">
        <v>74</v>
      </c>
      <c r="B1331" s="411" t="s">
        <v>316</v>
      </c>
      <c r="C1331" s="412">
        <v>43221</v>
      </c>
      <c r="D1331" s="413" t="str">
        <f t="shared" si="97"/>
        <v>43221МКБ 2</v>
      </c>
      <c r="E1331" s="414">
        <v>2288691011.1399999</v>
      </c>
      <c r="F1331" s="414">
        <v>107982158.86</v>
      </c>
      <c r="G1331" s="413">
        <v>0.40391602075851402</v>
      </c>
      <c r="H1331" s="413">
        <v>0.10574070691100999</v>
      </c>
    </row>
    <row r="1332" spans="1:8" x14ac:dyDescent="0.25">
      <c r="A1332" s="411" t="s">
        <v>74</v>
      </c>
      <c r="B1332" s="411" t="s">
        <v>316</v>
      </c>
      <c r="C1332" s="412">
        <v>43252</v>
      </c>
      <c r="D1332" s="413" t="str">
        <f t="shared" si="97"/>
        <v>43252МКБ 2</v>
      </c>
      <c r="E1332" s="414">
        <v>2212609946.5599999</v>
      </c>
      <c r="F1332" s="414">
        <v>77039170.260000005</v>
      </c>
      <c r="G1332" s="413">
        <v>0.30662614214860101</v>
      </c>
      <c r="H1332" s="413">
        <v>0</v>
      </c>
    </row>
    <row r="1333" spans="1:8" x14ac:dyDescent="0.25">
      <c r="A1333" s="411" t="s">
        <v>74</v>
      </c>
      <c r="B1333" s="411" t="s">
        <v>316</v>
      </c>
      <c r="C1333" s="412">
        <v>43282</v>
      </c>
      <c r="D1333" s="413" t="str">
        <f t="shared" si="97"/>
        <v>43282МКБ 2</v>
      </c>
      <c r="E1333" s="414">
        <v>2107961081.3199999</v>
      </c>
      <c r="F1333" s="414">
        <v>104648865.23999999</v>
      </c>
      <c r="G1333" s="413">
        <v>0.37541189915468198</v>
      </c>
      <c r="H1333" s="413">
        <v>7.0326346564947698E-2</v>
      </c>
    </row>
    <row r="1334" spans="1:8" x14ac:dyDescent="0.25">
      <c r="A1334" s="411" t="s">
        <v>74</v>
      </c>
      <c r="B1334" s="411" t="s">
        <v>316</v>
      </c>
      <c r="C1334" s="412">
        <v>43313</v>
      </c>
      <c r="D1334" s="413" t="str">
        <f t="shared" si="97"/>
        <v>43313МКБ 2</v>
      </c>
      <c r="E1334" s="414">
        <v>2032539875.3699999</v>
      </c>
      <c r="F1334" s="414">
        <v>75421205.950000003</v>
      </c>
      <c r="G1334" s="413">
        <v>0.32488273604485102</v>
      </c>
      <c r="H1334" s="413">
        <v>3.1306257546652901E-2</v>
      </c>
    </row>
    <row r="1335" spans="1:8" x14ac:dyDescent="0.25">
      <c r="A1335" s="411" t="s">
        <v>74</v>
      </c>
      <c r="B1335" s="411" t="s">
        <v>316</v>
      </c>
      <c r="C1335" s="412">
        <v>43344</v>
      </c>
      <c r="D1335" s="413" t="str">
        <f t="shared" si="97"/>
        <v>43344МКБ 2</v>
      </c>
      <c r="E1335" s="414">
        <v>1943861230.1400001</v>
      </c>
      <c r="F1335" s="414">
        <v>88678645.230000004</v>
      </c>
      <c r="G1335" s="413">
        <v>0.37666488340494803</v>
      </c>
      <c r="H1335" s="413">
        <v>3.4750366841960798E-2</v>
      </c>
    </row>
    <row r="1336" spans="1:8" x14ac:dyDescent="0.25">
      <c r="A1336" s="411" t="s">
        <v>74</v>
      </c>
      <c r="B1336" s="411" t="s">
        <v>316</v>
      </c>
      <c r="C1336" s="412">
        <v>43374</v>
      </c>
      <c r="D1336" s="413" t="str">
        <f t="shared" si="97"/>
        <v>43374МКБ 2</v>
      </c>
      <c r="E1336" s="414">
        <v>1850976216.1800001</v>
      </c>
      <c r="F1336" s="414">
        <v>92885013.959999904</v>
      </c>
      <c r="G1336" s="413">
        <v>0.35850172463876401</v>
      </c>
      <c r="H1336" s="413">
        <v>0.116101733827218</v>
      </c>
    </row>
    <row r="1337" spans="1:8" x14ac:dyDescent="0.25">
      <c r="A1337" s="411" t="s">
        <v>74</v>
      </c>
      <c r="B1337" s="411" t="s">
        <v>316</v>
      </c>
      <c r="C1337" s="412">
        <v>43405</v>
      </c>
      <c r="D1337" s="413" t="str">
        <f t="shared" si="97"/>
        <v>43405МКБ 2</v>
      </c>
      <c r="E1337" s="414">
        <v>1801718652.0899999</v>
      </c>
      <c r="F1337" s="414">
        <v>49257564.090000004</v>
      </c>
      <c r="G1337" s="413">
        <v>0.23131139821890501</v>
      </c>
      <c r="H1337" s="413">
        <v>4.6726685715836602E-3</v>
      </c>
    </row>
    <row r="1338" spans="1:8" x14ac:dyDescent="0.25">
      <c r="A1338" s="411" t="s">
        <v>74</v>
      </c>
      <c r="B1338" s="411" t="s">
        <v>316</v>
      </c>
      <c r="C1338" s="412">
        <v>43435</v>
      </c>
      <c r="D1338" s="413" t="str">
        <f t="shared" si="97"/>
        <v>43435МКБ 2</v>
      </c>
      <c r="E1338" s="414">
        <v>1676601551.0899999</v>
      </c>
      <c r="F1338" s="414">
        <v>125117101</v>
      </c>
      <c r="G1338" s="413">
        <v>0.55727585947979996</v>
      </c>
      <c r="H1338" s="413">
        <v>0.19607455023403</v>
      </c>
    </row>
    <row r="1339" spans="1:8" x14ac:dyDescent="0.25">
      <c r="A1339" s="411" t="s">
        <v>74</v>
      </c>
      <c r="B1339" s="411" t="s">
        <v>316</v>
      </c>
      <c r="C1339" s="412">
        <v>43466</v>
      </c>
      <c r="D1339" s="413" t="str">
        <f t="shared" si="97"/>
        <v>43466МКБ 2</v>
      </c>
      <c r="E1339" s="414">
        <v>1613582532.3699999</v>
      </c>
      <c r="F1339" s="414">
        <v>63019018.719999999</v>
      </c>
      <c r="G1339" s="413">
        <v>0.33588863520151702</v>
      </c>
      <c r="H1339" s="413">
        <v>0</v>
      </c>
    </row>
    <row r="1340" spans="1:8" x14ac:dyDescent="0.25">
      <c r="A1340" s="411" t="s">
        <v>74</v>
      </c>
      <c r="B1340" s="411" t="s">
        <v>316</v>
      </c>
      <c r="C1340" s="412">
        <v>43497</v>
      </c>
      <c r="D1340" s="413" t="str">
        <f t="shared" si="97"/>
        <v>43497МКБ 2</v>
      </c>
      <c r="E1340" s="414">
        <v>1561393060.3599999</v>
      </c>
      <c r="F1340" s="414">
        <v>52189472.009999998</v>
      </c>
      <c r="G1340" s="413">
        <v>0.201006791510981</v>
      </c>
      <c r="H1340" s="413">
        <v>0.101521877330574</v>
      </c>
    </row>
    <row r="1341" spans="1:8" x14ac:dyDescent="0.25">
      <c r="A1341" s="411" t="s">
        <v>74</v>
      </c>
      <c r="B1341" s="411" t="s">
        <v>316</v>
      </c>
      <c r="C1341" s="412">
        <v>43525</v>
      </c>
      <c r="D1341" s="413" t="str">
        <f t="shared" si="97"/>
        <v>43525МКБ 2</v>
      </c>
      <c r="E1341" s="414">
        <v>1529729836.4100001</v>
      </c>
      <c r="F1341" s="414">
        <v>31663223.949999999</v>
      </c>
      <c r="G1341" s="413">
        <v>0.16448282285483401</v>
      </c>
      <c r="H1341" s="413">
        <v>2.65873929798465E-2</v>
      </c>
    </row>
    <row r="1342" spans="1:8" x14ac:dyDescent="0.25">
      <c r="A1342" s="411" t="s">
        <v>74</v>
      </c>
      <c r="B1342" s="411" t="s">
        <v>316</v>
      </c>
      <c r="C1342" s="412">
        <v>43556</v>
      </c>
      <c r="D1342" s="413" t="str">
        <f t="shared" si="97"/>
        <v>43556МКБ 2</v>
      </c>
      <c r="E1342" s="414">
        <v>1481950715.8699999</v>
      </c>
      <c r="F1342" s="414">
        <v>47779120.539999999</v>
      </c>
      <c r="G1342" s="413">
        <v>0.27535270120482502</v>
      </c>
      <c r="H1342" s="413">
        <v>2.7621144098118802E-2</v>
      </c>
    </row>
    <row r="1343" spans="1:8" x14ac:dyDescent="0.25">
      <c r="A1343" s="411" t="s">
        <v>74</v>
      </c>
      <c r="B1343" s="411" t="s">
        <v>316</v>
      </c>
      <c r="C1343" s="412">
        <v>43586</v>
      </c>
      <c r="D1343" s="413" t="str">
        <f t="shared" si="97"/>
        <v>43586МКБ 2</v>
      </c>
      <c r="E1343" s="414">
        <v>1447368606.3299999</v>
      </c>
      <c r="F1343" s="414">
        <v>34582109.539999999</v>
      </c>
      <c r="G1343" s="413">
        <v>0.194251875367114</v>
      </c>
      <c r="H1343" s="413">
        <v>3.6256289841080903E-2</v>
      </c>
    </row>
    <row r="1344" spans="1:8" x14ac:dyDescent="0.25">
      <c r="A1344" s="411" t="s">
        <v>74</v>
      </c>
      <c r="B1344" s="411" t="s">
        <v>316</v>
      </c>
      <c r="C1344" s="412">
        <v>43617</v>
      </c>
      <c r="D1344" s="413" t="str">
        <f t="shared" si="97"/>
        <v>43617МКБ 2</v>
      </c>
      <c r="E1344" s="414">
        <v>1413172302.76</v>
      </c>
      <c r="F1344" s="414">
        <v>34498190.640000001</v>
      </c>
      <c r="G1344" s="413">
        <v>0.19811751938001801</v>
      </c>
      <c r="H1344" s="413">
        <v>0</v>
      </c>
    </row>
    <row r="1345" spans="1:8" x14ac:dyDescent="0.25">
      <c r="A1345" s="411" t="s">
        <v>74</v>
      </c>
      <c r="B1345" s="411" t="s">
        <v>316</v>
      </c>
      <c r="C1345" s="412">
        <v>43647</v>
      </c>
      <c r="D1345" s="413" t="str">
        <f t="shared" ref="D1345:D1408" si="98">C1345&amp;B1345</f>
        <v>43647МКБ 2</v>
      </c>
      <c r="E1345" s="414">
        <v>1382054522.3399999</v>
      </c>
      <c r="F1345" s="414">
        <v>34372284.32</v>
      </c>
      <c r="G1345" s="413">
        <v>0.15202080011716401</v>
      </c>
      <c r="H1345" s="413">
        <v>7.7758007942360402E-2</v>
      </c>
    </row>
    <row r="1346" spans="1:8" x14ac:dyDescent="0.25">
      <c r="A1346" s="411" t="s">
        <v>74</v>
      </c>
      <c r="B1346" s="411" t="s">
        <v>316</v>
      </c>
      <c r="C1346" s="412">
        <v>43678</v>
      </c>
      <c r="D1346" s="413" t="str">
        <f t="shared" si="98"/>
        <v>43678МКБ 2</v>
      </c>
      <c r="E1346" s="414">
        <v>1346382748.1400001</v>
      </c>
      <c r="F1346" s="414">
        <v>35671774.200000003</v>
      </c>
      <c r="G1346" s="413">
        <v>0.21817216583233401</v>
      </c>
      <c r="H1346" s="413">
        <v>0</v>
      </c>
    </row>
    <row r="1347" spans="1:8" x14ac:dyDescent="0.25">
      <c r="A1347" s="411" t="s">
        <v>74</v>
      </c>
      <c r="B1347" s="411" t="s">
        <v>316</v>
      </c>
      <c r="C1347" s="412">
        <v>43709</v>
      </c>
      <c r="D1347" s="413" t="str">
        <f t="shared" si="98"/>
        <v>43709МКБ 2</v>
      </c>
      <c r="E1347" s="414">
        <v>1314968450.8399999</v>
      </c>
      <c r="F1347" s="414">
        <v>31414297.300000001</v>
      </c>
      <c r="G1347" s="413">
        <v>0.19450024612934899</v>
      </c>
      <c r="H1347" s="413">
        <v>0.100380897065228</v>
      </c>
    </row>
    <row r="1348" spans="1:8" x14ac:dyDescent="0.25">
      <c r="A1348" s="411" t="s">
        <v>74</v>
      </c>
      <c r="B1348" s="411" t="s">
        <v>316</v>
      </c>
      <c r="C1348" s="412">
        <v>43739</v>
      </c>
      <c r="D1348" s="413" t="str">
        <f t="shared" si="98"/>
        <v>43739МКБ 2</v>
      </c>
      <c r="E1348" s="414">
        <v>1272295907.71</v>
      </c>
      <c r="F1348" s="414">
        <v>42672543.130000003</v>
      </c>
      <c r="G1348" s="413">
        <v>0.28327326467638397</v>
      </c>
      <c r="H1348" s="413">
        <v>7.0736917215518405E-2</v>
      </c>
    </row>
    <row r="1349" spans="1:8" x14ac:dyDescent="0.25">
      <c r="A1349" s="411" t="s">
        <v>86</v>
      </c>
      <c r="B1349" s="411" t="s">
        <v>233</v>
      </c>
      <c r="C1349" s="412">
        <v>42826</v>
      </c>
      <c r="D1349" s="413" t="str">
        <f t="shared" si="98"/>
        <v>42826Возрождение-5</v>
      </c>
      <c r="E1349" s="414">
        <v>4581609998.3800001</v>
      </c>
      <c r="F1349" s="414">
        <v>252142774.59999999</v>
      </c>
      <c r="G1349" s="413">
        <v>0.45789215086824497</v>
      </c>
      <c r="H1349" s="413">
        <v>0</v>
      </c>
    </row>
    <row r="1350" spans="1:8" x14ac:dyDescent="0.25">
      <c r="A1350" s="411" t="s">
        <v>86</v>
      </c>
      <c r="B1350" s="411" t="s">
        <v>233</v>
      </c>
      <c r="C1350" s="412">
        <v>42856</v>
      </c>
      <c r="D1350" s="413" t="str">
        <f t="shared" si="98"/>
        <v>42856Возрождение-5</v>
      </c>
      <c r="E1350" s="414">
        <v>4471002678.3999996</v>
      </c>
      <c r="F1350" s="414">
        <v>137239160.31</v>
      </c>
      <c r="G1350" s="413">
        <v>0.26313439578113801</v>
      </c>
      <c r="H1350" s="413">
        <v>0</v>
      </c>
    </row>
    <row r="1351" spans="1:8" x14ac:dyDescent="0.25">
      <c r="A1351" s="411" t="s">
        <v>86</v>
      </c>
      <c r="B1351" s="411" t="s">
        <v>233</v>
      </c>
      <c r="C1351" s="412">
        <v>42887</v>
      </c>
      <c r="D1351" s="413" t="str">
        <f t="shared" si="98"/>
        <v>42887Возрождение-5</v>
      </c>
      <c r="E1351" s="414">
        <v>4331742984.0400105</v>
      </c>
      <c r="F1351" s="414">
        <v>141195358.25</v>
      </c>
      <c r="G1351" s="413">
        <v>0.27733722290462298</v>
      </c>
      <c r="H1351" s="413">
        <v>5.2380879360402997E-3</v>
      </c>
    </row>
    <row r="1352" spans="1:8" x14ac:dyDescent="0.25">
      <c r="A1352" s="411" t="s">
        <v>86</v>
      </c>
      <c r="B1352" s="411" t="s">
        <v>233</v>
      </c>
      <c r="C1352" s="412">
        <v>42917</v>
      </c>
      <c r="D1352" s="413" t="str">
        <f t="shared" si="98"/>
        <v>42917Возрождение-5</v>
      </c>
      <c r="E1352" s="414">
        <v>4217348245.1500001</v>
      </c>
      <c r="F1352" s="414">
        <v>114394738.89</v>
      </c>
      <c r="G1352" s="413">
        <v>0.22932558744958501</v>
      </c>
      <c r="H1352" s="413">
        <v>0</v>
      </c>
    </row>
    <row r="1353" spans="1:8" x14ac:dyDescent="0.25">
      <c r="A1353" s="411" t="s">
        <v>86</v>
      </c>
      <c r="B1353" s="411" t="s">
        <v>233</v>
      </c>
      <c r="C1353" s="412">
        <v>42948</v>
      </c>
      <c r="D1353" s="413" t="str">
        <f t="shared" si="98"/>
        <v>42948Возрождение-5</v>
      </c>
      <c r="E1353" s="414">
        <v>4112685599.5300002</v>
      </c>
      <c r="F1353" s="414">
        <v>104662645.62</v>
      </c>
      <c r="G1353" s="413">
        <v>0.207550347008227</v>
      </c>
      <c r="H1353" s="413">
        <v>7.7479092653190999E-3</v>
      </c>
    </row>
    <row r="1354" spans="1:8" x14ac:dyDescent="0.25">
      <c r="A1354" s="411" t="s">
        <v>86</v>
      </c>
      <c r="B1354" s="411" t="s">
        <v>233</v>
      </c>
      <c r="C1354" s="412">
        <v>42979</v>
      </c>
      <c r="D1354" s="413" t="str">
        <f t="shared" si="98"/>
        <v>42979Возрождение-5</v>
      </c>
      <c r="E1354" s="414">
        <v>3993659701.3400002</v>
      </c>
      <c r="F1354" s="414">
        <v>177325663.68000001</v>
      </c>
      <c r="G1354" s="413">
        <v>0.37659233058554098</v>
      </c>
      <c r="H1354" s="413">
        <v>0</v>
      </c>
    </row>
    <row r="1355" spans="1:8" x14ac:dyDescent="0.25">
      <c r="A1355" s="411" t="s">
        <v>86</v>
      </c>
      <c r="B1355" s="411" t="s">
        <v>233</v>
      </c>
      <c r="C1355" s="412">
        <v>43009</v>
      </c>
      <c r="D1355" s="413" t="str">
        <f t="shared" si="98"/>
        <v>43009Возрождение-5</v>
      </c>
      <c r="E1355" s="414">
        <v>3864114605.8895998</v>
      </c>
      <c r="F1355" s="414">
        <v>129545095.45039999</v>
      </c>
      <c r="G1355" s="413">
        <v>0.277845033404512</v>
      </c>
      <c r="H1355" s="413">
        <v>7.0068880103618704E-3</v>
      </c>
    </row>
    <row r="1356" spans="1:8" x14ac:dyDescent="0.25">
      <c r="A1356" s="411" t="s">
        <v>86</v>
      </c>
      <c r="B1356" s="411" t="s">
        <v>233</v>
      </c>
      <c r="C1356" s="412">
        <v>43040</v>
      </c>
      <c r="D1356" s="413" t="str">
        <f t="shared" si="98"/>
        <v>43040Возрождение-5</v>
      </c>
      <c r="E1356" s="414">
        <v>3744713890.5599999</v>
      </c>
      <c r="F1356" s="414">
        <v>119400715.32960001</v>
      </c>
      <c r="G1356" s="413">
        <v>0.26976377226766102</v>
      </c>
      <c r="H1356" s="413">
        <v>0</v>
      </c>
    </row>
    <row r="1357" spans="1:8" x14ac:dyDescent="0.25">
      <c r="A1357" s="411" t="s">
        <v>86</v>
      </c>
      <c r="B1357" s="411" t="s">
        <v>233</v>
      </c>
      <c r="C1357" s="412">
        <v>43070</v>
      </c>
      <c r="D1357" s="413" t="str">
        <f t="shared" si="98"/>
        <v>43070Возрождение-5</v>
      </c>
      <c r="E1357" s="414">
        <v>3597873306.0300002</v>
      </c>
      <c r="F1357" s="414">
        <v>146840584.53</v>
      </c>
      <c r="G1357" s="413">
        <v>0.34293353206687999</v>
      </c>
      <c r="H1357" s="413">
        <v>0</v>
      </c>
    </row>
    <row r="1358" spans="1:8" x14ac:dyDescent="0.25">
      <c r="A1358" s="411" t="s">
        <v>86</v>
      </c>
      <c r="B1358" s="411" t="s">
        <v>233</v>
      </c>
      <c r="C1358" s="412">
        <v>43101</v>
      </c>
      <c r="D1358" s="413" t="str">
        <f t="shared" si="98"/>
        <v>43101Возрождение-5</v>
      </c>
      <c r="E1358" s="414">
        <v>3387501879.3699999</v>
      </c>
      <c r="F1358" s="414">
        <v>210371426.66</v>
      </c>
      <c r="G1358" s="413">
        <v>0.49623367160292198</v>
      </c>
      <c r="H1358" s="413">
        <v>0</v>
      </c>
    </row>
    <row r="1359" spans="1:8" x14ac:dyDescent="0.25">
      <c r="A1359" s="411" t="s">
        <v>86</v>
      </c>
      <c r="B1359" s="411" t="s">
        <v>233</v>
      </c>
      <c r="C1359" s="412">
        <v>43132</v>
      </c>
      <c r="D1359" s="413" t="str">
        <f t="shared" si="98"/>
        <v>43132Возрождение-5</v>
      </c>
      <c r="E1359" s="414">
        <v>3173286352.7199998</v>
      </c>
      <c r="F1359" s="414">
        <v>214215526.65000001</v>
      </c>
      <c r="G1359" s="413">
        <v>0.53007257754203996</v>
      </c>
      <c r="H1359" s="413">
        <v>3.28752753420647E-3</v>
      </c>
    </row>
    <row r="1360" spans="1:8" x14ac:dyDescent="0.25">
      <c r="A1360" s="411" t="s">
        <v>86</v>
      </c>
      <c r="B1360" s="411" t="s">
        <v>233</v>
      </c>
      <c r="C1360" s="412">
        <v>43160</v>
      </c>
      <c r="D1360" s="413" t="str">
        <f t="shared" si="98"/>
        <v>43160Возрождение-5</v>
      </c>
      <c r="E1360" s="414">
        <v>3033691091.7399998</v>
      </c>
      <c r="F1360" s="414">
        <v>139595260.97999999</v>
      </c>
      <c r="G1360" s="413">
        <v>0.37394859418329401</v>
      </c>
      <c r="H1360" s="413">
        <v>1.0963995417936599E-2</v>
      </c>
    </row>
    <row r="1361" spans="1:8" x14ac:dyDescent="0.25">
      <c r="A1361" s="411" t="s">
        <v>86</v>
      </c>
      <c r="B1361" s="411" t="s">
        <v>233</v>
      </c>
      <c r="C1361" s="412">
        <v>43191</v>
      </c>
      <c r="D1361" s="413" t="str">
        <f t="shared" si="98"/>
        <v>43191Возрождение-5</v>
      </c>
      <c r="E1361" s="414">
        <v>2892203105.4099998</v>
      </c>
      <c r="F1361" s="414">
        <v>141487986.33000001</v>
      </c>
      <c r="G1361" s="413">
        <v>0.402560784659177</v>
      </c>
      <c r="H1361" s="413">
        <v>0</v>
      </c>
    </row>
    <row r="1362" spans="1:8" x14ac:dyDescent="0.25">
      <c r="A1362" s="411" t="s">
        <v>86</v>
      </c>
      <c r="B1362" s="411" t="s">
        <v>233</v>
      </c>
      <c r="C1362" s="412">
        <v>43221</v>
      </c>
      <c r="D1362" s="413" t="str">
        <f t="shared" si="98"/>
        <v>43221Возрождение-5</v>
      </c>
      <c r="E1362" s="414">
        <v>2770940811.7399998</v>
      </c>
      <c r="F1362" s="414">
        <v>121262293.67</v>
      </c>
      <c r="G1362" s="413">
        <v>0.36106081496697001</v>
      </c>
      <c r="H1362" s="413">
        <v>0</v>
      </c>
    </row>
    <row r="1363" spans="1:8" x14ac:dyDescent="0.25">
      <c r="A1363" s="411" t="s">
        <v>86</v>
      </c>
      <c r="B1363" s="411" t="s">
        <v>233</v>
      </c>
      <c r="C1363" s="412">
        <v>43252</v>
      </c>
      <c r="D1363" s="413" t="str">
        <f t="shared" si="98"/>
        <v>43252Возрождение-5</v>
      </c>
      <c r="E1363" s="414">
        <v>2623057396.4099998</v>
      </c>
      <c r="F1363" s="414">
        <v>147883415.33000001</v>
      </c>
      <c r="G1363" s="413">
        <v>0.45411608183796098</v>
      </c>
      <c r="H1363" s="413">
        <v>0</v>
      </c>
    </row>
    <row r="1364" spans="1:8" x14ac:dyDescent="0.25">
      <c r="A1364" s="411" t="s">
        <v>86</v>
      </c>
      <c r="B1364" s="411" t="s">
        <v>233</v>
      </c>
      <c r="C1364" s="412">
        <v>43282</v>
      </c>
      <c r="D1364" s="413" t="str">
        <f t="shared" si="98"/>
        <v>43282Возрождение-5</v>
      </c>
      <c r="E1364" s="414">
        <v>2500497087.5500002</v>
      </c>
      <c r="F1364" s="414">
        <v>122560308.86</v>
      </c>
      <c r="G1364" s="413">
        <v>0.39880800316906301</v>
      </c>
      <c r="H1364" s="413">
        <v>0</v>
      </c>
    </row>
    <row r="1365" spans="1:8" x14ac:dyDescent="0.25">
      <c r="A1365" s="411" t="s">
        <v>86</v>
      </c>
      <c r="B1365" s="411" t="s">
        <v>233</v>
      </c>
      <c r="C1365" s="412">
        <v>43313</v>
      </c>
      <c r="D1365" s="413" t="str">
        <f t="shared" si="98"/>
        <v>43313Возрождение-5</v>
      </c>
      <c r="E1365" s="414">
        <v>2379062171.2800102</v>
      </c>
      <c r="F1365" s="414">
        <v>121434916.27</v>
      </c>
      <c r="G1365" s="413">
        <v>0.41468468964298699</v>
      </c>
      <c r="H1365" s="413">
        <v>9.5073968004301106E-3</v>
      </c>
    </row>
    <row r="1366" spans="1:8" x14ac:dyDescent="0.25">
      <c r="A1366" s="411" t="s">
        <v>86</v>
      </c>
      <c r="B1366" s="411" t="s">
        <v>233</v>
      </c>
      <c r="C1366" s="412">
        <v>43344</v>
      </c>
      <c r="D1366" s="413" t="str">
        <f t="shared" si="98"/>
        <v>43344Возрождение-5</v>
      </c>
      <c r="E1366" s="414">
        <v>2318272161.9100099</v>
      </c>
      <c r="F1366" s="414">
        <v>60790009.369999997</v>
      </c>
      <c r="G1366" s="413">
        <v>0.20421377785905701</v>
      </c>
      <c r="H1366" s="413">
        <v>0</v>
      </c>
    </row>
    <row r="1367" spans="1:8" x14ac:dyDescent="0.25">
      <c r="A1367" s="411" t="s">
        <v>86</v>
      </c>
      <c r="B1367" s="411" t="s">
        <v>233</v>
      </c>
      <c r="C1367" s="412">
        <v>43374</v>
      </c>
      <c r="D1367" s="413" t="str">
        <f t="shared" si="98"/>
        <v>43374Возрождение-5</v>
      </c>
      <c r="E1367" s="414">
        <v>2175700167.1399999</v>
      </c>
      <c r="F1367" s="414">
        <v>142571994.77000001</v>
      </c>
      <c r="G1367" s="413">
        <v>0.50826962037510104</v>
      </c>
      <c r="H1367" s="413">
        <v>0</v>
      </c>
    </row>
    <row r="1368" spans="1:8" x14ac:dyDescent="0.25">
      <c r="A1368" s="411" t="s">
        <v>86</v>
      </c>
      <c r="B1368" s="411" t="s">
        <v>233</v>
      </c>
      <c r="C1368" s="412">
        <v>43405</v>
      </c>
      <c r="D1368" s="413" t="str">
        <f t="shared" si="98"/>
        <v>43405Возрождение-5</v>
      </c>
      <c r="E1368" s="414">
        <v>2086109331.8199999</v>
      </c>
      <c r="F1368" s="414">
        <v>91338977.890000001</v>
      </c>
      <c r="G1368" s="413">
        <v>0.41186612531364503</v>
      </c>
      <c r="H1368" s="413">
        <v>0</v>
      </c>
    </row>
    <row r="1369" spans="1:8" x14ac:dyDescent="0.25">
      <c r="A1369" s="411" t="s">
        <v>86</v>
      </c>
      <c r="B1369" s="411" t="s">
        <v>233</v>
      </c>
      <c r="C1369" s="412">
        <v>43435</v>
      </c>
      <c r="D1369" s="413" t="str">
        <f t="shared" si="98"/>
        <v>43435Возрождение-5</v>
      </c>
      <c r="E1369" s="414">
        <v>1965613988.22</v>
      </c>
      <c r="F1369" s="414">
        <v>120495343.59999999</v>
      </c>
      <c r="G1369" s="413">
        <v>0.481229412276028</v>
      </c>
      <c r="H1369" s="413">
        <v>5.8805622780762103E-3</v>
      </c>
    </row>
    <row r="1370" spans="1:8" x14ac:dyDescent="0.25">
      <c r="A1370" s="411" t="s">
        <v>86</v>
      </c>
      <c r="B1370" s="411" t="s">
        <v>233</v>
      </c>
      <c r="C1370" s="412">
        <v>43466</v>
      </c>
      <c r="D1370" s="413" t="str">
        <f t="shared" si="98"/>
        <v>43466Возрождение-5</v>
      </c>
      <c r="E1370" s="414">
        <v>1847574600.5899999</v>
      </c>
      <c r="F1370" s="414">
        <v>118039387.63</v>
      </c>
      <c r="G1370" s="413">
        <v>0.49747246011656598</v>
      </c>
      <c r="H1370" s="413">
        <v>2.76157907412087E-2</v>
      </c>
    </row>
    <row r="1371" spans="1:8" x14ac:dyDescent="0.25">
      <c r="A1371" s="411" t="s">
        <v>86</v>
      </c>
      <c r="B1371" s="411" t="s">
        <v>233</v>
      </c>
      <c r="C1371" s="412">
        <v>43497</v>
      </c>
      <c r="D1371" s="413" t="str">
        <f t="shared" si="98"/>
        <v>43497Возрождение-5</v>
      </c>
      <c r="E1371" s="414">
        <v>1774621130.6300001</v>
      </c>
      <c r="F1371" s="414">
        <v>72953469.959999993</v>
      </c>
      <c r="G1371" s="413">
        <v>0.28558859585369001</v>
      </c>
      <c r="H1371" s="413">
        <v>6.5412245137551603E-2</v>
      </c>
    </row>
    <row r="1372" spans="1:8" x14ac:dyDescent="0.25">
      <c r="A1372" s="411" t="s">
        <v>86</v>
      </c>
      <c r="B1372" s="411" t="s">
        <v>233</v>
      </c>
      <c r="C1372" s="412">
        <v>43525</v>
      </c>
      <c r="D1372" s="413" t="str">
        <f t="shared" si="98"/>
        <v>43525Возрождение-5</v>
      </c>
      <c r="E1372" s="414">
        <v>1724306239.53</v>
      </c>
      <c r="F1372" s="414">
        <v>50314891.099999897</v>
      </c>
      <c r="G1372" s="413">
        <v>0.224118967878492</v>
      </c>
      <c r="H1372" s="413">
        <v>2.51550483392033E-2</v>
      </c>
    </row>
    <row r="1373" spans="1:8" x14ac:dyDescent="0.25">
      <c r="A1373" s="411" t="s">
        <v>86</v>
      </c>
      <c r="B1373" s="411" t="s">
        <v>233</v>
      </c>
      <c r="C1373" s="412">
        <v>43556</v>
      </c>
      <c r="D1373" s="413" t="str">
        <f t="shared" si="98"/>
        <v>43556Возрождение-5</v>
      </c>
      <c r="E1373" s="414">
        <v>1650679958.3299999</v>
      </c>
      <c r="F1373" s="414">
        <v>73626281.200000003</v>
      </c>
      <c r="G1373" s="413">
        <v>0.35775218583460899</v>
      </c>
      <c r="H1373" s="413">
        <v>8.2667907804097607E-2</v>
      </c>
    </row>
    <row r="1374" spans="1:8" x14ac:dyDescent="0.25">
      <c r="A1374" s="411" t="s">
        <v>86</v>
      </c>
      <c r="B1374" s="411" t="s">
        <v>233</v>
      </c>
      <c r="C1374" s="412">
        <v>43586</v>
      </c>
      <c r="D1374" s="413" t="str">
        <f t="shared" si="98"/>
        <v>43586Возрождение-5</v>
      </c>
      <c r="E1374" s="414">
        <v>1571797180.9100001</v>
      </c>
      <c r="F1374" s="414">
        <v>82603589.269999906</v>
      </c>
      <c r="G1374" s="413">
        <v>0.33196129977786998</v>
      </c>
      <c r="H1374" s="413">
        <v>0.12270585283298401</v>
      </c>
    </row>
    <row r="1375" spans="1:8" x14ac:dyDescent="0.25">
      <c r="A1375" s="411" t="s">
        <v>86</v>
      </c>
      <c r="B1375" s="411" t="s">
        <v>233</v>
      </c>
      <c r="C1375" s="412">
        <v>43617</v>
      </c>
      <c r="D1375" s="413" t="str">
        <f t="shared" si="98"/>
        <v>43617Возрождение-5</v>
      </c>
      <c r="E1375" s="414">
        <v>1521440200.8399999</v>
      </c>
      <c r="F1375" s="414">
        <v>50356980.070000097</v>
      </c>
      <c r="G1375" s="413">
        <v>0.25949640517277101</v>
      </c>
      <c r="H1375" s="413">
        <v>4.8107565462363099E-3</v>
      </c>
    </row>
    <row r="1376" spans="1:8" x14ac:dyDescent="0.25">
      <c r="A1376" s="411" t="s">
        <v>86</v>
      </c>
      <c r="B1376" s="411" t="s">
        <v>233</v>
      </c>
      <c r="C1376" s="412">
        <v>43647</v>
      </c>
      <c r="D1376" s="413" t="str">
        <f t="shared" si="98"/>
        <v>43647Возрождение-5</v>
      </c>
      <c r="E1376" s="414">
        <v>1471727509.8399999</v>
      </c>
      <c r="F1376" s="414">
        <v>49712691</v>
      </c>
      <c r="G1376" s="413">
        <v>0.26166481364527999</v>
      </c>
      <c r="H1376" s="413">
        <v>0</v>
      </c>
    </row>
    <row r="1377" spans="1:8" x14ac:dyDescent="0.25">
      <c r="A1377" s="411" t="s">
        <v>86</v>
      </c>
      <c r="B1377" s="411" t="s">
        <v>233</v>
      </c>
      <c r="C1377" s="412">
        <v>43678</v>
      </c>
      <c r="D1377" s="413" t="str">
        <f t="shared" si="98"/>
        <v>43678Возрождение-5</v>
      </c>
      <c r="E1377" s="414">
        <v>1428481368.52</v>
      </c>
      <c r="F1377" s="414">
        <v>44838748.860000104</v>
      </c>
      <c r="G1377" s="413">
        <v>0.242696462617636</v>
      </c>
      <c r="H1377" s="413">
        <v>0</v>
      </c>
    </row>
    <row r="1378" spans="1:8" x14ac:dyDescent="0.25">
      <c r="A1378" s="411" t="s">
        <v>86</v>
      </c>
      <c r="B1378" s="411" t="s">
        <v>233</v>
      </c>
      <c r="C1378" s="412">
        <v>43709</v>
      </c>
      <c r="D1378" s="413" t="str">
        <f t="shared" si="98"/>
        <v>43709Возрождение-5</v>
      </c>
      <c r="E1378" s="414">
        <v>1375427051.6800001</v>
      </c>
      <c r="F1378" s="414">
        <v>53054316.840000004</v>
      </c>
      <c r="G1378" s="413">
        <v>0.26592428821442399</v>
      </c>
      <c r="H1378" s="413">
        <v>5.1577459643017701E-2</v>
      </c>
    </row>
    <row r="1379" spans="1:8" x14ac:dyDescent="0.25">
      <c r="A1379" s="411" t="s">
        <v>86</v>
      </c>
      <c r="B1379" s="411" t="s">
        <v>233</v>
      </c>
      <c r="C1379" s="412">
        <v>43739</v>
      </c>
      <c r="D1379" s="413" t="str">
        <f t="shared" si="98"/>
        <v>43739Возрождение-5</v>
      </c>
      <c r="E1379" s="414">
        <v>1287114509.8699999</v>
      </c>
      <c r="F1379" s="414">
        <v>88312541.810000002</v>
      </c>
      <c r="G1379" s="413">
        <v>0.520997331490888</v>
      </c>
      <c r="H1379" s="413">
        <v>0</v>
      </c>
    </row>
    <row r="1380" spans="1:8" x14ac:dyDescent="0.25">
      <c r="A1380" s="411" t="s">
        <v>88</v>
      </c>
      <c r="B1380" s="411" t="s">
        <v>317</v>
      </c>
      <c r="C1380" s="412">
        <v>43191</v>
      </c>
      <c r="D1380" s="413" t="str">
        <f t="shared" si="98"/>
        <v>43191Металлинвест-2</v>
      </c>
      <c r="E1380" s="414">
        <v>2677063108.3600001</v>
      </c>
      <c r="F1380" s="414">
        <v>125560836.37</v>
      </c>
      <c r="G1380" s="413">
        <v>0.40811282295482099</v>
      </c>
      <c r="H1380" s="413">
        <v>4.44601812888238E-2</v>
      </c>
    </row>
    <row r="1381" spans="1:8" x14ac:dyDescent="0.25">
      <c r="A1381" s="411" t="s">
        <v>88</v>
      </c>
      <c r="B1381" s="411" t="s">
        <v>317</v>
      </c>
      <c r="C1381" s="412">
        <v>43221</v>
      </c>
      <c r="D1381" s="413" t="str">
        <f t="shared" si="98"/>
        <v>43221Металлинвест-2</v>
      </c>
      <c r="E1381" s="414">
        <v>2573623072.8899999</v>
      </c>
      <c r="F1381" s="414">
        <v>103440035.47</v>
      </c>
      <c r="G1381" s="413">
        <v>0.321042283004282</v>
      </c>
      <c r="H1381" s="413">
        <v>5.1663043357225803E-2</v>
      </c>
    </row>
    <row r="1382" spans="1:8" x14ac:dyDescent="0.25">
      <c r="A1382" s="411" t="s">
        <v>88</v>
      </c>
      <c r="B1382" s="411" t="s">
        <v>317</v>
      </c>
      <c r="C1382" s="412">
        <v>43252</v>
      </c>
      <c r="D1382" s="413" t="str">
        <f t="shared" si="98"/>
        <v>43252Металлинвест-2</v>
      </c>
      <c r="E1382" s="414">
        <v>2464716684.77</v>
      </c>
      <c r="F1382" s="414">
        <v>108906388.12</v>
      </c>
      <c r="G1382" s="413">
        <v>0.385848279117807</v>
      </c>
      <c r="H1382" s="413">
        <v>0</v>
      </c>
    </row>
    <row r="1383" spans="1:8" x14ac:dyDescent="0.25">
      <c r="A1383" s="411" t="s">
        <v>88</v>
      </c>
      <c r="B1383" s="411" t="s">
        <v>317</v>
      </c>
      <c r="C1383" s="412">
        <v>43282</v>
      </c>
      <c r="D1383" s="413" t="str">
        <f t="shared" si="98"/>
        <v>43282Металлинвест-2</v>
      </c>
      <c r="E1383" s="414">
        <v>2379486504.8600001</v>
      </c>
      <c r="F1383" s="414">
        <v>85230179.910000101</v>
      </c>
      <c r="G1383" s="413">
        <v>0.315517080383795</v>
      </c>
      <c r="H1383" s="413">
        <v>2.45464822131937E-2</v>
      </c>
    </row>
    <row r="1384" spans="1:8" x14ac:dyDescent="0.25">
      <c r="A1384" s="411" t="s">
        <v>88</v>
      </c>
      <c r="B1384" s="411" t="s">
        <v>317</v>
      </c>
      <c r="C1384" s="412">
        <v>43313</v>
      </c>
      <c r="D1384" s="413" t="str">
        <f t="shared" si="98"/>
        <v>43313Металлинвест-2</v>
      </c>
      <c r="E1384" s="414">
        <v>2269129529.27</v>
      </c>
      <c r="F1384" s="414">
        <v>110356975.59</v>
      </c>
      <c r="G1384" s="413">
        <v>0.40057464579345903</v>
      </c>
      <c r="H1384" s="413">
        <v>4.3094653819018197E-2</v>
      </c>
    </row>
    <row r="1385" spans="1:8" x14ac:dyDescent="0.25">
      <c r="A1385" s="411" t="s">
        <v>88</v>
      </c>
      <c r="B1385" s="411" t="s">
        <v>317</v>
      </c>
      <c r="C1385" s="412">
        <v>43344</v>
      </c>
      <c r="D1385" s="413" t="str">
        <f t="shared" si="98"/>
        <v>43344Металлинвест-2</v>
      </c>
      <c r="E1385" s="414">
        <v>2194569932.1500001</v>
      </c>
      <c r="F1385" s="414">
        <v>74559597.120000005</v>
      </c>
      <c r="G1385" s="413">
        <v>0.28684727829363399</v>
      </c>
      <c r="H1385" s="413">
        <v>1.8388088254597999E-2</v>
      </c>
    </row>
    <row r="1386" spans="1:8" x14ac:dyDescent="0.25">
      <c r="A1386" s="411" t="s">
        <v>88</v>
      </c>
      <c r="B1386" s="411" t="s">
        <v>317</v>
      </c>
      <c r="C1386" s="412">
        <v>43374</v>
      </c>
      <c r="D1386" s="413" t="str">
        <f t="shared" si="98"/>
        <v>43374Металлинвест-2</v>
      </c>
      <c r="E1386" s="414">
        <v>2094114912.5999999</v>
      </c>
      <c r="F1386" s="414">
        <v>100455019.55</v>
      </c>
      <c r="G1386" s="413">
        <v>0.40909882893854299</v>
      </c>
      <c r="H1386" s="413">
        <v>2.9226268346868801E-2</v>
      </c>
    </row>
    <row r="1387" spans="1:8" x14ac:dyDescent="0.25">
      <c r="A1387" s="411" t="s">
        <v>88</v>
      </c>
      <c r="B1387" s="411" t="s">
        <v>317</v>
      </c>
      <c r="C1387" s="412">
        <v>43405</v>
      </c>
      <c r="D1387" s="413" t="str">
        <f t="shared" si="98"/>
        <v>43405Металлинвест-2</v>
      </c>
      <c r="E1387" s="414">
        <v>2006640992.5</v>
      </c>
      <c r="F1387" s="414">
        <v>87473920.099999905</v>
      </c>
      <c r="G1387" s="413">
        <v>0.35599644251554702</v>
      </c>
      <c r="H1387" s="413">
        <v>3.9104985015352499E-2</v>
      </c>
    </row>
    <row r="1388" spans="1:8" x14ac:dyDescent="0.25">
      <c r="A1388" s="411" t="s">
        <v>88</v>
      </c>
      <c r="B1388" s="411" t="s">
        <v>317</v>
      </c>
      <c r="C1388" s="412">
        <v>43435</v>
      </c>
      <c r="D1388" s="413" t="str">
        <f t="shared" si="98"/>
        <v>43435Металлинвест-2</v>
      </c>
      <c r="E1388" s="414">
        <v>1920507112.5699999</v>
      </c>
      <c r="F1388" s="414">
        <v>86133879.930000007</v>
      </c>
      <c r="G1388" s="413">
        <v>0.37036899105155202</v>
      </c>
      <c r="H1388" s="413">
        <v>2.20268049678407E-2</v>
      </c>
    </row>
    <row r="1389" spans="1:8" x14ac:dyDescent="0.25">
      <c r="A1389" s="411" t="s">
        <v>88</v>
      </c>
      <c r="B1389" s="411" t="s">
        <v>317</v>
      </c>
      <c r="C1389" s="412">
        <v>43466</v>
      </c>
      <c r="D1389" s="413" t="str">
        <f t="shared" si="98"/>
        <v>43466Металлинвест-2</v>
      </c>
      <c r="E1389" s="414">
        <v>1875784734.3199999</v>
      </c>
      <c r="F1389" s="414">
        <v>44722378.25</v>
      </c>
      <c r="G1389" s="413">
        <v>0.20304930478866701</v>
      </c>
      <c r="H1389" s="413">
        <v>1.8474798341505099E-2</v>
      </c>
    </row>
    <row r="1390" spans="1:8" x14ac:dyDescent="0.25">
      <c r="A1390" s="411" t="s">
        <v>88</v>
      </c>
      <c r="B1390" s="411" t="s">
        <v>317</v>
      </c>
      <c r="C1390" s="412">
        <v>43497</v>
      </c>
      <c r="D1390" s="413" t="str">
        <f t="shared" si="98"/>
        <v>43497Металлинвест-2</v>
      </c>
      <c r="E1390" s="414">
        <v>1819456432.55</v>
      </c>
      <c r="F1390" s="414">
        <v>56328301.770000003</v>
      </c>
      <c r="G1390" s="413">
        <v>0.25199088084580201</v>
      </c>
      <c r="H1390" s="413">
        <v>4.28590130623073E-2</v>
      </c>
    </row>
    <row r="1391" spans="1:8" x14ac:dyDescent="0.25">
      <c r="A1391" s="411" t="s">
        <v>88</v>
      </c>
      <c r="B1391" s="411" t="s">
        <v>317</v>
      </c>
      <c r="C1391" s="412">
        <v>43525</v>
      </c>
      <c r="D1391" s="413" t="str">
        <f t="shared" si="98"/>
        <v>43525Металлинвест-2</v>
      </c>
      <c r="E1391" s="414">
        <v>1772207240.6500001</v>
      </c>
      <c r="F1391" s="414">
        <v>47249191.899999999</v>
      </c>
      <c r="G1391" s="413">
        <v>0.22637773858617499</v>
      </c>
      <c r="H1391" s="413">
        <v>0</v>
      </c>
    </row>
    <row r="1392" spans="1:8" x14ac:dyDescent="0.25">
      <c r="A1392" s="411" t="s">
        <v>88</v>
      </c>
      <c r="B1392" s="411" t="s">
        <v>317</v>
      </c>
      <c r="C1392" s="412">
        <v>43556</v>
      </c>
      <c r="D1392" s="413" t="str">
        <f t="shared" si="98"/>
        <v>43556Металлинвест-2</v>
      </c>
      <c r="E1392" s="414">
        <v>1718381524.51</v>
      </c>
      <c r="F1392" s="414">
        <v>53825716.140000001</v>
      </c>
      <c r="G1392" s="413">
        <v>0.27065585683551202</v>
      </c>
      <c r="H1392" s="413">
        <v>0</v>
      </c>
    </row>
    <row r="1393" spans="1:8" x14ac:dyDescent="0.25">
      <c r="A1393" s="411" t="s">
        <v>88</v>
      </c>
      <c r="B1393" s="411" t="s">
        <v>317</v>
      </c>
      <c r="C1393" s="412">
        <v>43586</v>
      </c>
      <c r="D1393" s="413" t="str">
        <f t="shared" si="98"/>
        <v>43586Металлинвест-2</v>
      </c>
      <c r="E1393" s="414">
        <v>1677626694.78</v>
      </c>
      <c r="F1393" s="414">
        <v>40754829.729999997</v>
      </c>
      <c r="G1393" s="413">
        <v>0.18506790881729501</v>
      </c>
      <c r="H1393" s="413">
        <v>2.0432517205824199E-2</v>
      </c>
    </row>
    <row r="1394" spans="1:8" x14ac:dyDescent="0.25">
      <c r="A1394" s="411" t="s">
        <v>88</v>
      </c>
      <c r="B1394" s="411" t="s">
        <v>317</v>
      </c>
      <c r="C1394" s="412">
        <v>43617</v>
      </c>
      <c r="D1394" s="413" t="str">
        <f t="shared" si="98"/>
        <v>43617Металлинвест-2</v>
      </c>
      <c r="E1394" s="414">
        <v>1642105792.5999999</v>
      </c>
      <c r="F1394" s="414">
        <v>35520902.180000097</v>
      </c>
      <c r="G1394" s="413">
        <v>0.17823356631368401</v>
      </c>
      <c r="H1394" s="413">
        <v>2.40021656124489E-2</v>
      </c>
    </row>
    <row r="1395" spans="1:8" x14ac:dyDescent="0.25">
      <c r="A1395" s="411" t="s">
        <v>88</v>
      </c>
      <c r="B1395" s="411" t="s">
        <v>317</v>
      </c>
      <c r="C1395" s="412">
        <v>43647</v>
      </c>
      <c r="D1395" s="413" t="str">
        <f t="shared" si="98"/>
        <v>43647Металлинвест-2</v>
      </c>
      <c r="E1395" s="414">
        <v>1604862016.9300001</v>
      </c>
      <c r="F1395" s="414">
        <v>37243775.670000002</v>
      </c>
      <c r="G1395" s="413">
        <v>0.19038483373079301</v>
      </c>
      <c r="H1395" s="413">
        <v>0</v>
      </c>
    </row>
    <row r="1396" spans="1:8" x14ac:dyDescent="0.25">
      <c r="A1396" s="411" t="s">
        <v>88</v>
      </c>
      <c r="B1396" s="411" t="s">
        <v>317</v>
      </c>
      <c r="C1396" s="412">
        <v>43678</v>
      </c>
      <c r="D1396" s="413" t="str">
        <f t="shared" si="98"/>
        <v>43678Металлинвест-2</v>
      </c>
      <c r="E1396" s="414">
        <v>1545110921.8399999</v>
      </c>
      <c r="F1396" s="414">
        <v>59751095.090000004</v>
      </c>
      <c r="G1396" s="413">
        <v>0.28590770586962799</v>
      </c>
      <c r="H1396" s="413">
        <v>8.0006073689879206E-2</v>
      </c>
    </row>
    <row r="1397" spans="1:8" x14ac:dyDescent="0.25">
      <c r="A1397" s="411" t="s">
        <v>88</v>
      </c>
      <c r="B1397" s="411" t="s">
        <v>317</v>
      </c>
      <c r="C1397" s="412">
        <v>43709</v>
      </c>
      <c r="D1397" s="413" t="str">
        <f t="shared" si="98"/>
        <v>43709Металлинвест-2</v>
      </c>
      <c r="E1397" s="414">
        <v>1509787875.98</v>
      </c>
      <c r="F1397" s="414">
        <v>35323045.859999999</v>
      </c>
      <c r="G1397" s="413">
        <v>0.19269403586436301</v>
      </c>
      <c r="H1397" s="413">
        <v>1.8441577334678098E-2</v>
      </c>
    </row>
    <row r="1398" spans="1:8" x14ac:dyDescent="0.25">
      <c r="A1398" s="411" t="s">
        <v>88</v>
      </c>
      <c r="B1398" s="411" t="s">
        <v>317</v>
      </c>
      <c r="C1398" s="412">
        <v>43739</v>
      </c>
      <c r="D1398" s="413" t="str">
        <f t="shared" si="98"/>
        <v>43739Металлинвест-2</v>
      </c>
      <c r="E1398" s="414">
        <v>1481479229.71</v>
      </c>
      <c r="F1398" s="414">
        <v>28308646.27</v>
      </c>
      <c r="G1398" s="413">
        <v>0.149590365001876</v>
      </c>
      <c r="H1398" s="413">
        <v>7.3738665350670599E-2</v>
      </c>
    </row>
    <row r="1399" spans="1:8" x14ac:dyDescent="0.25">
      <c r="A1399" s="411" t="s">
        <v>66</v>
      </c>
      <c r="B1399" s="411" t="s">
        <v>318</v>
      </c>
      <c r="C1399" s="412">
        <v>43405</v>
      </c>
      <c r="D1399" s="413" t="str">
        <f t="shared" si="98"/>
        <v>43405БСПБ 2</v>
      </c>
      <c r="E1399" s="414">
        <v>7647920296.2800198</v>
      </c>
      <c r="F1399" s="414">
        <v>187530898.44999999</v>
      </c>
      <c r="G1399" s="413">
        <v>0.19369671845233499</v>
      </c>
      <c r="H1399" s="413">
        <v>9.3976586629346395E-2</v>
      </c>
    </row>
    <row r="1400" spans="1:8" x14ac:dyDescent="0.25">
      <c r="A1400" s="411" t="s">
        <v>66</v>
      </c>
      <c r="B1400" s="411" t="s">
        <v>318</v>
      </c>
      <c r="C1400" s="412">
        <v>43435</v>
      </c>
      <c r="D1400" s="413" t="str">
        <f t="shared" si="98"/>
        <v>43435БСПБ 2</v>
      </c>
      <c r="E1400" s="414">
        <v>7357054641.4899797</v>
      </c>
      <c r="F1400" s="414">
        <v>290865654.79000002</v>
      </c>
      <c r="G1400" s="413">
        <v>0.32131311312514399</v>
      </c>
      <c r="H1400" s="413">
        <v>1.24407937932114E-2</v>
      </c>
    </row>
    <row r="1401" spans="1:8" x14ac:dyDescent="0.25">
      <c r="A1401" s="411" t="s">
        <v>66</v>
      </c>
      <c r="B1401" s="411" t="s">
        <v>318</v>
      </c>
      <c r="C1401" s="412">
        <v>43466</v>
      </c>
      <c r="D1401" s="413" t="str">
        <f t="shared" si="98"/>
        <v>43466БСПБ 2</v>
      </c>
      <c r="E1401" s="414">
        <v>7125226166.6899796</v>
      </c>
      <c r="F1401" s="414">
        <v>231828474.80000001</v>
      </c>
      <c r="G1401" s="413">
        <v>0.26474284848926199</v>
      </c>
      <c r="H1401" s="413">
        <v>9.5655225207724704E-4</v>
      </c>
    </row>
    <row r="1402" spans="1:8" x14ac:dyDescent="0.25">
      <c r="A1402" s="411" t="s">
        <v>66</v>
      </c>
      <c r="B1402" s="411" t="s">
        <v>318</v>
      </c>
      <c r="C1402" s="412">
        <v>43497</v>
      </c>
      <c r="D1402" s="413" t="str">
        <f t="shared" si="98"/>
        <v>43497БСПБ 2</v>
      </c>
      <c r="E1402" s="414">
        <v>6912789549.7600002</v>
      </c>
      <c r="F1402" s="414">
        <v>212436616.93000001</v>
      </c>
      <c r="G1402" s="413">
        <v>0.24568345692902099</v>
      </c>
      <c r="H1402" s="413">
        <v>1.0309643931231099E-2</v>
      </c>
    </row>
    <row r="1403" spans="1:8" x14ac:dyDescent="0.25">
      <c r="A1403" s="411" t="s">
        <v>66</v>
      </c>
      <c r="B1403" s="411" t="s">
        <v>318</v>
      </c>
      <c r="C1403" s="412">
        <v>43525</v>
      </c>
      <c r="D1403" s="413" t="str">
        <f t="shared" si="98"/>
        <v>43525БСПБ 2</v>
      </c>
      <c r="E1403" s="414">
        <v>6744205965.6300201</v>
      </c>
      <c r="F1403" s="414">
        <v>168583584.13</v>
      </c>
      <c r="G1403" s="413">
        <v>0.19133688480195099</v>
      </c>
      <c r="H1403" s="413">
        <v>2.19163302796921E-3</v>
      </c>
    </row>
    <row r="1404" spans="1:8" x14ac:dyDescent="0.25">
      <c r="A1404" s="411" t="s">
        <v>66</v>
      </c>
      <c r="B1404" s="411" t="s">
        <v>318</v>
      </c>
      <c r="C1404" s="412">
        <v>43556</v>
      </c>
      <c r="D1404" s="413" t="str">
        <f t="shared" si="98"/>
        <v>43556БСПБ 2</v>
      </c>
      <c r="E1404" s="414">
        <v>6528703914.81003</v>
      </c>
      <c r="F1404" s="414">
        <v>215502050.81999999</v>
      </c>
      <c r="G1404" s="413">
        <v>0.25756293315884699</v>
      </c>
      <c r="H1404" s="413">
        <v>1.38209766626981E-2</v>
      </c>
    </row>
    <row r="1405" spans="1:8" x14ac:dyDescent="0.25">
      <c r="A1405" s="411" t="s">
        <v>66</v>
      </c>
      <c r="B1405" s="411" t="s">
        <v>318</v>
      </c>
      <c r="C1405" s="412">
        <v>43586</v>
      </c>
      <c r="D1405" s="413" t="str">
        <f t="shared" si="98"/>
        <v>43586БСПБ 2</v>
      </c>
      <c r="E1405" s="414">
        <v>6354397160.6899796</v>
      </c>
      <c r="F1405" s="414">
        <v>174306754.11999899</v>
      </c>
      <c r="G1405" s="413">
        <v>0.215229414383169</v>
      </c>
      <c r="H1405" s="413">
        <v>7.0449537514656298E-3</v>
      </c>
    </row>
    <row r="1406" spans="1:8" x14ac:dyDescent="0.25">
      <c r="A1406" s="411" t="s">
        <v>66</v>
      </c>
      <c r="B1406" s="411" t="s">
        <v>318</v>
      </c>
      <c r="C1406" s="412">
        <v>43617</v>
      </c>
      <c r="D1406" s="413" t="str">
        <f t="shared" si="98"/>
        <v>43617БСПБ 2</v>
      </c>
      <c r="E1406" s="414">
        <v>6196628926.9700298</v>
      </c>
      <c r="F1406" s="414">
        <v>157768233.72</v>
      </c>
      <c r="G1406" s="413">
        <v>0.185565192566886</v>
      </c>
      <c r="H1406" s="413">
        <v>1.2015172365903199E-2</v>
      </c>
    </row>
    <row r="1407" spans="1:8" x14ac:dyDescent="0.25">
      <c r="A1407" s="411" t="s">
        <v>66</v>
      </c>
      <c r="B1407" s="411" t="s">
        <v>318</v>
      </c>
      <c r="C1407" s="412">
        <v>43647</v>
      </c>
      <c r="D1407" s="413" t="str">
        <f t="shared" si="98"/>
        <v>43647БСПБ 2</v>
      </c>
      <c r="E1407" s="414">
        <v>6036905959.1300097</v>
      </c>
      <c r="F1407" s="414">
        <v>159722967.84</v>
      </c>
      <c r="G1407" s="413">
        <v>0.19315731770161601</v>
      </c>
      <c r="H1407" s="413">
        <v>2.7011025348109299E-2</v>
      </c>
    </row>
    <row r="1408" spans="1:8" x14ac:dyDescent="0.25">
      <c r="A1408" s="411" t="s">
        <v>66</v>
      </c>
      <c r="B1408" s="411" t="s">
        <v>318</v>
      </c>
      <c r="C1408" s="412">
        <v>43678</v>
      </c>
      <c r="D1408" s="413" t="str">
        <f t="shared" si="98"/>
        <v>43678БСПБ 2</v>
      </c>
      <c r="E1408" s="414">
        <v>5866452593.97999</v>
      </c>
      <c r="F1408" s="414">
        <v>170453365.15000001</v>
      </c>
      <c r="G1408" s="413">
        <v>0.22359017147846499</v>
      </c>
      <c r="H1408" s="413">
        <v>4.3388801736252598E-2</v>
      </c>
    </row>
    <row r="1409" spans="1:8" x14ac:dyDescent="0.25">
      <c r="A1409" s="411" t="s">
        <v>66</v>
      </c>
      <c r="B1409" s="411" t="s">
        <v>318</v>
      </c>
      <c r="C1409" s="412">
        <v>43709</v>
      </c>
      <c r="D1409" s="413" t="str">
        <f t="shared" ref="D1409:D1410" si="99">C1409&amp;B1409</f>
        <v>43709БСПБ 2</v>
      </c>
      <c r="E1409" s="414">
        <v>5697215191.5699997</v>
      </c>
      <c r="F1409" s="414">
        <v>169237402.41</v>
      </c>
      <c r="G1409" s="413">
        <v>0.22607418204673199</v>
      </c>
      <c r="H1409" s="413">
        <v>8.2611907049676692E-3</v>
      </c>
    </row>
    <row r="1410" spans="1:8" x14ac:dyDescent="0.25">
      <c r="A1410" s="411" t="s">
        <v>66</v>
      </c>
      <c r="B1410" s="411" t="s">
        <v>318</v>
      </c>
      <c r="C1410" s="412">
        <v>43739</v>
      </c>
      <c r="D1410" s="413" t="str">
        <f t="shared" si="99"/>
        <v>43739БСПБ 2</v>
      </c>
      <c r="E1410" s="414">
        <v>5549934519.1999903</v>
      </c>
      <c r="F1410" s="414">
        <v>147280672.37</v>
      </c>
      <c r="G1410" s="413">
        <v>0.201520160259054</v>
      </c>
      <c r="H1410" s="413">
        <v>5.5308064141338402E-3</v>
      </c>
    </row>
  </sheetData>
  <mergeCells count="1">
    <mergeCell ref="I1:O61"/>
  </mergeCells>
  <conditionalFormatting sqref="W15:W72">
    <cfRule type="colorScale" priority="56">
      <colorScale>
        <cfvo type="min"/>
        <cfvo type="max"/>
        <color rgb="FFFCFCFF"/>
        <color rgb="FF63BE7B"/>
      </colorScale>
    </cfRule>
  </conditionalFormatting>
  <conditionalFormatting sqref="X29:X72">
    <cfRule type="colorScale" priority="55">
      <colorScale>
        <cfvo type="min"/>
        <cfvo type="max"/>
        <color rgb="FFFCFCFF"/>
        <color rgb="FF63BE7B"/>
      </colorScale>
    </cfRule>
  </conditionalFormatting>
  <conditionalFormatting sqref="Y31:Y72">
    <cfRule type="colorScale" priority="54">
      <colorScale>
        <cfvo type="min"/>
        <cfvo type="max"/>
        <color rgb="FFFCFCFF"/>
        <color rgb="FF63BE7B"/>
      </colorScale>
    </cfRule>
  </conditionalFormatting>
  <conditionalFormatting sqref="Z2:Z72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2:AA72">
    <cfRule type="colorScale" priority="52">
      <colorScale>
        <cfvo type="min"/>
        <cfvo type="max"/>
        <color rgb="FFFCFCFF"/>
        <color rgb="FF63BE7B"/>
      </colorScale>
    </cfRule>
  </conditionalFormatting>
  <conditionalFormatting sqref="AB5:AB72">
    <cfRule type="colorScale" priority="51">
      <colorScale>
        <cfvo type="min"/>
        <cfvo type="max"/>
        <color rgb="FFFCFCFF"/>
        <color rgb="FF63BE7B"/>
      </colorScale>
    </cfRule>
  </conditionalFormatting>
  <conditionalFormatting sqref="AC8:AC72">
    <cfRule type="colorScale" priority="50">
      <colorScale>
        <cfvo type="min"/>
        <cfvo type="max"/>
        <color rgb="FFFCFCFF"/>
        <color rgb="FF63BE7B"/>
      </colorScale>
    </cfRule>
  </conditionalFormatting>
  <conditionalFormatting sqref="AD8:AD72">
    <cfRule type="colorScale" priority="49">
      <colorScale>
        <cfvo type="min"/>
        <cfvo type="max"/>
        <color rgb="FFFCFCFF"/>
        <color rgb="FF63BE7B"/>
      </colorScale>
    </cfRule>
  </conditionalFormatting>
  <conditionalFormatting sqref="AE6:AE72">
    <cfRule type="colorScale" priority="48">
      <colorScale>
        <cfvo type="min"/>
        <cfvo type="max"/>
        <color rgb="FFFCFCFF"/>
        <color rgb="FF63BE7B"/>
      </colorScale>
    </cfRule>
  </conditionalFormatting>
  <conditionalFormatting sqref="AF14:AF72">
    <cfRule type="colorScale" priority="47">
      <colorScale>
        <cfvo type="min"/>
        <cfvo type="max"/>
        <color rgb="FFFCFCFF"/>
        <color rgb="FF63BE7B"/>
      </colorScale>
    </cfRule>
  </conditionalFormatting>
  <conditionalFormatting sqref="AG15:AG72">
    <cfRule type="colorScale" priority="46">
      <colorScale>
        <cfvo type="min"/>
        <cfvo type="max"/>
        <color rgb="FFFCFCFF"/>
        <color rgb="FF63BE7B"/>
      </colorScale>
    </cfRule>
  </conditionalFormatting>
  <conditionalFormatting sqref="AH18:AH72">
    <cfRule type="colorScale" priority="45">
      <colorScale>
        <cfvo type="min"/>
        <cfvo type="max"/>
        <color rgb="FFFCFCFF"/>
        <color rgb="FF63BE7B"/>
      </colorScale>
    </cfRule>
  </conditionalFormatting>
  <conditionalFormatting sqref="AI18:AI72">
    <cfRule type="colorScale" priority="44">
      <colorScale>
        <cfvo type="min"/>
        <cfvo type="max"/>
        <color rgb="FFFCFCFF"/>
        <color rgb="FF63BE7B"/>
      </colorScale>
    </cfRule>
  </conditionalFormatting>
  <conditionalFormatting sqref="AJ18:AJ72">
    <cfRule type="colorScale" priority="43">
      <colorScale>
        <cfvo type="min"/>
        <cfvo type="max"/>
        <color rgb="FFFCFCFF"/>
        <color rgb="FF63BE7B"/>
      </colorScale>
    </cfRule>
  </conditionalFormatting>
  <conditionalFormatting sqref="AK20:AK72">
    <cfRule type="colorScale" priority="42">
      <colorScale>
        <cfvo type="min"/>
        <cfvo type="max"/>
        <color rgb="FFFCFCFF"/>
        <color rgb="FF63BE7B"/>
      </colorScale>
    </cfRule>
  </conditionalFormatting>
  <conditionalFormatting sqref="AL20:AL72">
    <cfRule type="colorScale" priority="41">
      <colorScale>
        <cfvo type="min"/>
        <cfvo type="max"/>
        <color rgb="FFFCFCFF"/>
        <color rgb="FF63BE7B"/>
      </colorScale>
    </cfRule>
  </conditionalFormatting>
  <conditionalFormatting sqref="AM20:AM72">
    <cfRule type="colorScale" priority="40">
      <colorScale>
        <cfvo type="min"/>
        <cfvo type="max"/>
        <color rgb="FFFCFCFF"/>
        <color rgb="FF63BE7B"/>
      </colorScale>
    </cfRule>
  </conditionalFormatting>
  <conditionalFormatting sqref="AN20:AN72">
    <cfRule type="colorScale" priority="39">
      <colorScale>
        <cfvo type="min"/>
        <cfvo type="max"/>
        <color rgb="FFFCFCFF"/>
        <color rgb="FF63BE7B"/>
      </colorScale>
    </cfRule>
  </conditionalFormatting>
  <conditionalFormatting sqref="AO23:AO72">
    <cfRule type="colorScale" priority="38">
      <colorScale>
        <cfvo type="min"/>
        <cfvo type="max"/>
        <color rgb="FFFCFCFF"/>
        <color rgb="FF63BE7B"/>
      </colorScale>
    </cfRule>
  </conditionalFormatting>
  <conditionalFormatting sqref="AP24:AP72">
    <cfRule type="colorScale" priority="37">
      <colorScale>
        <cfvo type="min"/>
        <cfvo type="max"/>
        <color rgb="FFFCFCFF"/>
        <color rgb="FF63BE7B"/>
      </colorScale>
    </cfRule>
  </conditionalFormatting>
  <conditionalFormatting sqref="AQ27:AQ72">
    <cfRule type="colorScale" priority="36">
      <colorScale>
        <cfvo type="min"/>
        <cfvo type="max"/>
        <color rgb="FFFCFCFF"/>
        <color rgb="FF63BE7B"/>
      </colorScale>
    </cfRule>
  </conditionalFormatting>
  <conditionalFormatting sqref="AR32:AR72">
    <cfRule type="colorScale" priority="35">
      <colorScale>
        <cfvo type="min"/>
        <cfvo type="max"/>
        <color rgb="FFFCFCFF"/>
        <color rgb="FF63BE7B"/>
      </colorScale>
    </cfRule>
  </conditionalFormatting>
  <conditionalFormatting sqref="AS32:AS72">
    <cfRule type="colorScale" priority="34">
      <colorScale>
        <cfvo type="min"/>
        <cfvo type="max"/>
        <color rgb="FFFCFCFF"/>
        <color rgb="FF63BE7B"/>
      </colorScale>
    </cfRule>
  </conditionalFormatting>
  <conditionalFormatting sqref="AT34:AT72">
    <cfRule type="colorScale" priority="33">
      <colorScale>
        <cfvo type="min"/>
        <cfvo type="max"/>
        <color rgb="FFFCFCFF"/>
        <color rgb="FF63BE7B"/>
      </colorScale>
    </cfRule>
  </conditionalFormatting>
  <conditionalFormatting sqref="AU37:AU72">
    <cfRule type="colorScale" priority="32">
      <colorScale>
        <cfvo type="min"/>
        <cfvo type="max"/>
        <color rgb="FFFCFCFF"/>
        <color rgb="FF63BE7B"/>
      </colorScale>
    </cfRule>
  </conditionalFormatting>
  <conditionalFormatting sqref="AV42:AV72">
    <cfRule type="colorScale" priority="31">
      <colorScale>
        <cfvo type="min"/>
        <cfvo type="max"/>
        <color rgb="FFFCFCFF"/>
        <color rgb="FF63BE7B"/>
      </colorScale>
    </cfRule>
  </conditionalFormatting>
  <conditionalFormatting sqref="AW54:AW72">
    <cfRule type="colorScale" priority="30">
      <colorScale>
        <cfvo type="min"/>
        <cfvo type="max"/>
        <color rgb="FFFCFCFF"/>
        <color rgb="FF63BE7B"/>
      </colorScale>
    </cfRule>
  </conditionalFormatting>
  <conditionalFormatting sqref="AX61:AX72">
    <cfRule type="colorScale" priority="29">
      <colorScale>
        <cfvo type="min"/>
        <cfvo type="max"/>
        <color rgb="FFFCFCFF"/>
        <color rgb="FF63BE7B"/>
      </colorScale>
    </cfRule>
  </conditionalFormatting>
  <conditionalFormatting sqref="W89:W146">
    <cfRule type="colorScale" priority="28">
      <colorScale>
        <cfvo type="min"/>
        <cfvo type="max"/>
        <color rgb="FFFCFCFF"/>
        <color rgb="FFF8696B"/>
      </colorScale>
    </cfRule>
  </conditionalFormatting>
  <conditionalFormatting sqref="X103:X146">
    <cfRule type="colorScale" priority="27">
      <colorScale>
        <cfvo type="min"/>
        <cfvo type="max"/>
        <color rgb="FFFCFCFF"/>
        <color rgb="FFF8696B"/>
      </colorScale>
    </cfRule>
  </conditionalFormatting>
  <conditionalFormatting sqref="Y105:Y146">
    <cfRule type="colorScale" priority="26">
      <colorScale>
        <cfvo type="min"/>
        <cfvo type="max"/>
        <color rgb="FFFCFCFF"/>
        <color rgb="FFF8696B"/>
      </colorScale>
    </cfRule>
  </conditionalFormatting>
  <conditionalFormatting sqref="Z76:Z146">
    <cfRule type="colorScale" priority="25">
      <colorScale>
        <cfvo type="min"/>
        <cfvo type="max"/>
        <color rgb="FFFCFCFF"/>
        <color rgb="FFF8696B"/>
      </colorScale>
    </cfRule>
  </conditionalFormatting>
  <conditionalFormatting sqref="AA76:AA146">
    <cfRule type="colorScale" priority="24">
      <colorScale>
        <cfvo type="min"/>
        <cfvo type="max"/>
        <color rgb="FFFCFCFF"/>
        <color rgb="FFF8696B"/>
      </colorScale>
    </cfRule>
  </conditionalFormatting>
  <conditionalFormatting sqref="AB79:AB14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C82:AC146">
    <cfRule type="colorScale" priority="22">
      <colorScale>
        <cfvo type="min"/>
        <cfvo type="max"/>
        <color rgb="FFFCFCFF"/>
        <color rgb="FFF8696B"/>
      </colorScale>
    </cfRule>
  </conditionalFormatting>
  <conditionalFormatting sqref="AD82:AD146">
    <cfRule type="colorScale" priority="21">
      <colorScale>
        <cfvo type="min"/>
        <cfvo type="max"/>
        <color rgb="FFFCFCFF"/>
        <color rgb="FFF8696B"/>
      </colorScale>
    </cfRule>
  </conditionalFormatting>
  <conditionalFormatting sqref="AE80:AE1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88:AF1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AG89:AG146">
    <cfRule type="colorScale" priority="18">
      <colorScale>
        <cfvo type="min"/>
        <cfvo type="max"/>
        <color rgb="FFFCFCFF"/>
        <color rgb="FFF8696B"/>
      </colorScale>
    </cfRule>
  </conditionalFormatting>
  <conditionalFormatting sqref="AH92:AH146">
    <cfRule type="colorScale" priority="17">
      <colorScale>
        <cfvo type="min"/>
        <cfvo type="max"/>
        <color rgb="FFFCFCFF"/>
        <color rgb="FFF8696B"/>
      </colorScale>
    </cfRule>
  </conditionalFormatting>
  <conditionalFormatting sqref="AI92:AI146">
    <cfRule type="colorScale" priority="16">
      <colorScale>
        <cfvo type="min"/>
        <cfvo type="max"/>
        <color rgb="FFFCFCFF"/>
        <color rgb="FFF8696B"/>
      </colorScale>
    </cfRule>
  </conditionalFormatting>
  <conditionalFormatting sqref="AJ92:AJ146">
    <cfRule type="colorScale" priority="15">
      <colorScale>
        <cfvo type="min"/>
        <cfvo type="max"/>
        <color rgb="FFFCFCFF"/>
        <color rgb="FFF8696B"/>
      </colorScale>
    </cfRule>
  </conditionalFormatting>
  <conditionalFormatting sqref="AK94:AK146">
    <cfRule type="colorScale" priority="14">
      <colorScale>
        <cfvo type="min"/>
        <cfvo type="max"/>
        <color rgb="FFFCFCFF"/>
        <color rgb="FFF8696B"/>
      </colorScale>
    </cfRule>
  </conditionalFormatting>
  <conditionalFormatting sqref="AL94:AL14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M94:AM146">
    <cfRule type="colorScale" priority="12">
      <colorScale>
        <cfvo type="min"/>
        <cfvo type="max"/>
        <color rgb="FFFCFCFF"/>
        <color rgb="FFF8696B"/>
      </colorScale>
    </cfRule>
  </conditionalFormatting>
  <conditionalFormatting sqref="AN94:AN14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O97:AO146">
    <cfRule type="colorScale" priority="10">
      <colorScale>
        <cfvo type="min"/>
        <cfvo type="max"/>
        <color rgb="FFFCFCFF"/>
        <color rgb="FFF8696B"/>
      </colorScale>
    </cfRule>
  </conditionalFormatting>
  <conditionalFormatting sqref="AP97:AP146">
    <cfRule type="colorScale" priority="9">
      <colorScale>
        <cfvo type="min"/>
        <cfvo type="max"/>
        <color rgb="FFFCFCFF"/>
        <color rgb="FFF8696B"/>
      </colorScale>
    </cfRule>
  </conditionalFormatting>
  <conditionalFormatting sqref="AQ101:AQ146">
    <cfRule type="colorScale" priority="8">
      <colorScale>
        <cfvo type="min"/>
        <cfvo type="max"/>
        <color rgb="FFFCFCFF"/>
        <color rgb="FFF8696B"/>
      </colorScale>
    </cfRule>
  </conditionalFormatting>
  <conditionalFormatting sqref="AR106:AR146">
    <cfRule type="colorScale" priority="7">
      <colorScale>
        <cfvo type="min"/>
        <cfvo type="max"/>
        <color rgb="FFFCFCFF"/>
        <color rgb="FFF8696B"/>
      </colorScale>
    </cfRule>
  </conditionalFormatting>
  <conditionalFormatting sqref="AS106:AS146">
    <cfRule type="colorScale" priority="6">
      <colorScale>
        <cfvo type="min"/>
        <cfvo type="max"/>
        <color rgb="FFFCFCFF"/>
        <color rgb="FFF8696B"/>
      </colorScale>
    </cfRule>
  </conditionalFormatting>
  <conditionalFormatting sqref="AT108:AT146">
    <cfRule type="colorScale" priority="5">
      <colorScale>
        <cfvo type="min"/>
        <cfvo type="max"/>
        <color rgb="FFFCFCFF"/>
        <color rgb="FFF8696B"/>
      </colorScale>
    </cfRule>
  </conditionalFormatting>
  <conditionalFormatting sqref="AU111:AU146">
    <cfRule type="colorScale" priority="4">
      <colorScale>
        <cfvo type="min"/>
        <cfvo type="max"/>
        <color rgb="FFFCFCFF"/>
        <color rgb="FFF8696B"/>
      </colorScale>
    </cfRule>
  </conditionalFormatting>
  <conditionalFormatting sqref="AV116:AV146">
    <cfRule type="colorScale" priority="3">
      <colorScale>
        <cfvo type="min"/>
        <cfvo type="max"/>
        <color rgb="FFFCFCFF"/>
        <color rgb="FFF8696B"/>
      </colorScale>
    </cfRule>
  </conditionalFormatting>
  <conditionalFormatting sqref="AW128:AW146">
    <cfRule type="colorScale" priority="2">
      <colorScale>
        <cfvo type="min"/>
        <cfvo type="max"/>
        <color rgb="FFFCFCFF"/>
        <color rgb="FFF8696B"/>
      </colorScale>
    </cfRule>
  </conditionalFormatting>
  <conditionalFormatting sqref="AX135:AX1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3:C33"/>
  <sheetViews>
    <sheetView workbookViewId="0">
      <selection activeCell="C14" sqref="B14:C14"/>
    </sheetView>
  </sheetViews>
  <sheetFormatPr defaultRowHeight="15" x14ac:dyDescent="0.25"/>
  <cols>
    <col min="1" max="1" width="26.7109375" bestFit="1" customWidth="1"/>
    <col min="2" max="2" width="21.5703125" style="445" bestFit="1" customWidth="1"/>
    <col min="3" max="3" width="21.7109375" style="445" bestFit="1" customWidth="1"/>
  </cols>
  <sheetData>
    <row r="3" spans="1:3" x14ac:dyDescent="0.25">
      <c r="A3" s="444" t="s">
        <v>369</v>
      </c>
      <c r="B3" s="445" t="s">
        <v>372</v>
      </c>
      <c r="C3" s="445" t="s">
        <v>373</v>
      </c>
    </row>
    <row r="4" spans="1:3" x14ac:dyDescent="0.25">
      <c r="A4" s="311" t="s">
        <v>315</v>
      </c>
      <c r="B4" s="445">
        <v>0.25250593102262286</v>
      </c>
      <c r="C4" s="445">
        <v>1.1180975434723829E-2</v>
      </c>
    </row>
    <row r="5" spans="1:3" x14ac:dyDescent="0.25">
      <c r="A5" s="311" t="s">
        <v>314</v>
      </c>
      <c r="B5" s="445">
        <v>0.16428790748754524</v>
      </c>
      <c r="C5" s="445">
        <v>3.9598422469323394E-2</v>
      </c>
    </row>
    <row r="6" spans="1:3" x14ac:dyDescent="0.25">
      <c r="A6" s="311" t="s">
        <v>318</v>
      </c>
      <c r="B6" s="445">
        <v>0.22662269944937349</v>
      </c>
      <c r="C6" s="445">
        <v>1.9745678051447141E-2</v>
      </c>
    </row>
    <row r="7" spans="1:3" x14ac:dyDescent="0.25">
      <c r="A7" s="311" t="s">
        <v>24</v>
      </c>
      <c r="B7" s="445">
        <v>0.19571772898059192</v>
      </c>
      <c r="C7" s="445">
        <v>0.15330282005565707</v>
      </c>
    </row>
    <row r="8" spans="1:3" x14ac:dyDescent="0.25">
      <c r="A8" s="311" t="s">
        <v>25</v>
      </c>
      <c r="B8" s="445">
        <v>0.21200486662678875</v>
      </c>
      <c r="C8" s="445">
        <v>0.13955137489248176</v>
      </c>
    </row>
    <row r="9" spans="1:3" x14ac:dyDescent="0.25">
      <c r="A9" s="311" t="s">
        <v>229</v>
      </c>
      <c r="B9" s="445">
        <v>0.19107950916926389</v>
      </c>
      <c r="C9" s="445">
        <v>1.5048885619752506E-2</v>
      </c>
    </row>
    <row r="10" spans="1:3" x14ac:dyDescent="0.25">
      <c r="A10" s="311" t="s">
        <v>232</v>
      </c>
      <c r="B10" s="445">
        <v>0.22099503409620724</v>
      </c>
      <c r="C10" s="445">
        <v>1.0611426027921695E-2</v>
      </c>
    </row>
    <row r="11" spans="1:3" x14ac:dyDescent="0.25">
      <c r="A11" s="311" t="s">
        <v>233</v>
      </c>
      <c r="B11" s="445">
        <v>0.35442294633441562</v>
      </c>
      <c r="C11" s="445">
        <v>1.385733639634419E-2</v>
      </c>
    </row>
    <row r="12" spans="1:3" x14ac:dyDescent="0.25">
      <c r="A12" s="311" t="s">
        <v>308</v>
      </c>
      <c r="B12" s="445">
        <v>0.11019839324509842</v>
      </c>
      <c r="C12" s="445">
        <v>4.6772219739277969E-2</v>
      </c>
    </row>
    <row r="13" spans="1:3" x14ac:dyDescent="0.25">
      <c r="A13" s="311" t="s">
        <v>236</v>
      </c>
      <c r="B13" s="445">
        <v>9.4542796409770702E-2</v>
      </c>
      <c r="C13" s="445">
        <v>9.6466262545524359E-2</v>
      </c>
    </row>
    <row r="14" spans="1:3" x14ac:dyDescent="0.25">
      <c r="A14" s="311" t="s">
        <v>313</v>
      </c>
      <c r="B14" s="445">
        <v>0.1591574709915487</v>
      </c>
      <c r="C14" s="445">
        <v>6.401978376979138E-2</v>
      </c>
    </row>
    <row r="15" spans="1:3" x14ac:dyDescent="0.25">
      <c r="A15" s="311" t="s">
        <v>254</v>
      </c>
      <c r="B15" s="445">
        <v>0.16832747885962679</v>
      </c>
      <c r="C15" s="445">
        <v>0.11873245317356031</v>
      </c>
    </row>
    <row r="16" spans="1:3" x14ac:dyDescent="0.25">
      <c r="A16" s="311" t="s">
        <v>317</v>
      </c>
      <c r="B16" s="445">
        <v>0.28354520256353871</v>
      </c>
      <c r="C16" s="445">
        <v>2.8971858834749203E-2</v>
      </c>
    </row>
    <row r="17" spans="1:3" x14ac:dyDescent="0.25">
      <c r="A17" s="311" t="s">
        <v>325</v>
      </c>
      <c r="B17" s="445">
        <v>0.20622578420339283</v>
      </c>
      <c r="C17" s="445">
        <v>9.8654114383264407E-2</v>
      </c>
    </row>
    <row r="18" spans="1:3" x14ac:dyDescent="0.25">
      <c r="A18" s="311" t="s">
        <v>311</v>
      </c>
      <c r="B18" s="445">
        <v>0.12832061079831608</v>
      </c>
      <c r="C18" s="445">
        <v>5.678459212631732E-2</v>
      </c>
    </row>
    <row r="19" spans="1:3" x14ac:dyDescent="0.25">
      <c r="A19" s="311" t="s">
        <v>312</v>
      </c>
      <c r="B19" s="445">
        <v>0.21558064334336433</v>
      </c>
      <c r="C19" s="445">
        <v>5.8652630981837511E-2</v>
      </c>
    </row>
    <row r="20" spans="1:3" x14ac:dyDescent="0.25">
      <c r="A20" s="311" t="s">
        <v>324</v>
      </c>
      <c r="B20" s="445">
        <v>0.21333993494075501</v>
      </c>
      <c r="C20" s="445">
        <v>8.4213167619596754E-2</v>
      </c>
    </row>
    <row r="21" spans="1:3" x14ac:dyDescent="0.25">
      <c r="A21" s="311" t="s">
        <v>316</v>
      </c>
      <c r="B21" s="445">
        <v>0.27474516906952912</v>
      </c>
      <c r="C21" s="445">
        <v>4.2569029910533678E-2</v>
      </c>
    </row>
    <row r="22" spans="1:3" x14ac:dyDescent="0.25">
      <c r="A22" s="311" t="s">
        <v>309</v>
      </c>
      <c r="B22" s="445">
        <v>0.1787577677986644</v>
      </c>
      <c r="C22" s="445">
        <v>1.9390053261599708E-2</v>
      </c>
    </row>
    <row r="23" spans="1:3" x14ac:dyDescent="0.25">
      <c r="A23" s="311" t="s">
        <v>307</v>
      </c>
      <c r="B23" s="445">
        <v>0.11579287290902363</v>
      </c>
      <c r="C23" s="445">
        <v>4.1771077518767297E-2</v>
      </c>
    </row>
    <row r="24" spans="1:3" x14ac:dyDescent="0.25">
      <c r="A24" s="311" t="s">
        <v>238</v>
      </c>
      <c r="B24" s="445">
        <v>0.15263879847089856</v>
      </c>
      <c r="C24" s="445">
        <v>0.1016353371905853</v>
      </c>
    </row>
    <row r="25" spans="1:3" x14ac:dyDescent="0.25">
      <c r="A25" s="311" t="s">
        <v>237</v>
      </c>
      <c r="B25" s="445">
        <v>0.17866804445139209</v>
      </c>
      <c r="C25" s="445">
        <v>0.11905477001646586</v>
      </c>
    </row>
    <row r="26" spans="1:3" x14ac:dyDescent="0.25">
      <c r="A26" s="311" t="s">
        <v>32</v>
      </c>
      <c r="B26" s="445">
        <v>0.16963793548531469</v>
      </c>
      <c r="C26" s="445">
        <v>9.3243586916719579E-2</v>
      </c>
    </row>
    <row r="27" spans="1:3" x14ac:dyDescent="0.25">
      <c r="A27" s="311" t="s">
        <v>33</v>
      </c>
      <c r="B27" s="445">
        <v>0.17052596087633781</v>
      </c>
      <c r="C27" s="445">
        <v>8.1565816441304353E-2</v>
      </c>
    </row>
    <row r="28" spans="1:3" x14ac:dyDescent="0.25">
      <c r="A28" s="311" t="s">
        <v>15</v>
      </c>
      <c r="B28" s="445">
        <v>0.15628136690334976</v>
      </c>
      <c r="C28" s="445">
        <v>4.6193407172155261E-2</v>
      </c>
    </row>
    <row r="29" spans="1:3" x14ac:dyDescent="0.25">
      <c r="A29" s="311" t="s">
        <v>323</v>
      </c>
      <c r="B29" s="445">
        <v>0.15439577814460484</v>
      </c>
      <c r="C29" s="445">
        <v>7.1459021209681076E-2</v>
      </c>
    </row>
    <row r="30" spans="1:3" x14ac:dyDescent="0.25">
      <c r="A30" s="311" t="s">
        <v>310</v>
      </c>
      <c r="B30" s="445">
        <v>0.19393341258527827</v>
      </c>
      <c r="C30" s="445">
        <v>0.1009320543594886</v>
      </c>
    </row>
    <row r="31" spans="1:3" x14ac:dyDescent="0.25">
      <c r="A31" s="311" t="s">
        <v>30</v>
      </c>
      <c r="B31" s="445">
        <v>0.20365704402198995</v>
      </c>
      <c r="C31" s="445">
        <v>4.9264247823419413E-2</v>
      </c>
    </row>
    <row r="32" spans="1:3" x14ac:dyDescent="0.25">
      <c r="A32" s="311" t="s">
        <v>370</v>
      </c>
    </row>
    <row r="33" spans="1:3" x14ac:dyDescent="0.25">
      <c r="A33" s="311" t="s">
        <v>371</v>
      </c>
      <c r="B33" s="445">
        <v>0.18019974165331779</v>
      </c>
      <c r="C33" s="445">
        <v>6.6367693439561781E-2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Результаты</vt:lpstr>
      <vt:lpstr>Общая картина</vt:lpstr>
      <vt:lpstr>ThirdMBSInputs</vt:lpstr>
      <vt:lpstr>Третьи лица - результаты</vt:lpstr>
      <vt:lpstr>ИЦБ АИЖК - результаты</vt:lpstr>
      <vt:lpstr>Модель транширования</vt:lpstr>
      <vt:lpstr>CPR CDR АИЖК</vt:lpstr>
      <vt:lpstr>CPR CDR 3и лица</vt:lpstr>
      <vt:lpstr>Свод CPR CDR 3и лица</vt:lpstr>
      <vt:lpstr>Чувствительность к HPI</vt:lpstr>
      <vt:lpstr>Запросы на обновление LLD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2020-01-29T12:50:02Z</dcterms:modified>
</cp:coreProperties>
</file>