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372" windowWidth="23040" xWindow="0" yWindow="0"/>
  </bookViews>
  <sheets>
    <sheet name="timeseries" sheetId="1" state="visible" r:id="rId1"/>
    <sheet name="params" sheetId="2" state="visible" r:id="rId2"/>
    <sheet name="schedule" sheetId="3" state="visible" r:id="rId3"/>
    <sheet name="results" sheetId="4" state="visible" r:id="rId4"/>
  </sheets>
  <definedNames>
    <definedName name="e3max">params!$B$11</definedName>
    <definedName name="eex_mean">timeseries!$E$2</definedName>
    <definedName name="estart">params!$B$12</definedName>
    <definedName name="k_1">params!$B$7</definedName>
    <definedName name="k_20">params!$B$8</definedName>
    <definedName name="k_21">params!$B$9</definedName>
    <definedName name="k_sp">params!$B$10</definedName>
    <definedName name="P2max">params!$B$4</definedName>
    <definedName name="P2min">params!$B$5</definedName>
    <definedName name="Q1max">params!$B$3</definedName>
    <definedName name="Qlmax">params!$B$2</definedName>
    <definedName name="Qmax">params!$B$2</definedName>
    <definedName name="SKZ">params!$B$6</definedName>
  </definedNames>
  <calcPr calcId="152511" fullCalcOnLoad="1"/>
</workbook>
</file>

<file path=xl/sharedStrings.xml><?xml version="1.0" encoding="utf-8"?>
<sst xmlns="http://schemas.openxmlformats.org/spreadsheetml/2006/main" uniqueCount="50">
  <si>
    <t>Time</t>
  </si>
  <si>
    <t>Heatload</t>
  </si>
  <si>
    <t>EEX</t>
  </si>
  <si>
    <t>Parameter</t>
  </si>
  <si>
    <t>Wert</t>
  </si>
  <si>
    <t>Einheit</t>
  </si>
  <si>
    <t>Beschreibung</t>
  </si>
  <si>
    <t>Qlmax</t>
  </si>
  <si>
    <t>MW</t>
  </si>
  <si>
    <t>Maximalwert der Wärmelast mit dem das normierte Profil multipliziert wird</t>
  </si>
  <si>
    <t>Q1max</t>
  </si>
  <si>
    <t>Nennleistung thermisch von Einheit 1 (Gaskessel)</t>
  </si>
  <si>
    <t>P2max</t>
  </si>
  <si>
    <t>Nennleistung elektrisch von Einheit 2 (Gegendruckturbine)</t>
  </si>
  <si>
    <t>P2min</t>
  </si>
  <si>
    <t>Mindestleistung elektrisch von Einheit 2 (Gegendruckturbine)</t>
  </si>
  <si>
    <t>SKZ2</t>
  </si>
  <si>
    <t>Stromkennziffer von Einheit 2 (Gegedruckturbine)</t>
  </si>
  <si>
    <t>k_1</t>
  </si>
  <si>
    <t>€/MWh_th</t>
  </si>
  <si>
    <t>Zuwachskosten bezogen auf thermische Leistung Einheit 1 (Gaskessel)</t>
  </si>
  <si>
    <t>k_20</t>
  </si>
  <si>
    <t>€/MWh_el</t>
  </si>
  <si>
    <t>Konstante Kosten bei Betrieb von Einheit 2 (Gegendruckturbine)</t>
  </si>
  <si>
    <t>k_21</t>
  </si>
  <si>
    <t>Zuwachskosten bezogen auf elektrische Leistung Einheit 2 (Gegendruckturbine)</t>
  </si>
  <si>
    <t>k_sp</t>
  </si>
  <si>
    <t>Mittlerer Strompreis mit dem das normierte Profil multipliziert wird</t>
  </si>
  <si>
    <t>e3max</t>
  </si>
  <si>
    <t>h</t>
  </si>
  <si>
    <t>Kapazität des Wärmespeichers in Stunden Deckung der Spitzenwärmelast</t>
  </si>
  <si>
    <t>estart</t>
  </si>
  <si>
    <t>Initialwert der Speicherkapazität</t>
  </si>
  <si>
    <t>q1</t>
  </si>
  <si>
    <t>q2</t>
  </si>
  <si>
    <t>q3</t>
  </si>
  <si>
    <t>p2</t>
  </si>
  <si>
    <t>e3</t>
  </si>
  <si>
    <t>z2</t>
  </si>
  <si>
    <t>Ergebnis des Optimierungslaufs (Referenz zu Seite 'schedule')</t>
  </si>
  <si>
    <t>Validierung der Nebenbedingungen</t>
  </si>
  <si>
    <t>Q1 (MW)</t>
  </si>
  <si>
    <t>Q2 (MW)</t>
  </si>
  <si>
    <t>Q3 (MW)</t>
  </si>
  <si>
    <t>Qlast</t>
  </si>
  <si>
    <t>Last OK</t>
  </si>
  <si>
    <t>Mindestlast OK</t>
  </si>
  <si>
    <t>Speicher OK</t>
  </si>
  <si>
    <t>Erlöse (TEUR)</t>
  </si>
  <si>
    <t>KWK MC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</si>
</sst>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0.0" numFmtId="165"/>
    <numFmt formatCode="0.000" numFmtId="166"/>
  </numFmts>
  <fonts count="7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164" pivotButton="0" quotePrefix="0" xfId="0">
      <alignment horizontal="center" vertical="top"/>
    </xf>
    <xf borderId="1" fillId="0" fontId="0" numFmtId="0" pivotButton="0" quotePrefix="0" xfId="0"/>
    <xf applyAlignment="1" borderId="2" fillId="2" fontId="2" numFmtId="0" pivotButton="0" quotePrefix="0" xfId="0">
      <alignment horizontal="center" vertical="top"/>
    </xf>
    <xf applyAlignment="1" borderId="2" fillId="2" fontId="2" numFmtId="164" pivotButton="0" quotePrefix="0" xfId="0">
      <alignment horizontal="center" vertical="top"/>
    </xf>
    <xf borderId="0" fillId="2" fontId="0" numFmtId="0" pivotButton="0" quotePrefix="0" xfId="0"/>
    <xf borderId="0" fillId="2" fontId="3" numFmtId="0" pivotButton="0" quotePrefix="0" xfId="0"/>
    <xf applyAlignment="1" borderId="2" fillId="3" fontId="4" numFmtId="0" pivotButton="0" quotePrefix="0" xfId="0">
      <alignment horizontal="center" vertical="top"/>
    </xf>
    <xf applyAlignment="1" borderId="3" fillId="3" fontId="4" numFmtId="0" pivotButton="0" quotePrefix="0" xfId="0">
      <alignment horizontal="center" vertical="top"/>
    </xf>
    <xf borderId="0" fillId="3" fontId="0" numFmtId="0" pivotButton="0" quotePrefix="0" xfId="0"/>
    <xf borderId="0" fillId="3" fontId="3" numFmtId="0" pivotButton="0" quotePrefix="0" xfId="0"/>
    <xf borderId="0" fillId="0" fontId="0" numFmtId="165" pivotButton="0" quotePrefix="0" xfId="0"/>
    <xf borderId="0" fillId="4" fontId="0" numFmtId="0" pivotButton="0" quotePrefix="0" xfId="0"/>
    <xf applyAlignment="1" borderId="3" fillId="4" fontId="1" numFmtId="0" pivotButton="0" quotePrefix="0" xfId="0">
      <alignment horizontal="center" vertical="top"/>
    </xf>
    <xf borderId="0" fillId="4" fontId="0" numFmtId="166" pivotButton="0" quotePrefix="0" xfId="0"/>
    <xf applyAlignment="1" borderId="4" fillId="3" fontId="1" numFmtId="0" pivotButton="0" quotePrefix="0" xfId="0">
      <alignment horizontal="center" vertical="top"/>
    </xf>
    <xf applyAlignment="1" borderId="5" fillId="0" fontId="5" numFmtId="0" pivotButton="0" quotePrefix="0" xfId="0">
      <alignment horizontal="center" vertical="top"/>
    </xf>
    <xf applyAlignment="1" borderId="5" fillId="0" fontId="5" numFmtId="164" pivotButton="0" quotePrefix="0" xfId="0">
      <alignment horizontal="center" vertical="top"/>
    </xf>
    <xf applyAlignment="1" borderId="6" fillId="0" fontId="6" numFmtId="0" pivotButton="0" quotePrefix="0" xfId="0">
      <alignment horizontal="center" vertical="top"/>
    </xf>
    <xf applyAlignment="1" borderId="6" fillId="0" fontId="6" numFmtId="164" pivotButton="0" quotePrefix="0" xfId="0">
      <alignment horizontal="center" vertical="top"/>
    </xf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B1" sqref="B1"/>
    </sheetView>
  </sheetViews>
  <sheetFormatPr baseColWidth="10" defaultRowHeight="14.4" outlineLevelCol="0"/>
  <cols>
    <col bestFit="1" customWidth="1" max="1" min="1" width="18"/>
  </cols>
  <sheetData>
    <row r="1" spans="1:5">
      <c r="A1" s="1" t="s">
        <v>0</v>
      </c>
      <c r="B1" s="1" t="s">
        <v>1</v>
      </c>
      <c r="C1" s="1" t="s">
        <v>2</v>
      </c>
    </row>
    <row r="2" spans="1:5">
      <c r="A2" s="2" t="n">
        <v>43455</v>
      </c>
      <c r="B2" t="n">
        <v>0.8824727916629372</v>
      </c>
      <c r="C2" t="n">
        <v>17.22979387451919</v>
      </c>
      <c r="D2">
        <f>C2*k_sp/E$2</f>
        <v/>
      </c>
      <c r="E2">
        <f>AVERAGE(C2:C49)</f>
        <v/>
      </c>
    </row>
    <row r="3" spans="1:5">
      <c r="A3" s="2" t="n">
        <v>43455.04166666666</v>
      </c>
      <c r="B3" t="n">
        <v>0.87116815604318</v>
      </c>
      <c r="C3" t="n">
        <v>11.55019623774078</v>
      </c>
      <c r="D3">
        <f>C3*k_sp/E$2</f>
        <v/>
      </c>
    </row>
    <row r="4" spans="1:5">
      <c r="A4" s="2" t="n">
        <v>43455.08333333334</v>
      </c>
      <c r="B4" t="n">
        <v>0.8680348227043816</v>
      </c>
      <c r="C4" t="n">
        <v>10.91689871870058</v>
      </c>
      <c r="D4">
        <f>C4*k_sp/E$2</f>
        <v/>
      </c>
    </row>
    <row r="5" spans="1:5">
      <c r="A5" s="2" t="n">
        <v>43455.125</v>
      </c>
      <c r="B5" t="n">
        <v>0.8661455894449445</v>
      </c>
      <c r="C5" t="n">
        <v>9.80852220859671</v>
      </c>
      <c r="D5">
        <f>C5*k_sp/E$2</f>
        <v/>
      </c>
    </row>
    <row r="6" spans="1:5">
      <c r="A6" s="2" t="n">
        <v>43455.16666666666</v>
      </c>
      <c r="B6" t="n">
        <v>0.8715788609171864</v>
      </c>
      <c r="C6" t="n">
        <v>10.37361093965472</v>
      </c>
      <c r="D6">
        <f>C6*k_sp/E$2</f>
        <v/>
      </c>
    </row>
    <row r="7" spans="1:5">
      <c r="A7" s="2" t="n">
        <v>43455.20833333334</v>
      </c>
      <c r="B7" t="n">
        <v>0.8829917760800285</v>
      </c>
      <c r="C7" t="n">
        <v>11.50725873327825</v>
      </c>
      <c r="D7">
        <f>C7*k_sp/E$2</f>
        <v/>
      </c>
    </row>
    <row r="8" spans="1:5">
      <c r="A8" s="2" t="n">
        <v>43455.25</v>
      </c>
      <c r="B8" t="n">
        <v>0.9194722367813024</v>
      </c>
      <c r="C8" t="n">
        <v>18.98879925246801</v>
      </c>
      <c r="D8">
        <f>C8*k_sp/E$2</f>
        <v/>
      </c>
    </row>
    <row r="9" spans="1:5">
      <c r="A9" s="2" t="n">
        <v>43455.29166666666</v>
      </c>
      <c r="B9" t="n">
        <v>0.9690962612123475</v>
      </c>
      <c r="C9" t="n">
        <v>27.09832409219823</v>
      </c>
      <c r="D9">
        <f>C9*k_sp/E$2</f>
        <v/>
      </c>
    </row>
    <row r="10" spans="1:5">
      <c r="A10" s="2" t="n">
        <v>43455.33333333334</v>
      </c>
      <c r="B10" t="n">
        <v>0.9937601297004904</v>
      </c>
      <c r="C10" t="n">
        <v>29.72746777588755</v>
      </c>
    </row>
    <row r="11" spans="1:5">
      <c r="A11" s="2" t="n">
        <v>43455.375</v>
      </c>
      <c r="B11" t="n">
        <v>1</v>
      </c>
      <c r="C11" t="n">
        <v>30.953021064177</v>
      </c>
    </row>
    <row r="12" spans="1:5">
      <c r="A12" s="2" t="n">
        <v>43455.41666666666</v>
      </c>
      <c r="B12" t="n">
        <v>0.9865064328715015</v>
      </c>
      <c r="C12" t="n">
        <v>29.78964720211674</v>
      </c>
    </row>
    <row r="13" spans="1:5">
      <c r="A13" s="2" t="n">
        <v>43455.45833333334</v>
      </c>
      <c r="B13" t="n">
        <v>0.9661175861217859</v>
      </c>
      <c r="C13" t="n">
        <v>29.64151047195426</v>
      </c>
    </row>
    <row r="14" spans="1:5">
      <c r="A14" s="2" t="n">
        <v>43455.5</v>
      </c>
      <c r="B14" t="n">
        <v>0.9489533499805274</v>
      </c>
      <c r="C14" t="n">
        <v>32.8464116445474</v>
      </c>
    </row>
    <row r="15" spans="1:5">
      <c r="A15" s="2" t="n">
        <v>43455.54166666666</v>
      </c>
      <c r="B15" t="n">
        <v>0.9383835580227022</v>
      </c>
      <c r="C15" t="n">
        <v>33.8611217121135</v>
      </c>
    </row>
    <row r="16" spans="1:5">
      <c r="A16" s="2" t="n">
        <v>43455.58333333334</v>
      </c>
      <c r="B16" t="n">
        <v>0.9281344069686042</v>
      </c>
      <c r="C16" t="n">
        <v>28.91738690615586</v>
      </c>
    </row>
    <row r="17" spans="1:5">
      <c r="A17" s="2" t="n">
        <v>43455.625</v>
      </c>
      <c r="B17" t="n">
        <v>0.9409330038717102</v>
      </c>
      <c r="C17" t="n">
        <v>25.96775703857721</v>
      </c>
    </row>
    <row r="18" spans="1:5">
      <c r="A18" s="2" t="n">
        <v>43455.66666666666</v>
      </c>
      <c r="B18" t="n">
        <v>0.9567489933751502</v>
      </c>
      <c r="C18" t="n">
        <v>24.23689201289331</v>
      </c>
    </row>
    <row r="19" spans="1:5">
      <c r="A19" s="2" t="n">
        <v>43455.70833333334</v>
      </c>
      <c r="B19" t="n">
        <v>0.9493055665801098</v>
      </c>
      <c r="C19" t="n">
        <v>25.32899222043222</v>
      </c>
    </row>
    <row r="20" spans="1:5">
      <c r="A20" s="2" t="n">
        <v>43455.75</v>
      </c>
      <c r="B20" t="n">
        <v>0.9437977030666085</v>
      </c>
      <c r="C20" t="n">
        <v>28.51255298835837</v>
      </c>
    </row>
    <row r="21" spans="1:5">
      <c r="A21" s="2" t="n">
        <v>43455.79166666666</v>
      </c>
      <c r="B21" t="n">
        <v>0.9504358264073715</v>
      </c>
      <c r="C21" t="n">
        <v>34.0783446516471</v>
      </c>
    </row>
    <row r="22" spans="1:5">
      <c r="A22" s="2" t="n">
        <v>43455.83333333334</v>
      </c>
      <c r="B22" t="n">
        <v>0.9439598343533121</v>
      </c>
      <c r="C22" t="n">
        <v>36.0978605103228</v>
      </c>
    </row>
    <row r="23" spans="1:5">
      <c r="A23" s="2" t="n">
        <v>43455.875</v>
      </c>
      <c r="B23" t="n">
        <v>0.9228018170591108</v>
      </c>
      <c r="C23" t="n">
        <v>34.1410245597285</v>
      </c>
    </row>
    <row r="24" spans="1:5">
      <c r="A24" s="2" t="n">
        <v>43455.91666666666</v>
      </c>
      <c r="B24" t="n">
        <v>0.9159043967626203</v>
      </c>
      <c r="C24" t="n">
        <v>32.2119832716813</v>
      </c>
    </row>
    <row r="25" spans="1:5">
      <c r="A25" s="2" t="n">
        <v>43455.95833333334</v>
      </c>
      <c r="B25" t="n">
        <v>0.9031811292612063</v>
      </c>
      <c r="C25" t="n">
        <v>27.15170372357538</v>
      </c>
    </row>
    <row r="26" spans="1:5">
      <c r="A26" s="2" t="n">
        <v>43456</v>
      </c>
      <c r="B26" t="n">
        <v>0.8824727916629372</v>
      </c>
      <c r="C26" t="n">
        <v>24.12171142432686</v>
      </c>
    </row>
    <row r="27" spans="1:5">
      <c r="A27" s="2" t="n">
        <v>43456.04166666666</v>
      </c>
      <c r="B27" t="n">
        <v>0.87116815604318</v>
      </c>
      <c r="C27" t="n">
        <v>16.17027473283709</v>
      </c>
    </row>
    <row r="28" spans="1:5">
      <c r="A28" s="2" t="n">
        <v>43456.08333333334</v>
      </c>
      <c r="B28" t="n">
        <v>0.8680348227043816</v>
      </c>
      <c r="C28" t="n">
        <v>15.28365820618081</v>
      </c>
    </row>
    <row r="29" spans="1:5">
      <c r="A29" s="2" t="n">
        <v>43456.125</v>
      </c>
      <c r="B29" t="n">
        <v>0.8661455894449445</v>
      </c>
      <c r="C29" t="n">
        <v>13.73193109203539</v>
      </c>
    </row>
    <row r="30" spans="1:5">
      <c r="A30" s="2" t="n">
        <v>43456.16666666666</v>
      </c>
      <c r="B30" t="n">
        <v>0.8715788609171864</v>
      </c>
      <c r="C30" t="n">
        <v>14.52305531551661</v>
      </c>
    </row>
    <row r="31" spans="1:5">
      <c r="A31" s="2" t="n">
        <v>43456.20833333334</v>
      </c>
      <c r="B31" t="n">
        <v>0.8829917760800285</v>
      </c>
      <c r="C31" t="n">
        <v>16.11016222658955</v>
      </c>
    </row>
    <row r="32" spans="1:5">
      <c r="A32" s="2" t="n">
        <v>43456.25</v>
      </c>
      <c r="B32" t="n">
        <v>0.9194722367813024</v>
      </c>
      <c r="C32" t="n">
        <v>26.58431895345521</v>
      </c>
    </row>
    <row r="33" spans="1:5">
      <c r="A33" s="2" t="n">
        <v>43456.29166666666</v>
      </c>
      <c r="B33" t="n">
        <v>0.9690962612123475</v>
      </c>
      <c r="C33" t="n">
        <v>37.93765372907752</v>
      </c>
    </row>
    <row r="34" spans="1:5">
      <c r="A34" s="2" t="n">
        <v>43456.33333333334</v>
      </c>
      <c r="B34" t="n">
        <v>0.9937601297004904</v>
      </c>
      <c r="C34" t="n">
        <v>41.61845488624257</v>
      </c>
    </row>
    <row r="35" spans="1:5">
      <c r="A35" s="2" t="n">
        <v>43456.375</v>
      </c>
      <c r="B35" t="n">
        <v>1</v>
      </c>
      <c r="C35" t="n">
        <v>43.33422948984779</v>
      </c>
    </row>
    <row r="36" spans="1:5">
      <c r="A36" s="2" t="n">
        <v>43456.41666666666</v>
      </c>
      <c r="B36" t="n">
        <v>0.9865064328715015</v>
      </c>
      <c r="C36" t="n">
        <v>41.70550608296343</v>
      </c>
    </row>
    <row r="37" spans="1:5">
      <c r="A37" s="2" t="n">
        <v>43456.45833333334</v>
      </c>
      <c r="B37" t="n">
        <v>0.9661175861217859</v>
      </c>
      <c r="C37" t="n">
        <v>41.49811466073596</v>
      </c>
    </row>
    <row r="38" spans="1:5">
      <c r="A38" s="2" t="n">
        <v>43456.5</v>
      </c>
      <c r="B38" t="n">
        <v>0.9489533499805274</v>
      </c>
      <c r="C38" t="n">
        <v>45.98497630236636</v>
      </c>
    </row>
    <row r="39" spans="1:5">
      <c r="A39" s="2" t="n">
        <v>43456.54166666666</v>
      </c>
      <c r="B39" t="n">
        <v>0.9383835580227022</v>
      </c>
      <c r="C39" t="n">
        <v>47.4055703969589</v>
      </c>
    </row>
    <row r="40" spans="1:5">
      <c r="A40" s="2" t="n">
        <v>43456.58333333334</v>
      </c>
      <c r="B40" t="n">
        <v>0.9281344069686042</v>
      </c>
      <c r="C40" t="n">
        <v>40.4843416686182</v>
      </c>
    </row>
    <row r="41" spans="1:5">
      <c r="A41" s="2" t="n">
        <v>43456.625</v>
      </c>
      <c r="B41" t="n">
        <v>0.9409330038717102</v>
      </c>
      <c r="C41" t="n">
        <v>36.35485985400809</v>
      </c>
    </row>
    <row r="42" spans="1:5">
      <c r="A42" s="2" t="n">
        <v>43456.66666666666</v>
      </c>
      <c r="B42" t="n">
        <v>0.9567489933751502</v>
      </c>
      <c r="C42" t="n">
        <v>33.93164881805063</v>
      </c>
    </row>
    <row r="43" spans="1:5">
      <c r="A43" s="2" t="n">
        <v>43456.70833333334</v>
      </c>
      <c r="B43" t="n">
        <v>0.9493055665801098</v>
      </c>
      <c r="C43" t="n">
        <v>35.46058910860511</v>
      </c>
    </row>
    <row r="44" spans="1:5">
      <c r="A44" s="2" t="n">
        <v>43456.75</v>
      </c>
      <c r="B44" t="n">
        <v>0.9437977030666085</v>
      </c>
      <c r="C44" t="n">
        <v>39.91757418370172</v>
      </c>
    </row>
    <row r="45" spans="1:5">
      <c r="A45" s="2" t="n">
        <v>43456.79166666666</v>
      </c>
      <c r="B45" t="n">
        <v>0.9504358264073715</v>
      </c>
      <c r="C45" t="n">
        <v>47.70968251230594</v>
      </c>
    </row>
    <row r="46" spans="1:5">
      <c r="A46" s="2" t="n">
        <v>43456.83333333334</v>
      </c>
      <c r="B46" t="n">
        <v>0.9439598343533121</v>
      </c>
      <c r="C46" t="n">
        <v>50.53700471445191</v>
      </c>
    </row>
    <row r="47" spans="1:5">
      <c r="A47" s="2" t="n">
        <v>43456.875</v>
      </c>
      <c r="B47" t="n">
        <v>0.9228018170591108</v>
      </c>
      <c r="C47" t="n">
        <v>47.79743438361989</v>
      </c>
    </row>
    <row r="48" spans="1:5">
      <c r="A48" s="2" t="n">
        <v>43456.91666666666</v>
      </c>
      <c r="B48" t="n">
        <v>0.9159043967626203</v>
      </c>
      <c r="C48" t="n">
        <v>45.09677658035381</v>
      </c>
    </row>
    <row r="49" spans="1:5">
      <c r="A49" s="2" t="n">
        <v>43456.95833333334</v>
      </c>
      <c r="B49" t="n">
        <v>0.9031811292612063</v>
      </c>
      <c r="C49" t="n">
        <v>38.01238521300553</v>
      </c>
    </row>
  </sheetData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tabSelected="1" workbookViewId="0">
      <selection activeCell="B10" sqref="B10"/>
    </sheetView>
  </sheetViews>
  <sheetFormatPr baseColWidth="10" customHeight="1" defaultColWidth="12.109375" defaultRowHeight="17.4" outlineLevelCol="0"/>
  <cols>
    <col customWidth="1" max="4" min="4" width="73.44140625"/>
  </cols>
  <sheetData>
    <row customHeight="1" ht="17.4" r="1" spans="1:4">
      <c r="A1" s="1" t="s">
        <v>3</v>
      </c>
      <c r="B1" s="1" t="s">
        <v>4</v>
      </c>
      <c r="C1" s="1" t="s">
        <v>5</v>
      </c>
      <c r="D1" s="1" t="s">
        <v>6</v>
      </c>
    </row>
    <row customHeight="1" ht="17.4" r="2" spans="1:4">
      <c r="A2" s="3" t="s">
        <v>7</v>
      </c>
      <c r="B2" s="3" t="n">
        <v>30</v>
      </c>
      <c r="C2" s="3" t="s">
        <v>8</v>
      </c>
      <c r="D2" s="3" t="s">
        <v>9</v>
      </c>
    </row>
    <row customHeight="1" ht="17.4" r="3" spans="1:4">
      <c r="A3" s="3" t="s">
        <v>10</v>
      </c>
      <c r="B3" s="3" t="n">
        <v>30</v>
      </c>
      <c r="C3" s="3" t="s">
        <v>8</v>
      </c>
      <c r="D3" s="3" t="s">
        <v>11</v>
      </c>
    </row>
    <row customHeight="1" ht="17.4" r="4" spans="1:4">
      <c r="A4" s="3" t="s">
        <v>12</v>
      </c>
      <c r="B4" s="3" t="n">
        <v>20</v>
      </c>
      <c r="C4" s="3" t="s">
        <v>8</v>
      </c>
      <c r="D4" s="3" t="s">
        <v>13</v>
      </c>
    </row>
    <row customHeight="1" ht="17.4" r="5" spans="1:4">
      <c r="A5" s="3" t="s">
        <v>14</v>
      </c>
      <c r="B5" s="3" t="n">
        <v>4</v>
      </c>
      <c r="C5" s="3" t="s">
        <v>8</v>
      </c>
      <c r="D5" s="3" t="s">
        <v>15</v>
      </c>
    </row>
    <row customHeight="1" ht="17.4" r="6" spans="1:4">
      <c r="A6" s="3" t="s">
        <v>16</v>
      </c>
      <c r="B6" s="3" t="n">
        <v>0.32</v>
      </c>
      <c r="C6" s="3" t="n"/>
      <c r="D6" s="3" t="s">
        <v>17</v>
      </c>
    </row>
    <row customHeight="1" ht="17.4" r="7" spans="1:4">
      <c r="A7" s="3" t="s">
        <v>18</v>
      </c>
      <c r="B7" s="3" t="n">
        <v>10</v>
      </c>
      <c r="C7" s="3" t="s">
        <v>19</v>
      </c>
      <c r="D7" s="3" t="s">
        <v>20</v>
      </c>
    </row>
    <row customHeight="1" ht="17.4" r="8" spans="1:4">
      <c r="A8" s="3" t="s">
        <v>21</v>
      </c>
      <c r="B8" s="3" t="n">
        <v>0.5</v>
      </c>
      <c r="C8" s="3" t="s">
        <v>22</v>
      </c>
      <c r="D8" s="3" t="s">
        <v>23</v>
      </c>
    </row>
    <row customHeight="1" ht="17.4" r="9" spans="1:4">
      <c r="A9" s="3" t="s">
        <v>24</v>
      </c>
      <c r="B9" s="3" t="n">
        <v>35</v>
      </c>
      <c r="C9" s="3" t="s">
        <v>22</v>
      </c>
      <c r="D9" s="3" t="s">
        <v>25</v>
      </c>
    </row>
    <row customHeight="1" ht="17.4" r="10" spans="1:4">
      <c r="A10" s="3" t="s">
        <v>26</v>
      </c>
      <c r="B10" s="3" t="n">
        <v>4</v>
      </c>
      <c r="C10" s="3" t="s">
        <v>22</v>
      </c>
      <c r="D10" s="3" t="s">
        <v>27</v>
      </c>
    </row>
    <row customHeight="1" ht="17.4" r="11" spans="1:4">
      <c r="A11" s="3" t="s">
        <v>28</v>
      </c>
      <c r="B11" s="3" t="n">
        <v>8</v>
      </c>
      <c r="C11" s="3" t="s">
        <v>29</v>
      </c>
      <c r="D11" s="3" t="s">
        <v>30</v>
      </c>
    </row>
    <row customHeight="1" ht="17.4" r="12" spans="1:4">
      <c r="A12" s="3" t="s">
        <v>31</v>
      </c>
      <c r="B12" s="3" t="n">
        <v>4</v>
      </c>
      <c r="C12" s="3" t="s">
        <v>29</v>
      </c>
      <c r="D12" s="3" t="s">
        <v>32</v>
      </c>
    </row>
    <row customHeight="1" ht="17.4" r="13" spans="1:4">
      <c r="A13" s="3" t="n"/>
      <c r="B13" s="3" t="n"/>
      <c r="C13" s="3" t="n"/>
      <c r="D13" s="3" t="n"/>
    </row>
    <row customHeight="1" ht="17.4" r="14" spans="1:4">
      <c r="A14" s="3" t="n"/>
      <c r="B14" s="3" t="n"/>
      <c r="C14" s="3" t="n"/>
      <c r="D14" s="3" t="n"/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4.4" outlineLevelCol="0"/>
  <cols>
    <col bestFit="1" customWidth="1" max="1" min="1" width="18"/>
  </cols>
  <sheetData>
    <row r="1" spans="1:7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</row>
    <row r="2" spans="1:7">
      <c r="A2" s="20" t="n">
        <v>43455</v>
      </c>
      <c r="B2" t="n">
        <v>1</v>
      </c>
      <c r="C2" t="n">
        <v>0</v>
      </c>
      <c r="D2" t="n">
        <v>-0.11752721</v>
      </c>
      <c r="E2" t="n">
        <v>0</v>
      </c>
      <c r="F2" t="n">
        <v>3.8824728</v>
      </c>
      <c r="G2" t="n">
        <v>0</v>
      </c>
    </row>
    <row r="3" spans="1:7">
      <c r="A3" s="20" t="n">
        <v>43455.04166666666</v>
      </c>
      <c r="B3" t="n">
        <v>1</v>
      </c>
      <c r="C3" t="n">
        <v>0</v>
      </c>
      <c r="D3" t="n">
        <v>-0.12883184</v>
      </c>
      <c r="E3" t="n">
        <v>0</v>
      </c>
      <c r="F3" t="n">
        <v>3.7536409</v>
      </c>
      <c r="G3" t="n">
        <v>0</v>
      </c>
    </row>
    <row r="4" spans="1:7">
      <c r="A4" s="20" t="n">
        <v>43455.08333333334</v>
      </c>
      <c r="B4" t="n">
        <v>1</v>
      </c>
      <c r="C4" t="n">
        <v>0</v>
      </c>
      <c r="D4" t="n">
        <v>-0.13196518</v>
      </c>
      <c r="E4" t="n">
        <v>0</v>
      </c>
      <c r="F4" t="n">
        <v>3.6216758</v>
      </c>
      <c r="G4" t="n">
        <v>0</v>
      </c>
    </row>
    <row r="5" spans="1:7">
      <c r="A5" s="20" t="n">
        <v>43455.125</v>
      </c>
      <c r="B5" t="n">
        <v>1</v>
      </c>
      <c r="C5" t="n">
        <v>0</v>
      </c>
      <c r="D5" t="n">
        <v>-0.13385441</v>
      </c>
      <c r="E5" t="n">
        <v>0</v>
      </c>
      <c r="F5" t="n">
        <v>3.4878214</v>
      </c>
      <c r="G5" t="n">
        <v>0</v>
      </c>
    </row>
    <row r="6" spans="1:7">
      <c r="A6" s="20" t="n">
        <v>43455.16666666666</v>
      </c>
      <c r="B6" t="n">
        <v>1</v>
      </c>
      <c r="C6" t="n">
        <v>0</v>
      </c>
      <c r="D6" t="n">
        <v>-0.12842114</v>
      </c>
      <c r="E6" t="n">
        <v>0</v>
      </c>
      <c r="F6" t="n">
        <v>3.3594002</v>
      </c>
      <c r="G6" t="n">
        <v>0</v>
      </c>
    </row>
    <row r="7" spans="1:7">
      <c r="A7" s="20" t="n">
        <v>43455.20833333334</v>
      </c>
      <c r="B7" t="n">
        <v>1</v>
      </c>
      <c r="C7" t="n">
        <v>0</v>
      </c>
      <c r="D7" t="n">
        <v>-0.11700822</v>
      </c>
      <c r="E7" t="n">
        <v>0</v>
      </c>
      <c r="F7" t="n">
        <v>3.242392</v>
      </c>
      <c r="G7" t="n">
        <v>0</v>
      </c>
    </row>
    <row r="8" spans="1:7">
      <c r="A8" s="20" t="n">
        <v>43455.25</v>
      </c>
      <c r="B8" t="n">
        <v>0.77721408</v>
      </c>
      <c r="C8" t="n">
        <v>0</v>
      </c>
      <c r="D8" t="n">
        <v>0.14225816</v>
      </c>
      <c r="E8" t="n">
        <v>0</v>
      </c>
      <c r="F8" t="n">
        <v>3.3846502</v>
      </c>
      <c r="G8" t="n">
        <v>0</v>
      </c>
    </row>
    <row r="9" spans="1:7">
      <c r="A9" s="20" t="n">
        <v>43455.29166666666</v>
      </c>
      <c r="B9" t="n">
        <v>0</v>
      </c>
      <c r="C9" t="n">
        <v>0</v>
      </c>
      <c r="D9" t="n">
        <v>0.96909626</v>
      </c>
      <c r="E9" t="n">
        <v>0</v>
      </c>
      <c r="F9" t="n">
        <v>4.3537464</v>
      </c>
      <c r="G9" t="n">
        <v>0</v>
      </c>
    </row>
    <row r="10" spans="1:7">
      <c r="A10" s="20" t="n">
        <v>43455.33333333334</v>
      </c>
      <c r="B10" t="n">
        <v>1</v>
      </c>
      <c r="C10" t="n">
        <v>0</v>
      </c>
      <c r="D10" t="n">
        <v>-0.0062398703</v>
      </c>
      <c r="E10" t="n">
        <v>0</v>
      </c>
      <c r="F10" t="n">
        <v>4.3475065</v>
      </c>
      <c r="G10" t="n">
        <v>0</v>
      </c>
    </row>
    <row r="11" spans="1:7">
      <c r="A11" s="20" t="n">
        <v>43455.375</v>
      </c>
      <c r="B11" t="n">
        <v>0</v>
      </c>
      <c r="C11" t="n">
        <v>0</v>
      </c>
      <c r="D11" t="n">
        <v>1</v>
      </c>
      <c r="E11" t="n">
        <v>0</v>
      </c>
      <c r="F11" t="n">
        <v>5.3475065</v>
      </c>
      <c r="G11" t="n">
        <v>0</v>
      </c>
    </row>
    <row r="12" spans="1:7">
      <c r="A12" s="20" t="n">
        <v>43455.41666666666</v>
      </c>
      <c r="B12" t="n">
        <v>1</v>
      </c>
      <c r="C12" t="n">
        <v>0</v>
      </c>
      <c r="D12" t="n">
        <v>-0.013493567</v>
      </c>
      <c r="E12" t="n">
        <v>0</v>
      </c>
      <c r="F12" t="n">
        <v>5.334013</v>
      </c>
      <c r="G12" t="n">
        <v>0</v>
      </c>
    </row>
    <row r="13" spans="1:7">
      <c r="A13" s="20" t="n">
        <v>43455.45833333334</v>
      </c>
      <c r="B13" t="n">
        <v>1</v>
      </c>
      <c r="C13" t="n">
        <v>0</v>
      </c>
      <c r="D13" t="n">
        <v>-0.033882414</v>
      </c>
      <c r="E13" t="n">
        <v>0</v>
      </c>
      <c r="F13" t="n">
        <v>5.3001306</v>
      </c>
      <c r="G13" t="n">
        <v>0</v>
      </c>
    </row>
    <row r="14" spans="1:7">
      <c r="A14" s="20" t="n">
        <v>43455.5</v>
      </c>
      <c r="B14" t="n">
        <v>0</v>
      </c>
      <c r="C14" t="n">
        <v>2.92343</v>
      </c>
      <c r="D14" t="n">
        <v>-1</v>
      </c>
      <c r="E14" t="n">
        <v>0.93549761</v>
      </c>
      <c r="F14" t="n">
        <v>4.3001306</v>
      </c>
      <c r="G14" t="n">
        <v>1</v>
      </c>
    </row>
    <row r="15" spans="1:7">
      <c r="A15" s="20" t="n">
        <v>43455.54166666666</v>
      </c>
      <c r="B15" t="n">
        <v>0</v>
      </c>
      <c r="C15" t="n">
        <v>2.9075753</v>
      </c>
      <c r="D15" t="n">
        <v>-1</v>
      </c>
      <c r="E15" t="n">
        <v>0.93042411</v>
      </c>
      <c r="F15" t="n">
        <v>3.3001306</v>
      </c>
      <c r="G15" t="n">
        <v>1</v>
      </c>
    </row>
    <row r="16" spans="1:7">
      <c r="A16" s="20" t="n">
        <v>43455.58333333334</v>
      </c>
      <c r="B16" t="n">
        <v>1</v>
      </c>
      <c r="C16" t="n">
        <v>0</v>
      </c>
      <c r="D16" t="n">
        <v>-0.07186559300000001</v>
      </c>
      <c r="E16" t="n">
        <v>0</v>
      </c>
      <c r="F16" t="n">
        <v>3.228265</v>
      </c>
      <c r="G16" t="n">
        <v>0</v>
      </c>
    </row>
    <row r="17" spans="1:7">
      <c r="A17" s="20" t="n">
        <v>43455.625</v>
      </c>
      <c r="B17" t="n">
        <v>1</v>
      </c>
      <c r="C17" t="n">
        <v>0</v>
      </c>
      <c r="D17" t="n">
        <v>-0.059066996</v>
      </c>
      <c r="E17" t="n">
        <v>0</v>
      </c>
      <c r="F17" t="n">
        <v>3.169198</v>
      </c>
      <c r="G17" t="n">
        <v>0</v>
      </c>
    </row>
    <row r="18" spans="1:7">
      <c r="A18" s="20" t="n">
        <v>43455.66666666666</v>
      </c>
      <c r="B18" t="n">
        <v>1</v>
      </c>
      <c r="C18" t="n">
        <v>0</v>
      </c>
      <c r="D18" t="n">
        <v>-0.043251007</v>
      </c>
      <c r="E18" t="n">
        <v>0</v>
      </c>
      <c r="F18" t="n">
        <v>3.125947</v>
      </c>
      <c r="G18" t="n">
        <v>0</v>
      </c>
    </row>
    <row r="19" spans="1:7">
      <c r="A19" s="20" t="n">
        <v>43455.70833333334</v>
      </c>
      <c r="B19" t="n">
        <v>0</v>
      </c>
      <c r="C19" t="n">
        <v>0</v>
      </c>
      <c r="D19" t="n">
        <v>0.94930557</v>
      </c>
      <c r="E19" t="n">
        <v>0</v>
      </c>
      <c r="F19" t="n">
        <v>4.0752525</v>
      </c>
      <c r="G19" t="n">
        <v>0</v>
      </c>
    </row>
    <row r="20" spans="1:7">
      <c r="A20" s="20" t="n">
        <v>43455.75</v>
      </c>
      <c r="B20" t="n">
        <v>0</v>
      </c>
      <c r="C20" t="n">
        <v>0</v>
      </c>
      <c r="D20" t="n">
        <v>0.9437977</v>
      </c>
      <c r="E20" t="n">
        <v>0</v>
      </c>
      <c r="F20" t="n">
        <v>5.0190502</v>
      </c>
      <c r="G20" t="n">
        <v>0</v>
      </c>
    </row>
    <row r="21" spans="1:7">
      <c r="A21" s="20" t="n">
        <v>43455.79166666666</v>
      </c>
      <c r="B21" t="n">
        <v>0</v>
      </c>
      <c r="C21" t="n">
        <v>2.9256537</v>
      </c>
      <c r="D21" t="n">
        <v>-1</v>
      </c>
      <c r="E21" t="n">
        <v>0.9362092</v>
      </c>
      <c r="F21" t="n">
        <v>4.0190502</v>
      </c>
      <c r="G21" t="n">
        <v>1</v>
      </c>
    </row>
    <row r="22" spans="1:7">
      <c r="A22" s="20" t="n">
        <v>43455.83333333334</v>
      </c>
      <c r="B22" t="n">
        <v>0</v>
      </c>
      <c r="C22" t="n">
        <v>2.9159398</v>
      </c>
      <c r="D22" t="n">
        <v>-1</v>
      </c>
      <c r="E22" t="n">
        <v>0.93310072</v>
      </c>
      <c r="F22" t="n">
        <v>3.0190502</v>
      </c>
      <c r="G22" t="n">
        <v>1</v>
      </c>
    </row>
    <row r="23" spans="1:7">
      <c r="A23" s="20" t="n">
        <v>43455.875</v>
      </c>
      <c r="B23" t="n">
        <v>0</v>
      </c>
      <c r="C23" t="n">
        <v>2.8842027</v>
      </c>
      <c r="D23" t="n">
        <v>-1</v>
      </c>
      <c r="E23" t="n">
        <v>0.92294487</v>
      </c>
      <c r="F23" t="n">
        <v>2.0190502</v>
      </c>
      <c r="G23" t="n">
        <v>1</v>
      </c>
    </row>
    <row r="24" spans="1:7">
      <c r="A24" s="20" t="n">
        <v>43455.91666666666</v>
      </c>
      <c r="B24" t="n">
        <v>0</v>
      </c>
      <c r="C24" t="n">
        <v>0</v>
      </c>
      <c r="D24" t="n">
        <v>0.9159044</v>
      </c>
      <c r="E24" t="n">
        <v>0</v>
      </c>
      <c r="F24" t="n">
        <v>2.9349546</v>
      </c>
      <c r="G24" t="n">
        <v>0</v>
      </c>
    </row>
    <row r="25" spans="1:7">
      <c r="A25" s="20" t="n">
        <v>43455.95833333334</v>
      </c>
      <c r="B25" t="n">
        <v>0</v>
      </c>
      <c r="C25" t="n">
        <v>0</v>
      </c>
      <c r="D25" t="n">
        <v>0.90318113</v>
      </c>
      <c r="E25" t="n">
        <v>0</v>
      </c>
      <c r="F25" t="n">
        <v>3.8381358</v>
      </c>
      <c r="G25" t="n">
        <v>0</v>
      </c>
    </row>
    <row r="26" spans="1:7">
      <c r="A26" s="20" t="n">
        <v>43456</v>
      </c>
      <c r="B26" t="n">
        <v>0</v>
      </c>
      <c r="C26" t="n">
        <v>0</v>
      </c>
      <c r="D26" t="n">
        <v>0.88247279</v>
      </c>
      <c r="E26" t="n">
        <v>0</v>
      </c>
      <c r="F26" t="n">
        <v>4.7206086</v>
      </c>
      <c r="G26" t="n">
        <v>0</v>
      </c>
    </row>
    <row r="27" spans="1:7">
      <c r="A27" s="20" t="n">
        <v>43456.04166666666</v>
      </c>
      <c r="B27" t="n">
        <v>0</v>
      </c>
      <c r="C27" t="n">
        <v>0</v>
      </c>
      <c r="D27" t="n">
        <v>0.87116816</v>
      </c>
      <c r="E27" t="n">
        <v>0</v>
      </c>
      <c r="F27" t="n">
        <v>5.5917767</v>
      </c>
      <c r="G27" t="n">
        <v>0</v>
      </c>
    </row>
    <row r="28" spans="1:7">
      <c r="A28" s="20" t="n">
        <v>43456.08333333334</v>
      </c>
      <c r="B28" t="n">
        <v>0</v>
      </c>
      <c r="C28" t="n">
        <v>0</v>
      </c>
      <c r="D28" t="n">
        <v>0.86803482</v>
      </c>
      <c r="E28" t="n">
        <v>0</v>
      </c>
      <c r="F28" t="n">
        <v>6.4598115</v>
      </c>
      <c r="G28" t="n">
        <v>0</v>
      </c>
    </row>
    <row r="29" spans="1:7">
      <c r="A29" s="20" t="n">
        <v>43456.125</v>
      </c>
      <c r="B29" t="n">
        <v>0</v>
      </c>
      <c r="C29" t="n">
        <v>0</v>
      </c>
      <c r="D29" t="n">
        <v>0.86614559</v>
      </c>
      <c r="E29" t="n">
        <v>0</v>
      </c>
      <c r="F29" t="n">
        <v>7.3259571</v>
      </c>
      <c r="G29" t="n">
        <v>0</v>
      </c>
    </row>
    <row r="30" spans="1:7">
      <c r="A30" s="20" t="n">
        <v>43456.16666666666</v>
      </c>
      <c r="B30" t="n">
        <v>1</v>
      </c>
      <c r="C30" t="n">
        <v>0</v>
      </c>
      <c r="D30" t="n">
        <v>-0.12842114</v>
      </c>
      <c r="E30" t="n">
        <v>0</v>
      </c>
      <c r="F30" t="n">
        <v>7.197536</v>
      </c>
      <c r="G30" t="n">
        <v>0</v>
      </c>
    </row>
    <row r="31" spans="1:7">
      <c r="A31" s="20" t="n">
        <v>43456.20833333334</v>
      </c>
      <c r="B31" t="n">
        <v>1</v>
      </c>
      <c r="C31" t="n">
        <v>0</v>
      </c>
      <c r="D31" t="n">
        <v>-0.11700822</v>
      </c>
      <c r="E31" t="n">
        <v>0</v>
      </c>
      <c r="F31" t="n">
        <v>7.0805278</v>
      </c>
      <c r="G31" t="n">
        <v>0</v>
      </c>
    </row>
    <row r="32" spans="1:7">
      <c r="A32" s="20" t="n">
        <v>43456.25</v>
      </c>
      <c r="B32" t="n">
        <v>0</v>
      </c>
      <c r="C32" t="n">
        <v>0</v>
      </c>
      <c r="D32" t="n">
        <v>0.9194722400000001</v>
      </c>
      <c r="E32" t="n">
        <v>0</v>
      </c>
      <c r="F32" t="n">
        <v>8</v>
      </c>
      <c r="G32" t="n">
        <v>0</v>
      </c>
    </row>
    <row r="33" spans="1:7">
      <c r="A33" s="20" t="n">
        <v>43456.29166666666</v>
      </c>
      <c r="B33" t="n">
        <v>0</v>
      </c>
      <c r="C33" t="n">
        <v>1.4536444</v>
      </c>
      <c r="D33" t="n">
        <v>0</v>
      </c>
      <c r="E33" t="n">
        <v>0.46516621</v>
      </c>
      <c r="F33" t="n">
        <v>8</v>
      </c>
      <c r="G33" t="n">
        <v>1</v>
      </c>
    </row>
    <row r="34" spans="1:7">
      <c r="A34" s="20" t="n">
        <v>43456.33333333334</v>
      </c>
      <c r="B34" t="n">
        <v>0</v>
      </c>
      <c r="C34" t="n">
        <v>2.9906402</v>
      </c>
      <c r="D34" t="n">
        <v>-1</v>
      </c>
      <c r="E34" t="n">
        <v>0.95700486</v>
      </c>
      <c r="F34" t="n">
        <v>7</v>
      </c>
      <c r="G34" t="n">
        <v>1</v>
      </c>
    </row>
    <row r="35" spans="1:7">
      <c r="A35" s="20" t="n">
        <v>43456.375</v>
      </c>
      <c r="B35" t="n">
        <v>0</v>
      </c>
      <c r="C35" t="n">
        <v>3</v>
      </c>
      <c r="D35" t="n">
        <v>-1</v>
      </c>
      <c r="E35" t="n">
        <v>0.96</v>
      </c>
      <c r="F35" t="n">
        <v>6</v>
      </c>
      <c r="G35" t="n">
        <v>1</v>
      </c>
    </row>
    <row r="36" spans="1:7">
      <c r="A36" s="20" t="n">
        <v>43456.41666666666</v>
      </c>
      <c r="B36" t="n">
        <v>0</v>
      </c>
      <c r="C36" t="n">
        <v>2.9797596</v>
      </c>
      <c r="D36" t="n">
        <v>-1</v>
      </c>
      <c r="E36" t="n">
        <v>0.95352309</v>
      </c>
      <c r="F36" t="n">
        <v>5</v>
      </c>
      <c r="G36" t="n">
        <v>1</v>
      </c>
    </row>
    <row r="37" spans="1:7">
      <c r="A37" s="20" t="n">
        <v>43456.45833333334</v>
      </c>
      <c r="B37" t="n">
        <v>0</v>
      </c>
      <c r="C37" t="n">
        <v>2.3823276</v>
      </c>
      <c r="D37" t="n">
        <v>-0.6221008</v>
      </c>
      <c r="E37" t="n">
        <v>0.76234483</v>
      </c>
      <c r="F37" t="n">
        <v>4.3778992</v>
      </c>
      <c r="G37" t="n">
        <v>1</v>
      </c>
    </row>
    <row r="38" spans="1:7">
      <c r="A38" s="20" t="n">
        <v>43456.5</v>
      </c>
      <c r="B38" t="n">
        <v>0</v>
      </c>
      <c r="C38" t="n">
        <v>2.92343</v>
      </c>
      <c r="D38" t="n">
        <v>-1</v>
      </c>
      <c r="E38" t="n">
        <v>0.93549761</v>
      </c>
      <c r="F38" t="n">
        <v>3.3778992</v>
      </c>
      <c r="G38" t="n">
        <v>1</v>
      </c>
    </row>
    <row r="39" spans="1:7">
      <c r="A39" s="20" t="n">
        <v>43456.54166666666</v>
      </c>
      <c r="B39" t="n">
        <v>0</v>
      </c>
      <c r="C39" t="n">
        <v>2.9075753</v>
      </c>
      <c r="D39" t="n">
        <v>-1</v>
      </c>
      <c r="E39" t="n">
        <v>0.93042411</v>
      </c>
      <c r="F39" t="n">
        <v>2.3778992</v>
      </c>
      <c r="G39" t="n">
        <v>1</v>
      </c>
    </row>
    <row r="40" spans="1:7">
      <c r="A40" s="20" t="n">
        <v>43456.58333333334</v>
      </c>
      <c r="B40" t="n">
        <v>0</v>
      </c>
      <c r="C40" t="n">
        <v>0</v>
      </c>
      <c r="D40" t="n">
        <v>0.92813441</v>
      </c>
      <c r="E40" t="n">
        <v>0</v>
      </c>
      <c r="F40" t="n">
        <v>3.3060336</v>
      </c>
      <c r="G40" t="n">
        <v>0</v>
      </c>
    </row>
    <row r="41" spans="1:7">
      <c r="A41" s="20" t="n">
        <v>43456.625</v>
      </c>
      <c r="B41" t="n">
        <v>0</v>
      </c>
      <c r="C41" t="n">
        <v>0</v>
      </c>
      <c r="D41" t="n">
        <v>0.940933</v>
      </c>
      <c r="E41" t="n">
        <v>0</v>
      </c>
      <c r="F41" t="n">
        <v>4.2469666</v>
      </c>
      <c r="G41" t="n">
        <v>0</v>
      </c>
    </row>
    <row r="42" spans="1:7">
      <c r="A42" s="20" t="n">
        <v>43456.66666666666</v>
      </c>
      <c r="B42" t="n">
        <v>0</v>
      </c>
      <c r="C42" t="n">
        <v>0</v>
      </c>
      <c r="D42" t="n">
        <v>0.95674899</v>
      </c>
      <c r="E42" t="n">
        <v>0</v>
      </c>
      <c r="F42" t="n">
        <v>5.2037156</v>
      </c>
      <c r="G42" t="n">
        <v>0</v>
      </c>
    </row>
    <row r="43" spans="1:7">
      <c r="A43" s="20" t="n">
        <v>43456.70833333334</v>
      </c>
      <c r="B43" t="n">
        <v>0</v>
      </c>
      <c r="C43" t="n">
        <v>0</v>
      </c>
      <c r="D43" t="n">
        <v>0.94930557</v>
      </c>
      <c r="E43" t="n">
        <v>0</v>
      </c>
      <c r="F43" t="n">
        <v>6.1530212</v>
      </c>
      <c r="G43" t="n">
        <v>0</v>
      </c>
    </row>
    <row r="44" spans="1:7">
      <c r="A44" s="20" t="n">
        <v>43456.75</v>
      </c>
      <c r="B44" t="n">
        <v>0</v>
      </c>
      <c r="C44" t="n">
        <v>0</v>
      </c>
      <c r="D44" t="n">
        <v>0.9437977</v>
      </c>
      <c r="E44" t="n">
        <v>0</v>
      </c>
      <c r="F44" t="n">
        <v>7.0968189</v>
      </c>
      <c r="G44" t="n">
        <v>0</v>
      </c>
    </row>
    <row r="45" spans="1:7">
      <c r="A45" s="20" t="n">
        <v>43456.79166666666</v>
      </c>
      <c r="B45" t="n">
        <v>0</v>
      </c>
      <c r="C45" t="n">
        <v>2.9256537</v>
      </c>
      <c r="D45" t="n">
        <v>-1</v>
      </c>
      <c r="E45" t="n">
        <v>0.9362092</v>
      </c>
      <c r="F45" t="n">
        <v>6.0968189</v>
      </c>
      <c r="G45" t="n">
        <v>1</v>
      </c>
    </row>
    <row r="46" spans="1:7">
      <c r="A46" s="20" t="n">
        <v>43456.83333333334</v>
      </c>
      <c r="B46" t="n">
        <v>0</v>
      </c>
      <c r="C46" t="n">
        <v>2.9159398</v>
      </c>
      <c r="D46" t="n">
        <v>-1</v>
      </c>
      <c r="E46" t="n">
        <v>0.93310072</v>
      </c>
      <c r="F46" t="n">
        <v>5.0968189</v>
      </c>
      <c r="G46" t="n">
        <v>1</v>
      </c>
    </row>
    <row r="47" spans="1:7">
      <c r="A47" s="20" t="n">
        <v>43456.875</v>
      </c>
      <c r="B47" t="n">
        <v>0</v>
      </c>
      <c r="C47" t="n">
        <v>2.8842027</v>
      </c>
      <c r="D47" t="n">
        <v>-1</v>
      </c>
      <c r="E47" t="n">
        <v>0.92294487</v>
      </c>
      <c r="F47" t="n">
        <v>4.0968189</v>
      </c>
      <c r="G47" t="n">
        <v>1</v>
      </c>
    </row>
    <row r="48" spans="1:7">
      <c r="A48" s="20" t="n">
        <v>43456.91666666666</v>
      </c>
      <c r="B48" t="n">
        <v>0</v>
      </c>
      <c r="C48" t="n">
        <v>2.8738566</v>
      </c>
      <c r="D48" t="n">
        <v>-1</v>
      </c>
      <c r="E48" t="n">
        <v>0.9196341099999999</v>
      </c>
      <c r="F48" t="n">
        <v>3.0968189</v>
      </c>
      <c r="G48" t="n">
        <v>1</v>
      </c>
    </row>
    <row r="49" spans="1:7">
      <c r="A49" s="20" t="n">
        <v>43456.95833333334</v>
      </c>
      <c r="B49" t="n">
        <v>0</v>
      </c>
      <c r="C49" t="n">
        <v>0</v>
      </c>
      <c r="D49" t="n">
        <v>0.90318113</v>
      </c>
      <c r="E49" t="n">
        <v>0</v>
      </c>
      <c r="F49" t="n">
        <v>4</v>
      </c>
      <c r="G49" t="n">
        <v>0</v>
      </c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3"/>
  <sheetViews>
    <sheetView topLeftCell="E1" workbookViewId="0" zoomScaleNormal="100">
      <selection activeCell="Q6" sqref="Q6"/>
    </sheetView>
  </sheetViews>
  <sheetFormatPr baseColWidth="10" defaultRowHeight="14.4" outlineLevelCol="0"/>
  <cols>
    <col customWidth="1" max="1" min="1" width="32.44140625"/>
    <col bestFit="1" customWidth="1" max="2" min="2" width="13.44140625"/>
    <col customWidth="1" max="9" min="9" width="11.21875"/>
    <col bestFit="1" customWidth="1" max="12" min="12" width="10.6640625"/>
    <col bestFit="1" customWidth="1" max="13" min="13" width="18.44140625"/>
    <col bestFit="1" customWidth="1" max="14" min="14" width="15.88671875"/>
    <col customWidth="1" max="15" min="15" width="21.5546875"/>
  </cols>
  <sheetData>
    <row r="1" spans="1:17">
      <c r="A1" s="6" t="n"/>
      <c r="B1" s="6" t="n"/>
      <c r="C1" s="6" t="n"/>
      <c r="D1" s="6" t="n"/>
      <c r="E1" s="6" t="n"/>
      <c r="F1" s="6" t="n"/>
      <c r="G1" s="6" t="n"/>
      <c r="H1" s="10" t="n"/>
      <c r="I1" s="10" t="n"/>
      <c r="J1" s="10" t="n"/>
      <c r="K1" s="10" t="n"/>
      <c r="L1" s="10" t="n"/>
      <c r="M1" s="10" t="n"/>
      <c r="N1" s="10" t="n"/>
      <c r="O1" s="13" t="n"/>
    </row>
    <row r="2" spans="1:17">
      <c r="A2" s="7" t="s">
        <v>39</v>
      </c>
      <c r="B2" s="6" t="n"/>
      <c r="C2" s="6" t="n"/>
      <c r="D2" s="6" t="n"/>
      <c r="E2" s="6" t="n"/>
      <c r="F2" s="6" t="n"/>
      <c r="G2" s="6" t="n"/>
      <c r="H2" s="11" t="s">
        <v>40</v>
      </c>
      <c r="I2" s="10" t="n"/>
      <c r="J2" s="10" t="n"/>
      <c r="K2" s="10" t="n"/>
      <c r="L2" s="10">
        <f>AND(L5:L52)</f>
        <v/>
      </c>
      <c r="M2" s="10">
        <f>AND(L5:L52)</f>
        <v/>
      </c>
      <c r="N2" s="10">
        <f>AND(L5:L52)</f>
        <v/>
      </c>
      <c r="O2" s="15">
        <f>SUM(O5:O52)</f>
        <v/>
      </c>
    </row>
    <row r="3" spans="1:17">
      <c r="A3" s="6" t="n"/>
      <c r="B3" s="6" t="n"/>
      <c r="C3" s="6" t="n"/>
      <c r="D3" s="6" t="n"/>
      <c r="E3" s="6" t="n"/>
      <c r="F3" s="6" t="n"/>
      <c r="G3" s="6" t="n"/>
      <c r="H3" s="10" t="n"/>
      <c r="I3" s="10" t="n"/>
      <c r="J3" s="10" t="n"/>
      <c r="K3" s="10" t="n"/>
      <c r="L3" s="10" t="n"/>
      <c r="M3" s="10" t="n"/>
      <c r="N3" s="10" t="n"/>
      <c r="O3" s="13" t="n"/>
    </row>
    <row r="4" spans="1:17">
      <c r="A4" s="4">
        <f>schedule!A1</f>
        <v/>
      </c>
      <c r="B4" s="4">
        <f>schedule!B1</f>
        <v/>
      </c>
      <c r="C4" s="4">
        <f>schedule!C1</f>
        <v/>
      </c>
      <c r="D4" s="4">
        <f>schedule!D1</f>
        <v/>
      </c>
      <c r="E4" s="4">
        <f>schedule!E1</f>
        <v/>
      </c>
      <c r="F4" s="4">
        <f>schedule!F1</f>
        <v/>
      </c>
      <c r="G4" s="4">
        <f>schedule!G1</f>
        <v/>
      </c>
      <c r="H4" s="8" t="s">
        <v>41</v>
      </c>
      <c r="I4" s="8" t="s">
        <v>42</v>
      </c>
      <c r="J4" s="8" t="s">
        <v>43</v>
      </c>
      <c r="K4" s="8" t="s">
        <v>44</v>
      </c>
      <c r="L4" s="9" t="s">
        <v>45</v>
      </c>
      <c r="M4" s="9" t="s">
        <v>46</v>
      </c>
      <c r="N4" s="9" t="s">
        <v>47</v>
      </c>
      <c r="O4" s="14" t="s">
        <v>48</v>
      </c>
      <c r="Q4" s="16" t="s">
        <v>49</v>
      </c>
    </row>
    <row r="5" spans="1:17">
      <c r="A5" s="5">
        <f>schedule!A2</f>
        <v/>
      </c>
      <c r="B5" s="6">
        <f>schedule!B2</f>
        <v/>
      </c>
      <c r="C5" s="6">
        <f>schedule!C2</f>
        <v/>
      </c>
      <c r="D5" s="6">
        <f>schedule!D2</f>
        <v/>
      </c>
      <c r="E5" s="6">
        <f>schedule!E2</f>
        <v/>
      </c>
      <c r="F5" s="6">
        <f>schedule!F2</f>
        <v/>
      </c>
      <c r="G5" s="6">
        <f>schedule!G2</f>
        <v/>
      </c>
      <c r="H5" s="10">
        <f>B5*Q1max</f>
        <v/>
      </c>
      <c r="I5" s="10">
        <f>E5*P2max/SKZ</f>
        <v/>
      </c>
      <c r="J5" s="10">
        <f>D5*Qlmax</f>
        <v/>
      </c>
      <c r="K5" s="10">
        <f>timeseries!B2*Qlmax</f>
        <v/>
      </c>
      <c r="L5" s="10">
        <f>ABS(SUM(H5:J5)-K5)&lt;0.01*K5</f>
        <v/>
      </c>
      <c r="M5" s="10">
        <f>E5*P2max&gt;=G5*P2min</f>
        <v/>
      </c>
      <c r="N5" s="10">
        <f>AND(F5&gt;=0,F5&lt;=e3max)</f>
        <v/>
      </c>
      <c r="O5" s="15">
        <f>(E5*P2max*(timeseries!C2/eex_mean*k_sp-k_21)-results!G5*P2max*k_20-results!B5*Q1max*k_1)*-0.001</f>
        <v/>
      </c>
      <c r="P5">
        <f>P2max*timeseries!C2/eex_mean*k_sp</f>
        <v/>
      </c>
      <c r="Q5">
        <f>(k_21+k_20-k_sp*timeseries!C2/eex_mean)*SKZ</f>
        <v/>
      </c>
    </row>
    <row r="6" spans="1:17">
      <c r="A6" s="5">
        <f>schedule!A3</f>
        <v/>
      </c>
      <c r="B6" s="6">
        <f>schedule!B3</f>
        <v/>
      </c>
      <c r="C6" s="6">
        <f>schedule!C3</f>
        <v/>
      </c>
      <c r="D6" s="6">
        <f>schedule!D3</f>
        <v/>
      </c>
      <c r="E6" s="6">
        <f>schedule!E3</f>
        <v/>
      </c>
      <c r="F6" s="6">
        <f>schedule!F3</f>
        <v/>
      </c>
      <c r="G6" s="6">
        <f>schedule!G3</f>
        <v/>
      </c>
      <c r="H6" s="10">
        <f>B6*Q1max</f>
        <v/>
      </c>
      <c r="I6" s="10">
        <f>E6*P2max/SKZ</f>
        <v/>
      </c>
      <c r="J6" s="10">
        <f>D6*Qlmax</f>
        <v/>
      </c>
      <c r="K6" s="10">
        <f>timeseries!B3*Qlmax</f>
        <v/>
      </c>
      <c r="L6" s="10">
        <f>ABS(SUM(H6:J6)-K6)&lt;0.01*K6</f>
        <v/>
      </c>
      <c r="M6" s="10">
        <f>E6*P2max&gt;=G6*P2min</f>
        <v/>
      </c>
      <c r="N6" s="10">
        <f>AND(F6&gt;=0,F6&lt;=e3max)</f>
        <v/>
      </c>
      <c r="O6" s="15">
        <f>(E6*P2max*(timeseries!C3/eex_mean*k_sp-k_21)-results!G6*P2max*k_20-results!B6*Q1max*k_1)*-0.001</f>
        <v/>
      </c>
      <c r="P6">
        <f>P2max*timeseries!C3/eex_mean*k_sp</f>
        <v/>
      </c>
      <c r="Q6">
        <f>(k_21+k_20-k_sp*timeseries!C3/eex_mean)*SKZ</f>
        <v/>
      </c>
    </row>
    <row r="7" spans="1:17">
      <c r="A7" s="5">
        <f>schedule!A4</f>
        <v/>
      </c>
      <c r="B7" s="6">
        <f>schedule!B4</f>
        <v/>
      </c>
      <c r="C7" s="6">
        <f>schedule!C4</f>
        <v/>
      </c>
      <c r="D7" s="6">
        <f>schedule!D4</f>
        <v/>
      </c>
      <c r="E7" s="6">
        <f>schedule!E4</f>
        <v/>
      </c>
      <c r="F7" s="6">
        <f>schedule!F4</f>
        <v/>
      </c>
      <c r="G7" s="6">
        <f>schedule!G4</f>
        <v/>
      </c>
      <c r="H7" s="10">
        <f>B7*Q1max</f>
        <v/>
      </c>
      <c r="I7" s="10">
        <f>E7*P2max/SKZ</f>
        <v/>
      </c>
      <c r="J7" s="10">
        <f>D7*Qlmax</f>
        <v/>
      </c>
      <c r="K7" s="10">
        <f>timeseries!B4*Qlmax</f>
        <v/>
      </c>
      <c r="L7" s="10">
        <f>ABS(SUM(H7:J7)-K7)&lt;0.01*K7</f>
        <v/>
      </c>
      <c r="M7" s="10">
        <f>E7*P2max&gt;=G7*P2min</f>
        <v/>
      </c>
      <c r="N7" s="10">
        <f>AND(F7&gt;=0,F7&lt;=e3max)</f>
        <v/>
      </c>
      <c r="O7" s="15">
        <f>(E7*P2max*(timeseries!C4/eex_mean*k_sp-k_21)-results!G7*P2max*k_20-results!B7*Q1max*k_1)*-0.001</f>
        <v/>
      </c>
      <c r="P7">
        <f>P2max*timeseries!C4/eex_mean*k_sp</f>
        <v/>
      </c>
      <c r="Q7">
        <f>(k_21+k_20-k_sp*timeseries!C4/eex_mean)*SKZ</f>
        <v/>
      </c>
    </row>
    <row r="8" spans="1:17">
      <c r="A8" s="5">
        <f>schedule!A5</f>
        <v/>
      </c>
      <c r="B8" s="6">
        <f>schedule!B5</f>
        <v/>
      </c>
      <c r="C8" s="6">
        <f>schedule!C5</f>
        <v/>
      </c>
      <c r="D8" s="6">
        <f>schedule!D5</f>
        <v/>
      </c>
      <c r="E8" s="6">
        <f>schedule!E5</f>
        <v/>
      </c>
      <c r="F8" s="6">
        <f>schedule!F5</f>
        <v/>
      </c>
      <c r="G8" s="6">
        <f>schedule!G5</f>
        <v/>
      </c>
      <c r="H8" s="10">
        <f>B8*Q1max</f>
        <v/>
      </c>
      <c r="I8" s="10">
        <f>E8*P2max/SKZ</f>
        <v/>
      </c>
      <c r="J8" s="10">
        <f>D8*Qlmax</f>
        <v/>
      </c>
      <c r="K8" s="10">
        <f>timeseries!B5*Qlmax</f>
        <v/>
      </c>
      <c r="L8" s="10">
        <f>ABS(SUM(H8:J8)-K8)&lt;0.01*K8</f>
        <v/>
      </c>
      <c r="M8" s="10">
        <f>E8*P2max&gt;=G8*P2min</f>
        <v/>
      </c>
      <c r="N8" s="10">
        <f>AND(F8&gt;=0,F8&lt;=e3max)</f>
        <v/>
      </c>
      <c r="O8" s="15">
        <f>(E8*P2max*(timeseries!C5/eex_mean*k_sp-k_21)-results!G8*P2max*k_20-results!B8*Q1max*k_1)*-0.001</f>
        <v/>
      </c>
      <c r="P8">
        <f>P2max*timeseries!C5/eex_mean*k_sp</f>
        <v/>
      </c>
      <c r="Q8">
        <f>(k_21+k_20-k_sp*timeseries!C5/eex_mean)*SKZ</f>
        <v/>
      </c>
    </row>
    <row r="9" spans="1:17">
      <c r="A9" s="5">
        <f>schedule!A6</f>
        <v/>
      </c>
      <c r="B9" s="6">
        <f>schedule!B6</f>
        <v/>
      </c>
      <c r="C9" s="6">
        <f>schedule!C6</f>
        <v/>
      </c>
      <c r="D9" s="6">
        <f>schedule!D6</f>
        <v/>
      </c>
      <c r="E9" s="6">
        <f>schedule!E6</f>
        <v/>
      </c>
      <c r="F9" s="6">
        <f>schedule!F6</f>
        <v/>
      </c>
      <c r="G9" s="6">
        <f>schedule!G6</f>
        <v/>
      </c>
      <c r="H9" s="10">
        <f>B9*Q1max</f>
        <v/>
      </c>
      <c r="I9" s="10">
        <f>E9*P2max/SKZ</f>
        <v/>
      </c>
      <c r="J9" s="10">
        <f>D9*Qlmax</f>
        <v/>
      </c>
      <c r="K9" s="10">
        <f>timeseries!B6*Qlmax</f>
        <v/>
      </c>
      <c r="L9" s="10">
        <f>ABS(SUM(H9:J9)-K9)&lt;0.01*K9</f>
        <v/>
      </c>
      <c r="M9" s="10">
        <f>E9*P2max&gt;=G9*P2min</f>
        <v/>
      </c>
      <c r="N9" s="10">
        <f>AND(F9&gt;=0,F9&lt;=e3max)</f>
        <v/>
      </c>
      <c r="O9" s="15">
        <f>(E9*P2max*(timeseries!C6/eex_mean*k_sp-k_21)-results!G9*P2max*k_20-results!B9*Q1max*k_1)*-0.001</f>
        <v/>
      </c>
      <c r="P9">
        <f>P2max*timeseries!C6/eex_mean*k_sp</f>
        <v/>
      </c>
      <c r="Q9">
        <f>(k_21+k_20-k_sp*timeseries!C6/eex_mean)*SKZ</f>
        <v/>
      </c>
    </row>
    <row r="10" spans="1:17">
      <c r="A10" s="5">
        <f>schedule!A7</f>
        <v/>
      </c>
      <c r="B10" s="6">
        <f>schedule!B7</f>
        <v/>
      </c>
      <c r="C10" s="6">
        <f>schedule!C7</f>
        <v/>
      </c>
      <c r="D10" s="6">
        <f>schedule!D7</f>
        <v/>
      </c>
      <c r="E10" s="6">
        <f>schedule!E7</f>
        <v/>
      </c>
      <c r="F10" s="6">
        <f>schedule!F7</f>
        <v/>
      </c>
      <c r="G10" s="6">
        <f>schedule!G7</f>
        <v/>
      </c>
      <c r="H10" s="10">
        <f>B10*Q1max</f>
        <v/>
      </c>
      <c r="I10" s="10">
        <f>E10*P2max/SKZ</f>
        <v/>
      </c>
      <c r="J10" s="10">
        <f>D10*Qlmax</f>
        <v/>
      </c>
      <c r="K10" s="10">
        <f>timeseries!B7*Qlmax</f>
        <v/>
      </c>
      <c r="L10" s="10">
        <f>ABS(SUM(H10:J10)-K10)&lt;0.01*K10</f>
        <v/>
      </c>
      <c r="M10" s="10">
        <f>E10*P2max&gt;=G10*P2min</f>
        <v/>
      </c>
      <c r="N10" s="10">
        <f>AND(F10&gt;=0,F10&lt;=e3max)</f>
        <v/>
      </c>
      <c r="O10" s="15">
        <f>(E10*P2max*(timeseries!C7/eex_mean*k_sp-k_21)-results!G10*P2max*k_20-results!B10*Q1max*k_1)*-0.001</f>
        <v/>
      </c>
      <c r="P10">
        <f>P2max*timeseries!C7/eex_mean*k_sp</f>
        <v/>
      </c>
      <c r="Q10">
        <f>(k_21+k_20-k_sp*timeseries!C7/eex_mean)*SKZ</f>
        <v/>
      </c>
    </row>
    <row r="11" spans="1:17">
      <c r="A11" s="5">
        <f>schedule!A8</f>
        <v/>
      </c>
      <c r="B11" s="6">
        <f>schedule!B8</f>
        <v/>
      </c>
      <c r="C11" s="6">
        <f>schedule!C8</f>
        <v/>
      </c>
      <c r="D11" s="6">
        <f>schedule!D8</f>
        <v/>
      </c>
      <c r="E11" s="6">
        <f>schedule!E8</f>
        <v/>
      </c>
      <c r="F11" s="6">
        <f>schedule!F8</f>
        <v/>
      </c>
      <c r="G11" s="6">
        <f>schedule!G8</f>
        <v/>
      </c>
      <c r="H11" s="10">
        <f>B11*Q1max</f>
        <v/>
      </c>
      <c r="I11" s="10">
        <f>E11*P2max/SKZ</f>
        <v/>
      </c>
      <c r="J11" s="10">
        <f>D11*Qlmax</f>
        <v/>
      </c>
      <c r="K11" s="10">
        <f>timeseries!B8*Qlmax</f>
        <v/>
      </c>
      <c r="L11" s="10">
        <f>ABS(SUM(H11:J11)-K11)&lt;0.01*K11</f>
        <v/>
      </c>
      <c r="M11" s="10">
        <f>E11*P2max&gt;=G11*P2min</f>
        <v/>
      </c>
      <c r="N11" s="10">
        <f>AND(F11&gt;=0,F11&lt;=e3max)</f>
        <v/>
      </c>
      <c r="O11" s="15">
        <f>(E11*P2max*(timeseries!C8/eex_mean*k_sp-k_21)-results!G11*P2max*k_20-results!B11*Q1max*k_1)*-0.001</f>
        <v/>
      </c>
      <c r="P11">
        <f>P2max*timeseries!C8/eex_mean*k_sp</f>
        <v/>
      </c>
      <c r="Q11">
        <f>(k_21+k_20-k_sp*timeseries!C8/eex_mean)*SKZ</f>
        <v/>
      </c>
    </row>
    <row r="12" spans="1:17">
      <c r="A12" s="5">
        <f>schedule!A9</f>
        <v/>
      </c>
      <c r="B12" s="6">
        <f>schedule!B9</f>
        <v/>
      </c>
      <c r="C12" s="6">
        <f>schedule!C9</f>
        <v/>
      </c>
      <c r="D12" s="6">
        <f>schedule!D9</f>
        <v/>
      </c>
      <c r="E12" s="6">
        <f>schedule!E9</f>
        <v/>
      </c>
      <c r="F12" s="6">
        <f>schedule!F9</f>
        <v/>
      </c>
      <c r="G12" s="6">
        <f>schedule!G9</f>
        <v/>
      </c>
      <c r="H12" s="10">
        <f>B12*Q1max</f>
        <v/>
      </c>
      <c r="I12" s="10">
        <f>E12*P2max/SKZ</f>
        <v/>
      </c>
      <c r="J12" s="10">
        <f>D12*Qlmax</f>
        <v/>
      </c>
      <c r="K12" s="10">
        <f>timeseries!B9*Qlmax</f>
        <v/>
      </c>
      <c r="L12" s="10">
        <f>ABS(SUM(H12:J12)-K12)&lt;0.01*K12</f>
        <v/>
      </c>
      <c r="M12" s="10">
        <f>E12*P2max&gt;=G12*P2min</f>
        <v/>
      </c>
      <c r="N12" s="10">
        <f>AND(F12&gt;=0,F12&lt;=e3max)</f>
        <v/>
      </c>
      <c r="O12" s="15">
        <f>(E12*P2max*(timeseries!C9/eex_mean*k_sp-k_21)-results!G12*P2max*k_20-results!B12*Q1max*k_1)*-0.001</f>
        <v/>
      </c>
      <c r="P12">
        <f>P2max*timeseries!C9/eex_mean*k_sp</f>
        <v/>
      </c>
      <c r="Q12">
        <f>(k_21+k_20-k_sp*timeseries!C9/eex_mean)*SKZ</f>
        <v/>
      </c>
    </row>
    <row r="13" spans="1:17">
      <c r="A13" s="5">
        <f>schedule!A10</f>
        <v/>
      </c>
      <c r="B13" s="6">
        <f>schedule!B10</f>
        <v/>
      </c>
      <c r="C13" s="6">
        <f>schedule!C10</f>
        <v/>
      </c>
      <c r="D13" s="6">
        <f>schedule!D10</f>
        <v/>
      </c>
      <c r="E13" s="6">
        <f>schedule!E10</f>
        <v/>
      </c>
      <c r="F13" s="6">
        <f>schedule!F10</f>
        <v/>
      </c>
      <c r="G13" s="6">
        <f>schedule!G10</f>
        <v/>
      </c>
      <c r="H13" s="10">
        <f>B13*Q1max</f>
        <v/>
      </c>
      <c r="I13" s="10">
        <f>E13*P2max/SKZ</f>
        <v/>
      </c>
      <c r="J13" s="10">
        <f>D13*Qlmax</f>
        <v/>
      </c>
      <c r="K13" s="10">
        <f>timeseries!B10*Qlmax</f>
        <v/>
      </c>
      <c r="L13" s="10">
        <f>ABS(SUM(H13:J13)-K13)&lt;0.01*K13</f>
        <v/>
      </c>
      <c r="M13" s="10">
        <f>E13*P2max&gt;=G13*P2min</f>
        <v/>
      </c>
      <c r="N13" s="10">
        <f>AND(F13&gt;=0,F13&lt;=e3max)</f>
        <v/>
      </c>
      <c r="O13" s="15">
        <f>(E13*P2max*(timeseries!C10/eex_mean*k_sp-k_21)-results!G13*P2max*k_20-results!B13*Q1max*k_1)*-0.001</f>
        <v/>
      </c>
      <c r="P13">
        <f>P2max*timeseries!C10/eex_mean*k_sp</f>
        <v/>
      </c>
      <c r="Q13">
        <f>(k_21+k_20-k_sp*timeseries!C10/eex_mean)*SKZ</f>
        <v/>
      </c>
    </row>
    <row r="14" spans="1:17">
      <c r="A14" s="5">
        <f>schedule!A11</f>
        <v/>
      </c>
      <c r="B14" s="6">
        <f>schedule!B11</f>
        <v/>
      </c>
      <c r="C14" s="6">
        <f>schedule!C11</f>
        <v/>
      </c>
      <c r="D14" s="6">
        <f>schedule!D11</f>
        <v/>
      </c>
      <c r="E14" s="6">
        <f>schedule!E11</f>
        <v/>
      </c>
      <c r="F14" s="6">
        <f>schedule!F11</f>
        <v/>
      </c>
      <c r="G14" s="6">
        <f>schedule!G11</f>
        <v/>
      </c>
      <c r="H14" s="10">
        <f>B14*Q1max</f>
        <v/>
      </c>
      <c r="I14" s="10">
        <f>E14*P2max/SKZ</f>
        <v/>
      </c>
      <c r="J14" s="10">
        <f>D14*Qlmax</f>
        <v/>
      </c>
      <c r="K14" s="10">
        <f>timeseries!B11*Qlmax</f>
        <v/>
      </c>
      <c r="L14" s="10">
        <f>ABS(SUM(H14:J14)-K14)&lt;0.01*K14</f>
        <v/>
      </c>
      <c r="M14" s="10">
        <f>E14*P2max&gt;=G14*P2min</f>
        <v/>
      </c>
      <c r="N14" s="10">
        <f>AND(F14&gt;=0,F14&lt;=e3max)</f>
        <v/>
      </c>
      <c r="O14" s="15">
        <f>(E14*P2max*(timeseries!C11/eex_mean*k_sp-k_21)-results!G14*P2max*k_20-results!B14*Q1max*k_1)*-0.001</f>
        <v/>
      </c>
      <c r="P14">
        <f>P2max*timeseries!C11/eex_mean*k_sp</f>
        <v/>
      </c>
      <c r="Q14">
        <f>(k_21+k_20-k_sp*timeseries!C11/eex_mean)*SKZ</f>
        <v/>
      </c>
    </row>
    <row r="15" spans="1:17">
      <c r="A15" s="5">
        <f>schedule!A12</f>
        <v/>
      </c>
      <c r="B15" s="6">
        <f>schedule!B12</f>
        <v/>
      </c>
      <c r="C15" s="6">
        <f>schedule!C12</f>
        <v/>
      </c>
      <c r="D15" s="6">
        <f>schedule!D12</f>
        <v/>
      </c>
      <c r="E15" s="6">
        <f>schedule!E12</f>
        <v/>
      </c>
      <c r="F15" s="6">
        <f>schedule!F12</f>
        <v/>
      </c>
      <c r="G15" s="6">
        <f>schedule!G12</f>
        <v/>
      </c>
      <c r="H15" s="10">
        <f>B15*Q1max</f>
        <v/>
      </c>
      <c r="I15" s="10">
        <f>E15*P2max/SKZ</f>
        <v/>
      </c>
      <c r="J15" s="10">
        <f>D15*Qlmax</f>
        <v/>
      </c>
      <c r="K15" s="10">
        <f>timeseries!B12*Qlmax</f>
        <v/>
      </c>
      <c r="L15" s="10">
        <f>ABS(SUM(H15:J15)-K15)&lt;0.01*K15</f>
        <v/>
      </c>
      <c r="M15" s="10">
        <f>E15*P2max&gt;=G15*P2min</f>
        <v/>
      </c>
      <c r="N15" s="10">
        <f>AND(F15&gt;=0,F15&lt;=e3max)</f>
        <v/>
      </c>
      <c r="O15" s="15">
        <f>(E15*P2max*(timeseries!C12/eex_mean*k_sp-k_21)-results!G15*P2max*k_20-results!B15*Q1max*k_1)*-0.001</f>
        <v/>
      </c>
      <c r="P15">
        <f>P2max*timeseries!C12/eex_mean*k_sp</f>
        <v/>
      </c>
      <c r="Q15">
        <f>(k_21+k_20-k_sp*timeseries!C12/eex_mean)*SKZ</f>
        <v/>
      </c>
    </row>
    <row r="16" spans="1:17">
      <c r="A16" s="5">
        <f>schedule!A13</f>
        <v/>
      </c>
      <c r="B16" s="6">
        <f>schedule!B13</f>
        <v/>
      </c>
      <c r="C16" s="6">
        <f>schedule!C13</f>
        <v/>
      </c>
      <c r="D16" s="6">
        <f>schedule!D13</f>
        <v/>
      </c>
      <c r="E16" s="6">
        <f>schedule!E13</f>
        <v/>
      </c>
      <c r="F16" s="6">
        <f>schedule!F13</f>
        <v/>
      </c>
      <c r="G16" s="6">
        <f>schedule!G13</f>
        <v/>
      </c>
      <c r="H16" s="10">
        <f>B16*Q1max</f>
        <v/>
      </c>
      <c r="I16" s="10">
        <f>E16*P2max/SKZ</f>
        <v/>
      </c>
      <c r="J16" s="10">
        <f>D16*Qlmax</f>
        <v/>
      </c>
      <c r="K16" s="10">
        <f>timeseries!B13*Qlmax</f>
        <v/>
      </c>
      <c r="L16" s="10">
        <f>ABS(SUM(H16:J16)-K16)&lt;0.01*K16</f>
        <v/>
      </c>
      <c r="M16" s="10">
        <f>E16*P2max&gt;=G16*P2min</f>
        <v/>
      </c>
      <c r="N16" s="10">
        <f>AND(F16&gt;=0,F16&lt;=e3max)</f>
        <v/>
      </c>
      <c r="O16" s="15">
        <f>(E16*P2max*(timeseries!C13/eex_mean*k_sp-k_21)-results!G16*P2max*k_20-results!B16*Q1max*k_1)*-0.001</f>
        <v/>
      </c>
      <c r="P16">
        <f>P2max*timeseries!C13/eex_mean*k_sp</f>
        <v/>
      </c>
      <c r="Q16">
        <f>(k_21+k_20-k_sp*timeseries!C13/eex_mean)*SKZ</f>
        <v/>
      </c>
    </row>
    <row r="17" spans="1:17">
      <c r="A17" s="5">
        <f>schedule!A14</f>
        <v/>
      </c>
      <c r="B17" s="6">
        <f>schedule!B14</f>
        <v/>
      </c>
      <c r="C17" s="6">
        <f>schedule!C14</f>
        <v/>
      </c>
      <c r="D17" s="6">
        <f>schedule!D14</f>
        <v/>
      </c>
      <c r="E17" s="6">
        <f>schedule!E14</f>
        <v/>
      </c>
      <c r="F17" s="6">
        <f>schedule!F14</f>
        <v/>
      </c>
      <c r="G17" s="6">
        <f>schedule!G14</f>
        <v/>
      </c>
      <c r="H17" s="10">
        <f>B17*Q1max</f>
        <v/>
      </c>
      <c r="I17" s="10">
        <f>E17*P2max/SKZ</f>
        <v/>
      </c>
      <c r="J17" s="10">
        <f>D17*Qlmax</f>
        <v/>
      </c>
      <c r="K17" s="10">
        <f>timeseries!B14*Qlmax</f>
        <v/>
      </c>
      <c r="L17" s="10">
        <f>ABS(SUM(H17:J17)-K17)&lt;0.01*K17</f>
        <v/>
      </c>
      <c r="M17" s="10">
        <f>E17*P2max&gt;=G17*P2min</f>
        <v/>
      </c>
      <c r="N17" s="10">
        <f>AND(F17&gt;=0,F17&lt;=e3max)</f>
        <v/>
      </c>
      <c r="O17" s="15">
        <f>(E17*P2max*(timeseries!C14/eex_mean*k_sp-k_21)-results!G17*P2max*k_20-results!B17*Q1max*k_1)*-0.001</f>
        <v/>
      </c>
      <c r="P17">
        <f>P2max*timeseries!C14/eex_mean*k_sp</f>
        <v/>
      </c>
      <c r="Q17">
        <f>(k_21+k_20-k_sp*timeseries!C14/eex_mean)*SKZ</f>
        <v/>
      </c>
    </row>
    <row r="18" spans="1:17">
      <c r="A18" s="5">
        <f>schedule!A15</f>
        <v/>
      </c>
      <c r="B18" s="6">
        <f>schedule!B15</f>
        <v/>
      </c>
      <c r="C18" s="6">
        <f>schedule!C15</f>
        <v/>
      </c>
      <c r="D18" s="6">
        <f>schedule!D15</f>
        <v/>
      </c>
      <c r="E18" s="6">
        <f>schedule!E15</f>
        <v/>
      </c>
      <c r="F18" s="6">
        <f>schedule!F15</f>
        <v/>
      </c>
      <c r="G18" s="6">
        <f>schedule!G15</f>
        <v/>
      </c>
      <c r="H18" s="10">
        <f>B18*Q1max</f>
        <v/>
      </c>
      <c r="I18" s="10">
        <f>E18*P2max/SKZ</f>
        <v/>
      </c>
      <c r="J18" s="10">
        <f>D18*Qlmax</f>
        <v/>
      </c>
      <c r="K18" s="10">
        <f>timeseries!B15*Qlmax</f>
        <v/>
      </c>
      <c r="L18" s="10">
        <f>ABS(SUM(H18:J18)-K18)&lt;0.01*K18</f>
        <v/>
      </c>
      <c r="M18" s="10">
        <f>E18*P2max&gt;=G18*P2min</f>
        <v/>
      </c>
      <c r="N18" s="10">
        <f>AND(F18&gt;=0,F18&lt;=e3max)</f>
        <v/>
      </c>
      <c r="O18" s="15">
        <f>(E18*P2max*(timeseries!C15/eex_mean*k_sp-k_21)-results!G18*P2max*k_20-results!B18*Q1max*k_1)*-0.001</f>
        <v/>
      </c>
      <c r="P18">
        <f>P2max*timeseries!C15/eex_mean*k_sp</f>
        <v/>
      </c>
      <c r="Q18">
        <f>(k_21+k_20-k_sp*timeseries!C15/eex_mean)*SKZ</f>
        <v/>
      </c>
    </row>
    <row r="19" spans="1:17">
      <c r="A19" s="5">
        <f>schedule!A16</f>
        <v/>
      </c>
      <c r="B19" s="6">
        <f>schedule!B16</f>
        <v/>
      </c>
      <c r="C19" s="6">
        <f>schedule!C16</f>
        <v/>
      </c>
      <c r="D19" s="6">
        <f>schedule!D16</f>
        <v/>
      </c>
      <c r="E19" s="6">
        <f>schedule!E16</f>
        <v/>
      </c>
      <c r="F19" s="6">
        <f>schedule!F16</f>
        <v/>
      </c>
      <c r="G19" s="6">
        <f>schedule!G16</f>
        <v/>
      </c>
      <c r="H19" s="10">
        <f>B19*Q1max</f>
        <v/>
      </c>
      <c r="I19" s="10">
        <f>E19*P2max/SKZ</f>
        <v/>
      </c>
      <c r="J19" s="10">
        <f>D19*Qlmax</f>
        <v/>
      </c>
      <c r="K19" s="10">
        <f>timeseries!B16*Qlmax</f>
        <v/>
      </c>
      <c r="L19" s="10">
        <f>ABS(SUM(H19:J19)-K19)&lt;0.01*K19</f>
        <v/>
      </c>
      <c r="M19" s="10">
        <f>E19*P2max&gt;=G19*P2min</f>
        <v/>
      </c>
      <c r="N19" s="10">
        <f>AND(F19&gt;=0,F19&lt;=e3max)</f>
        <v/>
      </c>
      <c r="O19" s="15">
        <f>(E19*P2max*(timeseries!C16/eex_mean*k_sp-k_21)-results!G19*P2max*k_20-results!B19*Q1max*k_1)*-0.001</f>
        <v/>
      </c>
      <c r="P19">
        <f>P2max*timeseries!C16/eex_mean*k_sp</f>
        <v/>
      </c>
      <c r="Q19">
        <f>(k_21+k_20-k_sp*timeseries!C16/eex_mean)*SKZ</f>
        <v/>
      </c>
    </row>
    <row r="20" spans="1:17">
      <c r="A20" s="5">
        <f>schedule!A17</f>
        <v/>
      </c>
      <c r="B20" s="6">
        <f>schedule!B17</f>
        <v/>
      </c>
      <c r="C20" s="6">
        <f>schedule!C17</f>
        <v/>
      </c>
      <c r="D20" s="6">
        <f>schedule!D17</f>
        <v/>
      </c>
      <c r="E20" s="6">
        <f>schedule!E17</f>
        <v/>
      </c>
      <c r="F20" s="6">
        <f>schedule!F17</f>
        <v/>
      </c>
      <c r="G20" s="6">
        <f>schedule!G17</f>
        <v/>
      </c>
      <c r="H20" s="10">
        <f>B20*Q1max</f>
        <v/>
      </c>
      <c r="I20" s="10">
        <f>E20*P2max/SKZ</f>
        <v/>
      </c>
      <c r="J20" s="10">
        <f>D20*Qlmax</f>
        <v/>
      </c>
      <c r="K20" s="10">
        <f>timeseries!B17*Qlmax</f>
        <v/>
      </c>
      <c r="L20" s="10">
        <f>ABS(SUM(H20:J20)-K20)&lt;0.01*K20</f>
        <v/>
      </c>
      <c r="M20" s="10">
        <f>E20*P2max&gt;=G20*P2min</f>
        <v/>
      </c>
      <c r="N20" s="10">
        <f>AND(F20&gt;=0,F20&lt;=e3max)</f>
        <v/>
      </c>
      <c r="O20" s="15">
        <f>(E20*P2max*(timeseries!C17/eex_mean*k_sp-k_21)-results!G20*P2max*k_20-results!B20*Q1max*k_1)*-0.001</f>
        <v/>
      </c>
      <c r="P20">
        <f>P2max*timeseries!C17/eex_mean*k_sp</f>
        <v/>
      </c>
      <c r="Q20">
        <f>(k_21+k_20-k_sp*timeseries!C17/eex_mean)*SKZ</f>
        <v/>
      </c>
    </row>
    <row r="21" spans="1:17">
      <c r="A21" s="5">
        <f>schedule!A18</f>
        <v/>
      </c>
      <c r="B21" s="6">
        <f>schedule!B18</f>
        <v/>
      </c>
      <c r="C21" s="6">
        <f>schedule!C18</f>
        <v/>
      </c>
      <c r="D21" s="6">
        <f>schedule!D18</f>
        <v/>
      </c>
      <c r="E21" s="6">
        <f>schedule!E18</f>
        <v/>
      </c>
      <c r="F21" s="6">
        <f>schedule!F18</f>
        <v/>
      </c>
      <c r="G21" s="6">
        <f>schedule!G18</f>
        <v/>
      </c>
      <c r="H21" s="10">
        <f>B21*Q1max</f>
        <v/>
      </c>
      <c r="I21" s="10">
        <f>E21*P2max/SKZ</f>
        <v/>
      </c>
      <c r="J21" s="10">
        <f>D21*Qlmax</f>
        <v/>
      </c>
      <c r="K21" s="10">
        <f>timeseries!B18*Qlmax</f>
        <v/>
      </c>
      <c r="L21" s="10">
        <f>ABS(SUM(H21:J21)-K21)&lt;0.01*K21</f>
        <v/>
      </c>
      <c r="M21" s="10">
        <f>E21*P2max&gt;=G21*P2min</f>
        <v/>
      </c>
      <c r="N21" s="10">
        <f>AND(F21&gt;=0,F21&lt;=e3max)</f>
        <v/>
      </c>
      <c r="O21" s="15">
        <f>(E21*P2max*(timeseries!C18/eex_mean*k_sp-k_21)-results!G21*P2max*k_20-results!B21*Q1max*k_1)*-0.001</f>
        <v/>
      </c>
      <c r="P21">
        <f>P2max*timeseries!C18/eex_mean*k_sp</f>
        <v/>
      </c>
      <c r="Q21">
        <f>(k_21+k_20-k_sp*timeseries!C18/eex_mean)*SKZ</f>
        <v/>
      </c>
    </row>
    <row r="22" spans="1:17">
      <c r="A22" s="5">
        <f>schedule!A19</f>
        <v/>
      </c>
      <c r="B22" s="6">
        <f>schedule!B19</f>
        <v/>
      </c>
      <c r="C22" s="6">
        <f>schedule!C19</f>
        <v/>
      </c>
      <c r="D22" s="6">
        <f>schedule!D19</f>
        <v/>
      </c>
      <c r="E22" s="6">
        <f>schedule!E19</f>
        <v/>
      </c>
      <c r="F22" s="6">
        <f>schedule!F19</f>
        <v/>
      </c>
      <c r="G22" s="6">
        <f>schedule!G19</f>
        <v/>
      </c>
      <c r="H22" s="10">
        <f>B22*Q1max</f>
        <v/>
      </c>
      <c r="I22" s="10">
        <f>E22*P2max/SKZ</f>
        <v/>
      </c>
      <c r="J22" s="10">
        <f>D22*Qlmax</f>
        <v/>
      </c>
      <c r="K22" s="10">
        <f>timeseries!B19*Qlmax</f>
        <v/>
      </c>
      <c r="L22" s="10">
        <f>ABS(SUM(H22:J22)-K22)&lt;0.01*K22</f>
        <v/>
      </c>
      <c r="M22" s="10">
        <f>E22*P2max&gt;=G22*P2min</f>
        <v/>
      </c>
      <c r="N22" s="10">
        <f>AND(F22&gt;=0,F22&lt;=e3max)</f>
        <v/>
      </c>
      <c r="O22" s="15">
        <f>(E22*P2max*(timeseries!C19/eex_mean*k_sp-k_21)-results!G22*P2max*k_20-results!B22*Q1max*k_1)*-0.001</f>
        <v/>
      </c>
      <c r="P22">
        <f>P2max*timeseries!C19/eex_mean*k_sp</f>
        <v/>
      </c>
      <c r="Q22">
        <f>(k_21+k_20-k_sp*timeseries!C19/eex_mean)*SKZ</f>
        <v/>
      </c>
    </row>
    <row r="23" spans="1:17">
      <c r="A23" s="5">
        <f>schedule!A20</f>
        <v/>
      </c>
      <c r="B23" s="6">
        <f>schedule!B20</f>
        <v/>
      </c>
      <c r="C23" s="6">
        <f>schedule!C20</f>
        <v/>
      </c>
      <c r="D23" s="6">
        <f>schedule!D20</f>
        <v/>
      </c>
      <c r="E23" s="6">
        <f>schedule!E20</f>
        <v/>
      </c>
      <c r="F23" s="6">
        <f>schedule!F20</f>
        <v/>
      </c>
      <c r="G23" s="6">
        <f>schedule!G20</f>
        <v/>
      </c>
      <c r="H23" s="10">
        <f>B23*Q1max</f>
        <v/>
      </c>
      <c r="I23" s="10">
        <f>E23*P2max/SKZ</f>
        <v/>
      </c>
      <c r="J23" s="10">
        <f>D23*Qlmax</f>
        <v/>
      </c>
      <c r="K23" s="10">
        <f>timeseries!B20*Qlmax</f>
        <v/>
      </c>
      <c r="L23" s="10">
        <f>ABS(SUM(H23:J23)-K23)&lt;0.01*K23</f>
        <v/>
      </c>
      <c r="M23" s="10">
        <f>E23*P2max&gt;=G23*P2min</f>
        <v/>
      </c>
      <c r="N23" s="10">
        <f>AND(F23&gt;=0,F23&lt;=e3max)</f>
        <v/>
      </c>
      <c r="O23" s="15">
        <f>(E23*P2max*(timeseries!C20/eex_mean*k_sp-k_21)-results!G23*P2max*k_20-results!B23*Q1max*k_1)*-0.001</f>
        <v/>
      </c>
      <c r="P23">
        <f>P2max*timeseries!C20/eex_mean*k_sp</f>
        <v/>
      </c>
      <c r="Q23">
        <f>(k_21+k_20-k_sp*timeseries!C20/eex_mean)*SKZ</f>
        <v/>
      </c>
    </row>
    <row r="24" spans="1:17">
      <c r="A24" s="5">
        <f>schedule!A21</f>
        <v/>
      </c>
      <c r="B24" s="6">
        <f>schedule!B21</f>
        <v/>
      </c>
      <c r="C24" s="6">
        <f>schedule!C21</f>
        <v/>
      </c>
      <c r="D24" s="6">
        <f>schedule!D21</f>
        <v/>
      </c>
      <c r="E24" s="6">
        <f>schedule!E21</f>
        <v/>
      </c>
      <c r="F24" s="6">
        <f>schedule!F21</f>
        <v/>
      </c>
      <c r="G24" s="6">
        <f>schedule!G21</f>
        <v/>
      </c>
      <c r="H24" s="10">
        <f>B24*Q1max</f>
        <v/>
      </c>
      <c r="I24" s="10">
        <f>E24*P2max/SKZ</f>
        <v/>
      </c>
      <c r="J24" s="10">
        <f>D24*Qlmax</f>
        <v/>
      </c>
      <c r="K24" s="10">
        <f>timeseries!B21*Qlmax</f>
        <v/>
      </c>
      <c r="L24" s="10">
        <f>ABS(SUM(H24:J24)-K24)&lt;0.01*K24</f>
        <v/>
      </c>
      <c r="M24" s="10">
        <f>E24*P2max&gt;=G24*P2min</f>
        <v/>
      </c>
      <c r="N24" s="10">
        <f>AND(F24&gt;=0,F24&lt;=e3max)</f>
        <v/>
      </c>
      <c r="O24" s="15">
        <f>(E24*P2max*(timeseries!C21/eex_mean*k_sp-k_21)-results!G24*P2max*k_20-results!B24*Q1max*k_1)*-0.001</f>
        <v/>
      </c>
      <c r="P24">
        <f>P2max*timeseries!C21/eex_mean*k_sp</f>
        <v/>
      </c>
      <c r="Q24">
        <f>(k_21+k_20-k_sp*timeseries!C21/eex_mean)*SKZ</f>
        <v/>
      </c>
    </row>
    <row r="25" spans="1:17">
      <c r="A25" s="5">
        <f>schedule!A22</f>
        <v/>
      </c>
      <c r="B25" s="6">
        <f>schedule!B22</f>
        <v/>
      </c>
      <c r="C25" s="6">
        <f>schedule!C22</f>
        <v/>
      </c>
      <c r="D25" s="6">
        <f>schedule!D22</f>
        <v/>
      </c>
      <c r="E25" s="6">
        <f>schedule!E22</f>
        <v/>
      </c>
      <c r="F25" s="6">
        <f>schedule!F22</f>
        <v/>
      </c>
      <c r="G25" s="6">
        <f>schedule!G22</f>
        <v/>
      </c>
      <c r="H25" s="10">
        <f>B25*Q1max</f>
        <v/>
      </c>
      <c r="I25" s="10">
        <f>E25*P2max/SKZ</f>
        <v/>
      </c>
      <c r="J25" s="10">
        <f>D25*Qlmax</f>
        <v/>
      </c>
      <c r="K25" s="10">
        <f>timeseries!B22*Qlmax</f>
        <v/>
      </c>
      <c r="L25" s="10">
        <f>ABS(SUM(H25:J25)-K25)&lt;0.01*K25</f>
        <v/>
      </c>
      <c r="M25" s="10">
        <f>E25*P2max&gt;=G25*P2min</f>
        <v/>
      </c>
      <c r="N25" s="10">
        <f>AND(F25&gt;=0,F25&lt;=e3max)</f>
        <v/>
      </c>
      <c r="O25" s="15">
        <f>(E25*P2max*(timeseries!C22/eex_mean*k_sp-k_21)-results!G25*P2max*k_20-results!B25*Q1max*k_1)*-0.001</f>
        <v/>
      </c>
      <c r="P25">
        <f>P2max*timeseries!C22/eex_mean*k_sp</f>
        <v/>
      </c>
      <c r="Q25">
        <f>(k_21+k_20-k_sp*timeseries!C22/eex_mean)*SKZ</f>
        <v/>
      </c>
    </row>
    <row r="26" spans="1:17">
      <c r="A26" s="5">
        <f>schedule!A23</f>
        <v/>
      </c>
      <c r="B26" s="6">
        <f>schedule!B23</f>
        <v/>
      </c>
      <c r="C26" s="6">
        <f>schedule!C23</f>
        <v/>
      </c>
      <c r="D26" s="6">
        <f>schedule!D23</f>
        <v/>
      </c>
      <c r="E26" s="6">
        <f>schedule!E23</f>
        <v/>
      </c>
      <c r="F26" s="6">
        <f>schedule!F23</f>
        <v/>
      </c>
      <c r="G26" s="6">
        <f>schedule!G23</f>
        <v/>
      </c>
      <c r="H26" s="10">
        <f>B26*Q1max</f>
        <v/>
      </c>
      <c r="I26" s="10">
        <f>E26*P2max/SKZ</f>
        <v/>
      </c>
      <c r="J26" s="10">
        <f>D26*Qlmax</f>
        <v/>
      </c>
      <c r="K26" s="10">
        <f>timeseries!B23*Qlmax</f>
        <v/>
      </c>
      <c r="L26" s="10">
        <f>ABS(SUM(H26:J26)-K26)&lt;0.01*K26</f>
        <v/>
      </c>
      <c r="M26" s="10">
        <f>E26*P2max&gt;=G26*P2min</f>
        <v/>
      </c>
      <c r="N26" s="10">
        <f>AND(F26&gt;=0,F26&lt;=e3max)</f>
        <v/>
      </c>
      <c r="O26" s="15">
        <f>(E26*P2max*(timeseries!C23/eex_mean*k_sp-k_21)-results!G26*P2max*k_20-results!B26*Q1max*k_1)*-0.001</f>
        <v/>
      </c>
      <c r="P26">
        <f>P2max*timeseries!C23/eex_mean*k_sp</f>
        <v/>
      </c>
      <c r="Q26">
        <f>(k_21+k_20-k_sp*timeseries!C23/eex_mean)*SKZ</f>
        <v/>
      </c>
    </row>
    <row r="27" spans="1:17">
      <c r="A27" s="5">
        <f>schedule!A24</f>
        <v/>
      </c>
      <c r="B27" s="6">
        <f>schedule!B24</f>
        <v/>
      </c>
      <c r="C27" s="6">
        <f>schedule!C24</f>
        <v/>
      </c>
      <c r="D27" s="6">
        <f>schedule!D24</f>
        <v/>
      </c>
      <c r="E27" s="6">
        <f>schedule!E24</f>
        <v/>
      </c>
      <c r="F27" s="6">
        <f>schedule!F24</f>
        <v/>
      </c>
      <c r="G27" s="6">
        <f>schedule!G24</f>
        <v/>
      </c>
      <c r="H27" s="10">
        <f>B27*Q1max</f>
        <v/>
      </c>
      <c r="I27" s="10">
        <f>E27*P2max/SKZ</f>
        <v/>
      </c>
      <c r="J27" s="10">
        <f>D27*Qlmax</f>
        <v/>
      </c>
      <c r="K27" s="10">
        <f>timeseries!B24*Qlmax</f>
        <v/>
      </c>
      <c r="L27" s="10">
        <f>ABS(SUM(H27:J27)-K27)&lt;0.01*K27</f>
        <v/>
      </c>
      <c r="M27" s="10">
        <f>E27*P2max&gt;=G27*P2min</f>
        <v/>
      </c>
      <c r="N27" s="10">
        <f>AND(F27&gt;=0,F27&lt;=e3max)</f>
        <v/>
      </c>
      <c r="O27" s="15">
        <f>(E27*P2max*(timeseries!C24/eex_mean*k_sp-k_21)-results!G27*P2max*k_20-results!B27*Q1max*k_1)*-0.001</f>
        <v/>
      </c>
      <c r="P27">
        <f>P2max*timeseries!C24/eex_mean*k_sp</f>
        <v/>
      </c>
      <c r="Q27">
        <f>(k_21+k_20-k_sp*timeseries!C24/eex_mean)*SKZ</f>
        <v/>
      </c>
    </row>
    <row r="28" spans="1:17">
      <c r="A28" s="5">
        <f>schedule!A25</f>
        <v/>
      </c>
      <c r="B28" s="6">
        <f>schedule!B25</f>
        <v/>
      </c>
      <c r="C28" s="6">
        <f>schedule!C25</f>
        <v/>
      </c>
      <c r="D28" s="6">
        <f>schedule!D25</f>
        <v/>
      </c>
      <c r="E28" s="6">
        <f>schedule!E25</f>
        <v/>
      </c>
      <c r="F28" s="6">
        <f>schedule!F25</f>
        <v/>
      </c>
      <c r="G28" s="6">
        <f>schedule!G25</f>
        <v/>
      </c>
      <c r="H28" s="10">
        <f>B28*Q1max</f>
        <v/>
      </c>
      <c r="I28" s="10">
        <f>E28*P2max/SKZ</f>
        <v/>
      </c>
      <c r="J28" s="10">
        <f>D28*Qlmax</f>
        <v/>
      </c>
      <c r="K28" s="10">
        <f>timeseries!B25*Qlmax</f>
        <v/>
      </c>
      <c r="L28" s="10">
        <f>ABS(SUM(H28:J28)-K28)&lt;0.01*K28</f>
        <v/>
      </c>
      <c r="M28" s="10">
        <f>E28*P2max&gt;=G28*P2min</f>
        <v/>
      </c>
      <c r="N28" s="10">
        <f>AND(F28&gt;=0,F28&lt;=e3max)</f>
        <v/>
      </c>
      <c r="O28" s="15">
        <f>(E28*P2max*(timeseries!C25/eex_mean*k_sp-k_21)-results!G28*P2max*k_20-results!B28*Q1max*k_1)*-0.001</f>
        <v/>
      </c>
      <c r="P28">
        <f>P2max*timeseries!C25/eex_mean*k_sp</f>
        <v/>
      </c>
      <c r="Q28">
        <f>(k_21+k_20-k_sp*timeseries!C25/eex_mean)*SKZ</f>
        <v/>
      </c>
    </row>
    <row r="29" spans="1:17">
      <c r="A29" s="5">
        <f>schedule!A26</f>
        <v/>
      </c>
      <c r="B29" s="6">
        <f>schedule!B26</f>
        <v/>
      </c>
      <c r="C29" s="6">
        <f>schedule!C26</f>
        <v/>
      </c>
      <c r="D29" s="6">
        <f>schedule!D26</f>
        <v/>
      </c>
      <c r="E29" s="6">
        <f>schedule!E26</f>
        <v/>
      </c>
      <c r="F29" s="6">
        <f>schedule!F26</f>
        <v/>
      </c>
      <c r="G29" s="6">
        <f>schedule!G26</f>
        <v/>
      </c>
      <c r="H29" s="10">
        <f>B29*Q1max</f>
        <v/>
      </c>
      <c r="I29" s="10">
        <f>E29*P2max/SKZ</f>
        <v/>
      </c>
      <c r="J29" s="10">
        <f>D29*Qlmax</f>
        <v/>
      </c>
      <c r="K29" s="10">
        <f>timeseries!B26*Qlmax</f>
        <v/>
      </c>
      <c r="L29" s="10">
        <f>ABS(SUM(H29:J29)-K29)&lt;0.01*K29</f>
        <v/>
      </c>
      <c r="M29" s="10">
        <f>E29*P2max&gt;=G29*P2min</f>
        <v/>
      </c>
      <c r="N29" s="10">
        <f>AND(F29&gt;=0,F29&lt;=e3max)</f>
        <v/>
      </c>
      <c r="O29" s="15">
        <f>(E29*P2max*(timeseries!C26/eex_mean*k_sp-k_21)-results!G29*P2max*k_20-results!B29*Q1max*k_1)*-0.001</f>
        <v/>
      </c>
      <c r="P29">
        <f>P2max*timeseries!C26/eex_mean*k_sp</f>
        <v/>
      </c>
      <c r="Q29">
        <f>(k_21+k_20-k_sp*timeseries!C26/eex_mean)*SKZ</f>
        <v/>
      </c>
    </row>
    <row r="30" spans="1:17">
      <c r="A30" s="5">
        <f>schedule!A27</f>
        <v/>
      </c>
      <c r="B30" s="6">
        <f>schedule!B27</f>
        <v/>
      </c>
      <c r="C30" s="6">
        <f>schedule!C27</f>
        <v/>
      </c>
      <c r="D30" s="6">
        <f>schedule!D27</f>
        <v/>
      </c>
      <c r="E30" s="6">
        <f>schedule!E27</f>
        <v/>
      </c>
      <c r="F30" s="6">
        <f>schedule!F27</f>
        <v/>
      </c>
      <c r="G30" s="6">
        <f>schedule!G27</f>
        <v/>
      </c>
      <c r="H30" s="10">
        <f>B30*Q1max</f>
        <v/>
      </c>
      <c r="I30" s="10">
        <f>E30*P2max/SKZ</f>
        <v/>
      </c>
      <c r="J30" s="10">
        <f>D30*Qlmax</f>
        <v/>
      </c>
      <c r="K30" s="10">
        <f>timeseries!B27*Qlmax</f>
        <v/>
      </c>
      <c r="L30" s="10">
        <f>ABS(SUM(H30:J30)-K30)&lt;0.01*K30</f>
        <v/>
      </c>
      <c r="M30" s="10">
        <f>E30*P2max&gt;=G30*P2min</f>
        <v/>
      </c>
      <c r="N30" s="10">
        <f>AND(F30&gt;=0,F30&lt;=e3max)</f>
        <v/>
      </c>
      <c r="O30" s="15">
        <f>(E30*P2max*(timeseries!C27/eex_mean*k_sp-k_21)-results!G30*P2max*k_20-results!B30*Q1max*k_1)*-0.001</f>
        <v/>
      </c>
      <c r="P30">
        <f>P2max*timeseries!C27/eex_mean*k_sp</f>
        <v/>
      </c>
      <c r="Q30">
        <f>(k_21+k_20-k_sp*timeseries!C27/eex_mean)*SKZ</f>
        <v/>
      </c>
    </row>
    <row r="31" spans="1:17">
      <c r="A31" s="5">
        <f>schedule!A28</f>
        <v/>
      </c>
      <c r="B31" s="6">
        <f>schedule!B28</f>
        <v/>
      </c>
      <c r="C31" s="6">
        <f>schedule!C28</f>
        <v/>
      </c>
      <c r="D31" s="6">
        <f>schedule!D28</f>
        <v/>
      </c>
      <c r="E31" s="6">
        <f>schedule!E28</f>
        <v/>
      </c>
      <c r="F31" s="6">
        <f>schedule!F28</f>
        <v/>
      </c>
      <c r="G31" s="6">
        <f>schedule!G28</f>
        <v/>
      </c>
      <c r="H31" s="10">
        <f>B31*Q1max</f>
        <v/>
      </c>
      <c r="I31" s="10">
        <f>E31*P2max/SKZ</f>
        <v/>
      </c>
      <c r="J31" s="10">
        <f>D31*Qlmax</f>
        <v/>
      </c>
      <c r="K31" s="10">
        <f>timeseries!B28*Qlmax</f>
        <v/>
      </c>
      <c r="L31" s="10">
        <f>ABS(SUM(H31:J31)-K31)&lt;0.01*K31</f>
        <v/>
      </c>
      <c r="M31" s="10">
        <f>E31*P2max&gt;=G31*P2min</f>
        <v/>
      </c>
      <c r="N31" s="10">
        <f>AND(F31&gt;=0,F31&lt;=e3max)</f>
        <v/>
      </c>
      <c r="O31" s="15">
        <f>(E31*P2max*(timeseries!C28/eex_mean*k_sp-k_21)-results!G31*P2max*k_20-results!B31*Q1max*k_1)*-0.001</f>
        <v/>
      </c>
      <c r="P31">
        <f>P2max*timeseries!C28/eex_mean*k_sp</f>
        <v/>
      </c>
      <c r="Q31">
        <f>(k_21+k_20-k_sp*timeseries!C28/eex_mean)*SKZ</f>
        <v/>
      </c>
    </row>
    <row r="32" spans="1:17">
      <c r="A32" s="5">
        <f>schedule!A29</f>
        <v/>
      </c>
      <c r="B32" s="6">
        <f>schedule!B29</f>
        <v/>
      </c>
      <c r="C32" s="6">
        <f>schedule!C29</f>
        <v/>
      </c>
      <c r="D32" s="6">
        <f>schedule!D29</f>
        <v/>
      </c>
      <c r="E32" s="6">
        <f>schedule!E29</f>
        <v/>
      </c>
      <c r="F32" s="6">
        <f>schedule!F29</f>
        <v/>
      </c>
      <c r="G32" s="6">
        <f>schedule!G29</f>
        <v/>
      </c>
      <c r="H32" s="10">
        <f>B32*Q1max</f>
        <v/>
      </c>
      <c r="I32" s="10">
        <f>E32*P2max/SKZ</f>
        <v/>
      </c>
      <c r="J32" s="10">
        <f>D32*Qlmax</f>
        <v/>
      </c>
      <c r="K32" s="10">
        <f>timeseries!B29*Qlmax</f>
        <v/>
      </c>
      <c r="L32" s="10">
        <f>ABS(SUM(H32:J32)-K32)&lt;0.01*K32</f>
        <v/>
      </c>
      <c r="M32" s="10">
        <f>E32*P2max&gt;=G32*P2min</f>
        <v/>
      </c>
      <c r="N32" s="10">
        <f>AND(F32&gt;=0,F32&lt;=e3max)</f>
        <v/>
      </c>
      <c r="O32" s="15">
        <f>(E32*P2max*(timeseries!C29/eex_mean*k_sp-k_21)-results!G32*P2max*k_20-results!B32*Q1max*k_1)*-0.001</f>
        <v/>
      </c>
      <c r="P32">
        <f>P2max*timeseries!C29/eex_mean*k_sp</f>
        <v/>
      </c>
      <c r="Q32">
        <f>(k_21+k_20-k_sp*timeseries!C29/eex_mean)*SKZ</f>
        <v/>
      </c>
    </row>
    <row r="33" spans="1:17">
      <c r="A33" s="5">
        <f>schedule!A30</f>
        <v/>
      </c>
      <c r="B33" s="6">
        <f>schedule!B30</f>
        <v/>
      </c>
      <c r="C33" s="6">
        <f>schedule!C30</f>
        <v/>
      </c>
      <c r="D33" s="6">
        <f>schedule!D30</f>
        <v/>
      </c>
      <c r="E33" s="6">
        <f>schedule!E30</f>
        <v/>
      </c>
      <c r="F33" s="6">
        <f>schedule!F30</f>
        <v/>
      </c>
      <c r="G33" s="6">
        <f>schedule!G30</f>
        <v/>
      </c>
      <c r="H33" s="10">
        <f>B33*Q1max</f>
        <v/>
      </c>
      <c r="I33" s="10">
        <f>E33*P2max/SKZ</f>
        <v/>
      </c>
      <c r="J33" s="10">
        <f>D33*Qlmax</f>
        <v/>
      </c>
      <c r="K33" s="10">
        <f>timeseries!B30*Qlmax</f>
        <v/>
      </c>
      <c r="L33" s="10">
        <f>ABS(SUM(H33:J33)-K33)&lt;0.01*K33</f>
        <v/>
      </c>
      <c r="M33" s="10">
        <f>E33*P2max&gt;=G33*P2min</f>
        <v/>
      </c>
      <c r="N33" s="10">
        <f>AND(F33&gt;=0,F33&lt;=e3max)</f>
        <v/>
      </c>
      <c r="O33" s="15">
        <f>(E33*P2max*(timeseries!C30/eex_mean*k_sp-k_21)-results!G33*P2max*k_20-results!B33*Q1max*k_1)*-0.001</f>
        <v/>
      </c>
      <c r="P33">
        <f>P2max*timeseries!C30/eex_mean*k_sp</f>
        <v/>
      </c>
      <c r="Q33">
        <f>(k_21+k_20-k_sp*timeseries!C30/eex_mean)*SKZ</f>
        <v/>
      </c>
    </row>
    <row r="34" spans="1:17">
      <c r="A34" s="5">
        <f>schedule!A31</f>
        <v/>
      </c>
      <c r="B34" s="6">
        <f>schedule!B31</f>
        <v/>
      </c>
      <c r="C34" s="6">
        <f>schedule!C31</f>
        <v/>
      </c>
      <c r="D34" s="6">
        <f>schedule!D31</f>
        <v/>
      </c>
      <c r="E34" s="6">
        <f>schedule!E31</f>
        <v/>
      </c>
      <c r="F34" s="6">
        <f>schedule!F31</f>
        <v/>
      </c>
      <c r="G34" s="6">
        <f>schedule!G31</f>
        <v/>
      </c>
      <c r="H34" s="10">
        <f>B34*Q1max</f>
        <v/>
      </c>
      <c r="I34" s="10">
        <f>E34*P2max/SKZ</f>
        <v/>
      </c>
      <c r="J34" s="10">
        <f>D34*Qlmax</f>
        <v/>
      </c>
      <c r="K34" s="10">
        <f>timeseries!B31*Qlmax</f>
        <v/>
      </c>
      <c r="L34" s="10">
        <f>ABS(SUM(H34:J34)-K34)&lt;0.01*K34</f>
        <v/>
      </c>
      <c r="M34" s="10">
        <f>E34*P2max&gt;=G34*P2min</f>
        <v/>
      </c>
      <c r="N34" s="10">
        <f>AND(F34&gt;=0,F34&lt;=e3max)</f>
        <v/>
      </c>
      <c r="O34" s="15">
        <f>(E34*P2max*(timeseries!C31/eex_mean*k_sp-k_21)-results!G34*P2max*k_20-results!B34*Q1max*k_1)*-0.001</f>
        <v/>
      </c>
      <c r="P34">
        <f>P2max*timeseries!C31/eex_mean*k_sp</f>
        <v/>
      </c>
      <c r="Q34">
        <f>(k_21+k_20-k_sp*timeseries!C31/eex_mean)*SKZ</f>
        <v/>
      </c>
    </row>
    <row r="35" spans="1:17">
      <c r="A35" s="5">
        <f>schedule!A32</f>
        <v/>
      </c>
      <c r="B35" s="6">
        <f>schedule!B32</f>
        <v/>
      </c>
      <c r="C35" s="6">
        <f>schedule!C32</f>
        <v/>
      </c>
      <c r="D35" s="6">
        <f>schedule!D32</f>
        <v/>
      </c>
      <c r="E35" s="6">
        <f>schedule!E32</f>
        <v/>
      </c>
      <c r="F35" s="6">
        <f>schedule!F32</f>
        <v/>
      </c>
      <c r="G35" s="6">
        <f>schedule!G32</f>
        <v/>
      </c>
      <c r="H35" s="10">
        <f>B35*Q1max</f>
        <v/>
      </c>
      <c r="I35" s="10">
        <f>E35*P2max/SKZ</f>
        <v/>
      </c>
      <c r="J35" s="10">
        <f>D35*Qlmax</f>
        <v/>
      </c>
      <c r="K35" s="10">
        <f>timeseries!B32*Qlmax</f>
        <v/>
      </c>
      <c r="L35" s="10">
        <f>ABS(SUM(H35:J35)-K35)&lt;0.01*K35</f>
        <v/>
      </c>
      <c r="M35" s="10">
        <f>E35*P2max&gt;=G35*P2min</f>
        <v/>
      </c>
      <c r="N35" s="10">
        <f>AND(F35&gt;=0,F35&lt;=e3max)</f>
        <v/>
      </c>
      <c r="O35" s="15">
        <f>(E35*P2max*(timeseries!C32/eex_mean*k_sp-k_21)-results!G35*P2max*k_20-results!B35*Q1max*k_1)*-0.001</f>
        <v/>
      </c>
      <c r="P35">
        <f>P2max*timeseries!C32/eex_mean*k_sp</f>
        <v/>
      </c>
      <c r="Q35">
        <f>(k_21+k_20-k_sp*timeseries!C32/eex_mean)*SKZ</f>
        <v/>
      </c>
    </row>
    <row r="36" spans="1:17">
      <c r="A36" s="5">
        <f>schedule!A33</f>
        <v/>
      </c>
      <c r="B36" s="6">
        <f>schedule!B33</f>
        <v/>
      </c>
      <c r="C36" s="6">
        <f>schedule!C33</f>
        <v/>
      </c>
      <c r="D36" s="6">
        <f>schedule!D33</f>
        <v/>
      </c>
      <c r="E36" s="6">
        <f>schedule!E33</f>
        <v/>
      </c>
      <c r="F36" s="6">
        <f>schedule!F33</f>
        <v/>
      </c>
      <c r="G36" s="6">
        <f>schedule!G33</f>
        <v/>
      </c>
      <c r="H36" s="10">
        <f>B36*Q1max</f>
        <v/>
      </c>
      <c r="I36" s="10">
        <f>E36*P2max/SKZ</f>
        <v/>
      </c>
      <c r="J36" s="10">
        <f>D36*Qlmax</f>
        <v/>
      </c>
      <c r="K36" s="10">
        <f>timeseries!B33*Qlmax</f>
        <v/>
      </c>
      <c r="L36" s="10">
        <f>ABS(SUM(H36:J36)-K36)&lt;0.01*K36</f>
        <v/>
      </c>
      <c r="M36" s="10">
        <f>E36*P2max&gt;=G36*P2min</f>
        <v/>
      </c>
      <c r="N36" s="10">
        <f>AND(F36&gt;=0,F36&lt;=e3max)</f>
        <v/>
      </c>
      <c r="O36" s="15">
        <f>(E36*P2max*(timeseries!C33/eex_mean*k_sp-k_21)-results!G36*P2max*k_20-results!B36*Q1max*k_1)*-0.001</f>
        <v/>
      </c>
      <c r="P36">
        <f>P2max*timeseries!C33/eex_mean*k_sp</f>
        <v/>
      </c>
      <c r="Q36">
        <f>(k_21+k_20-k_sp*timeseries!C33/eex_mean)*SKZ</f>
        <v/>
      </c>
    </row>
    <row r="37" spans="1:17">
      <c r="A37" s="5">
        <f>schedule!A34</f>
        <v/>
      </c>
      <c r="B37" s="6">
        <f>schedule!B34</f>
        <v/>
      </c>
      <c r="C37" s="6">
        <f>schedule!C34</f>
        <v/>
      </c>
      <c r="D37" s="6">
        <f>schedule!D34</f>
        <v/>
      </c>
      <c r="E37" s="6">
        <f>schedule!E34</f>
        <v/>
      </c>
      <c r="F37" s="6">
        <f>schedule!F34</f>
        <v/>
      </c>
      <c r="G37" s="6">
        <f>schedule!G34</f>
        <v/>
      </c>
      <c r="H37" s="10">
        <f>B37*Q1max</f>
        <v/>
      </c>
      <c r="I37" s="10">
        <f>E37*P2max/SKZ</f>
        <v/>
      </c>
      <c r="J37" s="10">
        <f>D37*Qlmax</f>
        <v/>
      </c>
      <c r="K37" s="10">
        <f>timeseries!B34*Qlmax</f>
        <v/>
      </c>
      <c r="L37" s="10">
        <f>ABS(SUM(H37:J37)-K37)&lt;0.01*K37</f>
        <v/>
      </c>
      <c r="M37" s="10">
        <f>E37*P2max&gt;=G37*P2min</f>
        <v/>
      </c>
      <c r="N37" s="10">
        <f>AND(F37&gt;=0,F37&lt;=e3max)</f>
        <v/>
      </c>
      <c r="O37" s="15">
        <f>(E37*P2max*(timeseries!C34/eex_mean*k_sp-k_21)-results!G37*P2max*k_20-results!B37*Q1max*k_1)*-0.001</f>
        <v/>
      </c>
      <c r="P37">
        <f>P2max*timeseries!C34/eex_mean*k_sp</f>
        <v/>
      </c>
      <c r="Q37">
        <f>(k_21+k_20-k_sp*timeseries!C34/eex_mean)*SKZ</f>
        <v/>
      </c>
    </row>
    <row r="38" spans="1:17">
      <c r="A38" s="5">
        <f>schedule!A35</f>
        <v/>
      </c>
      <c r="B38" s="6">
        <f>schedule!B35</f>
        <v/>
      </c>
      <c r="C38" s="6">
        <f>schedule!C35</f>
        <v/>
      </c>
      <c r="D38" s="6">
        <f>schedule!D35</f>
        <v/>
      </c>
      <c r="E38" s="6">
        <f>schedule!E35</f>
        <v/>
      </c>
      <c r="F38" s="6">
        <f>schedule!F35</f>
        <v/>
      </c>
      <c r="G38" s="6">
        <f>schedule!G35</f>
        <v/>
      </c>
      <c r="H38" s="10">
        <f>B38*Q1max</f>
        <v/>
      </c>
      <c r="I38" s="10">
        <f>E38*P2max/SKZ</f>
        <v/>
      </c>
      <c r="J38" s="10">
        <f>D38*Qlmax</f>
        <v/>
      </c>
      <c r="K38" s="10">
        <f>timeseries!B35*Qlmax</f>
        <v/>
      </c>
      <c r="L38" s="10">
        <f>ABS(SUM(H38:J38)-K38)&lt;0.01*K38</f>
        <v/>
      </c>
      <c r="M38" s="10">
        <f>E38*P2max&gt;=G38*P2min</f>
        <v/>
      </c>
      <c r="N38" s="10">
        <f>AND(F38&gt;=0,F38&lt;=e3max)</f>
        <v/>
      </c>
      <c r="O38" s="15">
        <f>(E38*P2max*(timeseries!C35/eex_mean*k_sp-k_21)-results!G38*P2max*k_20-results!B38*Q1max*k_1)*-0.001</f>
        <v/>
      </c>
      <c r="P38">
        <f>P2max*timeseries!C35/eex_mean*k_sp</f>
        <v/>
      </c>
      <c r="Q38">
        <f>(k_21+k_20-k_sp*timeseries!C35/eex_mean)*SKZ</f>
        <v/>
      </c>
    </row>
    <row r="39" spans="1:17">
      <c r="A39" s="5">
        <f>schedule!A36</f>
        <v/>
      </c>
      <c r="B39" s="6">
        <f>schedule!B36</f>
        <v/>
      </c>
      <c r="C39" s="6">
        <f>schedule!C36</f>
        <v/>
      </c>
      <c r="D39" s="6">
        <f>schedule!D36</f>
        <v/>
      </c>
      <c r="E39" s="6">
        <f>schedule!E36</f>
        <v/>
      </c>
      <c r="F39" s="6">
        <f>schedule!F36</f>
        <v/>
      </c>
      <c r="G39" s="6">
        <f>schedule!G36</f>
        <v/>
      </c>
      <c r="H39" s="10">
        <f>B39*Q1max</f>
        <v/>
      </c>
      <c r="I39" s="10">
        <f>E39*P2max/SKZ</f>
        <v/>
      </c>
      <c r="J39" s="10">
        <f>D39*Qlmax</f>
        <v/>
      </c>
      <c r="K39" s="10">
        <f>timeseries!B36*Qlmax</f>
        <v/>
      </c>
      <c r="L39" s="10">
        <f>ABS(SUM(H39:J39)-K39)&lt;0.01*K39</f>
        <v/>
      </c>
      <c r="M39" s="10">
        <f>E39*P2max&gt;=G39*P2min</f>
        <v/>
      </c>
      <c r="N39" s="10">
        <f>AND(F39&gt;=0,F39&lt;=e3max)</f>
        <v/>
      </c>
      <c r="O39" s="15">
        <f>(E39*P2max*(timeseries!C36/eex_mean*k_sp-k_21)-results!G39*P2max*k_20-results!B39*Q1max*k_1)*-0.001</f>
        <v/>
      </c>
      <c r="P39">
        <f>P2max*timeseries!C36/eex_mean*k_sp</f>
        <v/>
      </c>
      <c r="Q39">
        <f>(k_21+k_20-k_sp*timeseries!C36/eex_mean)*SKZ</f>
        <v/>
      </c>
    </row>
    <row r="40" spans="1:17">
      <c r="A40" s="5">
        <f>schedule!A37</f>
        <v/>
      </c>
      <c r="B40" s="6">
        <f>schedule!B37</f>
        <v/>
      </c>
      <c r="C40" s="6">
        <f>schedule!C37</f>
        <v/>
      </c>
      <c r="D40" s="6">
        <f>schedule!D37</f>
        <v/>
      </c>
      <c r="E40" s="6">
        <f>schedule!E37</f>
        <v/>
      </c>
      <c r="F40" s="6">
        <f>schedule!F37</f>
        <v/>
      </c>
      <c r="G40" s="6">
        <f>schedule!G37</f>
        <v/>
      </c>
      <c r="H40" s="10">
        <f>B40*Q1max</f>
        <v/>
      </c>
      <c r="I40" s="10">
        <f>E40*P2max/SKZ</f>
        <v/>
      </c>
      <c r="J40" s="10">
        <f>D40*Qlmax</f>
        <v/>
      </c>
      <c r="K40" s="10">
        <f>timeseries!B37*Qlmax</f>
        <v/>
      </c>
      <c r="L40" s="10">
        <f>ABS(SUM(H40:J40)-K40)&lt;0.01*K40</f>
        <v/>
      </c>
      <c r="M40" s="10">
        <f>E40*P2max&gt;=G40*P2min</f>
        <v/>
      </c>
      <c r="N40" s="10">
        <f>AND(F40&gt;=0,F40&lt;=e3max)</f>
        <v/>
      </c>
      <c r="O40" s="15">
        <f>(E40*P2max*(timeseries!C37/eex_mean*k_sp-k_21)-results!G40*P2max*k_20-results!B40*Q1max*k_1)*-0.001</f>
        <v/>
      </c>
      <c r="P40">
        <f>P2max*timeseries!C37/eex_mean*k_sp</f>
        <v/>
      </c>
      <c r="Q40">
        <f>(k_21+k_20-k_sp*timeseries!C37/eex_mean)*SKZ</f>
        <v/>
      </c>
    </row>
    <row r="41" spans="1:17">
      <c r="A41" s="5">
        <f>schedule!A38</f>
        <v/>
      </c>
      <c r="B41" s="6">
        <f>schedule!B38</f>
        <v/>
      </c>
      <c r="C41" s="6">
        <f>schedule!C38</f>
        <v/>
      </c>
      <c r="D41" s="6">
        <f>schedule!D38</f>
        <v/>
      </c>
      <c r="E41" s="6">
        <f>schedule!E38</f>
        <v/>
      </c>
      <c r="F41" s="6">
        <f>schedule!F38</f>
        <v/>
      </c>
      <c r="G41" s="6">
        <f>schedule!G38</f>
        <v/>
      </c>
      <c r="H41" s="10">
        <f>B41*Q1max</f>
        <v/>
      </c>
      <c r="I41" s="10">
        <f>E41*P2max/SKZ</f>
        <v/>
      </c>
      <c r="J41" s="10">
        <f>D41*Qlmax</f>
        <v/>
      </c>
      <c r="K41" s="10">
        <f>timeseries!B38*Qlmax</f>
        <v/>
      </c>
      <c r="L41" s="10">
        <f>ABS(SUM(H41:J41)-K41)&lt;0.01*K41</f>
        <v/>
      </c>
      <c r="M41" s="10">
        <f>E41*P2max&gt;=G41*P2min</f>
        <v/>
      </c>
      <c r="N41" s="10">
        <f>AND(F41&gt;=0,F41&lt;=e3max)</f>
        <v/>
      </c>
      <c r="O41" s="15">
        <f>(E41*P2max*(timeseries!C38/eex_mean*k_sp-k_21)-results!G41*P2max*k_20-results!B41*Q1max*k_1)*-0.001</f>
        <v/>
      </c>
      <c r="P41">
        <f>P2max*timeseries!C38/eex_mean*k_sp</f>
        <v/>
      </c>
      <c r="Q41">
        <f>(k_21+k_20-k_sp*timeseries!C38/eex_mean)*SKZ</f>
        <v/>
      </c>
    </row>
    <row r="42" spans="1:17">
      <c r="A42" s="5">
        <f>schedule!A39</f>
        <v/>
      </c>
      <c r="B42" s="6">
        <f>schedule!B39</f>
        <v/>
      </c>
      <c r="C42" s="6">
        <f>schedule!C39</f>
        <v/>
      </c>
      <c r="D42" s="6">
        <f>schedule!D39</f>
        <v/>
      </c>
      <c r="E42" s="6">
        <f>schedule!E39</f>
        <v/>
      </c>
      <c r="F42" s="6">
        <f>schedule!F39</f>
        <v/>
      </c>
      <c r="G42" s="6">
        <f>schedule!G39</f>
        <v/>
      </c>
      <c r="H42" s="10">
        <f>B42*Q1max</f>
        <v/>
      </c>
      <c r="I42" s="10">
        <f>E42*P2max/SKZ</f>
        <v/>
      </c>
      <c r="J42" s="10">
        <f>D42*Qlmax</f>
        <v/>
      </c>
      <c r="K42" s="10">
        <f>timeseries!B39*Qlmax</f>
        <v/>
      </c>
      <c r="L42" s="10">
        <f>ABS(SUM(H42:J42)-K42)&lt;0.01*K42</f>
        <v/>
      </c>
      <c r="M42" s="10">
        <f>E42*P2max&gt;=G42*P2min</f>
        <v/>
      </c>
      <c r="N42" s="10">
        <f>AND(F42&gt;=0,F42&lt;=e3max)</f>
        <v/>
      </c>
      <c r="O42" s="15">
        <f>(E42*P2max*(timeseries!C39/eex_mean*k_sp-k_21)-results!G42*P2max*k_20-results!B42*Q1max*k_1)*-0.001</f>
        <v/>
      </c>
      <c r="P42">
        <f>P2max*timeseries!C39/eex_mean*k_sp</f>
        <v/>
      </c>
      <c r="Q42">
        <f>(k_21+k_20-k_sp*timeseries!C39/eex_mean)*SKZ</f>
        <v/>
      </c>
    </row>
    <row r="43" spans="1:17">
      <c r="A43" s="5">
        <f>schedule!A40</f>
        <v/>
      </c>
      <c r="B43" s="6">
        <f>schedule!B40</f>
        <v/>
      </c>
      <c r="C43" s="6">
        <f>schedule!C40</f>
        <v/>
      </c>
      <c r="D43" s="6">
        <f>schedule!D40</f>
        <v/>
      </c>
      <c r="E43" s="6">
        <f>schedule!E40</f>
        <v/>
      </c>
      <c r="F43" s="6">
        <f>schedule!F40</f>
        <v/>
      </c>
      <c r="G43" s="6">
        <f>schedule!G40</f>
        <v/>
      </c>
      <c r="H43" s="10">
        <f>B43*Q1max</f>
        <v/>
      </c>
      <c r="I43" s="10">
        <f>E43*P2max/SKZ</f>
        <v/>
      </c>
      <c r="J43" s="10">
        <f>D43*Qlmax</f>
        <v/>
      </c>
      <c r="K43" s="10">
        <f>timeseries!B40*Qlmax</f>
        <v/>
      </c>
      <c r="L43" s="10">
        <f>ABS(SUM(H43:J43)-K43)&lt;0.01*K43</f>
        <v/>
      </c>
      <c r="M43" s="10">
        <f>E43*P2max&gt;=G43*P2min</f>
        <v/>
      </c>
      <c r="N43" s="10">
        <f>AND(F43&gt;=0,F43&lt;=e3max)</f>
        <v/>
      </c>
      <c r="O43" s="15">
        <f>(E43*P2max*(timeseries!C40/eex_mean*k_sp-k_21)-results!G43*P2max*k_20-results!B43*Q1max*k_1)*-0.001</f>
        <v/>
      </c>
      <c r="P43">
        <f>P2max*timeseries!C40/eex_mean*k_sp</f>
        <v/>
      </c>
      <c r="Q43">
        <f>(k_21+k_20-k_sp*timeseries!C40/eex_mean)*SKZ</f>
        <v/>
      </c>
    </row>
    <row r="44" spans="1:17">
      <c r="A44" s="5">
        <f>schedule!A41</f>
        <v/>
      </c>
      <c r="B44" s="6">
        <f>schedule!B41</f>
        <v/>
      </c>
      <c r="C44" s="6">
        <f>schedule!C41</f>
        <v/>
      </c>
      <c r="D44" s="6">
        <f>schedule!D41</f>
        <v/>
      </c>
      <c r="E44" s="6">
        <f>schedule!E41</f>
        <v/>
      </c>
      <c r="F44" s="6">
        <f>schedule!F41</f>
        <v/>
      </c>
      <c r="G44" s="6">
        <f>schedule!G41</f>
        <v/>
      </c>
      <c r="H44" s="10">
        <f>B44*Q1max</f>
        <v/>
      </c>
      <c r="I44" s="10">
        <f>E44*P2max/SKZ</f>
        <v/>
      </c>
      <c r="J44" s="10">
        <f>D44*Qlmax</f>
        <v/>
      </c>
      <c r="K44" s="10">
        <f>timeseries!B41*Qlmax</f>
        <v/>
      </c>
      <c r="L44" s="10">
        <f>ABS(SUM(H44:J44)-K44)&lt;0.01*K44</f>
        <v/>
      </c>
      <c r="M44" s="10">
        <f>E44*P2max&gt;=G44*P2min</f>
        <v/>
      </c>
      <c r="N44" s="10">
        <f>AND(F44&gt;=0,F44&lt;=e3max)</f>
        <v/>
      </c>
      <c r="O44" s="15">
        <f>(E44*P2max*(timeseries!C41/eex_mean*k_sp-k_21)-results!G44*P2max*k_20-results!B44*Q1max*k_1)*-0.001</f>
        <v/>
      </c>
      <c r="P44">
        <f>P2max*timeseries!C41/eex_mean*k_sp</f>
        <v/>
      </c>
      <c r="Q44">
        <f>(k_21+k_20-k_sp*timeseries!C41/eex_mean)*SKZ</f>
        <v/>
      </c>
    </row>
    <row r="45" spans="1:17">
      <c r="A45" s="5">
        <f>schedule!A42</f>
        <v/>
      </c>
      <c r="B45" s="6">
        <f>schedule!B42</f>
        <v/>
      </c>
      <c r="C45" s="6">
        <f>schedule!C42</f>
        <v/>
      </c>
      <c r="D45" s="6">
        <f>schedule!D42</f>
        <v/>
      </c>
      <c r="E45" s="6">
        <f>schedule!E42</f>
        <v/>
      </c>
      <c r="F45" s="6">
        <f>schedule!F42</f>
        <v/>
      </c>
      <c r="G45" s="6">
        <f>schedule!G42</f>
        <v/>
      </c>
      <c r="H45" s="10">
        <f>B45*Q1max</f>
        <v/>
      </c>
      <c r="I45" s="10">
        <f>E45*P2max/SKZ</f>
        <v/>
      </c>
      <c r="J45" s="10">
        <f>D45*Qlmax</f>
        <v/>
      </c>
      <c r="K45" s="10">
        <f>timeseries!B42*Qlmax</f>
        <v/>
      </c>
      <c r="L45" s="10">
        <f>ABS(SUM(H45:J45)-K45)&lt;0.01*K45</f>
        <v/>
      </c>
      <c r="M45" s="10">
        <f>E45*P2max&gt;=G45*P2min</f>
        <v/>
      </c>
      <c r="N45" s="10">
        <f>AND(F45&gt;=0,F45&lt;=e3max)</f>
        <v/>
      </c>
      <c r="O45" s="15">
        <f>(E45*P2max*(timeseries!C42/eex_mean*k_sp-k_21)-results!G45*P2max*k_20-results!B45*Q1max*k_1)*-0.001</f>
        <v/>
      </c>
      <c r="P45">
        <f>P2max*timeseries!C42/eex_mean*k_sp</f>
        <v/>
      </c>
      <c r="Q45">
        <f>(k_21+k_20-k_sp*timeseries!C42/eex_mean)*SKZ</f>
        <v/>
      </c>
    </row>
    <row r="46" spans="1:17">
      <c r="A46" s="5">
        <f>schedule!A43</f>
        <v/>
      </c>
      <c r="B46" s="6">
        <f>schedule!B43</f>
        <v/>
      </c>
      <c r="C46" s="6">
        <f>schedule!C43</f>
        <v/>
      </c>
      <c r="D46" s="6">
        <f>schedule!D43</f>
        <v/>
      </c>
      <c r="E46" s="6">
        <f>schedule!E43</f>
        <v/>
      </c>
      <c r="F46" s="6">
        <f>schedule!F43</f>
        <v/>
      </c>
      <c r="G46" s="6">
        <f>schedule!G43</f>
        <v/>
      </c>
      <c r="H46" s="10">
        <f>B46*Q1max</f>
        <v/>
      </c>
      <c r="I46" s="10">
        <f>E46*P2max/SKZ</f>
        <v/>
      </c>
      <c r="J46" s="10">
        <f>D46*Qlmax</f>
        <v/>
      </c>
      <c r="K46" s="10">
        <f>timeseries!B43*Qlmax</f>
        <v/>
      </c>
      <c r="L46" s="10">
        <f>ABS(SUM(H46:J46)-K46)&lt;0.01*K46</f>
        <v/>
      </c>
      <c r="M46" s="10">
        <f>E46*P2max&gt;=G46*P2min</f>
        <v/>
      </c>
      <c r="N46" s="10">
        <f>AND(F46&gt;=0,F46&lt;=e3max)</f>
        <v/>
      </c>
      <c r="O46" s="15">
        <f>(E46*P2max*(timeseries!C43/eex_mean*k_sp-k_21)-results!G46*P2max*k_20-results!B46*Q1max*k_1)*-0.001</f>
        <v/>
      </c>
      <c r="P46">
        <f>P2max*timeseries!C43/eex_mean*k_sp</f>
        <v/>
      </c>
      <c r="Q46">
        <f>(k_21+k_20-k_sp*timeseries!C43/eex_mean)*SKZ</f>
        <v/>
      </c>
    </row>
    <row r="47" spans="1:17">
      <c r="A47" s="5">
        <f>schedule!A44</f>
        <v/>
      </c>
      <c r="B47" s="6">
        <f>schedule!B44</f>
        <v/>
      </c>
      <c r="C47" s="6">
        <f>schedule!C44</f>
        <v/>
      </c>
      <c r="D47" s="6">
        <f>schedule!D44</f>
        <v/>
      </c>
      <c r="E47" s="6">
        <f>schedule!E44</f>
        <v/>
      </c>
      <c r="F47" s="6">
        <f>schedule!F44</f>
        <v/>
      </c>
      <c r="G47" s="6">
        <f>schedule!G44</f>
        <v/>
      </c>
      <c r="H47" s="10">
        <f>B47*Q1max</f>
        <v/>
      </c>
      <c r="I47" s="10">
        <f>E47*P2max/SKZ</f>
        <v/>
      </c>
      <c r="J47" s="10">
        <f>D47*Qlmax</f>
        <v/>
      </c>
      <c r="K47" s="10">
        <f>timeseries!B44*Qlmax</f>
        <v/>
      </c>
      <c r="L47" s="10">
        <f>ABS(SUM(H47:J47)-K47)&lt;0.01*K47</f>
        <v/>
      </c>
      <c r="M47" s="10">
        <f>E47*P2max&gt;=G47*P2min</f>
        <v/>
      </c>
      <c r="N47" s="10">
        <f>AND(F47&gt;=0,F47&lt;=e3max)</f>
        <v/>
      </c>
      <c r="O47" s="15">
        <f>(E47*P2max*(timeseries!C44/eex_mean*k_sp-k_21)-results!G47*P2max*k_20-results!B47*Q1max*k_1)*-0.001</f>
        <v/>
      </c>
      <c r="P47">
        <f>P2max*timeseries!C44/eex_mean*k_sp</f>
        <v/>
      </c>
      <c r="Q47">
        <f>(k_21+k_20-k_sp*timeseries!C44/eex_mean)*SKZ</f>
        <v/>
      </c>
    </row>
    <row r="48" spans="1:17">
      <c r="A48" s="5">
        <f>schedule!A45</f>
        <v/>
      </c>
      <c r="B48" s="6">
        <f>schedule!B45</f>
        <v/>
      </c>
      <c r="C48" s="6">
        <f>schedule!C45</f>
        <v/>
      </c>
      <c r="D48" s="6">
        <f>schedule!D45</f>
        <v/>
      </c>
      <c r="E48" s="6">
        <f>schedule!E45</f>
        <v/>
      </c>
      <c r="F48" s="6">
        <f>schedule!F45</f>
        <v/>
      </c>
      <c r="G48" s="6">
        <f>schedule!G45</f>
        <v/>
      </c>
      <c r="H48" s="10">
        <f>B48*Q1max</f>
        <v/>
      </c>
      <c r="I48" s="10">
        <f>E48*P2max/SKZ</f>
        <v/>
      </c>
      <c r="J48" s="10">
        <f>D48*Qlmax</f>
        <v/>
      </c>
      <c r="K48" s="10">
        <f>timeseries!B45*Qlmax</f>
        <v/>
      </c>
      <c r="L48" s="10">
        <f>ABS(SUM(H48:J48)-K48)&lt;0.01*K48</f>
        <v/>
      </c>
      <c r="M48" s="10">
        <f>E48*P2max&gt;=G48*P2min</f>
        <v/>
      </c>
      <c r="N48" s="10">
        <f>AND(F48&gt;=0,F48&lt;=e3max)</f>
        <v/>
      </c>
      <c r="O48" s="15">
        <f>(E48*P2max*(timeseries!C45/eex_mean*k_sp-k_21)-results!G48*P2max*k_20-results!B48*Q1max*k_1)*-0.001</f>
        <v/>
      </c>
      <c r="P48">
        <f>P2max*timeseries!C45/eex_mean*k_sp</f>
        <v/>
      </c>
      <c r="Q48">
        <f>(k_21+k_20-k_sp*timeseries!C45/eex_mean)*SKZ</f>
        <v/>
      </c>
    </row>
    <row r="49" spans="1:17">
      <c r="A49" s="5">
        <f>schedule!A46</f>
        <v/>
      </c>
      <c r="B49" s="6">
        <f>schedule!B46</f>
        <v/>
      </c>
      <c r="C49" s="6">
        <f>schedule!C46</f>
        <v/>
      </c>
      <c r="D49" s="6">
        <f>schedule!D46</f>
        <v/>
      </c>
      <c r="E49" s="6">
        <f>schedule!E46</f>
        <v/>
      </c>
      <c r="F49" s="6">
        <f>schedule!F46</f>
        <v/>
      </c>
      <c r="G49" s="6">
        <f>schedule!G46</f>
        <v/>
      </c>
      <c r="H49" s="10">
        <f>B49*Q1max</f>
        <v/>
      </c>
      <c r="I49" s="10">
        <f>E49*P2max/SKZ</f>
        <v/>
      </c>
      <c r="J49" s="10">
        <f>D49*Qlmax</f>
        <v/>
      </c>
      <c r="K49" s="10">
        <f>timeseries!B46*Qlmax</f>
        <v/>
      </c>
      <c r="L49" s="10">
        <f>ABS(SUM(H49:J49)-K49)&lt;0.01*K49</f>
        <v/>
      </c>
      <c r="M49" s="10">
        <f>E49*P2max&gt;=G49*P2min</f>
        <v/>
      </c>
      <c r="N49" s="10">
        <f>AND(F49&gt;=0,F49&lt;=e3max)</f>
        <v/>
      </c>
      <c r="O49" s="15">
        <f>(E49*P2max*(timeseries!C46/eex_mean*k_sp-k_21)-results!G49*P2max*k_20-results!B49*Q1max*k_1)*-0.001</f>
        <v/>
      </c>
      <c r="P49">
        <f>P2max*timeseries!C46/eex_mean*k_sp</f>
        <v/>
      </c>
      <c r="Q49">
        <f>(k_21+k_20-k_sp*timeseries!C46/eex_mean)*SKZ</f>
        <v/>
      </c>
    </row>
    <row r="50" spans="1:17">
      <c r="A50" s="5">
        <f>schedule!A47</f>
        <v/>
      </c>
      <c r="B50" s="6">
        <f>schedule!B47</f>
        <v/>
      </c>
      <c r="C50" s="6">
        <f>schedule!C47</f>
        <v/>
      </c>
      <c r="D50" s="6">
        <f>schedule!D47</f>
        <v/>
      </c>
      <c r="E50" s="6">
        <f>schedule!E47</f>
        <v/>
      </c>
      <c r="F50" s="6">
        <f>schedule!F47</f>
        <v/>
      </c>
      <c r="G50" s="6">
        <f>schedule!G47</f>
        <v/>
      </c>
      <c r="H50" s="10">
        <f>B50*Q1max</f>
        <v/>
      </c>
      <c r="I50" s="10">
        <f>E50*P2max/SKZ</f>
        <v/>
      </c>
      <c r="J50" s="10">
        <f>D50*Qlmax</f>
        <v/>
      </c>
      <c r="K50" s="10">
        <f>timeseries!B47*Qlmax</f>
        <v/>
      </c>
      <c r="L50" s="10">
        <f>ABS(SUM(H50:J50)-K50)&lt;0.01*K50</f>
        <v/>
      </c>
      <c r="M50" s="10">
        <f>E50*P2max&gt;=G50*P2min</f>
        <v/>
      </c>
      <c r="N50" s="10">
        <f>AND(F50&gt;=0,F50&lt;=e3max)</f>
        <v/>
      </c>
      <c r="O50" s="15">
        <f>(E50*P2max*(timeseries!C47/eex_mean*k_sp-k_21)-results!G50*P2max*k_20-results!B50*Q1max*k_1)*-0.001</f>
        <v/>
      </c>
      <c r="P50">
        <f>P2max*timeseries!C47/eex_mean*k_sp</f>
        <v/>
      </c>
      <c r="Q50">
        <f>(k_21+k_20-k_sp*timeseries!C47/eex_mean)*SKZ</f>
        <v/>
      </c>
    </row>
    <row r="51" spans="1:17">
      <c r="A51" s="5">
        <f>schedule!A48</f>
        <v/>
      </c>
      <c r="B51" s="6">
        <f>schedule!B48</f>
        <v/>
      </c>
      <c r="C51" s="6">
        <f>schedule!C48</f>
        <v/>
      </c>
      <c r="D51" s="6">
        <f>schedule!D48</f>
        <v/>
      </c>
      <c r="E51" s="6">
        <f>schedule!E48</f>
        <v/>
      </c>
      <c r="F51" s="6">
        <f>schedule!F48</f>
        <v/>
      </c>
      <c r="G51" s="6">
        <f>schedule!G48</f>
        <v/>
      </c>
      <c r="H51" s="10">
        <f>B51*Q1max</f>
        <v/>
      </c>
      <c r="I51" s="10">
        <f>E51*P2max/SKZ</f>
        <v/>
      </c>
      <c r="J51" s="10">
        <f>D51*Qlmax</f>
        <v/>
      </c>
      <c r="K51" s="10">
        <f>timeseries!B48*Qlmax</f>
        <v/>
      </c>
      <c r="L51" s="10">
        <f>ABS(SUM(H51:J51)-K51)&lt;0.01*K51</f>
        <v/>
      </c>
      <c r="M51" s="10">
        <f>E51*P2max&gt;=G51*P2min</f>
        <v/>
      </c>
      <c r="N51" s="10">
        <f>AND(F51&gt;=0,F51&lt;=e3max)</f>
        <v/>
      </c>
      <c r="O51" s="15">
        <f>(E51*P2max*(timeseries!C48/eex_mean*k_sp-k_21)-results!G51*P2max*k_20-results!B51*Q1max*k_1)*-0.001</f>
        <v/>
      </c>
      <c r="P51">
        <f>P2max*timeseries!C48/eex_mean*k_sp</f>
        <v/>
      </c>
      <c r="Q51">
        <f>(k_21+k_20-k_sp*timeseries!C48/eex_mean)*SKZ</f>
        <v/>
      </c>
    </row>
    <row r="52" spans="1:17">
      <c r="A52" s="5">
        <f>schedule!A49</f>
        <v/>
      </c>
      <c r="B52" s="6">
        <f>schedule!B49</f>
        <v/>
      </c>
      <c r="C52" s="6">
        <f>schedule!C49</f>
        <v/>
      </c>
      <c r="D52" s="6">
        <f>schedule!D49</f>
        <v/>
      </c>
      <c r="E52" s="6">
        <f>schedule!E49</f>
        <v/>
      </c>
      <c r="F52" s="6">
        <f>schedule!F49</f>
        <v/>
      </c>
      <c r="G52" s="6">
        <f>schedule!G49</f>
        <v/>
      </c>
      <c r="H52" s="10">
        <f>B52*Q1max</f>
        <v/>
      </c>
      <c r="I52" s="10">
        <f>E52*P2max/SKZ</f>
        <v/>
      </c>
      <c r="J52" s="10">
        <f>D52*Qlmax</f>
        <v/>
      </c>
      <c r="K52" s="10">
        <f>timeseries!B49*Qlmax</f>
        <v/>
      </c>
      <c r="L52" s="10">
        <f>ABS(SUM(H52:J52)-K52)&lt;0.01*K52</f>
        <v/>
      </c>
      <c r="M52" s="10">
        <f>E52*P2max&gt;=G52*P2min</f>
        <v/>
      </c>
      <c r="N52" s="10">
        <f>AND(F52&gt;=0,F52&lt;=e3max)</f>
        <v/>
      </c>
      <c r="O52" s="15">
        <f>(E52*P2max*(timeseries!C49/eex_mean*k_sp-k_21)-results!G52*P2max*k_20-results!B52*Q1max*k_1)*-0.001</f>
        <v/>
      </c>
      <c r="P52">
        <f>P2max*timeseries!C49/eex_mean*k_sp</f>
        <v/>
      </c>
      <c r="Q52">
        <f>(k_21+k_20-k_sp*timeseries!C49/eex_mean)*SKZ</f>
        <v/>
      </c>
    </row>
    <row r="53" spans="1:17">
      <c r="B53" s="12" t="n"/>
    </row>
  </sheetData>
  <pageMargins bottom="0.787401575" footer="0.3" header="0.3" left="0.7" right="0.7" top="0.7874015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Pascal Dubucq</dc:creator>
  <dcterms:created xsi:type="dcterms:W3CDTF">2018-10-21T15:03:05Z</dcterms:created>
  <dcterms:modified xsi:type="dcterms:W3CDTF">2018-10-31T21:52:32Z</dcterms:modified>
  <cp:lastModifiedBy>Pascal Dubucq</cp:lastModifiedBy>
</cp:coreProperties>
</file>