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dwho\Dropbox (Personal)\Courses\Teaching\Financial Analytics\Course\6 - Discounted Cash Flow &amp; Real Options\4 - Exercises\1 - Review\"/>
    </mc:Choice>
  </mc:AlternateContent>
  <xr:revisionPtr revIDLastSave="0" documentId="13_ncr:1_{2A6A23C9-7A27-4F4E-9FE4-BC3B79EA2DFB}" xr6:coauthVersionLast="47" xr6:coauthVersionMax="47" xr10:uidLastSave="{00000000-0000-0000-0000-000000000000}"/>
  <bookViews>
    <workbookView xWindow="-110" yWindow="-110" windowWidth="19420" windowHeight="10300" xr2:uid="{6394BC74-EAE9-47A1-8528-22ED1E30B107}"/>
  </bookViews>
  <sheets>
    <sheet name="DCF" sheetId="2" r:id="rId1"/>
  </sheets>
  <definedNames>
    <definedName name="solver_eng" localSheetId="0" hidden="1">1</definedName>
    <definedName name="solver_neg" localSheetId="0" hidden="1">1</definedName>
    <definedName name="solver_num" localSheetId="0" hidden="1">0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6" i="2" l="1"/>
  <c r="B4" i="2" s="1"/>
  <c r="B15" i="2"/>
  <c r="B14" i="2"/>
  <c r="B3" i="2"/>
  <c r="C2" i="2"/>
  <c r="D2" i="2" s="1"/>
  <c r="D15" i="2" s="1"/>
  <c r="D16" i="2" l="1"/>
  <c r="C16" i="2"/>
  <c r="C15" i="2"/>
  <c r="B5" i="2"/>
  <c r="B17" i="2"/>
  <c r="E2" i="2"/>
  <c r="D3" i="2"/>
  <c r="D14" i="2"/>
  <c r="C14" i="2"/>
  <c r="C3" i="2"/>
  <c r="C4" i="2" l="1"/>
  <c r="C28" i="2" s="1"/>
  <c r="D4" i="2"/>
  <c r="D28" i="2" s="1"/>
  <c r="E15" i="2"/>
  <c r="E16" i="2"/>
  <c r="B22" i="2"/>
  <c r="F2" i="2"/>
  <c r="E3" i="2"/>
  <c r="E14" i="2"/>
  <c r="C5" i="2" l="1"/>
  <c r="C26" i="2" s="1"/>
  <c r="C27" i="2" s="1"/>
  <c r="B21" i="2"/>
  <c r="B20" i="2"/>
  <c r="C6" i="2" s="1"/>
  <c r="B6" i="2" s="1"/>
  <c r="E4" i="2"/>
  <c r="E28" i="2" s="1"/>
  <c r="D30" i="2"/>
  <c r="D5" i="2"/>
  <c r="D26" i="2" s="1"/>
  <c r="D27" i="2" s="1"/>
  <c r="C30" i="2"/>
  <c r="F15" i="2"/>
  <c r="F29" i="2" s="1"/>
  <c r="F16" i="2"/>
  <c r="G2" i="2"/>
  <c r="F3" i="2"/>
  <c r="F14" i="2"/>
  <c r="C29" i="2"/>
  <c r="E29" i="2"/>
  <c r="D29" i="2"/>
  <c r="E5" i="2" l="1"/>
  <c r="E26" i="2" s="1"/>
  <c r="E27" i="2" s="1"/>
  <c r="E30" i="2"/>
  <c r="B37" i="2"/>
  <c r="F4" i="2"/>
  <c r="F30" i="2" s="1"/>
  <c r="G16" i="2"/>
  <c r="G15" i="2"/>
  <c r="G29" i="2" s="1"/>
  <c r="G14" i="2"/>
  <c r="G3" i="2"/>
  <c r="C17" i="2"/>
  <c r="G4" i="2" l="1"/>
  <c r="G30" i="2" s="1"/>
  <c r="F28" i="2"/>
  <c r="F5" i="2"/>
  <c r="F26" i="2" s="1"/>
  <c r="F27" i="2" s="1"/>
  <c r="C22" i="2"/>
  <c r="D17" i="2"/>
  <c r="D31" i="2"/>
  <c r="D33" i="2" s="1"/>
  <c r="C31" i="2"/>
  <c r="E31" i="2"/>
  <c r="E33" i="2" s="1"/>
  <c r="C20" i="2" l="1"/>
  <c r="D6" i="2" s="1"/>
  <c r="C21" i="2"/>
  <c r="G28" i="2"/>
  <c r="G5" i="2"/>
  <c r="G26" i="2" s="1"/>
  <c r="G27" i="2" s="1"/>
  <c r="F31" i="2"/>
  <c r="F33" i="2" s="1"/>
  <c r="D22" i="2"/>
  <c r="E17" i="2"/>
  <c r="C33" i="2"/>
  <c r="D20" i="2" l="1"/>
  <c r="D21" i="2"/>
  <c r="G31" i="2"/>
  <c r="H31" i="2" s="1"/>
  <c r="G32" i="2" s="1"/>
  <c r="G33" i="2" s="1"/>
  <c r="B36" i="2" s="1"/>
  <c r="F17" i="2"/>
  <c r="E22" i="2"/>
  <c r="D7" i="2" l="1"/>
  <c r="D8" i="2" s="1"/>
  <c r="D9" i="2" s="1"/>
  <c r="E6" i="2"/>
  <c r="E21" i="2"/>
  <c r="E20" i="2"/>
  <c r="F22" i="2"/>
  <c r="G17" i="2"/>
  <c r="B38" i="2"/>
  <c r="C7" i="2"/>
  <c r="B7" i="2"/>
  <c r="E7" i="2" l="1"/>
  <c r="E8" i="2" s="1"/>
  <c r="E9" i="2" s="1"/>
  <c r="F6" i="2"/>
  <c r="F21" i="2"/>
  <c r="F20" i="2"/>
  <c r="B8" i="2"/>
  <c r="B9" i="2" s="1"/>
  <c r="C8" i="2"/>
  <c r="C9" i="2" s="1"/>
  <c r="G22" i="2"/>
  <c r="F7" i="2" l="1"/>
  <c r="F8" i="2" s="1"/>
  <c r="F9" i="2" s="1"/>
  <c r="G6" i="2"/>
  <c r="G21" i="2"/>
  <c r="G20" i="2"/>
  <c r="G7" i="2" l="1"/>
  <c r="G8" i="2" s="1"/>
  <c r="G9" i="2" s="1"/>
</calcChain>
</file>

<file path=xl/sharedStrings.xml><?xml version="1.0" encoding="utf-8"?>
<sst xmlns="http://schemas.openxmlformats.org/spreadsheetml/2006/main" count="71" uniqueCount="53">
  <si>
    <t>Cash</t>
  </si>
  <si>
    <t>Net Fixed Assets</t>
  </si>
  <si>
    <t>Total Assets</t>
  </si>
  <si>
    <t>Assets</t>
  </si>
  <si>
    <t>Equity</t>
  </si>
  <si>
    <t>Income Statement</t>
  </si>
  <si>
    <t>Sales</t>
  </si>
  <si>
    <t>- Depreciation</t>
  </si>
  <si>
    <t>EBIT</t>
  </si>
  <si>
    <t>- Interest</t>
  </si>
  <si>
    <t>= EBT</t>
  </si>
  <si>
    <t>- Tax</t>
  </si>
  <si>
    <t>= Net Income</t>
  </si>
  <si>
    <t>Tax Rate</t>
  </si>
  <si>
    <t>- COGS (Cost of Goods Sold)</t>
  </si>
  <si>
    <t>Interest Rate</t>
  </si>
  <si>
    <t>Working Capital Requirements</t>
  </si>
  <si>
    <t>Free Cash Flow</t>
  </si>
  <si>
    <t>+ Depreciation</t>
  </si>
  <si>
    <t>- Change WCR</t>
  </si>
  <si>
    <t>- Net Capital Expenditures</t>
  </si>
  <si>
    <t>- Cash Tax</t>
  </si>
  <si>
    <t>Cash / Sales</t>
  </si>
  <si>
    <t>Gross Profit Margin</t>
  </si>
  <si>
    <t>Sales Growth</t>
  </si>
  <si>
    <t>Managerial Balance Sheet</t>
  </si>
  <si>
    <t>WACC</t>
  </si>
  <si>
    <t>Total Debt &amp; Equity</t>
  </si>
  <si>
    <t>Terminal Value</t>
  </si>
  <si>
    <t>Total Free Cash Flow</t>
  </si>
  <si>
    <t>WCR / Sales</t>
  </si>
  <si>
    <t>NFA / Sales</t>
  </si>
  <si>
    <t>Debt &amp; Equity</t>
  </si>
  <si>
    <t>Residual</t>
  </si>
  <si>
    <t>Debt / Assets</t>
  </si>
  <si>
    <t>Equity / Assets</t>
  </si>
  <si>
    <t>Long-run FCF Growth Rate</t>
  </si>
  <si>
    <t>Market Value of Firm</t>
  </si>
  <si>
    <t>Net Debt</t>
  </si>
  <si>
    <t>Market Value of Equity</t>
  </si>
  <si>
    <t>Assumptions</t>
  </si>
  <si>
    <t>Debt</t>
  </si>
  <si>
    <t>Depreciation / NFA</t>
  </si>
  <si>
    <t>=Debt - Cash</t>
  </si>
  <si>
    <t>=Firm - Net Debt</t>
  </si>
  <si>
    <t>Historical</t>
  </si>
  <si>
    <t>TBD</t>
  </si>
  <si>
    <t>F2024</t>
  </si>
  <si>
    <t>F2025</t>
  </si>
  <si>
    <t>F2026</t>
  </si>
  <si>
    <t>F2027</t>
  </si>
  <si>
    <t>F2028</t>
  </si>
  <si>
    <t>F2029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</si>
</sst>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</numFmts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name val="Aptos Narrow"/>
      <family val="2"/>
      <scheme val="minor"/>
    </font>
    <font>
      <sz val="11"/>
      <name val="Aptos Narrow"/>
      <family val="2"/>
      <scheme val="minor"/>
    </font>
    <font>
      <sz val="8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4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77">
    <xf numFmtId="0" fontId="0" fillId="0" borderId="0" xfId="0"/>
    <xf numFmtId="0" fontId="0" fillId="0" borderId="0" xfId="0" quotePrefix="1"/>
    <xf numFmtId="0" fontId="3" fillId="0" borderId="2" xfId="0" applyFont="1" applyBorder="1"/>
    <xf numFmtId="0" fontId="4" fillId="0" borderId="0" xfId="0" applyFont="1"/>
    <xf numFmtId="0" fontId="3" fillId="0" borderId="0" xfId="0" applyFont="1"/>
    <xf numFmtId="0" fontId="1" fillId="0" borderId="2" xfId="0" applyFont="1" applyBorder="1"/>
    <xf numFmtId="164" fontId="0" fillId="0" borderId="0" xfId="1" applyNumberFormat="1" applyFont="1"/>
    <xf numFmtId="164" fontId="0" fillId="0" borderId="0" xfId="1" quotePrefix="1" applyNumberFormat="1" applyFont="1"/>
    <xf numFmtId="0" fontId="3" fillId="0" borderId="2" xfId="1" applyNumberFormat="1" applyFont="1" applyFill="1" applyBorder="1" applyAlignment="1">
      <alignment horizontal="center"/>
    </xf>
    <xf numFmtId="164" fontId="0" fillId="0" borderId="0" xfId="1" quotePrefix="1" applyNumberFormat="1" applyFont="1" applyAlignment="1">
      <alignment horizontal="left"/>
    </xf>
    <xf numFmtId="0" fontId="4" fillId="0" borderId="2" xfId="0" quotePrefix="1" applyFont="1" applyBorder="1"/>
    <xf numFmtId="0" fontId="1" fillId="0" borderId="0" xfId="0" applyFont="1"/>
    <xf numFmtId="164" fontId="0" fillId="0" borderId="0" xfId="1" applyNumberFormat="1" applyFont="1" applyAlignment="1">
      <alignment vertical="top" wrapText="1"/>
    </xf>
    <xf numFmtId="0" fontId="2" fillId="0" borderId="0" xfId="1" applyNumberFormat="1" applyFont="1" applyAlignment="1">
      <alignment horizontal="left"/>
    </xf>
    <xf numFmtId="0" fontId="0" fillId="0" borderId="0" xfId="0" applyAlignment="1">
      <alignment horizontal="left"/>
    </xf>
    <xf numFmtId="9" fontId="0" fillId="0" borderId="0" xfId="2" applyFont="1"/>
    <xf numFmtId="0" fontId="0" fillId="0" borderId="2" xfId="0" applyBorder="1"/>
    <xf numFmtId="0" fontId="0" fillId="0" borderId="3" xfId="0" applyBorder="1" applyAlignment="1">
      <alignment horizontal="left"/>
    </xf>
    <xf numFmtId="0" fontId="0" fillId="0" borderId="0" xfId="0" quotePrefix="1" applyAlignment="1">
      <alignment horizontal="left"/>
    </xf>
    <xf numFmtId="0" fontId="0" fillId="0" borderId="1" xfId="0" quotePrefix="1" applyBorder="1" applyAlignment="1">
      <alignment horizontal="left"/>
    </xf>
    <xf numFmtId="0" fontId="0" fillId="0" borderId="1" xfId="0" quotePrefix="1" applyBorder="1"/>
    <xf numFmtId="0" fontId="0" fillId="0" borderId="0" xfId="1" applyNumberFormat="1" applyFont="1" applyBorder="1"/>
    <xf numFmtId="9" fontId="1" fillId="0" borderId="0" xfId="2" applyFont="1" applyBorder="1" applyAlignment="1"/>
    <xf numFmtId="9" fontId="0" fillId="0" borderId="0" xfId="2" applyFont="1" applyBorder="1"/>
    <xf numFmtId="0" fontId="0" fillId="0" borderId="1" xfId="0" applyBorder="1"/>
    <xf numFmtId="0" fontId="0" fillId="3" borderId="0" xfId="3" applyNumberFormat="1" applyFont="1" applyFill="1" applyBorder="1"/>
    <xf numFmtId="0" fontId="4" fillId="0" borderId="2" xfId="0" applyFont="1" applyBorder="1"/>
    <xf numFmtId="164" fontId="4" fillId="0" borderId="0" xfId="1" applyNumberFormat="1" applyFont="1" applyFill="1" applyBorder="1" applyAlignment="1">
      <alignment horizontal="center"/>
    </xf>
    <xf numFmtId="164" fontId="0" fillId="2" borderId="0" xfId="1" applyNumberFormat="1" applyFont="1" applyFill="1" applyAlignment="1">
      <alignment horizontal="center"/>
    </xf>
    <xf numFmtId="164" fontId="0" fillId="0" borderId="0" xfId="1" quotePrefix="1" applyNumberFormat="1" applyFont="1" applyAlignment="1">
      <alignment horizontal="center"/>
    </xf>
    <xf numFmtId="164" fontId="4" fillId="0" borderId="0" xfId="1" applyNumberFormat="1" applyFont="1" applyFill="1" applyAlignment="1">
      <alignment horizontal="center"/>
    </xf>
    <xf numFmtId="164" fontId="0" fillId="0" borderId="0" xfId="1" quotePrefix="1" applyNumberFormat="1" applyFont="1" applyFill="1" applyAlignment="1">
      <alignment horizontal="center"/>
    </xf>
    <xf numFmtId="164" fontId="0" fillId="0" borderId="0" xfId="1" applyNumberFormat="1" applyFont="1" applyAlignment="1">
      <alignment horizontal="center"/>
    </xf>
    <xf numFmtId="164" fontId="0" fillId="0" borderId="0" xfId="1" applyNumberFormat="1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64" fontId="4" fillId="0" borderId="2" xfId="1" applyNumberFormat="1" applyFont="1" applyFill="1" applyBorder="1" applyAlignment="1">
      <alignment horizontal="center"/>
    </xf>
    <xf numFmtId="164" fontId="0" fillId="2" borderId="2" xfId="1" applyNumberFormat="1" applyFont="1" applyFill="1" applyBorder="1" applyAlignment="1">
      <alignment horizontal="center"/>
    </xf>
    <xf numFmtId="164" fontId="3" fillId="2" borderId="0" xfId="1" applyNumberFormat="1" applyFont="1" applyFill="1" applyBorder="1" applyAlignment="1">
      <alignment horizontal="center"/>
    </xf>
    <xf numFmtId="164" fontId="0" fillId="0" borderId="2" xfId="1" applyNumberFormat="1" applyFont="1" applyBorder="1" applyAlignment="1">
      <alignment horizontal="center"/>
    </xf>
    <xf numFmtId="164" fontId="2" fillId="0" borderId="0" xfId="1" applyNumberFormat="1" applyFont="1" applyAlignment="1">
      <alignment horizontal="center"/>
    </xf>
    <xf numFmtId="164" fontId="2" fillId="0" borderId="0" xfId="1" applyNumberFormat="1" applyFont="1" applyFill="1" applyAlignment="1">
      <alignment horizontal="center"/>
    </xf>
    <xf numFmtId="164" fontId="1" fillId="2" borderId="0" xfId="1" applyNumberFormat="1" applyFont="1" applyFill="1" applyAlignment="1">
      <alignment horizontal="center"/>
    </xf>
    <xf numFmtId="164" fontId="0" fillId="4" borderId="0" xfId="1" quotePrefix="1" applyNumberFormat="1" applyFont="1" applyFill="1" applyAlignment="1">
      <alignment horizontal="center"/>
    </xf>
    <xf numFmtId="164" fontId="0" fillId="2" borderId="0" xfId="1" quotePrefix="1" applyNumberFormat="1" applyFont="1" applyFill="1" applyAlignment="1">
      <alignment horizontal="center"/>
    </xf>
    <xf numFmtId="164" fontId="0" fillId="4" borderId="1" xfId="1" quotePrefix="1" applyNumberFormat="1" applyFont="1" applyFill="1" applyBorder="1" applyAlignment="1">
      <alignment horizontal="center"/>
    </xf>
    <xf numFmtId="164" fontId="0" fillId="2" borderId="1" xfId="1" quotePrefix="1" applyNumberFormat="1" applyFont="1" applyFill="1" applyBorder="1" applyAlignment="1">
      <alignment horizontal="center"/>
    </xf>
    <xf numFmtId="164" fontId="0" fillId="4" borderId="0" xfId="1" applyNumberFormat="1" applyFont="1" applyFill="1" applyBorder="1" applyAlignment="1">
      <alignment horizontal="center"/>
    </xf>
    <xf numFmtId="164" fontId="4" fillId="4" borderId="0" xfId="1" applyNumberFormat="1" applyFont="1" applyFill="1" applyBorder="1" applyAlignment="1">
      <alignment horizontal="center"/>
    </xf>
    <xf numFmtId="164" fontId="4" fillId="2" borderId="0" xfId="1" applyNumberFormat="1" applyFont="1" applyFill="1" applyBorder="1" applyAlignment="1">
      <alignment horizontal="center"/>
    </xf>
    <xf numFmtId="164" fontId="4" fillId="4" borderId="2" xfId="1" applyNumberFormat="1" applyFont="1" applyFill="1" applyBorder="1" applyAlignment="1">
      <alignment horizontal="center"/>
    </xf>
    <xf numFmtId="164" fontId="4" fillId="2" borderId="2" xfId="1" applyNumberFormat="1" applyFont="1" applyFill="1" applyBorder="1" applyAlignment="1">
      <alignment horizontal="center"/>
    </xf>
    <xf numFmtId="164" fontId="3" fillId="4" borderId="0" xfId="1" applyNumberFormat="1" applyFont="1" applyFill="1" applyBorder="1" applyAlignment="1">
      <alignment horizontal="center"/>
    </xf>
    <xf numFmtId="164" fontId="1" fillId="4" borderId="0" xfId="1" applyNumberFormat="1" applyFont="1" applyFill="1" applyAlignment="1">
      <alignment horizontal="center"/>
    </xf>
    <xf numFmtId="0" fontId="2" fillId="0" borderId="0" xfId="1" applyNumberFormat="1" applyFont="1" applyAlignment="1">
      <alignment horizontal="center"/>
    </xf>
    <xf numFmtId="164" fontId="2" fillId="2" borderId="1" xfId="2" applyNumberFormat="1" applyFont="1" applyFill="1" applyBorder="1" applyAlignment="1">
      <alignment horizontal="center"/>
    </xf>
    <xf numFmtId="9" fontId="0" fillId="0" borderId="0" xfId="2" applyFont="1" applyFill="1"/>
    <xf numFmtId="0" fontId="0" fillId="0" borderId="2" xfId="0" quotePrefix="1" applyBorder="1" applyAlignment="1">
      <alignment horizontal="left"/>
    </xf>
    <xf numFmtId="164" fontId="0" fillId="4" borderId="2" xfId="1" quotePrefix="1" applyNumberFormat="1" applyFont="1" applyFill="1" applyBorder="1" applyAlignment="1">
      <alignment horizontal="center"/>
    </xf>
    <xf numFmtId="164" fontId="0" fillId="2" borderId="2" xfId="1" quotePrefix="1" applyNumberFormat="1" applyFont="1" applyFill="1" applyBorder="1" applyAlignment="1">
      <alignment horizontal="center"/>
    </xf>
    <xf numFmtId="0" fontId="1" fillId="0" borderId="0" xfId="0" quotePrefix="1" applyFont="1" applyAlignment="1">
      <alignment horizontal="left"/>
    </xf>
    <xf numFmtId="164" fontId="1" fillId="4" borderId="0" xfId="1" quotePrefix="1" applyNumberFormat="1" applyFont="1" applyFill="1" applyBorder="1" applyAlignment="1">
      <alignment horizontal="center"/>
    </xf>
    <xf numFmtId="164" fontId="1" fillId="2" borderId="0" xfId="1" quotePrefix="1" applyNumberFormat="1" applyFont="1" applyFill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64" fontId="4" fillId="4" borderId="1" xfId="1" quotePrefix="1" applyNumberFormat="1" applyFont="1" applyFill="1" applyBorder="1" applyAlignment="1">
      <alignment horizontal="center"/>
    </xf>
    <xf numFmtId="164" fontId="2" fillId="2" borderId="0" xfId="1" applyNumberFormat="1" applyFont="1" applyFill="1" applyAlignment="1">
      <alignment horizontal="center"/>
    </xf>
    <xf numFmtId="164" fontId="0" fillId="4" borderId="3" xfId="1" applyNumberFormat="1" applyFont="1" applyFill="1" applyBorder="1" applyAlignment="1">
      <alignment horizontal="center"/>
    </xf>
    <xf numFmtId="0" fontId="0" fillId="4" borderId="0" xfId="0" applyFill="1"/>
    <xf numFmtId="0" fontId="0" fillId="5" borderId="0" xfId="0" applyFill="1"/>
    <xf numFmtId="0" fontId="0" fillId="2" borderId="0" xfId="0" applyFill="1"/>
    <xf numFmtId="9" fontId="0" fillId="5" borderId="0" xfId="2" applyFont="1" applyFill="1"/>
    <xf numFmtId="9" fontId="0" fillId="2" borderId="0" xfId="2" applyFont="1" applyFill="1"/>
    <xf numFmtId="9" fontId="0" fillId="2" borderId="0" xfId="2" applyFont="1" applyFill="1" applyBorder="1"/>
    <xf numFmtId="9" fontId="0" fillId="5" borderId="0" xfId="2" applyFont="1" applyFill="1" applyAlignment="1">
      <alignment horizontal="center"/>
    </xf>
    <xf numFmtId="0" fontId="3" fillId="0" borderId="1" xfId="1" applyNumberFormat="1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2" fillId="0" borderId="0" xfId="1" quotePrefix="1" applyNumberFormat="1" applyFont="1" applyBorder="1" applyAlignment="1"/>
    <xf numFmtId="0" fontId="2" fillId="0" borderId="0" xfId="1" quotePrefix="1" applyNumberFormat="1" applyFont="1" applyAlignment="1"/>
  </cellXfs>
  <cellStyles count="4">
    <cellStyle name="Comma" xfId="3" builtinId="3"/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1FB90-26B1-44C9-90FF-AB3D820DD8A7}">
  <sheetPr codeName="Sheet2"/>
  <dimension ref="A1:L38"/>
  <sheetViews>
    <sheetView tabSelected="1" topLeftCell="A20" workbookViewId="0">
      <selection activeCell="B36" sqref="B36"/>
    </sheetView>
  </sheetViews>
  <sheetFormatPr defaultRowHeight="14.5" x14ac:dyDescent="0.35"/>
  <cols>
    <col min="1" max="1" width="24.54296875" bestFit="1" customWidth="1"/>
    <col min="2" max="7" width="8.6328125" style="32" customWidth="1"/>
    <col min="8" max="8" width="8.6328125" style="6" customWidth="1"/>
    <col min="9" max="9" width="21.1796875" bestFit="1" customWidth="1"/>
    <col min="10" max="10" width="4.1796875" style="15" bestFit="1" customWidth="1"/>
    <col min="12" max="12" width="10.90625" bestFit="1" customWidth="1"/>
  </cols>
  <sheetData>
    <row r="1" spans="1:12" ht="15" thickBot="1" x14ac:dyDescent="0.4">
      <c r="A1" s="5" t="s">
        <v>5</v>
      </c>
      <c r="B1" s="8">
        <v>2023</v>
      </c>
      <c r="C1" s="8" t="s">
        <v>47</v>
      </c>
      <c r="D1" s="8" t="s">
        <v>48</v>
      </c>
      <c r="E1" s="8" t="s">
        <v>49</v>
      </c>
      <c r="F1" s="8" t="s">
        <v>50</v>
      </c>
      <c r="G1" s="8" t="s">
        <v>51</v>
      </c>
      <c r="I1" s="73" t="s">
        <v>40</v>
      </c>
      <c r="J1" s="73"/>
    </row>
    <row r="2" spans="1:12" x14ac:dyDescent="0.35">
      <c r="A2" s="17" t="s">
        <v>6</v>
      </c>
      <c r="B2" s="65">
        <v>1000</v>
      </c>
      <c r="C2" s="28">
        <f>B2*(1+$J$2)</f>
        <v>1080</v>
      </c>
      <c r="D2" s="28">
        <f t="shared" ref="D2:G2" si="0">C2*(1+$J$2)</f>
        <v>1166.4000000000001</v>
      </c>
      <c r="E2" s="28">
        <f t="shared" si="0"/>
        <v>1259.7120000000002</v>
      </c>
      <c r="F2" s="28">
        <f t="shared" si="0"/>
        <v>1360.4889600000004</v>
      </c>
      <c r="G2" s="28">
        <f t="shared" si="0"/>
        <v>1469.3280768000004</v>
      </c>
      <c r="I2" t="s">
        <v>24</v>
      </c>
      <c r="J2" s="69">
        <v>0.08</v>
      </c>
      <c r="L2" s="66" t="s">
        <v>45</v>
      </c>
    </row>
    <row r="3" spans="1:12" x14ac:dyDescent="0.35">
      <c r="A3" s="18" t="s">
        <v>14</v>
      </c>
      <c r="B3" s="42">
        <f>B2*(1-$J$3)</f>
        <v>960</v>
      </c>
      <c r="C3" s="43">
        <f t="shared" ref="C3:G3" si="1">C2*(1-$J$3)</f>
        <v>1036.8</v>
      </c>
      <c r="D3" s="43">
        <f t="shared" si="1"/>
        <v>1119.7440000000001</v>
      </c>
      <c r="E3" s="43">
        <f t="shared" si="1"/>
        <v>1209.3235200000001</v>
      </c>
      <c r="F3" s="43">
        <f t="shared" si="1"/>
        <v>1306.0694016000002</v>
      </c>
      <c r="G3" s="43">
        <f t="shared" si="1"/>
        <v>1410.5549537280003</v>
      </c>
      <c r="I3" t="s">
        <v>23</v>
      </c>
      <c r="J3" s="70">
        <v>0.04</v>
      </c>
      <c r="L3" s="67" t="s">
        <v>40</v>
      </c>
    </row>
    <row r="4" spans="1:12" x14ac:dyDescent="0.35">
      <c r="A4" s="20" t="s">
        <v>7</v>
      </c>
      <c r="B4" s="44">
        <f>B16*$J$4</f>
        <v>6</v>
      </c>
      <c r="C4" s="45">
        <f t="shared" ref="C4:G4" si="2">C16*$J$4</f>
        <v>6.48</v>
      </c>
      <c r="D4" s="45">
        <f t="shared" si="2"/>
        <v>6.9984000000000011</v>
      </c>
      <c r="E4" s="45">
        <f t="shared" si="2"/>
        <v>7.5582720000000014</v>
      </c>
      <c r="F4" s="45">
        <f t="shared" si="2"/>
        <v>8.1629337600000014</v>
      </c>
      <c r="G4" s="45">
        <f t="shared" si="2"/>
        <v>8.8159684608000024</v>
      </c>
      <c r="I4" t="s">
        <v>42</v>
      </c>
      <c r="J4" s="70">
        <v>0.05</v>
      </c>
      <c r="L4" s="68" t="s">
        <v>46</v>
      </c>
    </row>
    <row r="5" spans="1:12" x14ac:dyDescent="0.35">
      <c r="A5" s="14" t="s">
        <v>8</v>
      </c>
      <c r="B5" s="46">
        <f>B2-B3-B4</f>
        <v>34</v>
      </c>
      <c r="C5" s="34">
        <f t="shared" ref="C5:G5" si="3">C2-C3-C4</f>
        <v>36.720000000000041</v>
      </c>
      <c r="D5" s="34">
        <f t="shared" si="3"/>
        <v>39.657599999999945</v>
      </c>
      <c r="E5" s="34">
        <f t="shared" si="3"/>
        <v>42.83020800000007</v>
      </c>
      <c r="F5" s="34">
        <f t="shared" si="3"/>
        <v>46.25662464000014</v>
      </c>
      <c r="G5" s="34">
        <f t="shared" si="3"/>
        <v>49.957154611200089</v>
      </c>
    </row>
    <row r="6" spans="1:12" x14ac:dyDescent="0.35">
      <c r="A6" s="19" t="s">
        <v>9</v>
      </c>
      <c r="B6" s="63">
        <f>C6/(1+J2)</f>
        <v>6.4444444444444438</v>
      </c>
      <c r="C6" s="45">
        <f>B20*$J$6</f>
        <v>6.96</v>
      </c>
      <c r="D6" s="45">
        <f t="shared" ref="D6:G6" si="4">C20*$J$6</f>
        <v>7.5167999999999999</v>
      </c>
      <c r="E6" s="45">
        <f t="shared" si="4"/>
        <v>8.1181440000000009</v>
      </c>
      <c r="F6" s="45">
        <f t="shared" si="4"/>
        <v>8.7675955200000022</v>
      </c>
      <c r="G6" s="45">
        <f t="shared" si="4"/>
        <v>9.4690031616000017</v>
      </c>
      <c r="H6" s="9"/>
      <c r="I6" t="s">
        <v>15</v>
      </c>
      <c r="J6" s="55">
        <v>0.06</v>
      </c>
    </row>
    <row r="7" spans="1:12" x14ac:dyDescent="0.35">
      <c r="A7" s="18" t="s">
        <v>10</v>
      </c>
      <c r="B7" s="42">
        <f>B5-B6</f>
        <v>27.555555555555557</v>
      </c>
      <c r="C7" s="43">
        <f t="shared" ref="C7:G7" si="5">C5-C6</f>
        <v>29.760000000000041</v>
      </c>
      <c r="D7" s="43">
        <f t="shared" si="5"/>
        <v>32.140799999999942</v>
      </c>
      <c r="E7" s="43">
        <f t="shared" si="5"/>
        <v>34.712064000000069</v>
      </c>
      <c r="F7" s="43">
        <f t="shared" si="5"/>
        <v>37.48902912000014</v>
      </c>
      <c r="G7" s="43">
        <f t="shared" si="5"/>
        <v>40.488151449600089</v>
      </c>
    </row>
    <row r="8" spans="1:12" ht="15" thickBot="1" x14ac:dyDescent="0.4">
      <c r="A8" s="56" t="s">
        <v>11</v>
      </c>
      <c r="B8" s="57">
        <f>B7*$J$8</f>
        <v>8.2666666666666675</v>
      </c>
      <c r="C8" s="58">
        <f t="shared" ref="C8:G8" si="6">C7*$J$8</f>
        <v>8.9280000000000115</v>
      </c>
      <c r="D8" s="58">
        <f t="shared" si="6"/>
        <v>9.6422399999999815</v>
      </c>
      <c r="E8" s="58">
        <f t="shared" si="6"/>
        <v>10.413619200000021</v>
      </c>
      <c r="F8" s="58">
        <f t="shared" si="6"/>
        <v>11.246708736000041</v>
      </c>
      <c r="G8" s="58">
        <f t="shared" si="6"/>
        <v>12.146445434880027</v>
      </c>
      <c r="H8" s="7"/>
      <c r="I8" t="s">
        <v>13</v>
      </c>
      <c r="J8" s="55">
        <v>0.3</v>
      </c>
    </row>
    <row r="9" spans="1:12" x14ac:dyDescent="0.35">
      <c r="A9" s="59" t="s">
        <v>12</v>
      </c>
      <c r="B9" s="60">
        <f>B7-B8</f>
        <v>19.288888888888891</v>
      </c>
      <c r="C9" s="61">
        <f t="shared" ref="C9:G9" si="7">C7-C8</f>
        <v>20.832000000000029</v>
      </c>
      <c r="D9" s="61">
        <f t="shared" si="7"/>
        <v>22.498559999999962</v>
      </c>
      <c r="E9" s="61">
        <f t="shared" si="7"/>
        <v>24.298444800000048</v>
      </c>
      <c r="F9" s="61">
        <f t="shared" si="7"/>
        <v>26.242320384000099</v>
      </c>
      <c r="G9" s="61">
        <f t="shared" si="7"/>
        <v>28.34170601472006</v>
      </c>
      <c r="J9"/>
    </row>
    <row r="10" spans="1:12" x14ac:dyDescent="0.35">
      <c r="B10" s="62"/>
      <c r="C10" s="62"/>
      <c r="D10" s="62"/>
      <c r="E10" s="62"/>
      <c r="F10" s="62"/>
      <c r="G10" s="62"/>
      <c r="I10" s="15"/>
    </row>
    <row r="12" spans="1:12" ht="15" thickBot="1" x14ac:dyDescent="0.4">
      <c r="A12" s="16"/>
      <c r="B12" s="74" t="s">
        <v>25</v>
      </c>
      <c r="C12" s="74"/>
      <c r="D12" s="74"/>
      <c r="E12" s="74"/>
      <c r="F12" s="74"/>
      <c r="G12" s="74"/>
      <c r="H12" s="11"/>
      <c r="I12" s="11"/>
      <c r="J12" s="22"/>
    </row>
    <row r="13" spans="1:12" ht="15" thickBot="1" x14ac:dyDescent="0.4">
      <c r="A13" s="2" t="s">
        <v>3</v>
      </c>
      <c r="B13" s="8">
        <v>2023</v>
      </c>
      <c r="C13" s="8" t="s">
        <v>47</v>
      </c>
      <c r="D13" s="8" t="s">
        <v>48</v>
      </c>
      <c r="E13" s="8" t="s">
        <v>49</v>
      </c>
      <c r="F13" s="8" t="s">
        <v>50</v>
      </c>
      <c r="G13" s="8" t="s">
        <v>51</v>
      </c>
    </row>
    <row r="14" spans="1:12" x14ac:dyDescent="0.35">
      <c r="A14" s="3" t="s">
        <v>0</v>
      </c>
      <c r="B14" s="47">
        <f>B$2*$J14</f>
        <v>60</v>
      </c>
      <c r="C14" s="48">
        <f t="shared" ref="C14:G14" si="8">C$2*$J14</f>
        <v>64.8</v>
      </c>
      <c r="D14" s="48">
        <f t="shared" si="8"/>
        <v>69.984000000000009</v>
      </c>
      <c r="E14" s="48">
        <f t="shared" si="8"/>
        <v>75.582720000000009</v>
      </c>
      <c r="F14" s="48">
        <f t="shared" si="8"/>
        <v>81.629337600000014</v>
      </c>
      <c r="G14" s="48">
        <f t="shared" si="8"/>
        <v>88.15968460800002</v>
      </c>
      <c r="H14" s="12"/>
      <c r="I14" t="s">
        <v>22</v>
      </c>
      <c r="J14" s="70">
        <v>0.06</v>
      </c>
    </row>
    <row r="15" spans="1:12" x14ac:dyDescent="0.35">
      <c r="A15" s="3" t="s">
        <v>16</v>
      </c>
      <c r="B15" s="47">
        <f t="shared" ref="B15:G15" si="9">B2*$J$15</f>
        <v>110</v>
      </c>
      <c r="C15" s="48">
        <f t="shared" si="9"/>
        <v>118.8</v>
      </c>
      <c r="D15" s="48">
        <f t="shared" si="9"/>
        <v>128.304</v>
      </c>
      <c r="E15" s="48">
        <f t="shared" si="9"/>
        <v>138.56832000000003</v>
      </c>
      <c r="F15" s="48">
        <f t="shared" si="9"/>
        <v>149.65378560000005</v>
      </c>
      <c r="G15" s="48">
        <f t="shared" si="9"/>
        <v>161.62608844800005</v>
      </c>
      <c r="I15" s="14" t="s">
        <v>30</v>
      </c>
      <c r="J15" s="70">
        <v>0.11</v>
      </c>
    </row>
    <row r="16" spans="1:12" ht="15" thickBot="1" x14ac:dyDescent="0.4">
      <c r="A16" s="26" t="s">
        <v>1</v>
      </c>
      <c r="B16" s="49">
        <f t="shared" ref="B16:G16" si="10">B2*$J$16</f>
        <v>120</v>
      </c>
      <c r="C16" s="50">
        <f t="shared" si="10"/>
        <v>129.6</v>
      </c>
      <c r="D16" s="50">
        <f t="shared" si="10"/>
        <v>139.96800000000002</v>
      </c>
      <c r="E16" s="50">
        <f t="shared" si="10"/>
        <v>151.16544000000002</v>
      </c>
      <c r="F16" s="50">
        <f t="shared" si="10"/>
        <v>163.25867520000003</v>
      </c>
      <c r="G16" s="50">
        <f t="shared" si="10"/>
        <v>176.31936921600004</v>
      </c>
      <c r="I16" t="s">
        <v>31</v>
      </c>
      <c r="J16" s="70">
        <v>0.12</v>
      </c>
    </row>
    <row r="17" spans="1:10" x14ac:dyDescent="0.35">
      <c r="A17" s="4" t="s">
        <v>2</v>
      </c>
      <c r="B17" s="51">
        <f t="shared" ref="B17:G17" si="11">B16+B15+B14</f>
        <v>290</v>
      </c>
      <c r="C17" s="37">
        <f t="shared" si="11"/>
        <v>313.2</v>
      </c>
      <c r="D17" s="37">
        <f t="shared" si="11"/>
        <v>338.25600000000009</v>
      </c>
      <c r="E17" s="37">
        <f t="shared" si="11"/>
        <v>365.31648000000007</v>
      </c>
      <c r="F17" s="37">
        <f t="shared" si="11"/>
        <v>394.54179840000006</v>
      </c>
      <c r="G17" s="37">
        <f t="shared" si="11"/>
        <v>426.10514227200008</v>
      </c>
      <c r="J17"/>
    </row>
    <row r="18" spans="1:10" ht="15" thickBot="1" x14ac:dyDescent="0.4">
      <c r="A18" s="16"/>
      <c r="B18" s="38"/>
      <c r="C18" s="38"/>
      <c r="D18" s="38"/>
      <c r="E18" s="38"/>
      <c r="F18" s="38"/>
      <c r="G18" s="38"/>
      <c r="J18"/>
    </row>
    <row r="19" spans="1:10" ht="15" thickBot="1" x14ac:dyDescent="0.4">
      <c r="A19" s="5" t="s">
        <v>32</v>
      </c>
      <c r="B19" s="8">
        <v>2023</v>
      </c>
      <c r="C19" s="8" t="s">
        <v>47</v>
      </c>
      <c r="D19" s="8" t="s">
        <v>48</v>
      </c>
      <c r="E19" s="8" t="s">
        <v>49</v>
      </c>
      <c r="F19" s="8" t="s">
        <v>50</v>
      </c>
      <c r="G19" s="8" t="s">
        <v>51</v>
      </c>
    </row>
    <row r="20" spans="1:10" x14ac:dyDescent="0.35">
      <c r="A20" s="3" t="s">
        <v>41</v>
      </c>
      <c r="B20" s="47">
        <f>B22*$J$20</f>
        <v>116</v>
      </c>
      <c r="C20" s="48">
        <f t="shared" ref="C20:G20" si="12">C22*$J$20</f>
        <v>125.28</v>
      </c>
      <c r="D20" s="48">
        <f t="shared" si="12"/>
        <v>135.30240000000003</v>
      </c>
      <c r="E20" s="48">
        <f t="shared" si="12"/>
        <v>146.12659200000004</v>
      </c>
      <c r="F20" s="48">
        <f t="shared" si="12"/>
        <v>157.81671936000004</v>
      </c>
      <c r="G20" s="48">
        <f t="shared" si="12"/>
        <v>170.44205690880005</v>
      </c>
      <c r="H20"/>
      <c r="I20" s="21" t="s">
        <v>34</v>
      </c>
      <c r="J20" s="71">
        <v>0.4</v>
      </c>
    </row>
    <row r="21" spans="1:10" ht="15" thickBot="1" x14ac:dyDescent="0.4">
      <c r="A21" s="26" t="s">
        <v>4</v>
      </c>
      <c r="B21" s="49">
        <f>B22*$J$21</f>
        <v>174</v>
      </c>
      <c r="C21" s="50">
        <f t="shared" ref="C21:G21" si="13">C22*$J$21</f>
        <v>187.92</v>
      </c>
      <c r="D21" s="50">
        <f t="shared" si="13"/>
        <v>202.95360000000005</v>
      </c>
      <c r="E21" s="50">
        <f t="shared" si="13"/>
        <v>219.18988800000002</v>
      </c>
      <c r="F21" s="50">
        <f t="shared" si="13"/>
        <v>236.72507904000003</v>
      </c>
      <c r="G21" s="50">
        <f t="shared" si="13"/>
        <v>255.66308536320003</v>
      </c>
      <c r="H21"/>
      <c r="I21" s="21" t="s">
        <v>35</v>
      </c>
      <c r="J21" s="71">
        <v>0.6</v>
      </c>
    </row>
    <row r="22" spans="1:10" x14ac:dyDescent="0.35">
      <c r="A22" s="4" t="s">
        <v>27</v>
      </c>
      <c r="B22" s="52">
        <f t="shared" ref="B22:G22" si="14">B17</f>
        <v>290</v>
      </c>
      <c r="C22" s="41">
        <f t="shared" si="14"/>
        <v>313.2</v>
      </c>
      <c r="D22" s="41">
        <f t="shared" si="14"/>
        <v>338.25600000000009</v>
      </c>
      <c r="E22" s="41">
        <f t="shared" si="14"/>
        <v>365.31648000000007</v>
      </c>
      <c r="F22" s="41">
        <f t="shared" si="14"/>
        <v>394.54179840000006</v>
      </c>
      <c r="G22" s="41">
        <f t="shared" si="14"/>
        <v>426.10514227200008</v>
      </c>
      <c r="H22" s="25" t="s">
        <v>33</v>
      </c>
      <c r="J22"/>
    </row>
    <row r="25" spans="1:10" ht="15" thickBot="1" x14ac:dyDescent="0.4">
      <c r="A25" s="2" t="s">
        <v>17</v>
      </c>
      <c r="B25" s="8">
        <v>2023</v>
      </c>
      <c r="C25" s="8" t="s">
        <v>47</v>
      </c>
      <c r="D25" s="8" t="s">
        <v>48</v>
      </c>
      <c r="E25" s="8" t="s">
        <v>49</v>
      </c>
      <c r="F25" s="8" t="s">
        <v>50</v>
      </c>
      <c r="G25" s="8" t="s">
        <v>51</v>
      </c>
      <c r="H25" s="8" t="s">
        <v>52</v>
      </c>
      <c r="I25" s="21"/>
      <c r="J25" s="23"/>
    </row>
    <row r="26" spans="1:10" x14ac:dyDescent="0.35">
      <c r="A26" s="3" t="s">
        <v>8</v>
      </c>
      <c r="B26" s="27">
        <v>0</v>
      </c>
      <c r="C26" s="28">
        <f>C5</f>
        <v>36.720000000000041</v>
      </c>
      <c r="D26" s="28">
        <f>D5</f>
        <v>39.657599999999945</v>
      </c>
      <c r="E26" s="28">
        <f>E5</f>
        <v>42.83020800000007</v>
      </c>
      <c r="F26" s="28">
        <f>F5</f>
        <v>46.25662464000014</v>
      </c>
      <c r="G26" s="28">
        <f>G5</f>
        <v>49.957154611200089</v>
      </c>
      <c r="H26" s="29"/>
      <c r="I26" s="21"/>
      <c r="J26" s="23"/>
    </row>
    <row r="27" spans="1:10" x14ac:dyDescent="0.35">
      <c r="A27" s="1" t="s">
        <v>21</v>
      </c>
      <c r="B27" s="30">
        <v>0</v>
      </c>
      <c r="C27" s="28">
        <f>C26*$J$8</f>
        <v>11.016000000000012</v>
      </c>
      <c r="D27" s="28">
        <f t="shared" ref="D27:G27" si="15">D26*$J$8</f>
        <v>11.897279999999983</v>
      </c>
      <c r="E27" s="28">
        <f t="shared" si="15"/>
        <v>12.849062400000021</v>
      </c>
      <c r="F27" s="28">
        <f t="shared" si="15"/>
        <v>13.876987392000041</v>
      </c>
      <c r="G27" s="28">
        <f t="shared" si="15"/>
        <v>14.987146383360026</v>
      </c>
      <c r="H27" s="29"/>
      <c r="I27" s="21"/>
      <c r="J27" s="23"/>
    </row>
    <row r="28" spans="1:10" x14ac:dyDescent="0.35">
      <c r="A28" s="1" t="s">
        <v>18</v>
      </c>
      <c r="B28" s="31">
        <v>0</v>
      </c>
      <c r="C28" s="28">
        <f>C4</f>
        <v>6.48</v>
      </c>
      <c r="D28" s="28">
        <f>D4</f>
        <v>6.9984000000000011</v>
      </c>
      <c r="E28" s="28">
        <f>E4</f>
        <v>7.5582720000000014</v>
      </c>
      <c r="F28" s="28">
        <f>F4</f>
        <v>8.1629337600000014</v>
      </c>
      <c r="G28" s="28">
        <f>G4</f>
        <v>8.8159684608000024</v>
      </c>
      <c r="H28" s="32"/>
    </row>
    <row r="29" spans="1:10" x14ac:dyDescent="0.35">
      <c r="A29" s="1" t="s">
        <v>19</v>
      </c>
      <c r="B29" s="33">
        <v>0</v>
      </c>
      <c r="C29" s="34">
        <f>C15-B15</f>
        <v>8.7999999999999972</v>
      </c>
      <c r="D29" s="34">
        <f>D15-C15</f>
        <v>9.5040000000000049</v>
      </c>
      <c r="E29" s="34">
        <f>E15-D15</f>
        <v>10.264320000000026</v>
      </c>
      <c r="F29" s="34">
        <f>F15-E15</f>
        <v>11.08546560000002</v>
      </c>
      <c r="G29" s="34">
        <f>G15-F15</f>
        <v>11.972302847999998</v>
      </c>
      <c r="H29" s="32"/>
    </row>
    <row r="30" spans="1:10" ht="15" thickBot="1" x14ac:dyDescent="0.4">
      <c r="A30" s="10" t="s">
        <v>20</v>
      </c>
      <c r="B30" s="35">
        <v>0</v>
      </c>
      <c r="C30" s="36">
        <f>C16-B16+C4</f>
        <v>16.079999999999995</v>
      </c>
      <c r="D30" s="36">
        <f>D16-C16+D4</f>
        <v>17.366400000000024</v>
      </c>
      <c r="E30" s="36">
        <f>E16-D16+E4</f>
        <v>18.755712000000003</v>
      </c>
      <c r="F30" s="36">
        <f>F16-E16+F4</f>
        <v>20.256168960000011</v>
      </c>
      <c r="G30" s="36">
        <f>G16-F16+G4</f>
        <v>21.876662476800014</v>
      </c>
      <c r="H30" s="32"/>
    </row>
    <row r="31" spans="1:10" x14ac:dyDescent="0.35">
      <c r="A31" s="4" t="s">
        <v>17</v>
      </c>
      <c r="B31" s="27">
        <v>0</v>
      </c>
      <c r="C31" s="37">
        <f>C26-C27+C28-C29-C30</f>
        <v>7.304000000000034</v>
      </c>
      <c r="D31" s="37">
        <f t="shared" ref="D31:G31" si="16">D26-D27+D28-D29-D30</f>
        <v>7.8883199999999398</v>
      </c>
      <c r="E31" s="37">
        <f t="shared" si="16"/>
        <v>8.519385600000021</v>
      </c>
      <c r="F31" s="37">
        <f t="shared" si="16"/>
        <v>9.2009364480000713</v>
      </c>
      <c r="G31" s="37">
        <f t="shared" si="16"/>
        <v>9.9370113638400497</v>
      </c>
      <c r="H31" s="64">
        <f>G31*(1+J31)</f>
        <v>10.135751591116851</v>
      </c>
      <c r="I31" t="s">
        <v>36</v>
      </c>
      <c r="J31" s="72">
        <v>0.02</v>
      </c>
    </row>
    <row r="32" spans="1:10" ht="15" thickBot="1" x14ac:dyDescent="0.4">
      <c r="A32" s="16" t="s">
        <v>28</v>
      </c>
      <c r="B32" s="38"/>
      <c r="C32" s="38"/>
      <c r="D32" s="38"/>
      <c r="E32" s="38"/>
      <c r="F32" s="38"/>
      <c r="G32" s="36">
        <f>H31/(B35-J31)</f>
        <v>168.92919318528084</v>
      </c>
      <c r="H32" s="39"/>
    </row>
    <row r="33" spans="1:8" x14ac:dyDescent="0.35">
      <c r="A33" s="11" t="s">
        <v>29</v>
      </c>
      <c r="B33" s="40">
        <v>0</v>
      </c>
      <c r="C33" s="41">
        <f>C31</f>
        <v>7.304000000000034</v>
      </c>
      <c r="D33" s="41">
        <f t="shared" ref="D33:F33" si="17">D31</f>
        <v>7.8883199999999398</v>
      </c>
      <c r="E33" s="41">
        <f t="shared" si="17"/>
        <v>8.519385600000021</v>
      </c>
      <c r="F33" s="41">
        <f t="shared" si="17"/>
        <v>9.2009364480000713</v>
      </c>
      <c r="G33" s="41">
        <f>G31+G32</f>
        <v>178.86620454912088</v>
      </c>
      <c r="H33" s="39"/>
    </row>
    <row r="34" spans="1:8" x14ac:dyDescent="0.35">
      <c r="D34" s="53"/>
      <c r="E34" s="53"/>
      <c r="F34" s="53"/>
      <c r="G34" s="53"/>
    </row>
    <row r="35" spans="1:8" x14ac:dyDescent="0.35">
      <c r="A35" t="s">
        <v>26</v>
      </c>
      <c r="B35" s="55">
        <v>0.08</v>
      </c>
    </row>
    <row r="36" spans="1:8" x14ac:dyDescent="0.35">
      <c r="A36" s="11" t="s">
        <v>37</v>
      </c>
      <c r="B36" s="41">
        <f>NPV(B35,C33:G33)</f>
        <v>148.78518518518581</v>
      </c>
      <c r="C36" s="13"/>
    </row>
    <row r="37" spans="1:8" x14ac:dyDescent="0.35">
      <c r="A37" s="24" t="s">
        <v>38</v>
      </c>
      <c r="B37" s="54">
        <f>B20-B14</f>
        <v>56</v>
      </c>
      <c r="C37" s="75" t="s">
        <v>43</v>
      </c>
      <c r="D37" s="75"/>
    </row>
    <row r="38" spans="1:8" x14ac:dyDescent="0.35">
      <c r="A38" s="11" t="s">
        <v>39</v>
      </c>
      <c r="B38" s="41">
        <f>B36-B37</f>
        <v>92.78518518518581</v>
      </c>
      <c r="C38" s="76" t="s">
        <v>44</v>
      </c>
      <c r="D38" s="76"/>
    </row>
  </sheetData>
  <mergeCells count="4">
    <mergeCell ref="I1:J1"/>
    <mergeCell ref="B12:G12"/>
    <mergeCell ref="C37:D37"/>
    <mergeCell ref="C38:D38"/>
  </mergeCells>
  <phoneticPr fontId="5" type="noConversion"/>
  <pageMargins left="0.7" right="0.7" top="0.75" bottom="0.75" header="0.3" footer="0.3"/>
  <ignoredErrors>
    <ignoredError sqref="B8:G8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DCF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Howard</dc:creator>
  <cp:lastModifiedBy>Philip Howard</cp:lastModifiedBy>
  <dcterms:created xsi:type="dcterms:W3CDTF">2024-02-25T22:02:44Z</dcterms:created>
  <dcterms:modified xsi:type="dcterms:W3CDTF">2024-03-28T00:00:24Z</dcterms:modified>
</cp:coreProperties>
</file>