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dwho\Dropbox (Personal)\Courses\Teaching\Financial Analytics Spring 2025\Course\3 - Financial Statements &amp; Free Cash Flow\1 - Async\Excel\"/>
    </mc:Choice>
  </mc:AlternateContent>
  <xr:revisionPtr revIDLastSave="0" documentId="13_ncr:1_{5E9DBB29-6825-4D94-B8A3-5AC50E05182D}" xr6:coauthVersionLast="47" xr6:coauthVersionMax="47" xr10:uidLastSave="{00000000-0000-0000-0000-000000000000}"/>
  <bookViews>
    <workbookView xWindow="-110" yWindow="-110" windowWidth="19420" windowHeight="10420" xr2:uid="{6394BC74-EAE9-47A1-8528-22ED1E30B107}"/>
  </bookViews>
  <sheets>
    <sheet name="Project Description" sheetId="9" r:id="rId1"/>
    <sheet name="Financial Statements" sheetId="2" r:id="rId2"/>
    <sheet name="Working Capital" sheetId="8" r:id="rId3"/>
    <sheet name="CapEx &amp; Depreciation" sheetId="7" r:id="rId4"/>
    <sheet name="Equity &amp; Deb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2" l="1"/>
  <c r="E43" i="2"/>
  <c r="C43" i="2"/>
  <c r="D41" i="2"/>
  <c r="E41" i="2"/>
  <c r="C41" i="2"/>
  <c r="K36" i="2" l="1"/>
  <c r="J36" i="2"/>
  <c r="I36" i="2"/>
  <c r="H36" i="2"/>
  <c r="I35" i="2"/>
  <c r="J35" i="2"/>
  <c r="K35" i="2"/>
  <c r="H35" i="2"/>
  <c r="E3" i="7"/>
  <c r="D3" i="7"/>
  <c r="D2" i="7"/>
  <c r="C2" i="7"/>
  <c r="E3" i="2" l="1"/>
  <c r="D3" i="2"/>
  <c r="C3" i="2"/>
  <c r="E4" i="8"/>
  <c r="D4" i="8"/>
  <c r="C4" i="8"/>
  <c r="E3" i="8"/>
  <c r="D3" i="8"/>
  <c r="C3" i="8"/>
  <c r="E2" i="8"/>
  <c r="D2" i="8"/>
  <c r="C2" i="8"/>
  <c r="B4" i="8"/>
  <c r="B3" i="8"/>
  <c r="B2" i="8"/>
  <c r="B4" i="7"/>
  <c r="D5" i="2" l="1"/>
  <c r="E5" i="8"/>
  <c r="B5" i="8"/>
  <c r="D5" i="8"/>
  <c r="E6" i="8" s="1"/>
  <c r="C5" i="8"/>
  <c r="D6" i="8" s="1"/>
  <c r="C3" i="7"/>
  <c r="C4" i="7" s="1"/>
  <c r="D4" i="7" s="1"/>
  <c r="E2" i="7" s="1"/>
  <c r="C6" i="8" l="1"/>
  <c r="E4" i="7"/>
  <c r="C25" i="2" l="1"/>
  <c r="D25" i="2" s="1"/>
  <c r="E5" i="2" l="1"/>
  <c r="E25" i="2"/>
  <c r="K18" i="2" l="1"/>
  <c r="I18" i="2"/>
  <c r="J18" i="2"/>
  <c r="H18" i="2"/>
  <c r="B15" i="3"/>
  <c r="C15" i="3" s="1"/>
  <c r="D15" i="3" s="1"/>
  <c r="E15" i="3" s="1"/>
  <c r="C24" i="2"/>
  <c r="D24" i="2" s="1"/>
  <c r="E24" i="2" s="1"/>
  <c r="E4" i="3" l="1"/>
  <c r="D4" i="3"/>
  <c r="C4" i="3"/>
  <c r="B4" i="3"/>
  <c r="B5" i="3" s="1"/>
  <c r="D45" i="2"/>
  <c r="C45" i="2"/>
  <c r="B45" i="2"/>
  <c r="E42" i="2"/>
  <c r="E35" i="2"/>
  <c r="D35" i="2"/>
  <c r="C35" i="2"/>
  <c r="B35" i="2"/>
  <c r="C48" i="2"/>
  <c r="I19" i="2" l="1"/>
  <c r="H34" i="2"/>
  <c r="J19" i="2"/>
  <c r="K34" i="2"/>
  <c r="I34" i="2"/>
  <c r="H26" i="2"/>
  <c r="K19" i="2"/>
  <c r="C44" i="2"/>
  <c r="H21" i="2"/>
  <c r="B9" i="3"/>
  <c r="C5" i="3"/>
  <c r="H19" i="2"/>
  <c r="J34" i="2"/>
  <c r="E44" i="2"/>
  <c r="E46" i="2" s="1"/>
  <c r="D44" i="2"/>
  <c r="C5" i="2"/>
  <c r="B26" i="2"/>
  <c r="B36" i="2" s="1"/>
  <c r="H22" i="2" l="1"/>
  <c r="H29" i="2" s="1"/>
  <c r="B16" i="2" s="1"/>
  <c r="C6" i="2"/>
  <c r="C7" i="2" s="1"/>
  <c r="C8" i="2" s="1"/>
  <c r="H37" i="2"/>
  <c r="I21" i="2"/>
  <c r="D5" i="3"/>
  <c r="B46" i="2"/>
  <c r="C42" i="2"/>
  <c r="C46" i="2" s="1"/>
  <c r="D42" i="2"/>
  <c r="D46" i="2" s="1"/>
  <c r="C26" i="2"/>
  <c r="C36" i="2" s="1"/>
  <c r="B34" i="2" l="1"/>
  <c r="B37" i="2" s="1"/>
  <c r="D6" i="2"/>
  <c r="D7" i="2" s="1"/>
  <c r="K21" i="2"/>
  <c r="J21" i="2"/>
  <c r="I22" i="2"/>
  <c r="E5" i="3"/>
  <c r="B48" i="2"/>
  <c r="B19" i="2"/>
  <c r="B29" i="2" s="1"/>
  <c r="D26" i="2"/>
  <c r="D36" i="2" s="1"/>
  <c r="E26" i="2"/>
  <c r="E36" i="2" s="1"/>
  <c r="C9" i="2"/>
  <c r="C10" i="2" l="1"/>
  <c r="C11" i="2"/>
  <c r="K22" i="2"/>
  <c r="D8" i="2"/>
  <c r="D9" i="2" s="1"/>
  <c r="J22" i="2"/>
  <c r="E6" i="2"/>
  <c r="E7" i="2" s="1"/>
  <c r="D10" i="2" l="1"/>
  <c r="D7" i="3" s="1"/>
  <c r="D11" i="2"/>
  <c r="C7" i="3"/>
  <c r="C8" i="3" s="1"/>
  <c r="C9" i="3" s="1"/>
  <c r="I25" i="2"/>
  <c r="E8" i="2"/>
  <c r="E9" i="2" s="1"/>
  <c r="E10" i="2" l="1"/>
  <c r="E7" i="3" s="1"/>
  <c r="E11" i="2"/>
  <c r="D8" i="3"/>
  <c r="D9" i="3" s="1"/>
  <c r="J25" i="2"/>
  <c r="I26" i="2"/>
  <c r="I29" i="2" s="1"/>
  <c r="C16" i="2" s="1"/>
  <c r="I37" i="2"/>
  <c r="C34" i="2" l="1"/>
  <c r="C37" i="2" s="1"/>
  <c r="C19" i="2"/>
  <c r="C29" i="2" s="1"/>
  <c r="E8" i="3"/>
  <c r="E9" i="3" s="1"/>
  <c r="K37" i="2" s="1"/>
  <c r="K25" i="2"/>
  <c r="J26" i="2"/>
  <c r="J29" i="2" s="1"/>
  <c r="D16" i="2" s="1"/>
  <c r="J37" i="2"/>
  <c r="D19" i="2" l="1"/>
  <c r="D29" i="2" s="1"/>
  <c r="D34" i="2"/>
  <c r="D37" i="2" s="1"/>
  <c r="K26" i="2"/>
  <c r="K29" i="2" s="1"/>
  <c r="E16" i="2" s="1"/>
  <c r="E19" i="2" l="1"/>
  <c r="E29" i="2" s="1"/>
  <c r="E34" i="2"/>
  <c r="E37" i="2" s="1"/>
</calcChain>
</file>

<file path=xl/sharedStrings.xml><?xml version="1.0" encoding="utf-8"?>
<sst xmlns="http://schemas.openxmlformats.org/spreadsheetml/2006/main" count="142" uniqueCount="85">
  <si>
    <t>Cash</t>
  </si>
  <si>
    <t>Accounts Receivable</t>
  </si>
  <si>
    <t>Inventory</t>
  </si>
  <si>
    <t>Total Current Assets</t>
  </si>
  <si>
    <t>Net Fixed Assets</t>
  </si>
  <si>
    <t>Total Assets</t>
  </si>
  <si>
    <t>Accounts Payable</t>
  </si>
  <si>
    <t>Short-term Debt</t>
  </si>
  <si>
    <t>Total Current Liabilities</t>
  </si>
  <si>
    <t>Long-term Debt</t>
  </si>
  <si>
    <t>Total Liabilities</t>
  </si>
  <si>
    <t>Assets</t>
  </si>
  <si>
    <t>Liabilities &amp; Equity</t>
  </si>
  <si>
    <t>Current Portion</t>
  </si>
  <si>
    <t>Total Liabilities &amp; Equity</t>
  </si>
  <si>
    <t>Equity</t>
  </si>
  <si>
    <t>Income Statement</t>
  </si>
  <si>
    <t>Sales</t>
  </si>
  <si>
    <t>- Depreciation</t>
  </si>
  <si>
    <t>EBIT</t>
  </si>
  <si>
    <t>- Interest</t>
  </si>
  <si>
    <t>= EBT</t>
  </si>
  <si>
    <t>- Tax</t>
  </si>
  <si>
    <t>= Net Income</t>
  </si>
  <si>
    <t>= Interest Rate x Debt</t>
  </si>
  <si>
    <t>Tax Rate</t>
  </si>
  <si>
    <t>Year 0</t>
  </si>
  <si>
    <t>Year 1</t>
  </si>
  <si>
    <t>Year 2</t>
  </si>
  <si>
    <t>Year 3</t>
  </si>
  <si>
    <t>- COGS (Cost of Goods Sold)</t>
  </si>
  <si>
    <t>Interest Rate</t>
  </si>
  <si>
    <t>Cash is assumed to be the "residual" or "plug".</t>
  </si>
  <si>
    <t xml:space="preserve">   Addition to Retained Earnings</t>
  </si>
  <si>
    <t xml:space="preserve">   Dividends</t>
  </si>
  <si>
    <t>Dividend Payout</t>
  </si>
  <si>
    <t>Working Capital Requirements</t>
  </si>
  <si>
    <t>Line of Credit</t>
  </si>
  <si>
    <t>Free Cash Flow</t>
  </si>
  <si>
    <t>+ Depreciation</t>
  </si>
  <si>
    <t>- Change WCR</t>
  </si>
  <si>
    <t>- Net Capital Expenditures</t>
  </si>
  <si>
    <t>- Cash Tax</t>
  </si>
  <si>
    <t>= EBIT x Tax Rate</t>
  </si>
  <si>
    <t>= EBT x Tax Rate</t>
  </si>
  <si>
    <t>NPV @ WACC=8%</t>
  </si>
  <si>
    <t>Retained Earnings</t>
  </si>
  <si>
    <t>Repurchases</t>
  </si>
  <si>
    <t>Addition to Retained Earnings</t>
  </si>
  <si>
    <t>Net New Equity</t>
  </si>
  <si>
    <t>Common Stock</t>
  </si>
  <si>
    <t>New Issues</t>
  </si>
  <si>
    <t xml:space="preserve"> New Equity = Old Equity + Net New Equity Borrowing + Addition RE</t>
  </si>
  <si>
    <t xml:space="preserve"> New Debt = Old Debt + Net New Debt Borrowing</t>
  </si>
  <si>
    <t>Plants, Property &amp; Equipment (PP&amp;E)</t>
  </si>
  <si>
    <t>Accumulated Depreciation</t>
  </si>
  <si>
    <t>Straight Line Depreciation</t>
  </si>
  <si>
    <t>Book Value</t>
  </si>
  <si>
    <t>Managerial Balance Sheet</t>
  </si>
  <si>
    <t>Balance Sheet</t>
  </si>
  <si>
    <t>Working Capital</t>
  </si>
  <si>
    <t>Change WCR</t>
  </si>
  <si>
    <t>Collect from customers by end of year 3.</t>
  </si>
  <si>
    <t>Repay suppliers by end of year 3.</t>
  </si>
  <si>
    <t>Repay bank loan by end of year 3.</t>
  </si>
  <si>
    <t>Sell off all inventory by end of year 3.</t>
  </si>
  <si>
    <t>Assume profit margin of 30%</t>
  </si>
  <si>
    <t>PPE</t>
  </si>
  <si>
    <t>WCR = Inventory + AR - AP</t>
  </si>
  <si>
    <t>You are going to start a pizza business.</t>
  </si>
  <si>
    <t>2. You will sell $60 of long-term bonds. You will repay $20 each year over the thee three years. Both the LoC and bond have a cost of debt of 5%.</t>
  </si>
  <si>
    <t>3. You will issue $200 of equity.</t>
  </si>
  <si>
    <t>In years 1 and 2, you will have:</t>
  </si>
  <si>
    <t>3. $50 in inventory. Your inventory will be sold off by the end of year 3.</t>
  </si>
  <si>
    <t>2. $70 in accounts payable. Suppliers will be fully repaid by the end of year 3.</t>
  </si>
  <si>
    <t>1. $100 in accounts receiveble. Customers will be fully repaid by the end of year 3.</t>
  </si>
  <si>
    <t>40% of the project's net income will be paid out to shareholders.</t>
  </si>
  <si>
    <t>The corporate tax rate is 30%.</t>
  </si>
  <si>
    <t>You will need $300 to buy a pizza oven. The business and oven will last three years. The equipment will be straightline depreciated.</t>
  </si>
  <si>
    <t>At a WACC of 8%, calculate the project's NPV. Should you accept or reject the project?</t>
  </si>
  <si>
    <t>Assume cash is your residual.</t>
  </si>
  <si>
    <t>1. You will utilize $40 from your bank's line of credit. You will repay the LoC by the end of year 3.</t>
  </si>
  <si>
    <t>Sales is projected to be $1000 with a gross profit margin of 30% (i.e. $700 in COGS) in years 1 through 3.</t>
  </si>
  <si>
    <t>=EBIT</t>
  </si>
  <si>
    <t>You will raise capital from three sources: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</si>
</sst>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quotePrefix="1"/>
    <xf numFmtId="0" fontId="3" fillId="0" borderId="2" xfId="0" applyFont="1" applyBorder="1"/>
    <xf numFmtId="0" fontId="4" fillId="0" borderId="0" xfId="0" applyFont="1"/>
    <xf numFmtId="164" fontId="4" fillId="0" borderId="0" xfId="1" applyNumberFormat="1" applyFont="1" applyFill="1" applyBorder="1" applyAlignment="1">
      <alignment horizontal="right"/>
    </xf>
    <xf numFmtId="164" fontId="4" fillId="0" borderId="0" xfId="1" applyNumberFormat="1" applyFont="1" applyFill="1" applyAlignment="1">
      <alignment horizontal="right"/>
    </xf>
    <xf numFmtId="0" fontId="4" fillId="0" borderId="2" xfId="0" applyFont="1" applyBorder="1"/>
    <xf numFmtId="164" fontId="4" fillId="0" borderId="2" xfId="1" applyNumberFormat="1" applyFont="1" applyFill="1" applyBorder="1" applyAlignment="1">
      <alignment horizontal="right"/>
    </xf>
    <xf numFmtId="0" fontId="3" fillId="0" borderId="0" xfId="0" applyFont="1"/>
    <xf numFmtId="164" fontId="3" fillId="0" borderId="0" xfId="1" applyNumberFormat="1" applyFont="1" applyFill="1" applyBorder="1" applyAlignment="1">
      <alignment horizontal="right"/>
    </xf>
    <xf numFmtId="0" fontId="4" fillId="0" borderId="0" xfId="0" quotePrefix="1" applyFont="1"/>
    <xf numFmtId="0" fontId="4" fillId="0" borderId="1" xfId="0" applyFont="1" applyBorder="1"/>
    <xf numFmtId="0" fontId="4" fillId="0" borderId="3" xfId="0" applyFont="1" applyBorder="1"/>
    <xf numFmtId="164" fontId="4" fillId="0" borderId="3" xfId="1" applyNumberFormat="1" applyFont="1" applyFill="1" applyBorder="1" applyAlignment="1">
      <alignment horizontal="right"/>
    </xf>
    <xf numFmtId="0" fontId="1" fillId="0" borderId="2" xfId="0" applyFont="1" applyBorder="1"/>
    <xf numFmtId="0" fontId="0" fillId="0" borderId="1" xfId="0" applyBorder="1"/>
    <xf numFmtId="9" fontId="0" fillId="0" borderId="0" xfId="0" applyNumberFormat="1"/>
    <xf numFmtId="164" fontId="0" fillId="0" borderId="2" xfId="1" applyNumberFormat="1" applyFont="1" applyBorder="1"/>
    <xf numFmtId="164" fontId="0" fillId="0" borderId="0" xfId="1" applyNumberFormat="1" applyFont="1"/>
    <xf numFmtId="164" fontId="0" fillId="0" borderId="1" xfId="1" applyNumberFormat="1" applyFont="1" applyBorder="1"/>
    <xf numFmtId="164" fontId="0" fillId="0" borderId="0" xfId="1" quotePrefix="1" applyNumberFormat="1" applyFont="1"/>
    <xf numFmtId="164" fontId="1" fillId="0" borderId="0" xfId="1" applyNumberFormat="1" applyFont="1"/>
    <xf numFmtId="0" fontId="3" fillId="0" borderId="2" xfId="1" applyNumberFormat="1" applyFont="1" applyFill="1" applyBorder="1" applyAlignment="1">
      <alignment horizontal="center"/>
    </xf>
    <xf numFmtId="164" fontId="0" fillId="0" borderId="0" xfId="1" quotePrefix="1" applyNumberFormat="1" applyFont="1" applyAlignment="1">
      <alignment horizontal="left"/>
    </xf>
    <xf numFmtId="8" fontId="0" fillId="0" borderId="0" xfId="0" applyNumberFormat="1"/>
    <xf numFmtId="164" fontId="0" fillId="0" borderId="0" xfId="1" applyNumberFormat="1" applyFont="1" applyBorder="1"/>
    <xf numFmtId="0" fontId="4" fillId="0" borderId="2" xfId="0" quotePrefix="1" applyFont="1" applyBorder="1"/>
    <xf numFmtId="164" fontId="0" fillId="0" borderId="0" xfId="1" quotePrefix="1" applyNumberFormat="1" applyFont="1" applyAlignment="1"/>
    <xf numFmtId="0" fontId="1" fillId="0" borderId="0" xfId="0" applyFont="1"/>
    <xf numFmtId="164" fontId="0" fillId="0" borderId="0" xfId="0" applyNumberFormat="1"/>
    <xf numFmtId="0" fontId="4" fillId="0" borderId="1" xfId="0" quotePrefix="1" applyFont="1" applyBorder="1"/>
    <xf numFmtId="0" fontId="0" fillId="0" borderId="4" xfId="0" applyBorder="1"/>
    <xf numFmtId="164" fontId="0" fillId="0" borderId="4" xfId="1" applyNumberFormat="1" applyFont="1" applyBorder="1"/>
    <xf numFmtId="164" fontId="0" fillId="0" borderId="3" xfId="1" applyNumberFormat="1" applyFont="1" applyBorder="1"/>
    <xf numFmtId="0" fontId="0" fillId="0" borderId="2" xfId="0" applyBorder="1"/>
    <xf numFmtId="164" fontId="0" fillId="0" borderId="0" xfId="1" applyNumberFormat="1" applyFont="1" applyAlignment="1">
      <alignment vertical="top" wrapText="1"/>
    </xf>
    <xf numFmtId="9" fontId="0" fillId="0" borderId="0" xfId="2" applyFont="1"/>
    <xf numFmtId="164" fontId="4" fillId="0" borderId="0" xfId="1" applyNumberFormat="1" applyFont="1" applyFill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3" fillId="0" borderId="2" xfId="1" applyNumberFormat="1" applyFont="1" applyFill="1" applyBorder="1" applyAlignment="1">
      <alignment horizontal="center"/>
    </xf>
    <xf numFmtId="164" fontId="0" fillId="2" borderId="1" xfId="1" applyNumberFormat="1" applyFont="1" applyFill="1" applyBorder="1"/>
    <xf numFmtId="164" fontId="0" fillId="2" borderId="0" xfId="1" applyNumberFormat="1" applyFont="1" applyFill="1"/>
    <xf numFmtId="44" fontId="0" fillId="2" borderId="1" xfId="1" applyFont="1" applyFill="1" applyBorder="1"/>
    <xf numFmtId="164" fontId="1" fillId="2" borderId="4" xfId="1" applyNumberFormat="1" applyFont="1" applyFill="1" applyBorder="1"/>
    <xf numFmtId="164" fontId="4" fillId="2" borderId="0" xfId="1" applyNumberFormat="1" applyFont="1" applyFill="1" applyBorder="1" applyAlignment="1">
      <alignment horizontal="right"/>
    </xf>
    <xf numFmtId="164" fontId="0" fillId="2" borderId="1" xfId="1" applyNumberFormat="1" applyFont="1" applyFill="1" applyBorder="1" applyAlignment="1"/>
    <xf numFmtId="164" fontId="4" fillId="2" borderId="3" xfId="1" applyNumberFormat="1" applyFont="1" applyFill="1" applyBorder="1" applyAlignment="1">
      <alignment horizontal="right"/>
    </xf>
    <xf numFmtId="164" fontId="4" fillId="2" borderId="0" xfId="1" applyNumberFormat="1" applyFont="1" applyFill="1" applyAlignment="1">
      <alignment horizontal="right"/>
    </xf>
    <xf numFmtId="164" fontId="4" fillId="2" borderId="1" xfId="1" applyNumberFormat="1" applyFont="1" applyFill="1" applyBorder="1" applyAlignment="1">
      <alignment horizontal="right"/>
    </xf>
    <xf numFmtId="164" fontId="4" fillId="2" borderId="0" xfId="1" applyNumberFormat="1" applyFont="1" applyFill="1" applyBorder="1" applyAlignment="1"/>
    <xf numFmtId="0" fontId="0" fillId="2" borderId="1" xfId="0" applyFill="1" applyBorder="1"/>
    <xf numFmtId="164" fontId="0" fillId="2" borderId="1" xfId="0" applyNumberFormat="1" applyFill="1" applyBorder="1"/>
    <xf numFmtId="164" fontId="4" fillId="2" borderId="2" xfId="1" applyNumberFormat="1" applyFont="1" applyFill="1" applyBorder="1" applyAlignment="1"/>
    <xf numFmtId="164" fontId="3" fillId="2" borderId="0" xfId="1" applyNumberFormat="1" applyFont="1" applyFill="1" applyBorder="1" applyAlignment="1">
      <alignment horizontal="right"/>
    </xf>
    <xf numFmtId="164" fontId="1" fillId="2" borderId="0" xfId="1" applyNumberFormat="1" applyFont="1" applyFill="1"/>
    <xf numFmtId="164" fontId="0" fillId="2" borderId="0" xfId="0" quotePrefix="1" applyNumberFormat="1" applyFill="1"/>
    <xf numFmtId="164" fontId="0" fillId="2" borderId="0" xfId="1" applyNumberFormat="1" applyFont="1" applyFill="1" applyBorder="1"/>
    <xf numFmtId="164" fontId="4" fillId="2" borderId="2" xfId="1" applyNumberFormat="1" applyFont="1" applyFill="1" applyBorder="1" applyAlignment="1">
      <alignment horizontal="right"/>
    </xf>
    <xf numFmtId="164" fontId="0" fillId="2" borderId="2" xfId="1" applyNumberFormat="1" applyFont="1" applyFill="1" applyBorder="1"/>
    <xf numFmtId="0" fontId="2" fillId="0" borderId="0" xfId="1" applyNumberFormat="1" applyFont="1" applyAlignment="1"/>
    <xf numFmtId="0" fontId="1" fillId="0" borderId="2" xfId="0" applyFont="1" applyBorder="1" applyAlignment="1">
      <alignment horizontal="center"/>
    </xf>
    <xf numFmtId="0" fontId="2" fillId="0" borderId="0" xfId="1" applyNumberFormat="1" applyFont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quotePrefix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6" xfId="0" quotePrefix="1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4" xfId="0" quotePrefix="1" applyFont="1" applyBorder="1" applyAlignment="1">
      <alignment horizontal="left"/>
    </xf>
    <xf numFmtId="0" fontId="0" fillId="0" borderId="0" xfId="0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AEB0D-3A27-486D-AC6C-E43C29FCDDD3}">
  <dimension ref="A1:A23"/>
  <sheetViews>
    <sheetView tabSelected="1" workbookViewId="0">
      <selection activeCell="A5" sqref="A5"/>
    </sheetView>
  </sheetViews>
  <sheetFormatPr defaultRowHeight="14.5" x14ac:dyDescent="0.35"/>
  <sheetData>
    <row r="1" spans="1:1" x14ac:dyDescent="0.35">
      <c r="A1" t="s">
        <v>69</v>
      </c>
    </row>
    <row r="3" spans="1:1" x14ac:dyDescent="0.35">
      <c r="A3" t="s">
        <v>78</v>
      </c>
    </row>
    <row r="5" spans="1:1" x14ac:dyDescent="0.35">
      <c r="A5" t="s">
        <v>84</v>
      </c>
    </row>
    <row r="6" spans="1:1" x14ac:dyDescent="0.35">
      <c r="A6" t="s">
        <v>81</v>
      </c>
    </row>
    <row r="7" spans="1:1" x14ac:dyDescent="0.35">
      <c r="A7" t="s">
        <v>70</v>
      </c>
    </row>
    <row r="8" spans="1:1" x14ac:dyDescent="0.35">
      <c r="A8" t="s">
        <v>71</v>
      </c>
    </row>
    <row r="10" spans="1:1" x14ac:dyDescent="0.35">
      <c r="A10" t="s">
        <v>72</v>
      </c>
    </row>
    <row r="11" spans="1:1" x14ac:dyDescent="0.35">
      <c r="A11" t="s">
        <v>75</v>
      </c>
    </row>
    <row r="12" spans="1:1" x14ac:dyDescent="0.35">
      <c r="A12" t="s">
        <v>74</v>
      </c>
    </row>
    <row r="13" spans="1:1" x14ac:dyDescent="0.35">
      <c r="A13" t="s">
        <v>73</v>
      </c>
    </row>
    <row r="15" spans="1:1" x14ac:dyDescent="0.35">
      <c r="A15" t="s">
        <v>76</v>
      </c>
    </row>
    <row r="17" spans="1:1" x14ac:dyDescent="0.35">
      <c r="A17" t="s">
        <v>77</v>
      </c>
    </row>
    <row r="19" spans="1:1" x14ac:dyDescent="0.35">
      <c r="A19" t="s">
        <v>82</v>
      </c>
    </row>
    <row r="21" spans="1:1" x14ac:dyDescent="0.35">
      <c r="A21" t="s">
        <v>80</v>
      </c>
    </row>
    <row r="23" spans="1:1" x14ac:dyDescent="0.35">
      <c r="A23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1FB90-26B1-44C9-90FF-AB3D820DD8A7}">
  <dimension ref="A1:L57"/>
  <sheetViews>
    <sheetView workbookViewId="0">
      <selection activeCell="A5" sqref="A5:B5"/>
    </sheetView>
  </sheetViews>
  <sheetFormatPr defaultRowHeight="14.5" x14ac:dyDescent="0.35"/>
  <cols>
    <col min="1" max="1" width="30.6328125" bestFit="1" customWidth="1"/>
    <col min="2" max="2" width="6.08984375" style="18" bestFit="1" customWidth="1"/>
    <col min="3" max="5" width="7.6328125" style="18" bestFit="1" customWidth="1"/>
    <col min="6" max="6" width="33.81640625" style="18" bestFit="1" customWidth="1"/>
    <col min="7" max="7" width="20.90625" bestFit="1" customWidth="1"/>
    <col min="8" max="11" width="6.08984375" bestFit="1" customWidth="1"/>
    <col min="12" max="12" width="53.81640625" bestFit="1" customWidth="1"/>
  </cols>
  <sheetData>
    <row r="1" spans="1:12" ht="15" thickBot="1" x14ac:dyDescent="0.4">
      <c r="A1" s="64" t="s">
        <v>16</v>
      </c>
      <c r="B1" s="64"/>
      <c r="C1" s="22" t="s">
        <v>27</v>
      </c>
      <c r="D1" s="22" t="s">
        <v>28</v>
      </c>
      <c r="E1" s="22" t="s">
        <v>29</v>
      </c>
    </row>
    <row r="2" spans="1:12" x14ac:dyDescent="0.35">
      <c r="A2" s="65" t="s">
        <v>17</v>
      </c>
      <c r="B2" s="65"/>
      <c r="C2" s="18">
        <v>1000</v>
      </c>
      <c r="D2" s="18">
        <v>1000</v>
      </c>
      <c r="E2" s="18">
        <v>1000</v>
      </c>
      <c r="G2" t="s">
        <v>25</v>
      </c>
      <c r="H2" s="16">
        <v>0.3</v>
      </c>
    </row>
    <row r="3" spans="1:12" x14ac:dyDescent="0.35">
      <c r="A3" s="66" t="s">
        <v>30</v>
      </c>
      <c r="B3" s="66"/>
      <c r="C3" s="18">
        <f>C2*0.7</f>
        <v>700</v>
      </c>
      <c r="D3" s="18">
        <f t="shared" ref="D3:E3" si="0">D2*0.7</f>
        <v>700</v>
      </c>
      <c r="E3" s="18">
        <f t="shared" si="0"/>
        <v>700</v>
      </c>
      <c r="F3" s="18" t="s">
        <v>66</v>
      </c>
      <c r="G3" t="s">
        <v>31</v>
      </c>
      <c r="H3" s="16">
        <v>0.05</v>
      </c>
    </row>
    <row r="4" spans="1:12" x14ac:dyDescent="0.35">
      <c r="A4" s="67" t="s">
        <v>18</v>
      </c>
      <c r="B4" s="67"/>
      <c r="C4" s="42">
        <v>100</v>
      </c>
      <c r="D4" s="42">
        <v>100</v>
      </c>
      <c r="E4" s="42">
        <v>100</v>
      </c>
      <c r="G4" t="s">
        <v>35</v>
      </c>
      <c r="H4" s="16">
        <v>0.4</v>
      </c>
    </row>
    <row r="5" spans="1:12" x14ac:dyDescent="0.35">
      <c r="A5" s="68" t="s">
        <v>83</v>
      </c>
      <c r="B5" s="69"/>
      <c r="C5" s="43">
        <f>C2-C3-C4</f>
        <v>200</v>
      </c>
      <c r="D5" s="43">
        <f t="shared" ref="D5:E5" si="1">D2-D3-D4</f>
        <v>200</v>
      </c>
      <c r="E5" s="43">
        <f t="shared" si="1"/>
        <v>200</v>
      </c>
      <c r="J5" s="24"/>
    </row>
    <row r="6" spans="1:12" x14ac:dyDescent="0.35">
      <c r="A6" s="67" t="s">
        <v>20</v>
      </c>
      <c r="B6" s="67"/>
      <c r="C6" s="44">
        <f>(H17+H21)*$H$3</f>
        <v>4</v>
      </c>
      <c r="D6" s="44">
        <f>(I17+I21)*$H$3</f>
        <v>3</v>
      </c>
      <c r="E6" s="44">
        <f>(J17+J21)*$H$3</f>
        <v>2</v>
      </c>
      <c r="F6" s="23" t="s">
        <v>24</v>
      </c>
    </row>
    <row r="7" spans="1:12" x14ac:dyDescent="0.35">
      <c r="A7" s="66" t="s">
        <v>21</v>
      </c>
      <c r="B7" s="66"/>
      <c r="C7" s="43">
        <f>C5-C6</f>
        <v>196</v>
      </c>
      <c r="D7" s="43">
        <f t="shared" ref="D7:E7" si="2">D5-D6</f>
        <v>197</v>
      </c>
      <c r="E7" s="43">
        <f t="shared" si="2"/>
        <v>198</v>
      </c>
    </row>
    <row r="8" spans="1:12" x14ac:dyDescent="0.35">
      <c r="A8" s="67" t="s">
        <v>22</v>
      </c>
      <c r="B8" s="67"/>
      <c r="C8" s="42">
        <f>C7*$H$2</f>
        <v>58.8</v>
      </c>
      <c r="D8" s="42">
        <f>D7*$H$2</f>
        <v>59.099999999999994</v>
      </c>
      <c r="E8" s="42">
        <f>E7*$H$2</f>
        <v>59.4</v>
      </c>
      <c r="F8" s="20" t="s">
        <v>44</v>
      </c>
    </row>
    <row r="9" spans="1:12" x14ac:dyDescent="0.35">
      <c r="A9" s="70" t="s">
        <v>23</v>
      </c>
      <c r="B9" s="70"/>
      <c r="C9" s="45">
        <f>C7-C8</f>
        <v>137.19999999999999</v>
      </c>
      <c r="D9" s="45">
        <f t="shared" ref="D9:E9" si="3">D7-D8</f>
        <v>137.9</v>
      </c>
      <c r="E9" s="45">
        <f t="shared" si="3"/>
        <v>138.6</v>
      </c>
    </row>
    <row r="10" spans="1:12" x14ac:dyDescent="0.35">
      <c r="A10" s="71" t="s">
        <v>33</v>
      </c>
      <c r="B10" s="71"/>
      <c r="C10" s="43">
        <f>C9*(1-$H$4)</f>
        <v>82.32</v>
      </c>
      <c r="D10" s="43">
        <f t="shared" ref="D10:E10" si="4">D9*(1-$H$4)</f>
        <v>82.74</v>
      </c>
      <c r="E10" s="43">
        <f t="shared" si="4"/>
        <v>83.16</v>
      </c>
      <c r="F10" s="27"/>
      <c r="G10" s="27"/>
    </row>
    <row r="11" spans="1:12" x14ac:dyDescent="0.35">
      <c r="A11" s="71" t="s">
        <v>34</v>
      </c>
      <c r="B11" s="71"/>
      <c r="C11" s="43">
        <f>C9*$H$4</f>
        <v>54.879999999999995</v>
      </c>
      <c r="D11" s="43">
        <f t="shared" ref="D11:E11" si="5">D9*$H$4</f>
        <v>55.160000000000004</v>
      </c>
      <c r="E11" s="43">
        <f t="shared" si="5"/>
        <v>55.44</v>
      </c>
      <c r="F11" s="27"/>
      <c r="G11" s="27"/>
      <c r="I11" s="29"/>
    </row>
    <row r="14" spans="1:12" ht="15" thickBot="1" x14ac:dyDescent="0.4">
      <c r="A14" s="62" t="s">
        <v>59</v>
      </c>
      <c r="B14" s="62"/>
      <c r="C14" s="62"/>
      <c r="D14" s="62"/>
      <c r="E14" s="62"/>
      <c r="F14" s="62"/>
      <c r="G14" s="62"/>
      <c r="H14" s="62"/>
      <c r="I14" s="62"/>
      <c r="J14" s="62"/>
      <c r="K14" s="62"/>
    </row>
    <row r="15" spans="1:12" ht="15" thickBot="1" x14ac:dyDescent="0.4">
      <c r="A15" s="2" t="s">
        <v>11</v>
      </c>
      <c r="B15" s="22" t="s">
        <v>26</v>
      </c>
      <c r="C15" s="22" t="s">
        <v>27</v>
      </c>
      <c r="D15" s="22" t="s">
        <v>28</v>
      </c>
      <c r="E15" s="22" t="s">
        <v>29</v>
      </c>
      <c r="G15" s="14" t="s">
        <v>12</v>
      </c>
      <c r="H15" s="22" t="s">
        <v>26</v>
      </c>
      <c r="I15" s="22" t="s">
        <v>27</v>
      </c>
      <c r="J15" s="22" t="s">
        <v>28</v>
      </c>
      <c r="K15" s="22" t="s">
        <v>29</v>
      </c>
    </row>
    <row r="16" spans="1:12" ht="29" x14ac:dyDescent="0.35">
      <c r="A16" s="3" t="s">
        <v>0</v>
      </c>
      <c r="B16" s="46">
        <f>H29-(B17+B18+B26)</f>
        <v>0</v>
      </c>
      <c r="C16" s="46">
        <f>I29-(C17+C18+C26)</f>
        <v>82.32</v>
      </c>
      <c r="D16" s="46">
        <f>J29-(D17+D18+D26)</f>
        <v>245.06</v>
      </c>
      <c r="E16" s="46">
        <f>K29-(E17+E18+E26)</f>
        <v>448.22</v>
      </c>
      <c r="F16" s="35" t="s">
        <v>32</v>
      </c>
      <c r="G16" s="10" t="s">
        <v>6</v>
      </c>
      <c r="H16" s="46">
        <v>0</v>
      </c>
      <c r="I16" s="43">
        <v>70</v>
      </c>
      <c r="J16" s="43">
        <v>70</v>
      </c>
      <c r="K16" s="43">
        <v>0</v>
      </c>
      <c r="L16" t="s">
        <v>63</v>
      </c>
    </row>
    <row r="17" spans="1:12" x14ac:dyDescent="0.35">
      <c r="A17" s="3" t="s">
        <v>1</v>
      </c>
      <c r="B17" s="49">
        <v>0</v>
      </c>
      <c r="C17" s="43">
        <v>100</v>
      </c>
      <c r="D17" s="43">
        <v>100</v>
      </c>
      <c r="E17" s="43">
        <v>0</v>
      </c>
      <c r="F17" s="35" t="s">
        <v>62</v>
      </c>
      <c r="G17" s="3" t="s">
        <v>37</v>
      </c>
      <c r="H17" s="46">
        <v>40</v>
      </c>
      <c r="I17" s="46">
        <v>40</v>
      </c>
      <c r="J17" s="46">
        <v>40</v>
      </c>
      <c r="K17" s="46">
        <v>0</v>
      </c>
      <c r="L17" t="s">
        <v>64</v>
      </c>
    </row>
    <row r="18" spans="1:12" x14ac:dyDescent="0.35">
      <c r="A18" s="11" t="s">
        <v>2</v>
      </c>
      <c r="B18" s="50">
        <v>0</v>
      </c>
      <c r="C18" s="42">
        <v>50</v>
      </c>
      <c r="D18" s="42">
        <v>50</v>
      </c>
      <c r="E18" s="42">
        <v>0</v>
      </c>
      <c r="F18" s="35" t="s">
        <v>65</v>
      </c>
      <c r="G18" s="15" t="s">
        <v>13</v>
      </c>
      <c r="H18" s="42">
        <f>'Equity &amp; Debt'!B14</f>
        <v>20</v>
      </c>
      <c r="I18" s="42">
        <f>'Equity &amp; Debt'!C14</f>
        <v>20</v>
      </c>
      <c r="J18" s="42">
        <f>'Equity &amp; Debt'!D14</f>
        <v>20</v>
      </c>
      <c r="K18" s="42">
        <f>'Equity &amp; Debt'!E14</f>
        <v>0</v>
      </c>
    </row>
    <row r="19" spans="1:12" x14ac:dyDescent="0.35">
      <c r="A19" s="3" t="s">
        <v>3</v>
      </c>
      <c r="B19" s="46">
        <f>SUM(B16:B18)</f>
        <v>0</v>
      </c>
      <c r="C19" s="46">
        <f t="shared" ref="C19:E19" si="6">SUM(C16:C18)</f>
        <v>232.32</v>
      </c>
      <c r="D19" s="46">
        <f t="shared" si="6"/>
        <v>395.06</v>
      </c>
      <c r="E19" s="46">
        <f t="shared" si="6"/>
        <v>448.22</v>
      </c>
      <c r="G19" s="3" t="s">
        <v>8</v>
      </c>
      <c r="H19" s="46">
        <f>SUM(H16:H18)</f>
        <v>60</v>
      </c>
      <c r="I19" s="46">
        <f>SUM(I16:I18)</f>
        <v>130</v>
      </c>
      <c r="J19" s="46">
        <f t="shared" ref="J19:K19" si="7">SUM(J16:J18)</f>
        <v>130</v>
      </c>
      <c r="K19" s="46">
        <f t="shared" si="7"/>
        <v>0</v>
      </c>
    </row>
    <row r="20" spans="1:12" x14ac:dyDescent="0.35">
      <c r="H20" s="18"/>
      <c r="I20" s="18"/>
      <c r="J20" s="18"/>
      <c r="K20" s="18"/>
    </row>
    <row r="21" spans="1:12" x14ac:dyDescent="0.35">
      <c r="G21" s="11" t="s">
        <v>9</v>
      </c>
      <c r="H21" s="50">
        <f>'Equity &amp; Debt'!B15</f>
        <v>40</v>
      </c>
      <c r="I21" s="50">
        <f>'Equity &amp; Debt'!C15</f>
        <v>20</v>
      </c>
      <c r="J21" s="50">
        <f>'Equity &amp; Debt'!D15</f>
        <v>0</v>
      </c>
      <c r="K21" s="50">
        <f>'Equity &amp; Debt'!E15</f>
        <v>0</v>
      </c>
      <c r="L21" s="1" t="s">
        <v>53</v>
      </c>
    </row>
    <row r="22" spans="1:12" x14ac:dyDescent="0.35">
      <c r="G22" s="3" t="s">
        <v>10</v>
      </c>
      <c r="H22" s="51">
        <f>H19+H21</f>
        <v>100</v>
      </c>
      <c r="I22" s="51">
        <f t="shared" ref="I22:K22" si="8">I19+I21</f>
        <v>150</v>
      </c>
      <c r="J22" s="51">
        <f t="shared" si="8"/>
        <v>130</v>
      </c>
      <c r="K22" s="51">
        <f t="shared" si="8"/>
        <v>0</v>
      </c>
    </row>
    <row r="24" spans="1:12" x14ac:dyDescent="0.35">
      <c r="A24" t="s">
        <v>54</v>
      </c>
      <c r="B24" s="46">
        <v>300</v>
      </c>
      <c r="C24" s="46">
        <f>B24</f>
        <v>300</v>
      </c>
      <c r="D24" s="46">
        <f t="shared" ref="D24:E24" si="9">C24</f>
        <v>300</v>
      </c>
      <c r="E24" s="46">
        <f t="shared" si="9"/>
        <v>300</v>
      </c>
      <c r="G24" t="s">
        <v>50</v>
      </c>
      <c r="H24" s="43">
        <v>200</v>
      </c>
      <c r="I24" s="43">
        <v>200</v>
      </c>
      <c r="J24" s="43">
        <v>200</v>
      </c>
      <c r="K24" s="43">
        <v>200</v>
      </c>
    </row>
    <row r="25" spans="1:12" x14ac:dyDescent="0.35">
      <c r="A25" s="11" t="s">
        <v>55</v>
      </c>
      <c r="B25" s="47">
        <v>0</v>
      </c>
      <c r="C25" s="47">
        <f>B25+C4</f>
        <v>100</v>
      </c>
      <c r="D25" s="47">
        <f t="shared" ref="D25:E25" si="10">C25+D4</f>
        <v>200</v>
      </c>
      <c r="E25" s="47">
        <f t="shared" si="10"/>
        <v>300</v>
      </c>
      <c r="G25" s="11" t="s">
        <v>46</v>
      </c>
      <c r="H25" s="52">
        <v>0</v>
      </c>
      <c r="I25" s="53">
        <f>H25+C10</f>
        <v>82.32</v>
      </c>
      <c r="J25" s="53">
        <f t="shared" ref="J25:K25" si="11">I25+D10</f>
        <v>165.06</v>
      </c>
      <c r="K25" s="53">
        <f t="shared" si="11"/>
        <v>248.22</v>
      </c>
    </row>
    <row r="26" spans="1:12" ht="15" thickBot="1" x14ac:dyDescent="0.4">
      <c r="A26" s="12" t="s">
        <v>4</v>
      </c>
      <c r="B26" s="48">
        <f>B24-B25</f>
        <v>300</v>
      </c>
      <c r="C26" s="48">
        <f t="shared" ref="C26:E26" si="12">C24-C25</f>
        <v>200</v>
      </c>
      <c r="D26" s="48">
        <f t="shared" si="12"/>
        <v>100</v>
      </c>
      <c r="E26" s="48">
        <f t="shared" si="12"/>
        <v>0</v>
      </c>
      <c r="G26" s="6" t="s">
        <v>15</v>
      </c>
      <c r="H26" s="54">
        <f>H24+H25</f>
        <v>200</v>
      </c>
      <c r="I26" s="54">
        <f t="shared" ref="I26:K26" si="13">I24+I25</f>
        <v>282.32</v>
      </c>
      <c r="J26" s="54">
        <f t="shared" si="13"/>
        <v>365.06</v>
      </c>
      <c r="K26" s="54">
        <f t="shared" si="13"/>
        <v>448.22</v>
      </c>
      <c r="L26" s="1" t="s">
        <v>52</v>
      </c>
    </row>
    <row r="28" spans="1:12" x14ac:dyDescent="0.35">
      <c r="H28" s="18"/>
      <c r="I28" s="18"/>
      <c r="J28" s="18"/>
      <c r="K28" s="18"/>
    </row>
    <row r="29" spans="1:12" x14ac:dyDescent="0.35">
      <c r="A29" s="8" t="s">
        <v>5</v>
      </c>
      <c r="B29" s="55">
        <f>B19+B26</f>
        <v>300</v>
      </c>
      <c r="C29" s="55">
        <f>C19+C26</f>
        <v>432.32</v>
      </c>
      <c r="D29" s="55">
        <f>D19+D26</f>
        <v>495.06</v>
      </c>
      <c r="E29" s="55">
        <f>E19+E26</f>
        <v>448.22</v>
      </c>
      <c r="G29" s="8" t="s">
        <v>14</v>
      </c>
      <c r="H29" s="56">
        <f>H22+H26</f>
        <v>300</v>
      </c>
      <c r="I29" s="56">
        <f>I22+I26</f>
        <v>432.32</v>
      </c>
      <c r="J29" s="56">
        <f>J22+J26</f>
        <v>495.06</v>
      </c>
      <c r="K29" s="56">
        <f>K22+K26</f>
        <v>448.22</v>
      </c>
    </row>
    <row r="32" spans="1:12" ht="15" thickBot="1" x14ac:dyDescent="0.4">
      <c r="A32" s="62" t="s">
        <v>58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</row>
    <row r="33" spans="1:11" ht="15" thickBot="1" x14ac:dyDescent="0.4">
      <c r="A33" s="2" t="s">
        <v>11</v>
      </c>
      <c r="B33" s="22" t="s">
        <v>26</v>
      </c>
      <c r="C33" s="22" t="s">
        <v>27</v>
      </c>
      <c r="D33" s="22" t="s">
        <v>28</v>
      </c>
      <c r="E33" s="22" t="s">
        <v>29</v>
      </c>
      <c r="G33" s="14" t="s">
        <v>12</v>
      </c>
      <c r="H33" s="22" t="s">
        <v>26</v>
      </c>
      <c r="I33" s="22" t="s">
        <v>27</v>
      </c>
      <c r="J33" s="22" t="s">
        <v>28</v>
      </c>
      <c r="K33" s="22" t="s">
        <v>29</v>
      </c>
    </row>
    <row r="34" spans="1:11" x14ac:dyDescent="0.35">
      <c r="A34" s="3" t="s">
        <v>0</v>
      </c>
      <c r="B34" s="4">
        <f>B16</f>
        <v>0</v>
      </c>
      <c r="C34" s="4">
        <f>C16</f>
        <v>82.32</v>
      </c>
      <c r="D34" s="4">
        <f>D16</f>
        <v>245.06</v>
      </c>
      <c r="E34" s="4">
        <f>E16</f>
        <v>448.22</v>
      </c>
      <c r="G34" s="3" t="s">
        <v>7</v>
      </c>
      <c r="H34" s="4">
        <f>H17+H18</f>
        <v>60</v>
      </c>
      <c r="I34" s="4">
        <f>I17+I18</f>
        <v>60</v>
      </c>
      <c r="J34" s="4">
        <f>J17+J18</f>
        <v>60</v>
      </c>
      <c r="K34" s="4">
        <f>K17+K18</f>
        <v>0</v>
      </c>
    </row>
    <row r="35" spans="1:11" x14ac:dyDescent="0.35">
      <c r="A35" s="3" t="s">
        <v>36</v>
      </c>
      <c r="B35" s="5">
        <f>B17+B18-H16</f>
        <v>0</v>
      </c>
      <c r="C35" s="5">
        <f>C17+C18-I16</f>
        <v>80</v>
      </c>
      <c r="D35" s="5">
        <f>D17+D18-J16</f>
        <v>80</v>
      </c>
      <c r="E35" s="5">
        <f>E17+E18-K16</f>
        <v>0</v>
      </c>
      <c r="F35" s="18" t="s">
        <v>68</v>
      </c>
      <c r="G35" s="3" t="s">
        <v>9</v>
      </c>
      <c r="H35" s="25">
        <f>H21</f>
        <v>40</v>
      </c>
      <c r="I35" s="25">
        <f>I21</f>
        <v>20</v>
      </c>
      <c r="J35" s="25">
        <f>J21</f>
        <v>0</v>
      </c>
      <c r="K35" s="25">
        <f>K21</f>
        <v>0</v>
      </c>
    </row>
    <row r="36" spans="1:11" ht="15" thickBot="1" x14ac:dyDescent="0.4">
      <c r="A36" s="6" t="s">
        <v>4</v>
      </c>
      <c r="B36" s="7">
        <f>B26</f>
        <v>300</v>
      </c>
      <c r="C36" s="7">
        <f>C26</f>
        <v>200</v>
      </c>
      <c r="D36" s="7">
        <f>D26</f>
        <v>100</v>
      </c>
      <c r="E36" s="7">
        <f>E26</f>
        <v>0</v>
      </c>
      <c r="G36" s="6" t="s">
        <v>15</v>
      </c>
      <c r="H36" s="7">
        <f>H26</f>
        <v>200</v>
      </c>
      <c r="I36" s="7">
        <f t="shared" ref="I36:K36" si="14">I26</f>
        <v>282.32</v>
      </c>
      <c r="J36" s="7">
        <f t="shared" si="14"/>
        <v>365.06</v>
      </c>
      <c r="K36" s="7">
        <f t="shared" si="14"/>
        <v>448.22</v>
      </c>
    </row>
    <row r="37" spans="1:11" x14ac:dyDescent="0.35">
      <c r="A37" s="8" t="s">
        <v>5</v>
      </c>
      <c r="B37" s="9">
        <f>SUM(B34:B36)</f>
        <v>300</v>
      </c>
      <c r="C37" s="9">
        <f t="shared" ref="C37:E37" si="15">SUM(C34:C36)</f>
        <v>362.32</v>
      </c>
      <c r="D37" s="9">
        <f t="shared" si="15"/>
        <v>425.06</v>
      </c>
      <c r="E37" s="9">
        <f t="shared" si="15"/>
        <v>448.22</v>
      </c>
      <c r="G37" s="8" t="s">
        <v>14</v>
      </c>
      <c r="H37" s="21">
        <f>SUM(H34:H36)</f>
        <v>300</v>
      </c>
      <c r="I37" s="21">
        <f t="shared" ref="I37:K37" si="16">SUM(I34:I36)</f>
        <v>362.32</v>
      </c>
      <c r="J37" s="21">
        <f t="shared" si="16"/>
        <v>425.06</v>
      </c>
      <c r="K37" s="21">
        <f t="shared" si="16"/>
        <v>448.22</v>
      </c>
    </row>
    <row r="40" spans="1:11" ht="15" thickBot="1" x14ac:dyDescent="0.4">
      <c r="A40" s="2" t="s">
        <v>38</v>
      </c>
      <c r="B40" s="22" t="s">
        <v>26</v>
      </c>
      <c r="C40" s="22" t="s">
        <v>27</v>
      </c>
      <c r="D40" s="22" t="s">
        <v>28</v>
      </c>
      <c r="E40" s="22" t="s">
        <v>29</v>
      </c>
    </row>
    <row r="41" spans="1:11" x14ac:dyDescent="0.35">
      <c r="A41" s="3" t="s">
        <v>19</v>
      </c>
      <c r="B41" s="46">
        <v>0</v>
      </c>
      <c r="C41" s="46">
        <f>C5</f>
        <v>200</v>
      </c>
      <c r="D41" s="46">
        <f t="shared" ref="D41:E41" si="17">D5</f>
        <v>200</v>
      </c>
      <c r="E41" s="46">
        <f t="shared" si="17"/>
        <v>200</v>
      </c>
    </row>
    <row r="42" spans="1:11" x14ac:dyDescent="0.35">
      <c r="A42" s="1" t="s">
        <v>42</v>
      </c>
      <c r="B42" s="49">
        <v>0</v>
      </c>
      <c r="C42" s="49">
        <f t="shared" ref="C42:E42" si="18">C41*$H$2</f>
        <v>60</v>
      </c>
      <c r="D42" s="49">
        <f t="shared" si="18"/>
        <v>60</v>
      </c>
      <c r="E42" s="49">
        <f t="shared" si="18"/>
        <v>60</v>
      </c>
      <c r="F42" s="20" t="s">
        <v>43</v>
      </c>
    </row>
    <row r="43" spans="1:11" x14ac:dyDescent="0.35">
      <c r="A43" s="1" t="s">
        <v>39</v>
      </c>
      <c r="B43" s="57">
        <v>0</v>
      </c>
      <c r="C43" s="57">
        <f>C4</f>
        <v>100</v>
      </c>
      <c r="D43" s="57">
        <f t="shared" ref="D43:E43" si="19">D4</f>
        <v>100</v>
      </c>
      <c r="E43" s="57">
        <f t="shared" si="19"/>
        <v>100</v>
      </c>
    </row>
    <row r="44" spans="1:11" x14ac:dyDescent="0.35">
      <c r="A44" s="1" t="s">
        <v>40</v>
      </c>
      <c r="B44" s="58">
        <v>0</v>
      </c>
      <c r="C44" s="58">
        <f>C35-B35</f>
        <v>80</v>
      </c>
      <c r="D44" s="58">
        <f t="shared" ref="D44:E44" si="20">D35-C35</f>
        <v>0</v>
      </c>
      <c r="E44" s="58">
        <f t="shared" si="20"/>
        <v>-80</v>
      </c>
    </row>
    <row r="45" spans="1:11" ht="15" thickBot="1" x14ac:dyDescent="0.4">
      <c r="A45" s="26" t="s">
        <v>41</v>
      </c>
      <c r="B45" s="59">
        <f>B24</f>
        <v>300</v>
      </c>
      <c r="C45" s="60">
        <f>C24-B24</f>
        <v>0</v>
      </c>
      <c r="D45" s="60">
        <f>D24-C24</f>
        <v>0</v>
      </c>
      <c r="E45" s="60">
        <v>0</v>
      </c>
    </row>
    <row r="46" spans="1:11" x14ac:dyDescent="0.35">
      <c r="A46" s="8" t="s">
        <v>38</v>
      </c>
      <c r="B46" s="55">
        <f>B41-B42+B43-B44-B45</f>
        <v>-300</v>
      </c>
      <c r="C46" s="55">
        <f t="shared" ref="C46:E46" si="21">C41-C42+C43-C44-C45</f>
        <v>160</v>
      </c>
      <c r="D46" s="55">
        <f t="shared" si="21"/>
        <v>240</v>
      </c>
      <c r="E46" s="55">
        <f t="shared" si="21"/>
        <v>320</v>
      </c>
    </row>
    <row r="48" spans="1:11" x14ac:dyDescent="0.35">
      <c r="A48" s="28" t="s">
        <v>45</v>
      </c>
      <c r="B48" s="56">
        <f>B46+NPV(8%,C46:E46)</f>
        <v>307.9357821470303</v>
      </c>
      <c r="C48" s="63" t="str">
        <f ca="1">_xlfn.FORMULATEXT(B48)</f>
        <v>=B46+NPV(8%,C46:E46)</v>
      </c>
      <c r="D48" s="63"/>
      <c r="E48" s="63"/>
      <c r="F48" s="63"/>
    </row>
    <row r="49" spans="1:11" x14ac:dyDescent="0.35">
      <c r="A49" s="28"/>
      <c r="B49" s="36"/>
      <c r="C49" s="61"/>
      <c r="D49" s="61"/>
      <c r="E49" s="61"/>
      <c r="F49" s="61"/>
    </row>
    <row r="56" spans="1:11" x14ac:dyDescent="0.35">
      <c r="H56" s="18"/>
      <c r="I56" s="18"/>
      <c r="J56" s="18"/>
      <c r="K56" s="18"/>
    </row>
    <row r="57" spans="1:11" x14ac:dyDescent="0.35">
      <c r="G57" s="8"/>
      <c r="H57" s="21"/>
      <c r="I57" s="21"/>
      <c r="J57" s="21"/>
      <c r="K57" s="21"/>
    </row>
  </sheetData>
  <mergeCells count="14">
    <mergeCell ref="A32:K32"/>
    <mergeCell ref="A14:K14"/>
    <mergeCell ref="C48:F48"/>
    <mergeCell ref="A1:B1"/>
    <mergeCell ref="A2:B2"/>
    <mergeCell ref="A3:B3"/>
    <mergeCell ref="A4:B4"/>
    <mergeCell ref="A5:B5"/>
    <mergeCell ref="A7:B7"/>
    <mergeCell ref="A6:B6"/>
    <mergeCell ref="A8:B8"/>
    <mergeCell ref="A9:B9"/>
    <mergeCell ref="A10:B10"/>
    <mergeCell ref="A11:B11"/>
  </mergeCells>
  <phoneticPr fontId="5" type="noConversion"/>
  <pageMargins left="0.7" right="0.7" top="0.75" bottom="0.75" header="0.3" footer="0.3"/>
  <ignoredErrors>
    <ignoredError sqref="C8:E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808E4-6AC2-46C9-910E-C3B9121AAE5D}">
  <dimension ref="A1:E6"/>
  <sheetViews>
    <sheetView workbookViewId="0"/>
  </sheetViews>
  <sheetFormatPr defaultRowHeight="14.5" x14ac:dyDescent="0.35"/>
  <cols>
    <col min="1" max="1" width="24.54296875" bestFit="1" customWidth="1"/>
    <col min="2" max="5" width="8.6328125" style="40" customWidth="1"/>
  </cols>
  <sheetData>
    <row r="1" spans="1:5" ht="15" thickBot="1" x14ac:dyDescent="0.4">
      <c r="A1" s="2" t="s">
        <v>60</v>
      </c>
      <c r="B1" s="41" t="s">
        <v>26</v>
      </c>
      <c r="C1" s="41" t="s">
        <v>27</v>
      </c>
      <c r="D1" s="41" t="s">
        <v>28</v>
      </c>
      <c r="E1" s="41" t="s">
        <v>29</v>
      </c>
    </row>
    <row r="2" spans="1:5" x14ac:dyDescent="0.35">
      <c r="A2" s="3" t="s">
        <v>1</v>
      </c>
      <c r="B2" s="37">
        <f>'Financial Statements'!B17</f>
        <v>0</v>
      </c>
      <c r="C2" s="37">
        <f>'Financial Statements'!C17</f>
        <v>100</v>
      </c>
      <c r="D2" s="37">
        <f>'Financial Statements'!D17</f>
        <v>100</v>
      </c>
      <c r="E2" s="37">
        <f>'Financial Statements'!E17</f>
        <v>0</v>
      </c>
    </row>
    <row r="3" spans="1:5" x14ac:dyDescent="0.35">
      <c r="A3" s="3" t="s">
        <v>2</v>
      </c>
      <c r="B3" s="38">
        <f>'Financial Statements'!B18</f>
        <v>0</v>
      </c>
      <c r="C3" s="38">
        <f>'Financial Statements'!C18</f>
        <v>50</v>
      </c>
      <c r="D3" s="38">
        <f>'Financial Statements'!D18</f>
        <v>50</v>
      </c>
      <c r="E3" s="38">
        <f>'Financial Statements'!E18</f>
        <v>0</v>
      </c>
    </row>
    <row r="4" spans="1:5" ht="15" thickBot="1" x14ac:dyDescent="0.4">
      <c r="A4" s="26" t="s">
        <v>6</v>
      </c>
      <c r="B4" s="39">
        <f>'Financial Statements'!H16</f>
        <v>0</v>
      </c>
      <c r="C4" s="39">
        <f>'Financial Statements'!I16</f>
        <v>70</v>
      </c>
      <c r="D4" s="39">
        <f>'Financial Statements'!J16</f>
        <v>70</v>
      </c>
      <c r="E4" s="39">
        <f>'Financial Statements'!K16</f>
        <v>0</v>
      </c>
    </row>
    <row r="5" spans="1:5" x14ac:dyDescent="0.35">
      <c r="A5" s="3" t="s">
        <v>36</v>
      </c>
      <c r="B5" s="38">
        <f>B2+B3-B4</f>
        <v>0</v>
      </c>
      <c r="C5" s="38">
        <f t="shared" ref="C5:E5" si="0">C2+C3-C4</f>
        <v>80</v>
      </c>
      <c r="D5" s="38">
        <f t="shared" si="0"/>
        <v>80</v>
      </c>
      <c r="E5" s="38">
        <f t="shared" si="0"/>
        <v>0</v>
      </c>
    </row>
    <row r="6" spans="1:5" x14ac:dyDescent="0.35">
      <c r="A6" s="3" t="s">
        <v>61</v>
      </c>
      <c r="B6" s="40">
        <v>0</v>
      </c>
      <c r="C6" s="40">
        <f>C5-B5</f>
        <v>80</v>
      </c>
      <c r="D6" s="40">
        <f>D5-C5</f>
        <v>0</v>
      </c>
      <c r="E6" s="40">
        <f>E5-D5</f>
        <v>-80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C7060-AB49-423F-8EF8-B072503A9C7A}">
  <dimension ref="A1:E4"/>
  <sheetViews>
    <sheetView workbookViewId="0"/>
  </sheetViews>
  <sheetFormatPr defaultRowHeight="14.5" x14ac:dyDescent="0.35"/>
  <cols>
    <col min="1" max="1" width="21.6328125" bestFit="1" customWidth="1"/>
    <col min="2" max="5" width="8.6328125" customWidth="1"/>
  </cols>
  <sheetData>
    <row r="1" spans="1:5" ht="15" thickBot="1" x14ac:dyDescent="0.4">
      <c r="A1" s="2" t="s">
        <v>11</v>
      </c>
      <c r="B1" s="22" t="s">
        <v>26</v>
      </c>
      <c r="C1" s="22" t="s">
        <v>27</v>
      </c>
      <c r="D1" s="22" t="s">
        <v>28</v>
      </c>
      <c r="E1" s="22" t="s">
        <v>29</v>
      </c>
    </row>
    <row r="2" spans="1:5" x14ac:dyDescent="0.35">
      <c r="A2" t="s">
        <v>67</v>
      </c>
      <c r="B2" s="4">
        <v>300</v>
      </c>
      <c r="C2" s="4">
        <f>B4</f>
        <v>300</v>
      </c>
      <c r="D2" s="4">
        <f t="shared" ref="D2:E2" si="0">C4</f>
        <v>200</v>
      </c>
      <c r="E2" s="4">
        <f t="shared" si="0"/>
        <v>100</v>
      </c>
    </row>
    <row r="3" spans="1:5" x14ac:dyDescent="0.35">
      <c r="A3" t="s">
        <v>56</v>
      </c>
      <c r="B3" s="18">
        <v>0</v>
      </c>
      <c r="C3" s="18">
        <f>C2/3</f>
        <v>100</v>
      </c>
      <c r="D3" s="18">
        <f>C3</f>
        <v>100</v>
      </c>
      <c r="E3" s="18">
        <f>D3</f>
        <v>100</v>
      </c>
    </row>
    <row r="4" spans="1:5" ht="15" thickBot="1" x14ac:dyDescent="0.4">
      <c r="A4" s="12" t="s">
        <v>57</v>
      </c>
      <c r="B4" s="13">
        <f>B2</f>
        <v>300</v>
      </c>
      <c r="C4" s="13">
        <f>B4-C3</f>
        <v>200</v>
      </c>
      <c r="D4" s="13">
        <f t="shared" ref="D4:E4" si="1">C4-D3</f>
        <v>100</v>
      </c>
      <c r="E4" s="13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DC4EB-101F-40DF-969D-2263D791CE3A}">
  <dimension ref="A1:E15"/>
  <sheetViews>
    <sheetView workbookViewId="0"/>
  </sheetViews>
  <sheetFormatPr defaultRowHeight="14.5" x14ac:dyDescent="0.35"/>
  <cols>
    <col min="1" max="1" width="23.7265625" bestFit="1" customWidth="1"/>
    <col min="2" max="5" width="8.6328125" customWidth="1"/>
  </cols>
  <sheetData>
    <row r="1" spans="1:5" ht="15" thickBot="1" x14ac:dyDescent="0.4">
      <c r="A1" s="2" t="s">
        <v>15</v>
      </c>
      <c r="B1" s="22" t="s">
        <v>26</v>
      </c>
      <c r="C1" s="22" t="s">
        <v>27</v>
      </c>
      <c r="D1" s="22" t="s">
        <v>28</v>
      </c>
      <c r="E1" s="22" t="s">
        <v>29</v>
      </c>
    </row>
    <row r="2" spans="1:5" x14ac:dyDescent="0.35">
      <c r="A2" s="3" t="s">
        <v>51</v>
      </c>
      <c r="B2" s="25">
        <v>200</v>
      </c>
      <c r="C2" s="25">
        <v>0</v>
      </c>
      <c r="D2" s="25">
        <v>0</v>
      </c>
      <c r="E2" s="25">
        <v>0</v>
      </c>
    </row>
    <row r="3" spans="1:5" x14ac:dyDescent="0.35">
      <c r="A3" s="30" t="s">
        <v>47</v>
      </c>
      <c r="B3" s="19">
        <v>0</v>
      </c>
      <c r="C3" s="19">
        <v>0</v>
      </c>
      <c r="D3" s="19">
        <v>0</v>
      </c>
      <c r="E3" s="19">
        <v>0</v>
      </c>
    </row>
    <row r="4" spans="1:5" x14ac:dyDescent="0.35">
      <c r="A4" s="31" t="s">
        <v>49</v>
      </c>
      <c r="B4" s="32">
        <f>B2-B3</f>
        <v>200</v>
      </c>
      <c r="C4" s="32">
        <f>C2-C3</f>
        <v>0</v>
      </c>
      <c r="D4" s="32">
        <f>D2-D3</f>
        <v>0</v>
      </c>
      <c r="E4" s="32">
        <f>E2-E3</f>
        <v>0</v>
      </c>
    </row>
    <row r="5" spans="1:5" x14ac:dyDescent="0.35">
      <c r="A5" t="s">
        <v>50</v>
      </c>
      <c r="B5" s="18">
        <f>B4</f>
        <v>200</v>
      </c>
      <c r="C5" s="18">
        <f>B5+C4</f>
        <v>200</v>
      </c>
      <c r="D5" s="18">
        <f>C5+D4</f>
        <v>200</v>
      </c>
      <c r="E5" s="18">
        <f>D5+E4</f>
        <v>200</v>
      </c>
    </row>
    <row r="7" spans="1:5" x14ac:dyDescent="0.35">
      <c r="A7" s="15" t="s">
        <v>48</v>
      </c>
      <c r="B7" s="19">
        <v>0</v>
      </c>
      <c r="C7" s="19">
        <f>'Financial Statements'!C10</f>
        <v>82.32</v>
      </c>
      <c r="D7" s="19">
        <f>'Financial Statements'!D10</f>
        <v>82.74</v>
      </c>
      <c r="E7" s="19">
        <f>'Financial Statements'!E10</f>
        <v>83.16</v>
      </c>
    </row>
    <row r="8" spans="1:5" ht="15" thickBot="1" x14ac:dyDescent="0.4">
      <c r="A8" s="12" t="s">
        <v>46</v>
      </c>
      <c r="B8" s="33">
        <v>0</v>
      </c>
      <c r="C8" s="33">
        <f>B8+C7</f>
        <v>82.32</v>
      </c>
      <c r="D8" s="33">
        <f>C8+D7</f>
        <v>165.06</v>
      </c>
      <c r="E8" s="33">
        <f>D8+E7</f>
        <v>248.22</v>
      </c>
    </row>
    <row r="9" spans="1:5" x14ac:dyDescent="0.35">
      <c r="A9" s="8" t="s">
        <v>15</v>
      </c>
      <c r="B9" s="21">
        <f>B5+B8</f>
        <v>200</v>
      </c>
      <c r="C9" s="21">
        <f>C5+C8</f>
        <v>282.32</v>
      </c>
      <c r="D9" s="21">
        <f>D5+D8</f>
        <v>365.06</v>
      </c>
      <c r="E9" s="21">
        <f>E5+E8</f>
        <v>448.22</v>
      </c>
    </row>
    <row r="12" spans="1:5" ht="15" thickBot="1" x14ac:dyDescent="0.4">
      <c r="A12" s="2" t="s">
        <v>9</v>
      </c>
      <c r="B12" s="22" t="s">
        <v>26</v>
      </c>
      <c r="C12" s="22" t="s">
        <v>27</v>
      </c>
      <c r="D12" s="22" t="s">
        <v>28</v>
      </c>
      <c r="E12" s="22" t="s">
        <v>29</v>
      </c>
    </row>
    <row r="13" spans="1:5" x14ac:dyDescent="0.35">
      <c r="A13" s="3" t="s">
        <v>51</v>
      </c>
      <c r="B13" s="25">
        <v>60</v>
      </c>
      <c r="C13" s="25">
        <v>0</v>
      </c>
      <c r="D13" s="25">
        <v>0</v>
      </c>
      <c r="E13" s="25">
        <v>0</v>
      </c>
    </row>
    <row r="14" spans="1:5" ht="15" thickBot="1" x14ac:dyDescent="0.4">
      <c r="A14" s="34" t="s">
        <v>13</v>
      </c>
      <c r="B14" s="17">
        <v>20</v>
      </c>
      <c r="C14" s="17">
        <v>20</v>
      </c>
      <c r="D14" s="17">
        <v>20</v>
      </c>
      <c r="E14" s="17">
        <v>0</v>
      </c>
    </row>
    <row r="15" spans="1:5" x14ac:dyDescent="0.35">
      <c r="A15" s="28" t="s">
        <v>9</v>
      </c>
      <c r="B15" s="21">
        <f>B13-B14</f>
        <v>40</v>
      </c>
      <c r="C15" s="21">
        <f>B15-C14</f>
        <v>20</v>
      </c>
      <c r="D15" s="21">
        <f>C15-D14</f>
        <v>0</v>
      </c>
      <c r="E15" s="21">
        <f>D15-E14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Description</vt:lpstr>
      <vt:lpstr>Financial Statements</vt:lpstr>
      <vt:lpstr>Working Capital</vt:lpstr>
      <vt:lpstr>CapEx &amp; Depreciation</vt:lpstr>
      <vt:lpstr>Equity &amp; Debt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Howard</dc:creator>
  <cp:lastModifiedBy>Philip Howard</cp:lastModifiedBy>
  <dcterms:created xsi:type="dcterms:W3CDTF">2024-02-25T22:02:44Z</dcterms:created>
  <dcterms:modified xsi:type="dcterms:W3CDTF">2025-01-29T19:04:21Z</dcterms:modified>
</cp:coreProperties>
</file>