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C:\Users\pdwho\Dropbox\Courses\Teaching\Financial Analytics\Course\4 - Capital Budgeting &amp; Project Financing\4 - Exercises\2 - Case\"/>
    </mc:Choice>
  </mc:AlternateContent>
  <xr:revisionPtr revIDLastSave="0" documentId="13_ncr:1_{C3315168-AB7D-49CB-BE3D-01889977A1BE}" xr6:coauthVersionLast="47" xr6:coauthVersionMax="47" xr10:uidLastSave="{00000000-0000-0000-0000-000000000000}"/>
  <bookViews>
    <workbookView xWindow="-98" yWindow="-98" windowWidth="17115" windowHeight="10876" firstSheet="1" activeTab="1" xr2:uid="{00000000-000D-0000-FFFF-FFFF00000000}"/>
  </bookViews>
  <sheets>
    <sheet name="Altenergy Soln Table" sheetId="2" state="hidden" r:id="rId1"/>
    <sheet name="Cash Flows" sheetId="1" r:id="rId2"/>
    <sheet name="Payback Period" sheetId="6" r:id="rId3"/>
    <sheet name="IRR" sheetId="7" r:id="rId4"/>
    <sheet name="NPV" sheetId="11" r:id="rId5"/>
    <sheet name="NPV Plot" sheetId="10" r:id="rId6"/>
    <sheet name="IRR - Sensitivity Analysis" sheetId="13" r:id="rId7"/>
  </sheets>
  <definedNames>
    <definedName name="comp_adj">#REF!</definedName>
    <definedName name="iew_bal_size">#REF!</definedName>
    <definedName name="iew_size">#REF!</definedName>
    <definedName name="_xlnm.Print_Area" localSheetId="0">'Altenergy Soln Table'!$A$1:$I$48</definedName>
    <definedName name="risk_prem">#REF!</definedName>
    <definedName name="size_adj">#REF!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7" l="1"/>
  <c r="C8" i="7"/>
  <c r="E7" i="13"/>
  <c r="F7" i="13" s="1"/>
  <c r="E6" i="13"/>
  <c r="F6" i="13" s="1"/>
  <c r="E7" i="10"/>
  <c r="E6" i="10"/>
  <c r="C21" i="13"/>
  <c r="C20" i="13"/>
  <c r="C19" i="13"/>
  <c r="C18" i="13"/>
  <c r="C17" i="13"/>
  <c r="C16" i="13"/>
  <c r="C15" i="13"/>
  <c r="C14" i="13"/>
  <c r="C13" i="13"/>
  <c r="C12" i="13"/>
  <c r="C11" i="13"/>
  <c r="C10" i="13"/>
  <c r="C9" i="13"/>
  <c r="C8" i="13"/>
  <c r="C7" i="13"/>
  <c r="C6" i="13"/>
  <c r="C7" i="11" l="1"/>
  <c r="C6" i="11"/>
  <c r="C10" i="7"/>
  <c r="C8" i="11"/>
  <c r="F7" i="10" l="1"/>
  <c r="F6" i="10"/>
  <c r="C7" i="10"/>
  <c r="C8" i="10"/>
  <c r="C9" i="10"/>
  <c r="C10" i="10"/>
  <c r="C11" i="10"/>
  <c r="C12" i="10"/>
  <c r="C13" i="10"/>
  <c r="C14" i="10"/>
  <c r="C15" i="10"/>
  <c r="C16" i="10"/>
  <c r="C17" i="10"/>
  <c r="C18" i="10"/>
  <c r="C19" i="10"/>
  <c r="C20" i="10"/>
  <c r="C21" i="10"/>
  <c r="C6" i="10"/>
  <c r="B3" i="6" l="1"/>
  <c r="A46" i="2" l="1"/>
  <c r="A44" i="2"/>
  <c r="B43" i="2"/>
  <c r="A43" i="2"/>
  <c r="B42" i="2"/>
  <c r="A42" i="2"/>
  <c r="G41" i="2"/>
  <c r="F41" i="2"/>
  <c r="E41" i="2"/>
  <c r="D41" i="2"/>
  <c r="C41" i="2"/>
  <c r="B41" i="2"/>
  <c r="G39" i="2"/>
  <c r="G44" i="2" s="1"/>
  <c r="F39" i="2"/>
  <c r="F44" i="2" s="1"/>
  <c r="E39" i="2"/>
  <c r="E44" i="2" s="1"/>
  <c r="D39" i="2"/>
  <c r="D44" i="2" s="1"/>
  <c r="C39" i="2"/>
  <c r="C44" i="2" s="1"/>
  <c r="B39" i="2"/>
  <c r="B44" i="2" s="1"/>
  <c r="G38" i="2"/>
  <c r="F38" i="2"/>
  <c r="E38" i="2"/>
  <c r="D38" i="2"/>
  <c r="C38" i="2"/>
  <c r="B38" i="2"/>
  <c r="F29" i="2"/>
  <c r="E29" i="2"/>
  <c r="D29" i="2"/>
  <c r="C29" i="2"/>
  <c r="G26" i="2"/>
  <c r="F26" i="2"/>
  <c r="E26" i="2"/>
  <c r="D26" i="2"/>
  <c r="C26" i="2"/>
  <c r="B26" i="2"/>
  <c r="D23" i="2"/>
  <c r="D28" i="2" s="1"/>
  <c r="C23" i="2"/>
  <c r="C28" i="2" s="1"/>
  <c r="F20" i="2"/>
  <c r="G20" i="2" s="1"/>
  <c r="G19" i="2"/>
  <c r="F19" i="2"/>
  <c r="E19" i="2"/>
  <c r="D19" i="2"/>
  <c r="C19" i="2"/>
  <c r="B19" i="2"/>
  <c r="C8" i="2"/>
  <c r="C27" i="2" s="1"/>
  <c r="B45" i="2" l="1"/>
  <c r="B46" i="2" s="1"/>
  <c r="C30" i="2"/>
  <c r="C43" i="2" s="1"/>
  <c r="E23" i="2"/>
  <c r="E28" i="2" s="1"/>
  <c r="D8" i="2"/>
  <c r="D27" i="2" s="1"/>
  <c r="D30" i="2" s="1"/>
  <c r="D43" i="2" s="1"/>
  <c r="C10" i="2"/>
  <c r="C42" i="2" s="1"/>
  <c r="B47" i="2"/>
  <c r="D10" i="2" l="1"/>
  <c r="D42" i="2" s="1"/>
  <c r="D45" i="2" s="1"/>
  <c r="C45" i="2"/>
  <c r="F23" i="2"/>
  <c r="F28" i="2" s="1"/>
  <c r="E8" i="2"/>
  <c r="G23" i="2" s="1"/>
  <c r="G28" i="2" s="1"/>
  <c r="C3" i="6"/>
  <c r="D46" i="2"/>
  <c r="D47" i="2" s="1"/>
  <c r="C46" i="2"/>
  <c r="C47" i="2" s="1"/>
  <c r="E10" i="2" l="1"/>
  <c r="E42" i="2" s="1"/>
  <c r="F8" i="2"/>
  <c r="E27" i="2"/>
  <c r="E30" i="2" s="1"/>
  <c r="E43" i="2" s="1"/>
  <c r="D3" i="6"/>
  <c r="C5" i="6"/>
  <c r="F10" i="2"/>
  <c r="F42" i="2" s="1"/>
  <c r="F27" i="2"/>
  <c r="F30" i="2" s="1"/>
  <c r="F43" i="2" s="1"/>
  <c r="G8" i="2"/>
  <c r="G24" i="2" s="1"/>
  <c r="G29" i="2" s="1"/>
  <c r="E45" i="2" l="1"/>
  <c r="G27" i="2"/>
  <c r="G30" i="2" s="1"/>
  <c r="G43" i="2" s="1"/>
  <c r="G10" i="2"/>
  <c r="G42" i="2" s="1"/>
  <c r="F45" i="2"/>
  <c r="E46" i="2" l="1"/>
  <c r="E47" i="2" s="1"/>
  <c r="G45" i="2"/>
  <c r="G46" i="2" s="1"/>
  <c r="G47" i="2" s="1"/>
  <c r="F46" i="2"/>
  <c r="F47" i="2" s="1"/>
  <c r="E3" i="6" l="1"/>
  <c r="F3" i="6" l="1"/>
  <c r="G3" i="6" l="1"/>
</calcChain>
</file>

<file path=xl/sharedStrings.xml><?xml version="1.0" encoding="utf-8"?>
<sst xmlns="http://schemas.openxmlformats.org/spreadsheetml/2006/main" count="82" uniqueCount="52">
  <si>
    <t>Devices sold</t>
  </si>
  <si>
    <t>Devices returned</t>
  </si>
  <si>
    <t>Year</t>
  </si>
  <si>
    <t>Revenue</t>
  </si>
  <si>
    <t>Production costs</t>
  </si>
  <si>
    <t>Return costs</t>
  </si>
  <si>
    <t>Fees</t>
  </si>
  <si>
    <t>Total Cash Flow</t>
  </si>
  <si>
    <t>Payback Tracker</t>
  </si>
  <si>
    <r>
      <t xml:space="preserve">First year sales figures estimate that </t>
    </r>
    <r>
      <rPr>
        <b/>
        <sz val="12"/>
        <color rgb="FFFF0000"/>
        <rFont val="Perpetua"/>
        <family val="1"/>
      </rPr>
      <t xml:space="preserve">1 million devices </t>
    </r>
    <r>
      <rPr>
        <sz val="12"/>
        <color rgb="FF000000"/>
        <rFont val="Perpetua"/>
        <family val="1"/>
      </rPr>
      <t xml:space="preserve">can be sold for an average of </t>
    </r>
    <r>
      <rPr>
        <b/>
        <sz val="12"/>
        <color rgb="FFFF0000"/>
        <rFont val="Perpetua"/>
        <family val="1"/>
      </rPr>
      <t xml:space="preserve">$80 </t>
    </r>
    <r>
      <rPr>
        <sz val="12"/>
        <color rgb="FF000000"/>
        <rFont val="Perpetua"/>
        <family val="1"/>
      </rPr>
      <t xml:space="preserve">each.  Sales volume will </t>
    </r>
    <r>
      <rPr>
        <b/>
        <sz val="12"/>
        <color rgb="FFFF0000"/>
        <rFont val="Perpetua"/>
        <family val="1"/>
      </rPr>
      <t>grow by 75% in the second year</t>
    </r>
    <r>
      <rPr>
        <sz val="12"/>
        <color rgb="FF000000"/>
        <rFont val="Perpetua"/>
        <family val="1"/>
      </rPr>
      <t xml:space="preserve">, but then will </t>
    </r>
    <r>
      <rPr>
        <b/>
        <sz val="12"/>
        <color rgb="FFFF0000"/>
        <rFont val="Perpetua"/>
        <family val="1"/>
      </rPr>
      <t>decrease by 50% in year 3</t>
    </r>
    <r>
      <rPr>
        <sz val="12"/>
        <color rgb="FF000000"/>
        <rFont val="Perpetua"/>
        <family val="1"/>
      </rPr>
      <t xml:space="preserve"> and </t>
    </r>
    <r>
      <rPr>
        <b/>
        <sz val="12"/>
        <color rgb="FFFF0000"/>
        <rFont val="Perpetua"/>
        <family val="1"/>
      </rPr>
      <t>no devices will be sold in the fourth year</t>
    </r>
    <r>
      <rPr>
        <sz val="12"/>
        <color rgb="FF000000"/>
        <rFont val="Perpetua"/>
        <family val="1"/>
      </rPr>
      <t xml:space="preserve">.  The devices will be sold at </t>
    </r>
    <r>
      <rPr>
        <b/>
        <sz val="12"/>
        <color rgb="FFFF0000"/>
        <rFont val="Perpetua"/>
        <family val="1"/>
      </rPr>
      <t>$80 in all 3 years</t>
    </r>
    <r>
      <rPr>
        <sz val="12"/>
        <color rgb="FF000000"/>
        <rFont val="Perpetua"/>
        <family val="1"/>
      </rPr>
      <t xml:space="preserve">. </t>
    </r>
  </si>
  <si>
    <t>Price per sold</t>
  </si>
  <si>
    <t>Sales assumptions</t>
  </si>
  <si>
    <t>units</t>
  </si>
  <si>
    <t>growth</t>
  </si>
  <si>
    <t>Costs</t>
  </si>
  <si>
    <r>
      <t xml:space="preserve">The margins on the initial sale are very high (around </t>
    </r>
    <r>
      <rPr>
        <b/>
        <sz val="12"/>
        <color rgb="FFFF0000"/>
        <rFont val="Perpetua"/>
        <family val="1"/>
      </rPr>
      <t>70%</t>
    </r>
    <r>
      <rPr>
        <sz val="12"/>
        <color rgb="FF000000"/>
        <rFont val="Perpetua"/>
        <family val="1"/>
      </rPr>
      <t>),</t>
    </r>
    <r>
      <rPr>
        <b/>
        <sz val="12"/>
        <color rgb="FFFF0000"/>
        <rFont val="Perpetua"/>
        <family val="1"/>
      </rPr>
      <t xml:space="preserve"> </t>
    </r>
    <r>
      <rPr>
        <sz val="12"/>
        <color rgb="FF000000"/>
        <rFont val="Perpetua"/>
        <family val="1"/>
      </rPr>
      <t xml:space="preserve">but one drawback is that the EPA has mandated that Altenergy must collect and dispose of the devices because the materials (while safe for humans) have detrimental environmental effects if disposed of improperly.  The devices will last 2 years, at which time the firm must pay an estimated </t>
    </r>
    <r>
      <rPr>
        <b/>
        <sz val="12"/>
        <color rgb="FFFF0000"/>
        <rFont val="Perpetua"/>
        <family val="1"/>
      </rPr>
      <t xml:space="preserve">$7.00 per device for disposal and $20 as an incentive </t>
    </r>
    <r>
      <rPr>
        <sz val="12"/>
        <color rgb="FF000000"/>
        <rFont val="Perpetua"/>
        <family val="1"/>
      </rPr>
      <t xml:space="preserve">to encourage customers to recycle the devices.  Altenergy has agreed to pay the EPA a fine </t>
    </r>
    <r>
      <rPr>
        <b/>
        <sz val="12"/>
        <color rgb="FFFF0000"/>
        <rFont val="Perpetua"/>
        <family val="1"/>
      </rPr>
      <t>of $27 for every Altenergy device that is not returned</t>
    </r>
    <r>
      <rPr>
        <sz val="12"/>
        <color rgb="FF000000"/>
        <rFont val="Perpetua"/>
        <family val="1"/>
      </rPr>
      <t xml:space="preserve"> by the end of year 5.   </t>
    </r>
  </si>
  <si>
    <t>% Cost per sold in year sold</t>
  </si>
  <si>
    <t>$ Cost per returned in year returned</t>
  </si>
  <si>
    <t>$ Cost per not returned in year 5</t>
  </si>
  <si>
    <r>
      <t xml:space="preserve">They anticipate that </t>
    </r>
    <r>
      <rPr>
        <b/>
        <sz val="12"/>
        <color rgb="FFFF0000"/>
        <rFont val="Perpetua"/>
        <family val="1"/>
      </rPr>
      <t>90% of devices</t>
    </r>
    <r>
      <rPr>
        <sz val="12"/>
        <color rgb="FF000000"/>
        <rFont val="Perpetua"/>
        <family val="1"/>
      </rPr>
      <t xml:space="preserve"> will be returned for recycling very close to </t>
    </r>
    <r>
      <rPr>
        <b/>
        <sz val="12"/>
        <color rgb="FFFF0000"/>
        <rFont val="Perpetua"/>
        <family val="1"/>
      </rPr>
      <t>2 years after the sale</t>
    </r>
    <r>
      <rPr>
        <sz val="12"/>
        <color rgb="FF000000"/>
        <rFont val="Perpetua"/>
        <family val="1"/>
      </rPr>
      <t xml:space="preserve"> (those not returned by two years will never be returned), and they will pay the </t>
    </r>
    <r>
      <rPr>
        <b/>
        <sz val="12"/>
        <color rgb="FFFF0000"/>
        <rFont val="Perpetua"/>
        <family val="1"/>
      </rPr>
      <t xml:space="preserve">fine at the end of year 5 </t>
    </r>
    <r>
      <rPr>
        <sz val="12"/>
        <color rgb="FF000000"/>
        <rFont val="Perpetua"/>
        <family val="1"/>
      </rPr>
      <t xml:space="preserve">for the rogue devices.  </t>
    </r>
  </si>
  <si>
    <t>Returns assumptions</t>
  </si>
  <si>
    <t>No returns</t>
  </si>
  <si>
    <t xml:space="preserve"> of Yr 1 Sales</t>
  </si>
  <si>
    <t xml:space="preserve"> of Yr 2 Sales</t>
  </si>
  <si>
    <t xml:space="preserve"> of Yr 3 Sales</t>
  </si>
  <si>
    <t>Devices facing EPA fines</t>
  </si>
  <si>
    <t>Total sales - returns</t>
  </si>
  <si>
    <t>Devices fined</t>
  </si>
  <si>
    <t>Fine costs</t>
  </si>
  <si>
    <t>Total costs</t>
  </si>
  <si>
    <r>
      <t xml:space="preserve">The license fee to use the technology (which is owned by a prestigious university) is </t>
    </r>
    <r>
      <rPr>
        <b/>
        <sz val="12"/>
        <color rgb="FFFF0000"/>
        <rFont val="Perpetua"/>
        <family val="1"/>
      </rPr>
      <t>$77M upfront and $10M for every year</t>
    </r>
    <r>
      <rPr>
        <sz val="12"/>
        <color rgb="FF000000"/>
        <rFont val="Perpetua"/>
        <family val="1"/>
      </rPr>
      <t xml:space="preserve"> devices are sold.  Assume this </t>
    </r>
    <r>
      <rPr>
        <b/>
        <sz val="12"/>
        <color rgb="FFFF0000"/>
        <rFont val="Perpetua"/>
        <family val="1"/>
      </rPr>
      <t>license fee is tax deductible</t>
    </r>
    <r>
      <rPr>
        <sz val="12"/>
        <color rgb="FF000000"/>
        <rFont val="Perpetua"/>
        <family val="1"/>
      </rPr>
      <t xml:space="preserve"> and the </t>
    </r>
    <r>
      <rPr>
        <b/>
        <sz val="12"/>
        <color rgb="FFFF0000"/>
        <rFont val="Perpetua"/>
        <family val="1"/>
      </rPr>
      <t>tax rate is 35%</t>
    </r>
    <r>
      <rPr>
        <sz val="12"/>
        <color rgb="FF000000"/>
        <rFont val="Perpetua"/>
        <family val="1"/>
      </rPr>
      <t xml:space="preserve"> for Altenergy.</t>
    </r>
  </si>
  <si>
    <t>Up front fees</t>
  </si>
  <si>
    <t>in year 0</t>
  </si>
  <si>
    <t>Annual fees</t>
  </si>
  <si>
    <t>in each year of sales</t>
  </si>
  <si>
    <t>Taxes</t>
  </si>
  <si>
    <t>Cash Flows</t>
  </si>
  <si>
    <t>After tax cash flow</t>
  </si>
  <si>
    <t>Operating Earnings</t>
  </si>
  <si>
    <t xml:space="preserve">What is the payback period?  </t>
  </si>
  <si>
    <t>Do you take the project if your decision rule required payback within 3 years?  5 years?</t>
  </si>
  <si>
    <t>Decision</t>
  </si>
  <si>
    <t>IRR</t>
  </si>
  <si>
    <t>Accept</t>
  </si>
  <si>
    <t>Reject</t>
  </si>
  <si>
    <t>Guess</t>
  </si>
  <si>
    <t>What is the IRR?</t>
  </si>
  <si>
    <t>What is your decision if your required return is 10%?</t>
  </si>
  <si>
    <t>NPV</t>
  </si>
  <si>
    <t>What is the NPV if r=10%? r=15%? What is your decision?</t>
  </si>
  <si>
    <t>Projected Net Cash Flows</t>
  </si>
  <si>
    <t>WACC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</si>
</sst>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00"/>
    <numFmt numFmtId="167" formatCode="&quot;$&quot;#,##0"/>
    <numFmt numFmtId="168" formatCode="0.0%"/>
    <numFmt numFmtId="169" formatCode="_(&quot;$&quot;* #,##0.000_);_(&quot;$&quot;* \(#,##0.000\);_(&quot;$&quot;* &quot;-&quot;??_);_(@_)"/>
    <numFmt numFmtId="170" formatCode="&quot;$&quot;#,##0.00"/>
  </numFmts>
  <fonts count="20" x14ac:knownFonts="1">
    <font>
      <sz val="11"/>
      <color theme="1"/>
      <name val="Calibri"/>
      <family val="2"/>
      <scheme val="minor"/>
    </font>
    <font>
      <sz val="11"/>
      <color theme="1"/>
      <name val="Calibri"/>
      <family val="2"/>
      <scheme val="minor"/>
    </font>
    <font>
      <b/>
      <sz val="11"/>
      <color rgb="FF3F3F3F"/>
      <name val="Calibri"/>
      <family val="2"/>
      <scheme val="minor"/>
    </font>
    <font>
      <sz val="10"/>
      <name val="Arial"/>
      <family val="2"/>
    </font>
    <font>
      <b/>
      <u/>
      <sz val="11"/>
      <color theme="1"/>
      <name val="Calibri"/>
      <family val="2"/>
      <scheme val="minor"/>
    </font>
    <font>
      <u/>
      <sz val="11"/>
      <color theme="1"/>
      <name val="Calibri"/>
      <family val="2"/>
      <scheme val="minor"/>
    </font>
    <font>
      <sz val="12"/>
      <color rgb="FF000000"/>
      <name val="Perpetua"/>
      <family val="1"/>
    </font>
    <font>
      <b/>
      <sz val="12"/>
      <color rgb="FFFF0000"/>
      <name val="Perpetua"/>
      <family val="1"/>
    </font>
    <font>
      <sz val="12"/>
      <color theme="1"/>
      <name val="Calibri"/>
      <family val="2"/>
      <scheme val="minor"/>
    </font>
    <font>
      <b/>
      <sz val="12"/>
      <color theme="1"/>
      <name val="Calibri"/>
      <family val="2"/>
      <scheme val="minor"/>
    </font>
    <font>
      <sz val="12"/>
      <name val="Calibri"/>
      <family val="2"/>
      <scheme val="minor"/>
    </font>
    <font>
      <b/>
      <sz val="12"/>
      <color rgb="FF3F3F3F"/>
      <name val="Calibri"/>
      <family val="2"/>
      <scheme val="minor"/>
    </font>
    <font>
      <b/>
      <sz val="12"/>
      <name val="Calibri"/>
      <family val="2"/>
      <scheme val="minor"/>
    </font>
    <font>
      <b/>
      <sz val="12"/>
      <color rgb="FFFF0000"/>
      <name val="Calibri"/>
      <family val="2"/>
      <scheme val="minor"/>
    </font>
    <font>
      <sz val="11"/>
      <name val="Calibri"/>
      <family val="2"/>
      <scheme val="minor"/>
    </font>
    <font>
      <u/>
      <sz val="12"/>
      <name val="Calibri"/>
      <family val="2"/>
      <scheme val="minor"/>
    </font>
    <font>
      <b/>
      <sz val="12"/>
      <color rgb="FF00B050"/>
      <name val="Calibri"/>
      <family val="2"/>
      <scheme val="minor"/>
    </font>
    <font>
      <b/>
      <sz val="11"/>
      <color theme="1"/>
      <name val="Calibri"/>
      <family val="2"/>
      <scheme val="minor"/>
    </font>
    <font>
      <sz val="8"/>
      <color theme="1"/>
      <name val="Times New Roman"/>
      <family val="2"/>
    </font>
    <font>
      <sz val="8"/>
      <color indexed="8"/>
      <name val="Times New Roman"/>
      <family val="2"/>
    </font>
  </fonts>
  <fills count="5">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8" tint="0.79998168889431442"/>
        <bgColor indexed="64"/>
      </patternFill>
    </fill>
  </fills>
  <borders count="12">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top/>
      <bottom/>
      <diagonal/>
    </border>
    <border>
      <left/>
      <right/>
      <top/>
      <bottom style="medium">
        <color indexed="64"/>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2" borderId="1" applyNumberFormat="0" applyAlignment="0" applyProtection="0"/>
    <xf numFmtId="0" fontId="3" fillId="0" borderId="0"/>
    <xf numFmtId="9" fontId="3" fillId="0" borderId="0" applyFont="0" applyFill="0" applyBorder="0" applyAlignment="0" applyProtection="0"/>
    <xf numFmtId="0" fontId="18" fillId="0" borderId="0"/>
    <xf numFmtId="9" fontId="19" fillId="0" borderId="0" applyFont="0" applyFill="0" applyBorder="0" applyAlignment="0" applyProtection="0"/>
  </cellStyleXfs>
  <cellXfs count="92">
    <xf numFmtId="0" fontId="0" fillId="0" borderId="0" xfId="0"/>
    <xf numFmtId="9" fontId="0" fillId="0" borderId="0" xfId="0" applyNumberFormat="1"/>
    <xf numFmtId="0" fontId="6" fillId="0" borderId="0" xfId="0" applyFont="1" applyAlignment="1">
      <alignment horizontal="left" wrapText="1"/>
    </xf>
    <xf numFmtId="0" fontId="4" fillId="0" borderId="0" xfId="0" applyFont="1"/>
    <xf numFmtId="44" fontId="0" fillId="0" borderId="0" xfId="0" applyNumberFormat="1"/>
    <xf numFmtId="0" fontId="0" fillId="0" borderId="2" xfId="0" applyBorder="1"/>
    <xf numFmtId="0" fontId="0" fillId="0" borderId="3" xfId="0" applyBorder="1" applyAlignment="1">
      <alignment horizontal="center"/>
    </xf>
    <xf numFmtId="0" fontId="0" fillId="0" borderId="2" xfId="0" applyBorder="1" applyAlignment="1">
      <alignment horizontal="center"/>
    </xf>
    <xf numFmtId="0" fontId="0" fillId="0" borderId="3" xfId="0" applyBorder="1"/>
    <xf numFmtId="0" fontId="0" fillId="0" borderId="4" xfId="0" applyBorder="1" applyAlignment="1">
      <alignment horizontal="center"/>
    </xf>
    <xf numFmtId="9" fontId="0" fillId="0" borderId="3" xfId="3" applyFont="1" applyBorder="1" applyAlignment="1">
      <alignment horizontal="center"/>
    </xf>
    <xf numFmtId="0" fontId="0" fillId="0" borderId="5" xfId="0" applyBorder="1"/>
    <xf numFmtId="0" fontId="0" fillId="0" borderId="6" xfId="0" applyBorder="1" applyAlignment="1">
      <alignment horizontal="center"/>
    </xf>
    <xf numFmtId="0" fontId="0" fillId="0" borderId="5" xfId="0" applyBorder="1" applyAlignment="1">
      <alignment horizontal="center"/>
    </xf>
    <xf numFmtId="0" fontId="0" fillId="0" borderId="7" xfId="0" applyBorder="1"/>
    <xf numFmtId="165" fontId="0" fillId="0" borderId="7" xfId="1" applyNumberFormat="1" applyFont="1" applyBorder="1"/>
    <xf numFmtId="165" fontId="0" fillId="0" borderId="3" xfId="1" applyNumberFormat="1" applyFont="1" applyBorder="1"/>
    <xf numFmtId="0" fontId="0" fillId="0" borderId="8" xfId="0" applyBorder="1"/>
    <xf numFmtId="165" fontId="0" fillId="0" borderId="8" xfId="1" applyNumberFormat="1" applyFont="1" applyBorder="1"/>
    <xf numFmtId="167" fontId="0" fillId="0" borderId="5" xfId="2" applyNumberFormat="1" applyFont="1" applyBorder="1"/>
    <xf numFmtId="0" fontId="0" fillId="0" borderId="8" xfId="0" applyBorder="1" applyAlignment="1">
      <alignment horizontal="center"/>
    </xf>
    <xf numFmtId="9" fontId="0" fillId="0" borderId="3" xfId="0" applyNumberFormat="1" applyBorder="1" applyAlignment="1">
      <alignment horizontal="center" wrapText="1"/>
    </xf>
    <xf numFmtId="0" fontId="0" fillId="0" borderId="0" xfId="0" applyAlignment="1">
      <alignment wrapText="1"/>
    </xf>
    <xf numFmtId="0" fontId="0" fillId="0" borderId="9" xfId="0" applyBorder="1" applyAlignment="1">
      <alignment horizontal="center"/>
    </xf>
    <xf numFmtId="0" fontId="0" fillId="0" borderId="5" xfId="0" applyBorder="1" applyAlignment="1">
      <alignment horizontal="center" wrapText="1"/>
    </xf>
    <xf numFmtId="0" fontId="0" fillId="0" borderId="10" xfId="0" applyBorder="1"/>
    <xf numFmtId="167" fontId="0" fillId="0" borderId="2" xfId="2" applyNumberFormat="1" applyFont="1" applyBorder="1"/>
    <xf numFmtId="0" fontId="5" fillId="0" borderId="2" xfId="0" applyFont="1" applyBorder="1"/>
    <xf numFmtId="167" fontId="5" fillId="0" borderId="2" xfId="2" applyNumberFormat="1" applyFont="1" applyBorder="1"/>
    <xf numFmtId="167" fontId="0" fillId="0" borderId="2" xfId="0" applyNumberFormat="1" applyBorder="1"/>
    <xf numFmtId="6" fontId="0" fillId="0" borderId="0" xfId="0" applyNumberFormat="1"/>
    <xf numFmtId="6" fontId="0" fillId="0" borderId="2" xfId="0" applyNumberFormat="1" applyBorder="1"/>
    <xf numFmtId="1" fontId="0" fillId="0" borderId="2" xfId="0" applyNumberFormat="1" applyBorder="1" applyAlignment="1">
      <alignment horizontal="center"/>
    </xf>
    <xf numFmtId="1" fontId="0" fillId="0" borderId="2" xfId="2" applyNumberFormat="1" applyFont="1" applyBorder="1" applyAlignment="1">
      <alignment horizontal="center"/>
    </xf>
    <xf numFmtId="0" fontId="0" fillId="0" borderId="0" xfId="0" applyAlignment="1">
      <alignment horizontal="center"/>
    </xf>
    <xf numFmtId="165" fontId="0" fillId="0" borderId="2" xfId="1" applyNumberFormat="1" applyFont="1" applyBorder="1" applyAlignment="1"/>
    <xf numFmtId="0" fontId="0" fillId="0" borderId="2" xfId="0" applyBorder="1" applyAlignment="1">
      <alignment horizontal="left"/>
    </xf>
    <xf numFmtId="0" fontId="8" fillId="0" borderId="0" xfId="0" applyFont="1"/>
    <xf numFmtId="0" fontId="10" fillId="0" borderId="0" xfId="0" applyFont="1"/>
    <xf numFmtId="0" fontId="10" fillId="0" borderId="0" xfId="5" applyFont="1"/>
    <xf numFmtId="0" fontId="9" fillId="0" borderId="11" xfId="0" applyFont="1" applyBorder="1" applyAlignment="1">
      <alignment horizontal="center"/>
    </xf>
    <xf numFmtId="9" fontId="10" fillId="0" borderId="0" xfId="0" applyNumberFormat="1" applyFont="1"/>
    <xf numFmtId="0" fontId="12" fillId="0" borderId="11" xfId="0" applyFont="1" applyBorder="1" applyAlignment="1">
      <alignment horizontal="center"/>
    </xf>
    <xf numFmtId="0" fontId="12" fillId="0" borderId="0" xfId="0" applyFont="1"/>
    <xf numFmtId="0" fontId="12" fillId="0" borderId="0" xfId="4" applyFont="1" applyFill="1" applyBorder="1"/>
    <xf numFmtId="164" fontId="10" fillId="0" borderId="0" xfId="0" applyNumberFormat="1" applyFont="1"/>
    <xf numFmtId="0" fontId="14" fillId="0" borderId="0" xfId="0" applyFont="1"/>
    <xf numFmtId="0" fontId="15" fillId="0" borderId="0" xfId="0" applyFont="1" applyAlignment="1">
      <alignment horizontal="center"/>
    </xf>
    <xf numFmtId="165" fontId="10" fillId="0" borderId="0" xfId="0" applyNumberFormat="1" applyFont="1"/>
    <xf numFmtId="8" fontId="10" fillId="0" borderId="0" xfId="0" applyNumberFormat="1" applyFont="1"/>
    <xf numFmtId="167" fontId="10" fillId="0" borderId="0" xfId="0" applyNumberFormat="1" applyFont="1"/>
    <xf numFmtId="168" fontId="10" fillId="0" borderId="0" xfId="0" applyNumberFormat="1" applyFont="1"/>
    <xf numFmtId="0" fontId="12" fillId="0" borderId="0" xfId="0" applyFont="1" applyAlignment="1">
      <alignment vertical="center"/>
    </xf>
    <xf numFmtId="164" fontId="13" fillId="0" borderId="0" xfId="0" applyNumberFormat="1" applyFont="1"/>
    <xf numFmtId="164" fontId="16" fillId="0" borderId="0" xfId="0" applyNumberFormat="1" applyFont="1"/>
    <xf numFmtId="0" fontId="10" fillId="3" borderId="0" xfId="0" applyFont="1" applyFill="1"/>
    <xf numFmtId="166" fontId="10" fillId="3" borderId="0" xfId="0" applyNumberFormat="1" applyFont="1" applyFill="1"/>
    <xf numFmtId="164" fontId="10" fillId="3" borderId="0" xfId="0" applyNumberFormat="1" applyFont="1" applyFill="1"/>
    <xf numFmtId="169" fontId="10" fillId="3" borderId="0" xfId="0" applyNumberFormat="1" applyFont="1" applyFill="1"/>
    <xf numFmtId="0" fontId="14" fillId="3" borderId="0" xfId="0" applyFont="1" applyFill="1"/>
    <xf numFmtId="0" fontId="12" fillId="0" borderId="0" xfId="4" applyFont="1" applyFill="1" applyBorder="1" applyAlignment="1"/>
    <xf numFmtId="164" fontId="10" fillId="0" borderId="0" xfId="4" applyNumberFormat="1" applyFont="1" applyFill="1" applyBorder="1" applyAlignment="1"/>
    <xf numFmtId="164" fontId="12" fillId="0" borderId="0" xfId="2" applyNumberFormat="1" applyFont="1" applyFill="1" applyBorder="1" applyAlignment="1">
      <alignment horizontal="center" vertical="center"/>
    </xf>
    <xf numFmtId="164" fontId="10" fillId="0" borderId="0" xfId="2" applyNumberFormat="1" applyFont="1" applyFill="1" applyBorder="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9" fontId="12" fillId="0" borderId="0" xfId="0" applyNumberFormat="1" applyFont="1" applyAlignment="1">
      <alignment horizontal="left" vertical="center"/>
    </xf>
    <xf numFmtId="164" fontId="12" fillId="0" borderId="0" xfId="4" applyNumberFormat="1" applyFont="1" applyFill="1" applyBorder="1" applyAlignment="1"/>
    <xf numFmtId="164" fontId="10" fillId="0" borderId="0" xfId="2" applyNumberFormat="1" applyFont="1" applyFill="1" applyBorder="1" applyAlignment="1">
      <alignment horizontal="left" vertical="center"/>
    </xf>
    <xf numFmtId="164" fontId="12" fillId="0" borderId="0" xfId="0" applyNumberFormat="1" applyFont="1"/>
    <xf numFmtId="0" fontId="12" fillId="0" borderId="11" xfId="0" applyFont="1" applyBorder="1" applyAlignment="1">
      <alignment horizontal="center" vertical="center"/>
    </xf>
    <xf numFmtId="164" fontId="12" fillId="0" borderId="11" xfId="2" applyNumberFormat="1" applyFont="1" applyFill="1" applyBorder="1" applyAlignment="1">
      <alignment horizontal="center" vertical="center"/>
    </xf>
    <xf numFmtId="9" fontId="10" fillId="0" borderId="0" xfId="0" applyNumberFormat="1" applyFont="1" applyAlignment="1">
      <alignment horizontal="center" vertical="center"/>
    </xf>
    <xf numFmtId="164" fontId="12" fillId="0" borderId="11" xfId="4" applyNumberFormat="1" applyFont="1" applyFill="1" applyBorder="1" applyAlignment="1">
      <alignment horizontal="center"/>
    </xf>
    <xf numFmtId="9" fontId="10" fillId="0" borderId="0" xfId="0" applyNumberFormat="1" applyFont="1" applyAlignment="1">
      <alignment horizontal="center"/>
    </xf>
    <xf numFmtId="167" fontId="10" fillId="0" borderId="0" xfId="0" applyNumberFormat="1" applyFont="1" applyAlignment="1">
      <alignment horizontal="center"/>
    </xf>
    <xf numFmtId="168" fontId="10" fillId="0" borderId="0" xfId="3" applyNumberFormat="1" applyFont="1" applyFill="1" applyBorder="1" applyAlignment="1">
      <alignment horizontal="center"/>
    </xf>
    <xf numFmtId="9" fontId="10" fillId="0" borderId="0" xfId="3" applyFont="1" applyFill="1" applyBorder="1" applyAlignment="1">
      <alignment horizontal="center"/>
    </xf>
    <xf numFmtId="0" fontId="17" fillId="0" borderId="0" xfId="0" applyFont="1"/>
    <xf numFmtId="0" fontId="17" fillId="0" borderId="11" xfId="0" applyFont="1" applyBorder="1" applyAlignment="1">
      <alignment horizontal="center"/>
    </xf>
    <xf numFmtId="0" fontId="8" fillId="0" borderId="0" xfId="0" applyFont="1" applyAlignment="1">
      <alignment horizontal="center"/>
    </xf>
    <xf numFmtId="0" fontId="11" fillId="0" borderId="11" xfId="4" applyFont="1" applyFill="1" applyBorder="1" applyAlignment="1">
      <alignment horizontal="center" wrapText="1"/>
    </xf>
    <xf numFmtId="0" fontId="10" fillId="0" borderId="0" xfId="0" applyFont="1" applyAlignment="1">
      <alignment horizontal="center" vertical="center"/>
    </xf>
    <xf numFmtId="0" fontId="10" fillId="0" borderId="0" xfId="0" applyFont="1" applyAlignment="1">
      <alignment horizontal="center"/>
    </xf>
    <xf numFmtId="43" fontId="12" fillId="4" borderId="0" xfId="1" applyFont="1" applyFill="1" applyBorder="1"/>
    <xf numFmtId="10" fontId="10" fillId="4" borderId="0" xfId="4" applyNumberFormat="1" applyFont="1" applyFill="1" applyBorder="1" applyAlignment="1">
      <alignment horizontal="center"/>
    </xf>
    <xf numFmtId="170" fontId="10" fillId="4" borderId="0" xfId="0" applyNumberFormat="1" applyFont="1" applyFill="1" applyAlignment="1">
      <alignment horizontal="center"/>
    </xf>
    <xf numFmtId="0" fontId="6" fillId="0" borderId="0" xfId="0" applyFont="1" applyAlignment="1">
      <alignment horizontal="left" wrapText="1"/>
    </xf>
    <xf numFmtId="0" fontId="0" fillId="0" borderId="3" xfId="0" applyBorder="1" applyAlignment="1">
      <alignment horizontal="center" vertical="center"/>
    </xf>
    <xf numFmtId="0" fontId="0" fillId="0" borderId="5" xfId="0" applyBorder="1" applyAlignment="1">
      <alignment horizontal="center" vertical="center"/>
    </xf>
    <xf numFmtId="0" fontId="12" fillId="3" borderId="0" xfId="0" applyFont="1" applyFill="1" applyAlignment="1">
      <alignment horizontal="left" vertical="center"/>
    </xf>
    <xf numFmtId="0" fontId="12" fillId="3" borderId="0" xfId="0" applyFont="1" applyFill="1" applyAlignment="1">
      <alignment horizontal="left" vertical="center" wrapText="1"/>
    </xf>
  </cellXfs>
  <cellStyles count="9">
    <cellStyle name="Comma" xfId="1" builtinId="3"/>
    <cellStyle name="Currency" xfId="2" builtinId="4"/>
    <cellStyle name="Normal" xfId="0" builtinId="0"/>
    <cellStyle name="Normal 2" xfId="5" xr:uid="{00000000-0005-0000-0000-000003000000}"/>
    <cellStyle name="Normal 3" xfId="7" xr:uid="{F0B919B7-2FF0-4980-967C-495E2156EAE0}"/>
    <cellStyle name="Output" xfId="4" builtinId="21"/>
    <cellStyle name="Percent" xfId="3" builtinId="5"/>
    <cellStyle name="Percent 2" xfId="6" xr:uid="{00000000-0005-0000-0000-000006000000}"/>
    <cellStyle name="Percent 3" xfId="8" xr:uid="{9E920F41-C8CA-47F7-8156-CFA967812F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24448921311407E-2"/>
          <c:y val="3.5644018071058908E-2"/>
          <c:w val="0.91827555107868863"/>
          <c:h val="0.92871196385788213"/>
        </c:manualLayout>
      </c:layout>
      <c:lineChart>
        <c:grouping val="standard"/>
        <c:varyColors val="0"/>
        <c:ser>
          <c:idx val="0"/>
          <c:order val="0"/>
          <c:spPr>
            <a:ln w="28575" cap="rnd">
              <a:solidFill>
                <a:srgbClr val="0070C0"/>
              </a:solidFill>
              <a:round/>
            </a:ln>
            <a:effectLst/>
          </c:spPr>
          <c:marker>
            <c:symbol val="circle"/>
            <c:size val="5"/>
            <c:spPr>
              <a:solidFill>
                <a:srgbClr val="0070C0"/>
              </a:solidFill>
              <a:ln w="9525">
                <a:noFill/>
              </a:ln>
              <a:effectLst/>
            </c:spPr>
          </c:marker>
          <c:cat>
            <c:numRef>
              <c:f>'Payback Period'!$B$1:$G$1</c:f>
              <c:numCache>
                <c:formatCode>General</c:formatCode>
                <c:ptCount val="6"/>
                <c:pt idx="0">
                  <c:v>0</c:v>
                </c:pt>
                <c:pt idx="1">
                  <c:v>1</c:v>
                </c:pt>
                <c:pt idx="2">
                  <c:v>2</c:v>
                </c:pt>
                <c:pt idx="3">
                  <c:v>3</c:v>
                </c:pt>
                <c:pt idx="4">
                  <c:v>4</c:v>
                </c:pt>
                <c:pt idx="5">
                  <c:v>5</c:v>
                </c:pt>
              </c:numCache>
            </c:numRef>
          </c:cat>
          <c:val>
            <c:numRef>
              <c:f>'Payback Period'!$B$3:$G$3</c:f>
              <c:numCache>
                <c:formatCode>_("$"* #,##0_);_("$"* \(#,##0\);_("$"* "-"??_);_(@_)</c:formatCode>
                <c:ptCount val="6"/>
                <c:pt idx="0">
                  <c:v>-50000</c:v>
                </c:pt>
                <c:pt idx="1">
                  <c:v>-20000</c:v>
                </c:pt>
                <c:pt idx="2">
                  <c:v>37000</c:v>
                </c:pt>
                <c:pt idx="3">
                  <c:v>47000</c:v>
                </c:pt>
                <c:pt idx="4">
                  <c:v>19500</c:v>
                </c:pt>
                <c:pt idx="5">
                  <c:v>-1000</c:v>
                </c:pt>
              </c:numCache>
            </c:numRef>
          </c:val>
          <c:smooth val="0"/>
          <c:extLst>
            <c:ext xmlns:c16="http://schemas.microsoft.com/office/drawing/2014/chart" uri="{C3380CC4-5D6E-409C-BE32-E72D297353CC}">
              <c16:uniqueId val="{00000000-96F5-4F64-B95D-BD7FB887C38E}"/>
            </c:ext>
          </c:extLst>
        </c:ser>
        <c:dLbls>
          <c:showLegendKey val="0"/>
          <c:showVal val="0"/>
          <c:showCatName val="0"/>
          <c:showSerName val="0"/>
          <c:showPercent val="0"/>
          <c:showBubbleSize val="0"/>
        </c:dLbls>
        <c:marker val="1"/>
        <c:smooth val="0"/>
        <c:axId val="691128864"/>
        <c:axId val="691129256"/>
      </c:lineChart>
      <c:catAx>
        <c:axId val="69112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691129256"/>
        <c:crosses val="autoZero"/>
        <c:auto val="1"/>
        <c:lblAlgn val="ctr"/>
        <c:lblOffset val="100"/>
        <c:noMultiLvlLbl val="0"/>
      </c:catAx>
      <c:valAx>
        <c:axId val="691129256"/>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691128864"/>
        <c:crosses val="autoZero"/>
        <c:crossBetween val="between"/>
        <c:dispUnits>
          <c:builtInUnit val="thousands"/>
        </c:dispUnits>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2"/>
          <c:order val="0"/>
          <c:marker>
            <c:symbol val="none"/>
          </c:marker>
          <c:xVal>
            <c:numRef>
              <c:f>'NPV Plot'!$B$6:$B$21</c:f>
              <c:numCache>
                <c:formatCode>0%</c:formatCode>
                <c:ptCount val="16"/>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numCache>
            </c:numRef>
          </c:xVal>
          <c:yVal>
            <c:numRef>
              <c:f>'NPV Plot'!$C$6:$C$21</c:f>
              <c:numCache>
                <c:formatCode>"$"#,##0</c:formatCode>
                <c:ptCount val="16"/>
                <c:pt idx="0">
                  <c:v>-1000</c:v>
                </c:pt>
                <c:pt idx="1">
                  <c:v>-646.25947671516769</c:v>
                </c:pt>
                <c:pt idx="2">
                  <c:v>-351.62223532445205</c:v>
                </c:pt>
                <c:pt idx="3">
                  <c:v>-111.27689116820693</c:v>
                </c:pt>
                <c:pt idx="4">
                  <c:v>79.20063299065805</c:v>
                </c:pt>
                <c:pt idx="5">
                  <c:v>223.8803594720157</c:v>
                </c:pt>
                <c:pt idx="6">
                  <c:v>326.50842078780261</c:v>
                </c:pt>
                <c:pt idx="7">
                  <c:v>390.53444732953358</c:v>
                </c:pt>
                <c:pt idx="8">
                  <c:v>419.13645408672164</c:v>
                </c:pt>
                <c:pt idx="9">
                  <c:v>415.24347321209643</c:v>
                </c:pt>
                <c:pt idx="10">
                  <c:v>381.55615301986109</c:v>
                </c:pt>
                <c:pt idx="11">
                  <c:v>320.5655207596792</c:v>
                </c:pt>
                <c:pt idx="12">
                  <c:v>234.57008589241013</c:v>
                </c:pt>
                <c:pt idx="13">
                  <c:v>125.69144228345249</c:v>
                </c:pt>
                <c:pt idx="14">
                  <c:v>-4.1114885450442671</c:v>
                </c:pt>
                <c:pt idx="15">
                  <c:v>-153.02944544752245</c:v>
                </c:pt>
              </c:numCache>
            </c:numRef>
          </c:yVal>
          <c:smooth val="1"/>
          <c:extLst>
            <c:ext xmlns:c16="http://schemas.microsoft.com/office/drawing/2014/chart" uri="{C3380CC4-5D6E-409C-BE32-E72D297353CC}">
              <c16:uniqueId val="{00000000-181E-4DBC-8B59-9BCD2DB17505}"/>
            </c:ext>
          </c:extLst>
        </c:ser>
        <c:ser>
          <c:idx val="3"/>
          <c:order val="1"/>
          <c:spPr>
            <a:ln>
              <a:noFill/>
            </a:ln>
          </c:spPr>
          <c:marker>
            <c:symbol val="none"/>
          </c:marker>
          <c:xVal>
            <c:numRef>
              <c:f>IRR!#REF!</c:f>
            </c:numRef>
          </c:xVal>
          <c:yVal>
            <c:numRef>
              <c:f>IRR!#REF!</c:f>
              <c:numCache>
                <c:formatCode>General</c:formatCode>
                <c:ptCount val="1"/>
                <c:pt idx="0">
                  <c:v>1</c:v>
                </c:pt>
              </c:numCache>
            </c:numRef>
          </c:yVal>
          <c:smooth val="1"/>
          <c:extLst>
            <c:ext xmlns:c16="http://schemas.microsoft.com/office/drawing/2014/chart" uri="{C3380CC4-5D6E-409C-BE32-E72D297353CC}">
              <c16:uniqueId val="{00000001-181E-4DBC-8B59-9BCD2DB17505}"/>
            </c:ext>
          </c:extLst>
        </c:ser>
        <c:ser>
          <c:idx val="0"/>
          <c:order val="2"/>
          <c:spPr>
            <a:ln w="38100">
              <a:solidFill>
                <a:srgbClr val="0070C0"/>
              </a:solidFill>
            </a:ln>
          </c:spPr>
          <c:marker>
            <c:symbol val="none"/>
          </c:marker>
          <c:xVal>
            <c:numRef>
              <c:f>'NPV Plot'!$B$6:$B$21</c:f>
              <c:numCache>
                <c:formatCode>0%</c:formatCode>
                <c:ptCount val="16"/>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numCache>
            </c:numRef>
          </c:xVal>
          <c:yVal>
            <c:numRef>
              <c:f>'NPV Plot'!$C$6:$C$21</c:f>
              <c:numCache>
                <c:formatCode>"$"#,##0</c:formatCode>
                <c:ptCount val="16"/>
                <c:pt idx="0">
                  <c:v>-1000</c:v>
                </c:pt>
                <c:pt idx="1">
                  <c:v>-646.25947671516769</c:v>
                </c:pt>
                <c:pt idx="2">
                  <c:v>-351.62223532445205</c:v>
                </c:pt>
                <c:pt idx="3">
                  <c:v>-111.27689116820693</c:v>
                </c:pt>
                <c:pt idx="4">
                  <c:v>79.20063299065805</c:v>
                </c:pt>
                <c:pt idx="5">
                  <c:v>223.8803594720157</c:v>
                </c:pt>
                <c:pt idx="6">
                  <c:v>326.50842078780261</c:v>
                </c:pt>
                <c:pt idx="7">
                  <c:v>390.53444732953358</c:v>
                </c:pt>
                <c:pt idx="8">
                  <c:v>419.13645408672164</c:v>
                </c:pt>
                <c:pt idx="9">
                  <c:v>415.24347321209643</c:v>
                </c:pt>
                <c:pt idx="10">
                  <c:v>381.55615301986109</c:v>
                </c:pt>
                <c:pt idx="11">
                  <c:v>320.5655207596792</c:v>
                </c:pt>
                <c:pt idx="12">
                  <c:v>234.57008589241013</c:v>
                </c:pt>
                <c:pt idx="13">
                  <c:v>125.69144228345249</c:v>
                </c:pt>
                <c:pt idx="14">
                  <c:v>-4.1114885450442671</c:v>
                </c:pt>
                <c:pt idx="15">
                  <c:v>-153.02944544752245</c:v>
                </c:pt>
              </c:numCache>
            </c:numRef>
          </c:yVal>
          <c:smooth val="1"/>
          <c:extLst>
            <c:ext xmlns:c16="http://schemas.microsoft.com/office/drawing/2014/chart" uri="{C3380CC4-5D6E-409C-BE32-E72D297353CC}">
              <c16:uniqueId val="{00000002-181E-4DBC-8B59-9BCD2DB17505}"/>
            </c:ext>
          </c:extLst>
        </c:ser>
        <c:ser>
          <c:idx val="1"/>
          <c:order val="3"/>
          <c:spPr>
            <a:ln>
              <a:noFill/>
            </a:ln>
          </c:spPr>
          <c:dPt>
            <c:idx val="0"/>
            <c:marker>
              <c:spPr>
                <a:noFill/>
                <a:ln>
                  <a:noFill/>
                </a:ln>
              </c:spPr>
            </c:marker>
            <c:bubble3D val="0"/>
            <c:extLst>
              <c:ext xmlns:c16="http://schemas.microsoft.com/office/drawing/2014/chart" uri="{C3380CC4-5D6E-409C-BE32-E72D297353CC}">
                <c16:uniqueId val="{00000003-181E-4DBC-8B59-9BCD2DB17505}"/>
              </c:ext>
            </c:extLst>
          </c:dPt>
          <c:dPt>
            <c:idx val="2"/>
            <c:marker>
              <c:spPr>
                <a:noFill/>
                <a:ln>
                  <a:noFill/>
                </a:ln>
              </c:spPr>
            </c:marker>
            <c:bubble3D val="0"/>
            <c:extLst>
              <c:ext xmlns:c16="http://schemas.microsoft.com/office/drawing/2014/chart" uri="{C3380CC4-5D6E-409C-BE32-E72D297353CC}">
                <c16:uniqueId val="{00000004-181E-4DBC-8B59-9BCD2DB17505}"/>
              </c:ext>
            </c:extLst>
          </c:dPt>
          <c:dPt>
            <c:idx val="4"/>
            <c:marker>
              <c:spPr>
                <a:noFill/>
                <a:ln>
                  <a:noFill/>
                </a:ln>
              </c:spPr>
            </c:marker>
            <c:bubble3D val="0"/>
            <c:extLst>
              <c:ext xmlns:c16="http://schemas.microsoft.com/office/drawing/2014/chart" uri="{C3380CC4-5D6E-409C-BE32-E72D297353CC}">
                <c16:uniqueId val="{00000005-181E-4DBC-8B59-9BCD2DB17505}"/>
              </c:ext>
            </c:extLst>
          </c:dPt>
          <c:dLbls>
            <c:dLbl>
              <c:idx val="0"/>
              <c:delete val="1"/>
              <c:extLst>
                <c:ext xmlns:c15="http://schemas.microsoft.com/office/drawing/2012/chart" uri="{CE6537A1-D6FC-4f65-9D91-7224C49458BB}"/>
                <c:ext xmlns:c16="http://schemas.microsoft.com/office/drawing/2014/chart" uri="{C3380CC4-5D6E-409C-BE32-E72D297353CC}">
                  <c16:uniqueId val="{00000003-181E-4DBC-8B59-9BCD2DB17505}"/>
                </c:ext>
              </c:extLst>
            </c:dLbl>
            <c:dLbl>
              <c:idx val="1"/>
              <c:layout>
                <c:manualLayout>
                  <c:x val="-0.21108024239603784"/>
                  <c:y val="-9.8916461391016453E-2"/>
                </c:manualLayout>
              </c:layout>
              <c:tx>
                <c:rich>
                  <a:bodyPr/>
                  <a:lstStyle/>
                  <a:p>
                    <a:r>
                      <a:rPr lang="en-US"/>
                      <a:t>4.9%, $0</a:t>
                    </a:r>
                  </a:p>
                </c:rich>
              </c:tx>
              <c:showLegendKey val="0"/>
              <c:showVal val="1"/>
              <c:showCatName val="1"/>
              <c:showSerName val="0"/>
              <c:showPercent val="0"/>
              <c:showBubbleSize val="0"/>
              <c:extLst>
                <c:ext xmlns:c15="http://schemas.microsoft.com/office/drawing/2012/chart" uri="{CE6537A1-D6FC-4f65-9D91-7224C49458BB}">
                  <c15:layout>
                    <c:manualLayout>
                      <c:w val="0.25221960760765266"/>
                      <c:h val="0.27572176502736567"/>
                    </c:manualLayout>
                  </c15:layout>
                  <c15:showDataLabelsRange val="0"/>
                </c:ext>
                <c:ext xmlns:c16="http://schemas.microsoft.com/office/drawing/2014/chart" uri="{C3380CC4-5D6E-409C-BE32-E72D297353CC}">
                  <c16:uniqueId val="{00000006-181E-4DBC-8B59-9BCD2DB17505}"/>
                </c:ext>
              </c:extLst>
            </c:dLbl>
            <c:dLbl>
              <c:idx val="2"/>
              <c:delete val="1"/>
              <c:extLst>
                <c:ext xmlns:c15="http://schemas.microsoft.com/office/drawing/2012/chart" uri="{CE6537A1-D6FC-4f65-9D91-7224C49458BB}"/>
                <c:ext xmlns:c16="http://schemas.microsoft.com/office/drawing/2014/chart" uri="{C3380CC4-5D6E-409C-BE32-E72D297353CC}">
                  <c16:uniqueId val="{00000004-181E-4DBC-8B59-9BCD2DB17505}"/>
                </c:ext>
              </c:extLst>
            </c:dLbl>
            <c:dLbl>
              <c:idx val="3"/>
              <c:layout>
                <c:manualLayout>
                  <c:x val="-6.4011178099044538E-2"/>
                  <c:y val="-7.3096077532371032E-2"/>
                </c:manualLayout>
              </c:layout>
              <c:tx>
                <c:rich>
                  <a:bodyPr/>
                  <a:lstStyle/>
                  <a:p>
                    <a:r>
                      <a:rPr lang="en-US"/>
                      <a:t>12.3%, $0</a:t>
                    </a:r>
                  </a:p>
                </c:rich>
              </c:tx>
              <c:showLegendKey val="0"/>
              <c:showVal val="1"/>
              <c:showCatName val="1"/>
              <c:showSerName val="0"/>
              <c:showPercent val="0"/>
              <c:showBubbleSize val="0"/>
              <c:extLst>
                <c:ext xmlns:c15="http://schemas.microsoft.com/office/drawing/2012/chart" uri="{CE6537A1-D6FC-4f65-9D91-7224C49458BB}">
                  <c15:layout>
                    <c:manualLayout>
                      <c:w val="0.29481162250848514"/>
                      <c:h val="0.12230179935670758"/>
                    </c:manualLayout>
                  </c15:layout>
                  <c15:showDataLabelsRange val="0"/>
                </c:ext>
                <c:ext xmlns:c16="http://schemas.microsoft.com/office/drawing/2014/chart" uri="{C3380CC4-5D6E-409C-BE32-E72D297353CC}">
                  <c16:uniqueId val="{00000007-181E-4DBC-8B59-9BCD2DB17505}"/>
                </c:ext>
              </c:extLst>
            </c:dLbl>
            <c:dLbl>
              <c:idx val="4"/>
              <c:delete val="1"/>
              <c:extLst>
                <c:ext xmlns:c15="http://schemas.microsoft.com/office/drawing/2012/chart" uri="{CE6537A1-D6FC-4f65-9D91-7224C49458BB}"/>
                <c:ext xmlns:c16="http://schemas.microsoft.com/office/drawing/2014/chart" uri="{C3380CC4-5D6E-409C-BE32-E72D297353CC}">
                  <c16:uniqueId val="{00000005-181E-4DBC-8B59-9BCD2DB17505}"/>
                </c:ext>
              </c:extLst>
            </c:dLbl>
            <c:spPr>
              <a:noFill/>
              <a:ln>
                <a:noFill/>
              </a:ln>
              <a:effectLst/>
            </c:sp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IRR!#REF!</c:f>
            </c:numRef>
          </c:xVal>
          <c:yVal>
            <c:numRef>
              <c:f>IRR!#REF!</c:f>
              <c:numCache>
                <c:formatCode>General</c:formatCode>
                <c:ptCount val="1"/>
                <c:pt idx="0">
                  <c:v>1</c:v>
                </c:pt>
              </c:numCache>
            </c:numRef>
          </c:yVal>
          <c:smooth val="1"/>
          <c:extLst>
            <c:ext xmlns:c16="http://schemas.microsoft.com/office/drawing/2014/chart" uri="{C3380CC4-5D6E-409C-BE32-E72D297353CC}">
              <c16:uniqueId val="{00000008-181E-4DBC-8B59-9BCD2DB17505}"/>
            </c:ext>
          </c:extLst>
        </c:ser>
        <c:ser>
          <c:idx val="4"/>
          <c:order val="4"/>
          <c:tx>
            <c:v>IRR</c:v>
          </c:tx>
          <c:spPr>
            <a:ln>
              <a:noFill/>
            </a:ln>
          </c:spPr>
          <c:marker>
            <c:symbol val="circle"/>
            <c:size val="15"/>
            <c:spPr>
              <a:solidFill>
                <a:srgbClr val="FF0000"/>
              </a:solidFill>
              <a:ln>
                <a:noFill/>
              </a:ln>
            </c:spPr>
          </c:marker>
          <c:dLbls>
            <c:spPr>
              <a:noFill/>
              <a:ln>
                <a:noFill/>
              </a:ln>
              <a:effectLst/>
            </c:spPr>
            <c:txPr>
              <a:bodyPr wrap="square" lIns="38100" tIns="19050" rIns="38100" bIns="19050" anchor="ctr">
                <a:spAutoFit/>
              </a:bodyPr>
              <a:lstStyle/>
              <a:p>
                <a:pPr>
                  <a:defRPr sz="1400">
                    <a:solidFill>
                      <a:sysClr val="windowText" lastClr="000000"/>
                    </a:solidFill>
                  </a:defRPr>
                </a:pPr>
                <a:endParaRPr lang="en-US"/>
              </a:p>
            </c:txPr>
            <c:dLblPos val="t"/>
            <c:showLegendKey val="0"/>
            <c:showVal val="0"/>
            <c:showCatName val="1"/>
            <c:showSerName val="1"/>
            <c:showPercent val="0"/>
            <c:showBubbleSize val="0"/>
            <c:showLeaderLines val="0"/>
            <c:extLst>
              <c:ext xmlns:c15="http://schemas.microsoft.com/office/drawing/2012/chart" uri="{CE6537A1-D6FC-4f65-9D91-7224C49458BB}">
                <c15:showLeaderLines val="1"/>
              </c:ext>
            </c:extLst>
          </c:dLbls>
          <c:xVal>
            <c:numRef>
              <c:f>'NPV Plot'!$E$6:$E$7</c:f>
              <c:numCache>
                <c:formatCode>0%</c:formatCode>
                <c:ptCount val="2"/>
                <c:pt idx="0" formatCode="0.0%">
                  <c:v>3.5532535541149324E-2</c:v>
                </c:pt>
                <c:pt idx="1">
                  <c:v>0.1397049906790242</c:v>
                </c:pt>
              </c:numCache>
            </c:numRef>
          </c:xVal>
          <c:yVal>
            <c:numRef>
              <c:f>'NPV Plot'!$F$6:$F$7</c:f>
              <c:numCache>
                <c:formatCode>"$"#,##0</c:formatCode>
                <c:ptCount val="2"/>
                <c:pt idx="0">
                  <c:v>0</c:v>
                </c:pt>
                <c:pt idx="1">
                  <c:v>0</c:v>
                </c:pt>
              </c:numCache>
            </c:numRef>
          </c:yVal>
          <c:smooth val="1"/>
          <c:extLst>
            <c:ext xmlns:c16="http://schemas.microsoft.com/office/drawing/2014/chart" uri="{C3380CC4-5D6E-409C-BE32-E72D297353CC}">
              <c16:uniqueId val="{00000009-181E-4DBC-8B59-9BCD2DB17505}"/>
            </c:ext>
          </c:extLst>
        </c:ser>
        <c:ser>
          <c:idx val="5"/>
          <c:order val="5"/>
          <c:tx>
            <c:v>NPV</c:v>
          </c:tx>
          <c:spPr>
            <a:ln>
              <a:noFill/>
            </a:ln>
          </c:spPr>
          <c:marker>
            <c:symbol val="circle"/>
            <c:size val="15"/>
            <c:spPr>
              <a:solidFill>
                <a:srgbClr val="00B050"/>
              </a:solidFill>
              <a:ln>
                <a:noFill/>
              </a:ln>
            </c:spPr>
          </c:marker>
          <c:dLbls>
            <c:spPr>
              <a:noFill/>
              <a:ln>
                <a:noFill/>
              </a:ln>
              <a:effectLst/>
            </c:spPr>
            <c:txPr>
              <a:bodyPr wrap="square" lIns="38100" tIns="19050" rIns="38100" bIns="19050" anchor="ctr">
                <a:spAutoFit/>
              </a:bodyPr>
              <a:lstStyle/>
              <a:p>
                <a:pPr>
                  <a:defRPr sz="1400">
                    <a:solidFill>
                      <a:sysClr val="windowText" lastClr="00000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1"/>
              </c:ext>
            </c:extLst>
          </c:dLbls>
          <c:xVal>
            <c:numRef>
              <c:f>('NPV Plot'!$B$16,'NPV Plot'!$B$21)</c:f>
              <c:numCache>
                <c:formatCode>0%</c:formatCode>
                <c:ptCount val="2"/>
                <c:pt idx="0">
                  <c:v>0.1</c:v>
                </c:pt>
                <c:pt idx="1">
                  <c:v>0.15</c:v>
                </c:pt>
              </c:numCache>
            </c:numRef>
          </c:xVal>
          <c:yVal>
            <c:numRef>
              <c:f>('NPV Plot'!$C$16,'NPV Plot'!$C$21)</c:f>
              <c:numCache>
                <c:formatCode>"$"#,##0</c:formatCode>
                <c:ptCount val="2"/>
                <c:pt idx="0">
                  <c:v>381.55615301986109</c:v>
                </c:pt>
                <c:pt idx="1">
                  <c:v>-153.02944544752245</c:v>
                </c:pt>
              </c:numCache>
            </c:numRef>
          </c:yVal>
          <c:smooth val="1"/>
          <c:extLst>
            <c:ext xmlns:c16="http://schemas.microsoft.com/office/drawing/2014/chart" uri="{C3380CC4-5D6E-409C-BE32-E72D297353CC}">
              <c16:uniqueId val="{00000003-E575-46F7-A554-CD16D0E13745}"/>
            </c:ext>
          </c:extLst>
        </c:ser>
        <c:dLbls>
          <c:showLegendKey val="0"/>
          <c:showVal val="0"/>
          <c:showCatName val="0"/>
          <c:showSerName val="0"/>
          <c:showPercent val="0"/>
          <c:showBubbleSize val="0"/>
        </c:dLbls>
        <c:axId val="699094168"/>
        <c:axId val="699094560"/>
      </c:scatterChart>
      <c:valAx>
        <c:axId val="699094168"/>
        <c:scaling>
          <c:orientation val="minMax"/>
          <c:max val="0.15000000000000002"/>
          <c:min val="0"/>
        </c:scaling>
        <c:delete val="0"/>
        <c:axPos val="b"/>
        <c:title>
          <c:tx>
            <c:rich>
              <a:bodyPr/>
              <a:lstStyle/>
              <a:p>
                <a:pPr>
                  <a:defRPr sz="1400">
                    <a:solidFill>
                      <a:sysClr val="windowText" lastClr="000000"/>
                    </a:solidFill>
                  </a:defRPr>
                </a:pPr>
                <a:r>
                  <a:rPr lang="en-US" sz="1400">
                    <a:solidFill>
                      <a:sysClr val="windowText" lastClr="000000"/>
                    </a:solidFill>
                  </a:rPr>
                  <a:t>WACC</a:t>
                </a:r>
              </a:p>
            </c:rich>
          </c:tx>
          <c:overlay val="0"/>
        </c:title>
        <c:numFmt formatCode="0%" sourceLinked="1"/>
        <c:majorTickMark val="out"/>
        <c:minorTickMark val="none"/>
        <c:tickLblPos val="nextTo"/>
        <c:txPr>
          <a:bodyPr/>
          <a:lstStyle/>
          <a:p>
            <a:pPr>
              <a:defRPr sz="1200">
                <a:solidFill>
                  <a:sysClr val="windowText" lastClr="000000"/>
                </a:solidFill>
              </a:defRPr>
            </a:pPr>
            <a:endParaRPr lang="en-US"/>
          </a:p>
        </c:txPr>
        <c:crossAx val="699094560"/>
        <c:crosses val="autoZero"/>
        <c:crossBetween val="midCat"/>
      </c:valAx>
      <c:valAx>
        <c:axId val="699094560"/>
        <c:scaling>
          <c:orientation val="minMax"/>
          <c:max val="500"/>
          <c:min val="-1000"/>
        </c:scaling>
        <c:delete val="0"/>
        <c:axPos val="l"/>
        <c:title>
          <c:tx>
            <c:rich>
              <a:bodyPr rot="-5400000" vert="horz"/>
              <a:lstStyle/>
              <a:p>
                <a:pPr>
                  <a:defRPr sz="1400">
                    <a:solidFill>
                      <a:sysClr val="windowText" lastClr="000000"/>
                    </a:solidFill>
                  </a:defRPr>
                </a:pPr>
                <a:r>
                  <a:rPr lang="en-US" sz="1400">
                    <a:solidFill>
                      <a:sysClr val="windowText" lastClr="000000"/>
                    </a:solidFill>
                  </a:rPr>
                  <a:t>NPV</a:t>
                </a:r>
              </a:p>
            </c:rich>
          </c:tx>
          <c:overlay val="0"/>
        </c:title>
        <c:numFmt formatCode="&quot;$&quot;#,##0" sourceLinked="0"/>
        <c:majorTickMark val="out"/>
        <c:minorTickMark val="none"/>
        <c:tickLblPos val="nextTo"/>
        <c:txPr>
          <a:bodyPr/>
          <a:lstStyle/>
          <a:p>
            <a:pPr>
              <a:defRPr sz="1200">
                <a:solidFill>
                  <a:sysClr val="windowText" lastClr="000000"/>
                </a:solidFill>
              </a:defRPr>
            </a:pPr>
            <a:endParaRPr lang="en-US"/>
          </a:p>
        </c:txPr>
        <c:crossAx val="699094168"/>
        <c:crosses val="autoZero"/>
        <c:crossBetween val="midCat"/>
        <c:majorUnit val="200"/>
      </c:valAx>
    </c:plotArea>
    <c:plotVisOnly val="1"/>
    <c:dispBlanksAs val="gap"/>
    <c:showDLblsOverMax val="0"/>
  </c:chart>
  <c:spPr>
    <a:ln>
      <a:noFill/>
    </a:ln>
  </c:sp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2"/>
          <c:order val="0"/>
          <c:marker>
            <c:symbol val="none"/>
          </c:marker>
          <c:xVal>
            <c:numRef>
              <c:f>'IRR - Sensitivity Analysis'!$B$6:$B$21</c:f>
              <c:numCache>
                <c:formatCode>0%</c:formatCode>
                <c:ptCount val="16"/>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numCache>
            </c:numRef>
          </c:xVal>
          <c:yVal>
            <c:numRef>
              <c:f>'IRR - Sensitivity Analysis'!$C$6:$C$21</c:f>
              <c:numCache>
                <c:formatCode>"$"#,##0</c:formatCode>
                <c:ptCount val="16"/>
                <c:pt idx="0">
                  <c:v>-2000</c:v>
                </c:pt>
                <c:pt idx="1">
                  <c:v>-1646.2594767151677</c:v>
                </c:pt>
                <c:pt idx="2">
                  <c:v>-1351.622235324452</c:v>
                </c:pt>
                <c:pt idx="3">
                  <c:v>-1111.2768911682069</c:v>
                </c:pt>
                <c:pt idx="4">
                  <c:v>-920.79936700934195</c:v>
                </c:pt>
                <c:pt idx="5">
                  <c:v>-776.1196405279843</c:v>
                </c:pt>
                <c:pt idx="6">
                  <c:v>-673.49157921219739</c:v>
                </c:pt>
                <c:pt idx="7">
                  <c:v>-609.46555267046642</c:v>
                </c:pt>
                <c:pt idx="8">
                  <c:v>-580.86354591327836</c:v>
                </c:pt>
                <c:pt idx="9">
                  <c:v>-584.75652678790357</c:v>
                </c:pt>
                <c:pt idx="10">
                  <c:v>-618.44384698013891</c:v>
                </c:pt>
                <c:pt idx="11">
                  <c:v>-679.4344792403208</c:v>
                </c:pt>
                <c:pt idx="12">
                  <c:v>-765.42991410758987</c:v>
                </c:pt>
                <c:pt idx="13">
                  <c:v>-874.30855771654751</c:v>
                </c:pt>
                <c:pt idx="14">
                  <c:v>-1004.1114885450443</c:v>
                </c:pt>
                <c:pt idx="15">
                  <c:v>-1153.0294454475224</c:v>
                </c:pt>
              </c:numCache>
            </c:numRef>
          </c:yVal>
          <c:smooth val="1"/>
          <c:extLst>
            <c:ext xmlns:c16="http://schemas.microsoft.com/office/drawing/2014/chart" uri="{C3380CC4-5D6E-409C-BE32-E72D297353CC}">
              <c16:uniqueId val="{00000000-5D77-4564-8859-024EFBF7866D}"/>
            </c:ext>
          </c:extLst>
        </c:ser>
        <c:ser>
          <c:idx val="3"/>
          <c:order val="1"/>
          <c:spPr>
            <a:ln>
              <a:noFill/>
            </a:ln>
          </c:spPr>
          <c:marker>
            <c:symbol val="none"/>
          </c:marker>
          <c:xVal>
            <c:numRef>
              <c:f>IRR!#REF!</c:f>
            </c:numRef>
          </c:xVal>
          <c:yVal>
            <c:numRef>
              <c:f>IRR!#REF!</c:f>
              <c:numCache>
                <c:formatCode>General</c:formatCode>
                <c:ptCount val="1"/>
                <c:pt idx="0">
                  <c:v>1</c:v>
                </c:pt>
              </c:numCache>
            </c:numRef>
          </c:yVal>
          <c:smooth val="1"/>
          <c:extLst>
            <c:ext xmlns:c16="http://schemas.microsoft.com/office/drawing/2014/chart" uri="{C3380CC4-5D6E-409C-BE32-E72D297353CC}">
              <c16:uniqueId val="{00000001-5D77-4564-8859-024EFBF7866D}"/>
            </c:ext>
          </c:extLst>
        </c:ser>
        <c:ser>
          <c:idx val="0"/>
          <c:order val="2"/>
          <c:spPr>
            <a:ln w="38100">
              <a:solidFill>
                <a:srgbClr val="0070C0"/>
              </a:solidFill>
            </a:ln>
          </c:spPr>
          <c:marker>
            <c:symbol val="none"/>
          </c:marker>
          <c:xVal>
            <c:numRef>
              <c:f>'IRR - Sensitivity Analysis'!$B$6:$B$21</c:f>
              <c:numCache>
                <c:formatCode>0%</c:formatCode>
                <c:ptCount val="16"/>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numCache>
            </c:numRef>
          </c:xVal>
          <c:yVal>
            <c:numRef>
              <c:f>'IRR - Sensitivity Analysis'!$C$6:$C$21</c:f>
              <c:numCache>
                <c:formatCode>"$"#,##0</c:formatCode>
                <c:ptCount val="16"/>
                <c:pt idx="0">
                  <c:v>-2000</c:v>
                </c:pt>
                <c:pt idx="1">
                  <c:v>-1646.2594767151677</c:v>
                </c:pt>
                <c:pt idx="2">
                  <c:v>-1351.622235324452</c:v>
                </c:pt>
                <c:pt idx="3">
                  <c:v>-1111.2768911682069</c:v>
                </c:pt>
                <c:pt idx="4">
                  <c:v>-920.79936700934195</c:v>
                </c:pt>
                <c:pt idx="5">
                  <c:v>-776.1196405279843</c:v>
                </c:pt>
                <c:pt idx="6">
                  <c:v>-673.49157921219739</c:v>
                </c:pt>
                <c:pt idx="7">
                  <c:v>-609.46555267046642</c:v>
                </c:pt>
                <c:pt idx="8">
                  <c:v>-580.86354591327836</c:v>
                </c:pt>
                <c:pt idx="9">
                  <c:v>-584.75652678790357</c:v>
                </c:pt>
                <c:pt idx="10">
                  <c:v>-618.44384698013891</c:v>
                </c:pt>
                <c:pt idx="11">
                  <c:v>-679.4344792403208</c:v>
                </c:pt>
                <c:pt idx="12">
                  <c:v>-765.42991410758987</c:v>
                </c:pt>
                <c:pt idx="13">
                  <c:v>-874.30855771654751</c:v>
                </c:pt>
                <c:pt idx="14">
                  <c:v>-1004.1114885450443</c:v>
                </c:pt>
                <c:pt idx="15">
                  <c:v>-1153.0294454475224</c:v>
                </c:pt>
              </c:numCache>
            </c:numRef>
          </c:yVal>
          <c:smooth val="1"/>
          <c:extLst>
            <c:ext xmlns:c16="http://schemas.microsoft.com/office/drawing/2014/chart" uri="{C3380CC4-5D6E-409C-BE32-E72D297353CC}">
              <c16:uniqueId val="{00000002-5D77-4564-8859-024EFBF7866D}"/>
            </c:ext>
          </c:extLst>
        </c:ser>
        <c:ser>
          <c:idx val="1"/>
          <c:order val="3"/>
          <c:spPr>
            <a:ln>
              <a:noFill/>
            </a:ln>
          </c:spPr>
          <c:dPt>
            <c:idx val="0"/>
            <c:marker>
              <c:spPr>
                <a:noFill/>
                <a:ln>
                  <a:noFill/>
                </a:ln>
              </c:spPr>
            </c:marker>
            <c:bubble3D val="0"/>
            <c:extLst>
              <c:ext xmlns:c16="http://schemas.microsoft.com/office/drawing/2014/chart" uri="{C3380CC4-5D6E-409C-BE32-E72D297353CC}">
                <c16:uniqueId val="{00000003-5D77-4564-8859-024EFBF7866D}"/>
              </c:ext>
            </c:extLst>
          </c:dPt>
          <c:dPt>
            <c:idx val="2"/>
            <c:marker>
              <c:spPr>
                <a:noFill/>
                <a:ln>
                  <a:noFill/>
                </a:ln>
              </c:spPr>
            </c:marker>
            <c:bubble3D val="0"/>
            <c:extLst>
              <c:ext xmlns:c16="http://schemas.microsoft.com/office/drawing/2014/chart" uri="{C3380CC4-5D6E-409C-BE32-E72D297353CC}">
                <c16:uniqueId val="{00000004-5D77-4564-8859-024EFBF7866D}"/>
              </c:ext>
            </c:extLst>
          </c:dPt>
          <c:dPt>
            <c:idx val="4"/>
            <c:marker>
              <c:spPr>
                <a:noFill/>
                <a:ln>
                  <a:noFill/>
                </a:ln>
              </c:spPr>
            </c:marker>
            <c:bubble3D val="0"/>
            <c:extLst>
              <c:ext xmlns:c16="http://schemas.microsoft.com/office/drawing/2014/chart" uri="{C3380CC4-5D6E-409C-BE32-E72D297353CC}">
                <c16:uniqueId val="{00000005-5D77-4564-8859-024EFBF7866D}"/>
              </c:ext>
            </c:extLst>
          </c:dPt>
          <c:dLbls>
            <c:dLbl>
              <c:idx val="0"/>
              <c:delete val="1"/>
              <c:extLst>
                <c:ext xmlns:c15="http://schemas.microsoft.com/office/drawing/2012/chart" uri="{CE6537A1-D6FC-4f65-9D91-7224C49458BB}"/>
                <c:ext xmlns:c16="http://schemas.microsoft.com/office/drawing/2014/chart" uri="{C3380CC4-5D6E-409C-BE32-E72D297353CC}">
                  <c16:uniqueId val="{00000003-5D77-4564-8859-024EFBF7866D}"/>
                </c:ext>
              </c:extLst>
            </c:dLbl>
            <c:dLbl>
              <c:idx val="1"/>
              <c:layout>
                <c:manualLayout>
                  <c:x val="-0.21108024239603784"/>
                  <c:y val="-9.8916461391016453E-2"/>
                </c:manualLayout>
              </c:layout>
              <c:tx>
                <c:rich>
                  <a:bodyPr/>
                  <a:lstStyle/>
                  <a:p>
                    <a:r>
                      <a:rPr lang="en-US"/>
                      <a:t>4.9%, $0</a:t>
                    </a:r>
                  </a:p>
                </c:rich>
              </c:tx>
              <c:showLegendKey val="0"/>
              <c:showVal val="1"/>
              <c:showCatName val="1"/>
              <c:showSerName val="0"/>
              <c:showPercent val="0"/>
              <c:showBubbleSize val="0"/>
              <c:extLst>
                <c:ext xmlns:c15="http://schemas.microsoft.com/office/drawing/2012/chart" uri="{CE6537A1-D6FC-4f65-9D91-7224C49458BB}">
                  <c15:layout>
                    <c:manualLayout>
                      <c:w val="0.25221960760765266"/>
                      <c:h val="0.27572176502736567"/>
                    </c:manualLayout>
                  </c15:layout>
                  <c15:showDataLabelsRange val="0"/>
                </c:ext>
                <c:ext xmlns:c16="http://schemas.microsoft.com/office/drawing/2014/chart" uri="{C3380CC4-5D6E-409C-BE32-E72D297353CC}">
                  <c16:uniqueId val="{00000006-5D77-4564-8859-024EFBF7866D}"/>
                </c:ext>
              </c:extLst>
            </c:dLbl>
            <c:dLbl>
              <c:idx val="2"/>
              <c:delete val="1"/>
              <c:extLst>
                <c:ext xmlns:c15="http://schemas.microsoft.com/office/drawing/2012/chart" uri="{CE6537A1-D6FC-4f65-9D91-7224C49458BB}"/>
                <c:ext xmlns:c16="http://schemas.microsoft.com/office/drawing/2014/chart" uri="{C3380CC4-5D6E-409C-BE32-E72D297353CC}">
                  <c16:uniqueId val="{00000004-5D77-4564-8859-024EFBF7866D}"/>
                </c:ext>
              </c:extLst>
            </c:dLbl>
            <c:dLbl>
              <c:idx val="3"/>
              <c:layout>
                <c:manualLayout>
                  <c:x val="-6.4011178099044538E-2"/>
                  <c:y val="-7.3096077532371032E-2"/>
                </c:manualLayout>
              </c:layout>
              <c:tx>
                <c:rich>
                  <a:bodyPr/>
                  <a:lstStyle/>
                  <a:p>
                    <a:r>
                      <a:rPr lang="en-US"/>
                      <a:t>12.3%, $0</a:t>
                    </a:r>
                  </a:p>
                </c:rich>
              </c:tx>
              <c:showLegendKey val="0"/>
              <c:showVal val="1"/>
              <c:showCatName val="1"/>
              <c:showSerName val="0"/>
              <c:showPercent val="0"/>
              <c:showBubbleSize val="0"/>
              <c:extLst>
                <c:ext xmlns:c15="http://schemas.microsoft.com/office/drawing/2012/chart" uri="{CE6537A1-D6FC-4f65-9D91-7224C49458BB}">
                  <c15:layout>
                    <c:manualLayout>
                      <c:w val="0.29481162250848514"/>
                      <c:h val="0.12230179935670758"/>
                    </c:manualLayout>
                  </c15:layout>
                  <c15:showDataLabelsRange val="0"/>
                </c:ext>
                <c:ext xmlns:c16="http://schemas.microsoft.com/office/drawing/2014/chart" uri="{C3380CC4-5D6E-409C-BE32-E72D297353CC}">
                  <c16:uniqueId val="{00000007-5D77-4564-8859-024EFBF7866D}"/>
                </c:ext>
              </c:extLst>
            </c:dLbl>
            <c:dLbl>
              <c:idx val="4"/>
              <c:delete val="1"/>
              <c:extLst>
                <c:ext xmlns:c15="http://schemas.microsoft.com/office/drawing/2012/chart" uri="{CE6537A1-D6FC-4f65-9D91-7224C49458BB}"/>
                <c:ext xmlns:c16="http://schemas.microsoft.com/office/drawing/2014/chart" uri="{C3380CC4-5D6E-409C-BE32-E72D297353CC}">
                  <c16:uniqueId val="{00000005-5D77-4564-8859-024EFBF7866D}"/>
                </c:ext>
              </c:extLst>
            </c:dLbl>
            <c:spPr>
              <a:noFill/>
              <a:ln>
                <a:noFill/>
              </a:ln>
              <a:effectLst/>
            </c:sp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IRR!#REF!</c:f>
            </c:numRef>
          </c:xVal>
          <c:yVal>
            <c:numRef>
              <c:f>IRR!#REF!</c:f>
              <c:numCache>
                <c:formatCode>General</c:formatCode>
                <c:ptCount val="1"/>
                <c:pt idx="0">
                  <c:v>1</c:v>
                </c:pt>
              </c:numCache>
            </c:numRef>
          </c:yVal>
          <c:smooth val="1"/>
          <c:extLst>
            <c:ext xmlns:c16="http://schemas.microsoft.com/office/drawing/2014/chart" uri="{C3380CC4-5D6E-409C-BE32-E72D297353CC}">
              <c16:uniqueId val="{00000008-5D77-4564-8859-024EFBF7866D}"/>
            </c:ext>
          </c:extLst>
        </c:ser>
        <c:ser>
          <c:idx val="5"/>
          <c:order val="4"/>
          <c:tx>
            <c:v>NPV</c:v>
          </c:tx>
          <c:spPr>
            <a:ln>
              <a:noFill/>
            </a:ln>
          </c:spPr>
          <c:marker>
            <c:symbol val="circle"/>
            <c:size val="15"/>
            <c:spPr>
              <a:solidFill>
                <a:srgbClr val="00B050"/>
              </a:solidFill>
              <a:ln>
                <a:noFill/>
              </a:ln>
            </c:spPr>
          </c:marker>
          <c:dLbls>
            <c:spPr>
              <a:noFill/>
              <a:ln>
                <a:noFill/>
              </a:ln>
              <a:effectLst/>
            </c:spPr>
            <c:txPr>
              <a:bodyPr wrap="square" lIns="38100" tIns="19050" rIns="38100" bIns="19050" anchor="ctr">
                <a:spAutoFit/>
              </a:bodyPr>
              <a:lstStyle/>
              <a:p>
                <a:pPr>
                  <a:defRPr sz="1400">
                    <a:solidFill>
                      <a:sysClr val="windowText" lastClr="00000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1"/>
              </c:ext>
            </c:extLst>
          </c:dLbls>
          <c:xVal>
            <c:numRef>
              <c:f>('IRR - Sensitivity Analysis'!$B$16,'IRR - Sensitivity Analysis'!$B$21)</c:f>
              <c:numCache>
                <c:formatCode>0%</c:formatCode>
                <c:ptCount val="2"/>
                <c:pt idx="0">
                  <c:v>0.1</c:v>
                </c:pt>
                <c:pt idx="1">
                  <c:v>0.15</c:v>
                </c:pt>
              </c:numCache>
            </c:numRef>
          </c:xVal>
          <c:yVal>
            <c:numRef>
              <c:f>('IRR - Sensitivity Analysis'!$C$16,'IRR - Sensitivity Analysis'!$C$21)</c:f>
              <c:numCache>
                <c:formatCode>"$"#,##0</c:formatCode>
                <c:ptCount val="2"/>
                <c:pt idx="0">
                  <c:v>-618.44384698013891</c:v>
                </c:pt>
                <c:pt idx="1">
                  <c:v>-1153.0294454475224</c:v>
                </c:pt>
              </c:numCache>
            </c:numRef>
          </c:yVal>
          <c:smooth val="1"/>
          <c:extLst>
            <c:ext xmlns:c16="http://schemas.microsoft.com/office/drawing/2014/chart" uri="{C3380CC4-5D6E-409C-BE32-E72D297353CC}">
              <c16:uniqueId val="{0000000A-5D77-4564-8859-024EFBF7866D}"/>
            </c:ext>
          </c:extLst>
        </c:ser>
        <c:dLbls>
          <c:showLegendKey val="0"/>
          <c:showVal val="0"/>
          <c:showCatName val="0"/>
          <c:showSerName val="0"/>
          <c:showPercent val="0"/>
          <c:showBubbleSize val="0"/>
        </c:dLbls>
        <c:axId val="699094168"/>
        <c:axId val="699094560"/>
      </c:scatterChart>
      <c:valAx>
        <c:axId val="699094168"/>
        <c:scaling>
          <c:orientation val="minMax"/>
          <c:max val="0.15000000000000002"/>
          <c:min val="0"/>
        </c:scaling>
        <c:delete val="0"/>
        <c:axPos val="b"/>
        <c:title>
          <c:tx>
            <c:rich>
              <a:bodyPr/>
              <a:lstStyle/>
              <a:p>
                <a:pPr>
                  <a:defRPr sz="1400">
                    <a:solidFill>
                      <a:sysClr val="windowText" lastClr="000000"/>
                    </a:solidFill>
                  </a:defRPr>
                </a:pPr>
                <a:r>
                  <a:rPr lang="en-US" sz="1400">
                    <a:solidFill>
                      <a:sysClr val="windowText" lastClr="000000"/>
                    </a:solidFill>
                  </a:rPr>
                  <a:t>WACC</a:t>
                </a:r>
              </a:p>
            </c:rich>
          </c:tx>
          <c:overlay val="0"/>
        </c:title>
        <c:numFmt formatCode="0%" sourceLinked="1"/>
        <c:majorTickMark val="out"/>
        <c:minorTickMark val="none"/>
        <c:tickLblPos val="nextTo"/>
        <c:txPr>
          <a:bodyPr/>
          <a:lstStyle/>
          <a:p>
            <a:pPr>
              <a:defRPr sz="1200">
                <a:solidFill>
                  <a:sysClr val="windowText" lastClr="000000"/>
                </a:solidFill>
              </a:defRPr>
            </a:pPr>
            <a:endParaRPr lang="en-US"/>
          </a:p>
        </c:txPr>
        <c:crossAx val="699094560"/>
        <c:crosses val="autoZero"/>
        <c:crossBetween val="midCat"/>
      </c:valAx>
      <c:valAx>
        <c:axId val="699094560"/>
        <c:scaling>
          <c:orientation val="minMax"/>
          <c:max val="200"/>
          <c:min val="-2500"/>
        </c:scaling>
        <c:delete val="0"/>
        <c:axPos val="l"/>
        <c:title>
          <c:tx>
            <c:rich>
              <a:bodyPr rot="-5400000" vert="horz"/>
              <a:lstStyle/>
              <a:p>
                <a:pPr>
                  <a:defRPr sz="1400">
                    <a:solidFill>
                      <a:sysClr val="windowText" lastClr="000000"/>
                    </a:solidFill>
                  </a:defRPr>
                </a:pPr>
                <a:r>
                  <a:rPr lang="en-US" sz="1400">
                    <a:solidFill>
                      <a:sysClr val="windowText" lastClr="000000"/>
                    </a:solidFill>
                  </a:rPr>
                  <a:t>NPV</a:t>
                </a:r>
              </a:p>
            </c:rich>
          </c:tx>
          <c:overlay val="0"/>
        </c:title>
        <c:numFmt formatCode="&quot;$&quot;#,##0" sourceLinked="0"/>
        <c:majorTickMark val="out"/>
        <c:minorTickMark val="none"/>
        <c:tickLblPos val="nextTo"/>
        <c:txPr>
          <a:bodyPr/>
          <a:lstStyle/>
          <a:p>
            <a:pPr>
              <a:defRPr sz="1200">
                <a:solidFill>
                  <a:sysClr val="windowText" lastClr="000000"/>
                </a:solidFill>
              </a:defRPr>
            </a:pPr>
            <a:endParaRPr lang="en-US"/>
          </a:p>
        </c:txPr>
        <c:crossAx val="699094168"/>
        <c:crosses val="autoZero"/>
        <c:crossBetween val="midCat"/>
        <c:majorUnit val="500"/>
      </c:valAx>
    </c:plotArea>
    <c:plotVisOnly val="1"/>
    <c:dispBlanksAs val="gap"/>
    <c:showDLblsOverMax val="0"/>
  </c:chart>
  <c:spPr>
    <a:ln>
      <a:noFill/>
    </a:ln>
  </c:sp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33130</xdr:colOff>
      <xdr:row>5</xdr:row>
      <xdr:rowOff>16565</xdr:rowOff>
    </xdr:from>
    <xdr:to>
      <xdr:col>4</xdr:col>
      <xdr:colOff>851158</xdr:colOff>
      <xdr:row>6</xdr:row>
      <xdr:rowOff>36196</xdr:rowOff>
    </xdr:to>
    <xdr:sp macro="" textlink="">
      <xdr:nvSpPr>
        <xdr:cNvPr id="2" name="Rectangle 1" descr="43b850a9-5d42-4e94-883e-d9d8bf6d59f3">
          <a:extLst>
            <a:ext uri="{FF2B5EF4-FFF2-40B4-BE49-F238E27FC236}">
              <a16:creationId xmlns:a16="http://schemas.microsoft.com/office/drawing/2014/main" id="{00000000-0008-0000-0000-000002000000}"/>
            </a:ext>
          </a:extLst>
        </xdr:cNvPr>
        <xdr:cNvSpPr/>
      </xdr:nvSpPr>
      <xdr:spPr>
        <a:xfrm>
          <a:off x="4124739" y="1722782"/>
          <a:ext cx="818028" cy="210131"/>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t>
          </a:r>
        </a:p>
      </xdr:txBody>
    </xdr:sp>
    <xdr:clientData/>
  </xdr:twoCellAnchor>
  <xdr:twoCellAnchor>
    <xdr:from>
      <xdr:col>4</xdr:col>
      <xdr:colOff>19877</xdr:colOff>
      <xdr:row>6</xdr:row>
      <xdr:rowOff>185530</xdr:rowOff>
    </xdr:from>
    <xdr:to>
      <xdr:col>4</xdr:col>
      <xdr:colOff>837905</xdr:colOff>
      <xdr:row>8</xdr:row>
      <xdr:rowOff>14661</xdr:rowOff>
    </xdr:to>
    <xdr:sp macro="" textlink="">
      <xdr:nvSpPr>
        <xdr:cNvPr id="3" name="Rectangle 2" descr="463f966d-6078-4fe3-ad43-0dfe20df3d65">
          <a:extLst>
            <a:ext uri="{FF2B5EF4-FFF2-40B4-BE49-F238E27FC236}">
              <a16:creationId xmlns:a16="http://schemas.microsoft.com/office/drawing/2014/main" id="{00000000-0008-0000-0000-000003000000}"/>
            </a:ext>
          </a:extLst>
        </xdr:cNvPr>
        <xdr:cNvSpPr/>
      </xdr:nvSpPr>
      <xdr:spPr>
        <a:xfrm>
          <a:off x="4111486" y="2082247"/>
          <a:ext cx="818028" cy="210131"/>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t>
          </a:r>
        </a:p>
      </xdr:txBody>
    </xdr:sp>
    <xdr:clientData/>
  </xdr:twoCellAnchor>
  <xdr:twoCellAnchor>
    <xdr:from>
      <xdr:col>4</xdr:col>
      <xdr:colOff>56321</xdr:colOff>
      <xdr:row>8</xdr:row>
      <xdr:rowOff>155713</xdr:rowOff>
    </xdr:from>
    <xdr:to>
      <xdr:col>5</xdr:col>
      <xdr:colOff>4675</xdr:colOff>
      <xdr:row>9</xdr:row>
      <xdr:rowOff>175344</xdr:rowOff>
    </xdr:to>
    <xdr:sp macro="" textlink="">
      <xdr:nvSpPr>
        <xdr:cNvPr id="4" name="Rectangle 3" descr="fbd1894f-2065-43d7-8a03-75d4c7b3bd78">
          <a:extLst>
            <a:ext uri="{FF2B5EF4-FFF2-40B4-BE49-F238E27FC236}">
              <a16:creationId xmlns:a16="http://schemas.microsoft.com/office/drawing/2014/main" id="{00000000-0008-0000-0000-000004000000}"/>
            </a:ext>
          </a:extLst>
        </xdr:cNvPr>
        <xdr:cNvSpPr/>
      </xdr:nvSpPr>
      <xdr:spPr>
        <a:xfrm>
          <a:off x="4147930" y="2433430"/>
          <a:ext cx="818028" cy="210131"/>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t>
          </a:r>
        </a:p>
      </xdr:txBody>
    </xdr:sp>
    <xdr:clientData/>
  </xdr:twoCellAnchor>
  <xdr:twoCellAnchor>
    <xdr:from>
      <xdr:col>5</xdr:col>
      <xdr:colOff>937847</xdr:colOff>
      <xdr:row>22</xdr:row>
      <xdr:rowOff>8220</xdr:rowOff>
    </xdr:from>
    <xdr:to>
      <xdr:col>6</xdr:col>
      <xdr:colOff>953035</xdr:colOff>
      <xdr:row>23</xdr:row>
      <xdr:rowOff>0</xdr:rowOff>
    </xdr:to>
    <xdr:sp macro="" textlink="">
      <xdr:nvSpPr>
        <xdr:cNvPr id="5" name="Rectangle 4" descr="3ecdb12d-bfcf-417b-b93d-52cdad44d8a0">
          <a:extLst>
            <a:ext uri="{FF2B5EF4-FFF2-40B4-BE49-F238E27FC236}">
              <a16:creationId xmlns:a16="http://schemas.microsoft.com/office/drawing/2014/main" id="{00000000-0008-0000-0000-000005000000}"/>
            </a:ext>
          </a:extLst>
        </xdr:cNvPr>
        <xdr:cNvSpPr/>
      </xdr:nvSpPr>
      <xdr:spPr>
        <a:xfrm>
          <a:off x="5883520" y="6287393"/>
          <a:ext cx="967688"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5</xdr:col>
      <xdr:colOff>951035</xdr:colOff>
      <xdr:row>23</xdr:row>
      <xdr:rowOff>14082</xdr:rowOff>
    </xdr:from>
    <xdr:to>
      <xdr:col>7</xdr:col>
      <xdr:colOff>6396</xdr:colOff>
      <xdr:row>24</xdr:row>
      <xdr:rowOff>5862</xdr:rowOff>
    </xdr:to>
    <xdr:sp macro="" textlink="">
      <xdr:nvSpPr>
        <xdr:cNvPr id="6" name="Rectangle 5" descr="54812876-6cbf-440f-b7d9-14c85b74b5f2">
          <a:extLst>
            <a:ext uri="{FF2B5EF4-FFF2-40B4-BE49-F238E27FC236}">
              <a16:creationId xmlns:a16="http://schemas.microsoft.com/office/drawing/2014/main" id="{00000000-0008-0000-0000-000006000000}"/>
            </a:ext>
          </a:extLst>
        </xdr:cNvPr>
        <xdr:cNvSpPr/>
      </xdr:nvSpPr>
      <xdr:spPr>
        <a:xfrm>
          <a:off x="5896708" y="6483755"/>
          <a:ext cx="967688"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4</xdr:col>
      <xdr:colOff>14654</xdr:colOff>
      <xdr:row>26</xdr:row>
      <xdr:rowOff>7327</xdr:rowOff>
    </xdr:from>
    <xdr:to>
      <xdr:col>4</xdr:col>
      <xdr:colOff>827942</xdr:colOff>
      <xdr:row>26</xdr:row>
      <xdr:rowOff>189607</xdr:rowOff>
    </xdr:to>
    <xdr:sp macro="" textlink="">
      <xdr:nvSpPr>
        <xdr:cNvPr id="7" name="Rectangle 6" descr="6bd0e3e7-9b5e-4d41-b1a4-75018966997e">
          <a:extLst>
            <a:ext uri="{FF2B5EF4-FFF2-40B4-BE49-F238E27FC236}">
              <a16:creationId xmlns:a16="http://schemas.microsoft.com/office/drawing/2014/main" id="{00000000-0008-0000-0000-000007000000}"/>
            </a:ext>
          </a:extLst>
        </xdr:cNvPr>
        <xdr:cNvSpPr/>
      </xdr:nvSpPr>
      <xdr:spPr>
        <a:xfrm>
          <a:off x="4095750" y="7048500"/>
          <a:ext cx="813288"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4</xdr:col>
      <xdr:colOff>7327</xdr:colOff>
      <xdr:row>27</xdr:row>
      <xdr:rowOff>20515</xdr:rowOff>
    </xdr:from>
    <xdr:to>
      <xdr:col>4</xdr:col>
      <xdr:colOff>827942</xdr:colOff>
      <xdr:row>28</xdr:row>
      <xdr:rowOff>12295</xdr:rowOff>
    </xdr:to>
    <xdr:sp macro="" textlink="">
      <xdr:nvSpPr>
        <xdr:cNvPr id="8" name="Rectangle 7" descr="a04a1b9f-c0ed-45a9-999b-3d81ea36cd0b">
          <a:extLst>
            <a:ext uri="{FF2B5EF4-FFF2-40B4-BE49-F238E27FC236}">
              <a16:creationId xmlns:a16="http://schemas.microsoft.com/office/drawing/2014/main" id="{00000000-0008-0000-0000-000008000000}"/>
            </a:ext>
          </a:extLst>
        </xdr:cNvPr>
        <xdr:cNvSpPr/>
      </xdr:nvSpPr>
      <xdr:spPr>
        <a:xfrm>
          <a:off x="4088423" y="7252188"/>
          <a:ext cx="820615"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4</xdr:col>
      <xdr:colOff>14653</xdr:colOff>
      <xdr:row>28</xdr:row>
      <xdr:rowOff>4396</xdr:rowOff>
    </xdr:from>
    <xdr:to>
      <xdr:col>4</xdr:col>
      <xdr:colOff>857250</xdr:colOff>
      <xdr:row>28</xdr:row>
      <xdr:rowOff>186676</xdr:rowOff>
    </xdr:to>
    <xdr:sp macro="" textlink="">
      <xdr:nvSpPr>
        <xdr:cNvPr id="9" name="Rectangle 8" descr="9aa39860-d024-4ba5-9e3c-8e824846d145">
          <a:extLst>
            <a:ext uri="{FF2B5EF4-FFF2-40B4-BE49-F238E27FC236}">
              <a16:creationId xmlns:a16="http://schemas.microsoft.com/office/drawing/2014/main" id="{00000000-0008-0000-0000-000009000000}"/>
            </a:ext>
          </a:extLst>
        </xdr:cNvPr>
        <xdr:cNvSpPr/>
      </xdr:nvSpPr>
      <xdr:spPr>
        <a:xfrm>
          <a:off x="4095749" y="7426569"/>
          <a:ext cx="842597"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3</xdr:col>
      <xdr:colOff>893883</xdr:colOff>
      <xdr:row>38</xdr:row>
      <xdr:rowOff>10258</xdr:rowOff>
    </xdr:from>
    <xdr:to>
      <xdr:col>5</xdr:col>
      <xdr:colOff>7327</xdr:colOff>
      <xdr:row>39</xdr:row>
      <xdr:rowOff>2038</xdr:rowOff>
    </xdr:to>
    <xdr:sp macro="" textlink="">
      <xdr:nvSpPr>
        <xdr:cNvPr id="10" name="Rectangle 9" descr="a6ad8d8e-2120-4fa7-bec7-1f7586d8b600">
          <a:extLst>
            <a:ext uri="{FF2B5EF4-FFF2-40B4-BE49-F238E27FC236}">
              <a16:creationId xmlns:a16="http://schemas.microsoft.com/office/drawing/2014/main" id="{00000000-0008-0000-0000-00000A000000}"/>
            </a:ext>
          </a:extLst>
        </xdr:cNvPr>
        <xdr:cNvSpPr/>
      </xdr:nvSpPr>
      <xdr:spPr>
        <a:xfrm>
          <a:off x="4081095" y="9755066"/>
          <a:ext cx="871905"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3</xdr:col>
      <xdr:colOff>885091</xdr:colOff>
      <xdr:row>45</xdr:row>
      <xdr:rowOff>8791</xdr:rowOff>
    </xdr:from>
    <xdr:to>
      <xdr:col>4</xdr:col>
      <xdr:colOff>863112</xdr:colOff>
      <xdr:row>46</xdr:row>
      <xdr:rowOff>183172</xdr:rowOff>
    </xdr:to>
    <xdr:sp macro="" textlink="">
      <xdr:nvSpPr>
        <xdr:cNvPr id="11" name="Rectangle 10" descr="90f7f887-3660-4837-8217-039d918fae8b">
          <a:extLst>
            <a:ext uri="{FF2B5EF4-FFF2-40B4-BE49-F238E27FC236}">
              <a16:creationId xmlns:a16="http://schemas.microsoft.com/office/drawing/2014/main" id="{00000000-0008-0000-0000-00000B000000}"/>
            </a:ext>
          </a:extLst>
        </xdr:cNvPr>
        <xdr:cNvSpPr/>
      </xdr:nvSpPr>
      <xdr:spPr>
        <a:xfrm>
          <a:off x="4072303" y="11087099"/>
          <a:ext cx="871905" cy="364881"/>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24697</xdr:colOff>
      <xdr:row>7</xdr:row>
      <xdr:rowOff>15409</xdr:rowOff>
    </xdr:from>
    <xdr:to>
      <xdr:col>7</xdr:col>
      <xdr:colOff>0</xdr:colOff>
      <xdr:row>21</xdr:row>
      <xdr:rowOff>77391</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65975</xdr:colOff>
      <xdr:row>17</xdr:row>
      <xdr:rowOff>175349</xdr:rowOff>
    </xdr:from>
    <xdr:ext cx="1166730" cy="431913"/>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3048491" y="3425755"/>
              <a:ext cx="1166730" cy="431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400" i="1">
                            <a:latin typeface="Cambria Math" panose="02040503050406030204" pitchFamily="18" charset="0"/>
                          </a:rPr>
                        </m:ctrlPr>
                      </m:fPr>
                      <m:num>
                        <m:r>
                          <a:rPr lang="en-US" sz="1400" b="0" i="1">
                            <a:solidFill>
                              <a:srgbClr val="FF0000"/>
                            </a:solidFill>
                            <a:latin typeface="Cambria Math" panose="02040503050406030204" pitchFamily="18" charset="0"/>
                          </a:rPr>
                          <m:t>20,000</m:t>
                        </m:r>
                      </m:num>
                      <m:den>
                        <m:r>
                          <a:rPr lang="en-US" sz="1400" b="0" i="1">
                            <a:solidFill>
                              <a:srgbClr val="00B050"/>
                            </a:solidFill>
                            <a:latin typeface="Cambria Math" panose="02040503050406030204" pitchFamily="18" charset="0"/>
                          </a:rPr>
                          <m:t>57,000</m:t>
                        </m:r>
                      </m:den>
                    </m:f>
                    <m:r>
                      <a:rPr lang="en-US" sz="1400" b="0" i="1">
                        <a:latin typeface="Cambria Math" panose="02040503050406030204" pitchFamily="18" charset="0"/>
                      </a:rPr>
                      <m:t>=</m:t>
                    </m:r>
                    <m:r>
                      <a:rPr lang="en-US" sz="1400" b="0" i="1">
                        <a:solidFill>
                          <a:sysClr val="windowText" lastClr="000000"/>
                        </a:solidFill>
                        <a:latin typeface="Cambria Math" panose="02040503050406030204" pitchFamily="18" charset="0"/>
                      </a:rPr>
                      <m:t>35</m:t>
                    </m:r>
                    <m:r>
                      <a:rPr lang="en-US" sz="1400" b="0" i="1">
                        <a:latin typeface="Cambria Math" panose="02040503050406030204" pitchFamily="18" charset="0"/>
                      </a:rPr>
                      <m:t>%</m:t>
                    </m:r>
                  </m:oMath>
                </m:oMathPara>
              </a14:m>
              <a:endParaRPr lang="en-US" sz="1400"/>
            </a:p>
          </xdr:txBody>
        </xdr:sp>
      </mc:Choice>
      <mc:Fallback xmlns="">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3048491" y="3425755"/>
              <a:ext cx="1166730" cy="431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400" b="0" i="0">
                  <a:solidFill>
                    <a:srgbClr val="FF0000"/>
                  </a:solidFill>
                  <a:latin typeface="Cambria Math" panose="02040503050406030204" pitchFamily="18" charset="0"/>
                </a:rPr>
                <a:t>20,000/</a:t>
              </a:r>
              <a:r>
                <a:rPr lang="en-US" sz="1400" b="0" i="0">
                  <a:solidFill>
                    <a:srgbClr val="00B050"/>
                  </a:solidFill>
                  <a:latin typeface="Cambria Math" panose="02040503050406030204" pitchFamily="18" charset="0"/>
                </a:rPr>
                <a:t>57,000</a:t>
              </a:r>
              <a:r>
                <a:rPr lang="en-US" sz="1400" b="0" i="0">
                  <a:latin typeface="Cambria Math" panose="02040503050406030204" pitchFamily="18" charset="0"/>
                </a:rPr>
                <a:t>=</a:t>
              </a:r>
              <a:r>
                <a:rPr lang="en-US" sz="1400" b="0" i="0">
                  <a:solidFill>
                    <a:sysClr val="windowText" lastClr="000000"/>
                  </a:solidFill>
                  <a:latin typeface="Cambria Math" panose="02040503050406030204" pitchFamily="18" charset="0"/>
                </a:rPr>
                <a:t>35</a:t>
              </a:r>
              <a:r>
                <a:rPr lang="en-US" sz="1400" b="0" i="0">
                  <a:latin typeface="Cambria Math" panose="02040503050406030204" pitchFamily="18" charset="0"/>
                </a:rPr>
                <a:t>%</a:t>
              </a:r>
              <a:endParaRPr lang="en-US" sz="1400"/>
            </a:p>
          </xdr:txBody>
        </xdr:sp>
      </mc:Fallback>
    </mc:AlternateContent>
    <xdr:clientData/>
  </xdr:oneCellAnchor>
  <xdr:twoCellAnchor editAs="oneCell">
    <xdr:from>
      <xdr:col>7</xdr:col>
      <xdr:colOff>0</xdr:colOff>
      <xdr:row>46</xdr:row>
      <xdr:rowOff>44527</xdr:rowOff>
    </xdr:from>
    <xdr:to>
      <xdr:col>11</xdr:col>
      <xdr:colOff>15056</xdr:colOff>
      <xdr:row>47</xdr:row>
      <xdr:rowOff>80643</xdr:rowOff>
    </xdr:to>
    <xdr:pic>
      <xdr:nvPicPr>
        <xdr:cNvPr id="16" name="Picture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2"/>
        <a:stretch>
          <a:fillRect/>
        </a:stretch>
      </xdr:blipFill>
      <xdr:spPr>
        <a:xfrm>
          <a:off x="12851653" y="13479540"/>
          <a:ext cx="2545135" cy="240903"/>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0.28847</cdr:x>
      <cdr:y>0.50731</cdr:y>
    </cdr:from>
    <cdr:to>
      <cdr:x>0.31585</cdr:x>
      <cdr:y>0.66275</cdr:y>
    </cdr:to>
    <cdr:sp macro="" textlink="">
      <cdr:nvSpPr>
        <cdr:cNvPr id="2" name="Left Brace 1">
          <a:extLst xmlns:a="http://schemas.openxmlformats.org/drawingml/2006/main">
            <a:ext uri="{FF2B5EF4-FFF2-40B4-BE49-F238E27FC236}">
              <a16:creationId xmlns:a16="http://schemas.microsoft.com/office/drawing/2014/main" id="{CA037E96-55F4-4160-8111-5B9697B9654B}"/>
            </a:ext>
          </a:extLst>
        </cdr:cNvPr>
        <cdr:cNvSpPr/>
      </cdr:nvSpPr>
      <cdr:spPr>
        <a:xfrm xmlns:a="http://schemas.openxmlformats.org/drawingml/2006/main">
          <a:off x="1548758" y="1324044"/>
          <a:ext cx="146998" cy="405686"/>
        </a:xfrm>
        <a:prstGeom xmlns:a="http://schemas.openxmlformats.org/drawingml/2006/main" prst="leftBrace">
          <a:avLst/>
        </a:prstGeom>
        <a:ln xmlns:a="http://schemas.openxmlformats.org/drawingml/2006/main" w="1905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0.4629</cdr:x>
      <cdr:y>0.23588</cdr:y>
    </cdr:from>
    <cdr:to>
      <cdr:x>0.47552</cdr:x>
      <cdr:y>0.68954</cdr:y>
    </cdr:to>
    <cdr:sp macro="" textlink="">
      <cdr:nvSpPr>
        <cdr:cNvPr id="3" name="Right Brace 2">
          <a:extLst xmlns:a="http://schemas.openxmlformats.org/drawingml/2006/main">
            <a:ext uri="{FF2B5EF4-FFF2-40B4-BE49-F238E27FC236}">
              <a16:creationId xmlns:a16="http://schemas.microsoft.com/office/drawing/2014/main" id="{F39F8460-30EE-413C-BFFC-39EA4465E00F}"/>
            </a:ext>
          </a:extLst>
        </cdr:cNvPr>
        <cdr:cNvSpPr/>
      </cdr:nvSpPr>
      <cdr:spPr>
        <a:xfrm xmlns:a="http://schemas.openxmlformats.org/drawingml/2006/main">
          <a:off x="2485224" y="615622"/>
          <a:ext cx="67781" cy="1184017"/>
        </a:xfrm>
        <a:prstGeom xmlns:a="http://schemas.openxmlformats.org/drawingml/2006/main" prst="rightBrace">
          <a:avLst/>
        </a:prstGeom>
        <a:ln xmlns:a="http://schemas.openxmlformats.org/drawingml/2006/main" w="19050">
          <a:solidFill>
            <a:srgbClr val="00B05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0.15507</cdr:x>
      <cdr:y>0.55833</cdr:y>
    </cdr:from>
    <cdr:to>
      <cdr:x>0.31785</cdr:x>
      <cdr:y>0.69891</cdr:y>
    </cdr:to>
    <cdr:sp macro="" textlink="">
      <cdr:nvSpPr>
        <cdr:cNvPr id="4" name="TextBox 3">
          <a:extLst xmlns:a="http://schemas.openxmlformats.org/drawingml/2006/main">
            <a:ext uri="{FF2B5EF4-FFF2-40B4-BE49-F238E27FC236}">
              <a16:creationId xmlns:a16="http://schemas.microsoft.com/office/drawing/2014/main" id="{A433A355-256C-4161-B70F-539DFED02F50}"/>
            </a:ext>
          </a:extLst>
        </cdr:cNvPr>
        <cdr:cNvSpPr txBox="1"/>
      </cdr:nvSpPr>
      <cdr:spPr>
        <a:xfrm xmlns:a="http://schemas.openxmlformats.org/drawingml/2006/main">
          <a:off x="832552" y="1457192"/>
          <a:ext cx="873934" cy="3669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solidFill>
                <a:srgbClr val="FF0000"/>
              </a:solidFill>
            </a:rPr>
            <a:t>$20,1000</a:t>
          </a:r>
        </a:p>
      </cdr:txBody>
    </cdr:sp>
  </cdr:relSizeAnchor>
  <cdr:relSizeAnchor xmlns:cdr="http://schemas.openxmlformats.org/drawingml/2006/chartDrawing">
    <cdr:from>
      <cdr:x>0.47711</cdr:x>
      <cdr:y>0.39924</cdr:y>
    </cdr:from>
    <cdr:to>
      <cdr:x>0.62493</cdr:x>
      <cdr:y>0.52948</cdr:y>
    </cdr:to>
    <cdr:sp macro="" textlink="">
      <cdr:nvSpPr>
        <cdr:cNvPr id="5" name="TextBox 1">
          <a:extLst xmlns:a="http://schemas.openxmlformats.org/drawingml/2006/main">
            <a:ext uri="{FF2B5EF4-FFF2-40B4-BE49-F238E27FC236}">
              <a16:creationId xmlns:a16="http://schemas.microsoft.com/office/drawing/2014/main" id="{AC48F615-9F01-4527-8F19-41E3A5737E0A}"/>
            </a:ext>
          </a:extLst>
        </cdr:cNvPr>
        <cdr:cNvSpPr txBox="1"/>
      </cdr:nvSpPr>
      <cdr:spPr>
        <a:xfrm xmlns:a="http://schemas.openxmlformats.org/drawingml/2006/main">
          <a:off x="2561499" y="1041974"/>
          <a:ext cx="793622" cy="33991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rgbClr val="00B050"/>
              </a:solidFill>
            </a:rPr>
            <a:t>$57,000</a:t>
          </a:r>
        </a:p>
      </cdr:txBody>
    </cdr:sp>
  </cdr:relSizeAnchor>
  <cdr:relSizeAnchor xmlns:cdr="http://schemas.openxmlformats.org/drawingml/2006/chartDrawing">
    <cdr:from>
      <cdr:x>0.25148</cdr:x>
      <cdr:y>0.26389</cdr:y>
    </cdr:from>
    <cdr:to>
      <cdr:x>0.43192</cdr:x>
      <cdr:y>0.40247</cdr:y>
    </cdr:to>
    <cdr:sp macro="" textlink="">
      <cdr:nvSpPr>
        <cdr:cNvPr id="6" name="TextBox 1">
          <a:extLst xmlns:a="http://schemas.openxmlformats.org/drawingml/2006/main">
            <a:ext uri="{FF2B5EF4-FFF2-40B4-BE49-F238E27FC236}">
              <a16:creationId xmlns:a16="http://schemas.microsoft.com/office/drawing/2014/main" id="{E8A154AA-630F-4F6B-89DC-36D8ACC7AC73}"/>
            </a:ext>
          </a:extLst>
        </cdr:cNvPr>
        <cdr:cNvSpPr txBox="1"/>
      </cdr:nvSpPr>
      <cdr:spPr>
        <a:xfrm xmlns:a="http://schemas.openxmlformats.org/drawingml/2006/main">
          <a:off x="1029447" y="469261"/>
          <a:ext cx="738680" cy="2464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ysClr val="windowText" lastClr="000000"/>
              </a:solidFill>
            </a:rPr>
            <a:t>1.35</a:t>
          </a:r>
          <a:r>
            <a:rPr lang="en-US" sz="1400" baseline="0">
              <a:solidFill>
                <a:sysClr val="windowText" lastClr="000000"/>
              </a:solidFill>
            </a:rPr>
            <a:t> yrs</a:t>
          </a:r>
          <a:endParaRPr lang="en-US" sz="1400">
            <a:solidFill>
              <a:sysClr val="windowText" lastClr="000000"/>
            </a:solidFill>
          </a:endParaRPr>
        </a:p>
      </cdr:txBody>
    </cdr:sp>
  </cdr:relSizeAnchor>
  <cdr:relSizeAnchor xmlns:cdr="http://schemas.openxmlformats.org/drawingml/2006/chartDrawing">
    <cdr:from>
      <cdr:x>0.35893</cdr:x>
      <cdr:y>0.39413</cdr:y>
    </cdr:from>
    <cdr:to>
      <cdr:x>0.40455</cdr:x>
      <cdr:y>0.46975</cdr:y>
    </cdr:to>
    <cdr:cxnSp macro="">
      <cdr:nvCxnSpPr>
        <cdr:cNvPr id="8" name="Straight Arrow Connector 7">
          <a:extLst xmlns:a="http://schemas.openxmlformats.org/drawingml/2006/main">
            <a:ext uri="{FF2B5EF4-FFF2-40B4-BE49-F238E27FC236}">
              <a16:creationId xmlns:a16="http://schemas.microsoft.com/office/drawing/2014/main" id="{1D42142C-6C7A-41F0-83A0-60D0CA05F9C4}"/>
            </a:ext>
          </a:extLst>
        </cdr:cNvPr>
        <cdr:cNvCxnSpPr/>
      </cdr:nvCxnSpPr>
      <cdr:spPr>
        <a:xfrm xmlns:a="http://schemas.openxmlformats.org/drawingml/2006/main">
          <a:off x="1469304" y="700848"/>
          <a:ext cx="186765" cy="134471"/>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4</xdr:col>
      <xdr:colOff>17859</xdr:colOff>
      <xdr:row>8</xdr:row>
      <xdr:rowOff>8987</xdr:rowOff>
    </xdr:from>
    <xdr:to>
      <xdr:col>13</xdr:col>
      <xdr:colOff>297655</xdr:colOff>
      <xdr:row>20</xdr:row>
      <xdr:rowOff>160734</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17859</xdr:colOff>
      <xdr:row>8</xdr:row>
      <xdr:rowOff>8987</xdr:rowOff>
    </xdr:from>
    <xdr:to>
      <xdr:col>13</xdr:col>
      <xdr:colOff>297655</xdr:colOff>
      <xdr:row>20</xdr:row>
      <xdr:rowOff>160734</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47"/>
  <sheetViews>
    <sheetView topLeftCell="A40" workbookViewId="0">
      <selection sqref="A1:G1"/>
    </sheetView>
  </sheetViews>
  <sheetFormatPr defaultColWidth="8.796875" defaultRowHeight="14.25" x14ac:dyDescent="0.45"/>
  <cols>
    <col min="1" max="1" width="20.796875" customWidth="1"/>
    <col min="2" max="2" width="14" customWidth="1"/>
    <col min="3" max="3" width="13" customWidth="1"/>
    <col min="4" max="4" width="13.33203125" customWidth="1"/>
    <col min="5" max="5" width="13" bestFit="1" customWidth="1"/>
    <col min="6" max="6" width="14.265625" bestFit="1" customWidth="1"/>
    <col min="7" max="7" width="14.33203125" customWidth="1"/>
    <col min="8" max="8" width="10.73046875" bestFit="1" customWidth="1"/>
    <col min="10" max="10" width="14" customWidth="1"/>
    <col min="11" max="11" width="32.33203125" customWidth="1"/>
    <col min="12" max="12" width="13.796875" bestFit="1" customWidth="1"/>
    <col min="13" max="13" width="12.265625" bestFit="1" customWidth="1"/>
  </cols>
  <sheetData>
    <row r="1" spans="1:7" ht="72.75" customHeight="1" x14ac:dyDescent="0.55000000000000004">
      <c r="A1" s="87" t="s">
        <v>9</v>
      </c>
      <c r="B1" s="87"/>
      <c r="C1" s="87"/>
      <c r="D1" s="87"/>
      <c r="E1" s="87"/>
      <c r="F1" s="87"/>
      <c r="G1" s="87"/>
    </row>
    <row r="2" spans="1:7" ht="16.5" customHeight="1" x14ac:dyDescent="0.55000000000000004">
      <c r="A2" s="2"/>
      <c r="B2" s="2"/>
      <c r="C2" s="2"/>
      <c r="D2" s="2"/>
      <c r="E2" s="2"/>
      <c r="F2" s="2"/>
      <c r="G2" s="2"/>
    </row>
    <row r="3" spans="1:7" x14ac:dyDescent="0.45">
      <c r="A3" s="3" t="s">
        <v>3</v>
      </c>
    </row>
    <row r="4" spans="1:7" x14ac:dyDescent="0.45">
      <c r="A4" t="s">
        <v>10</v>
      </c>
      <c r="B4" s="4">
        <v>80</v>
      </c>
    </row>
    <row r="5" spans="1:7" x14ac:dyDescent="0.45">
      <c r="A5" s="5" t="s">
        <v>2</v>
      </c>
      <c r="B5" s="6">
        <v>0</v>
      </c>
      <c r="C5" s="6">
        <v>1</v>
      </c>
      <c r="D5" s="7">
        <v>2</v>
      </c>
      <c r="E5" s="7">
        <v>3</v>
      </c>
      <c r="F5" s="7">
        <v>4</v>
      </c>
      <c r="G5" s="7">
        <v>5</v>
      </c>
    </row>
    <row r="6" spans="1:7" x14ac:dyDescent="0.45">
      <c r="A6" s="88" t="s">
        <v>11</v>
      </c>
      <c r="B6" s="8"/>
      <c r="C6" s="9">
        <v>1000</v>
      </c>
      <c r="D6" s="10">
        <v>0.75</v>
      </c>
      <c r="E6" s="10">
        <v>-0.5</v>
      </c>
      <c r="F6" s="10">
        <v>-1</v>
      </c>
      <c r="G6" s="10">
        <v>0</v>
      </c>
    </row>
    <row r="7" spans="1:7" x14ac:dyDescent="0.45">
      <c r="A7" s="89"/>
      <c r="B7" s="11"/>
      <c r="C7" s="12" t="s">
        <v>12</v>
      </c>
      <c r="D7" s="13" t="s">
        <v>13</v>
      </c>
      <c r="E7" s="13" t="s">
        <v>13</v>
      </c>
      <c r="F7" s="13" t="s">
        <v>13</v>
      </c>
      <c r="G7" s="13" t="s">
        <v>13</v>
      </c>
    </row>
    <row r="8" spans="1:7" x14ac:dyDescent="0.45">
      <c r="A8" s="8" t="s">
        <v>0</v>
      </c>
      <c r="B8" s="14"/>
      <c r="C8" s="15">
        <f>C6</f>
        <v>1000</v>
      </c>
      <c r="D8" s="16">
        <f>C8*(1+D6)</f>
        <v>1750</v>
      </c>
      <c r="E8" s="16">
        <f>D8*(1+E6)</f>
        <v>875</v>
      </c>
      <c r="F8" s="16">
        <f>E8*(1+F6)</f>
        <v>0</v>
      </c>
      <c r="G8" s="16">
        <f>F8*(1+G6)</f>
        <v>0</v>
      </c>
    </row>
    <row r="9" spans="1:7" x14ac:dyDescent="0.45">
      <c r="A9" s="17"/>
      <c r="B9" s="17"/>
      <c r="C9" s="18"/>
      <c r="D9" s="18"/>
      <c r="E9" s="18"/>
      <c r="F9" s="18"/>
      <c r="G9" s="18"/>
    </row>
    <row r="10" spans="1:7" x14ac:dyDescent="0.45">
      <c r="A10" s="11" t="s">
        <v>3</v>
      </c>
      <c r="B10" s="11"/>
      <c r="C10" s="19">
        <f>C8*$B$4</f>
        <v>80000</v>
      </c>
      <c r="D10" s="19">
        <f>D8*$B$4</f>
        <v>140000</v>
      </c>
      <c r="E10" s="19">
        <f>E8*$B$4</f>
        <v>70000</v>
      </c>
      <c r="F10" s="19">
        <f>F8*$B$4</f>
        <v>0</v>
      </c>
      <c r="G10" s="19">
        <f>G8*$B$4</f>
        <v>0</v>
      </c>
    </row>
    <row r="12" spans="1:7" x14ac:dyDescent="0.45">
      <c r="A12" s="3" t="s">
        <v>14</v>
      </c>
    </row>
    <row r="13" spans="1:7" ht="83.25" customHeight="1" x14ac:dyDescent="0.55000000000000004">
      <c r="A13" s="87" t="s">
        <v>15</v>
      </c>
      <c r="B13" s="87"/>
      <c r="C13" s="87"/>
      <c r="D13" s="87"/>
      <c r="E13" s="87"/>
      <c r="F13" s="87"/>
      <c r="G13" s="87"/>
    </row>
    <row r="14" spans="1:7" x14ac:dyDescent="0.45">
      <c r="A14" t="s">
        <v>16</v>
      </c>
      <c r="D14" s="1">
        <v>0.30000000000000004</v>
      </c>
    </row>
    <row r="15" spans="1:7" x14ac:dyDescent="0.45">
      <c r="A15" t="s">
        <v>17</v>
      </c>
      <c r="D15" s="4">
        <v>27</v>
      </c>
    </row>
    <row r="16" spans="1:7" x14ac:dyDescent="0.45">
      <c r="A16" t="s">
        <v>18</v>
      </c>
      <c r="D16" s="4">
        <v>27</v>
      </c>
    </row>
    <row r="18" spans="1:7" ht="51.75" customHeight="1" x14ac:dyDescent="0.55000000000000004">
      <c r="A18" s="87" t="s">
        <v>19</v>
      </c>
      <c r="B18" s="87"/>
      <c r="C18" s="87"/>
      <c r="D18" s="87"/>
      <c r="E18" s="87"/>
      <c r="F18" s="87"/>
      <c r="G18" s="87"/>
    </row>
    <row r="19" spans="1:7" x14ac:dyDescent="0.45">
      <c r="A19" s="5" t="s">
        <v>2</v>
      </c>
      <c r="B19" s="7">
        <f t="shared" ref="B19:G19" si="0">B$5</f>
        <v>0</v>
      </c>
      <c r="C19" s="7">
        <f t="shared" si="0"/>
        <v>1</v>
      </c>
      <c r="D19" s="7">
        <f t="shared" si="0"/>
        <v>2</v>
      </c>
      <c r="E19" s="7">
        <f t="shared" si="0"/>
        <v>3</v>
      </c>
      <c r="F19" s="7">
        <f t="shared" si="0"/>
        <v>4</v>
      </c>
      <c r="G19" s="7">
        <f t="shared" si="0"/>
        <v>5</v>
      </c>
    </row>
    <row r="20" spans="1:7" s="22" customFormat="1" x14ac:dyDescent="0.45">
      <c r="A20" s="88" t="s">
        <v>20</v>
      </c>
      <c r="B20" s="8"/>
      <c r="C20" s="9">
        <v>0</v>
      </c>
      <c r="D20" s="20">
        <v>0</v>
      </c>
      <c r="E20" s="21">
        <v>0.9</v>
      </c>
      <c r="F20" s="21">
        <f>E20</f>
        <v>0.9</v>
      </c>
      <c r="G20" s="21">
        <f>F20</f>
        <v>0.9</v>
      </c>
    </row>
    <row r="21" spans="1:7" s="22" customFormat="1" x14ac:dyDescent="0.45">
      <c r="A21" s="89"/>
      <c r="B21" s="11"/>
      <c r="C21" s="12" t="s">
        <v>21</v>
      </c>
      <c r="D21" s="23" t="s">
        <v>21</v>
      </c>
      <c r="E21" s="24" t="s">
        <v>22</v>
      </c>
      <c r="F21" s="24" t="s">
        <v>23</v>
      </c>
      <c r="G21" s="24" t="s">
        <v>24</v>
      </c>
    </row>
    <row r="22" spans="1:7" x14ac:dyDescent="0.45">
      <c r="A22" s="5" t="s">
        <v>25</v>
      </c>
      <c r="B22" s="5"/>
      <c r="C22" s="7">
        <v>0</v>
      </c>
      <c r="D22" s="7">
        <v>0</v>
      </c>
      <c r="E22" s="13">
        <v>0</v>
      </c>
      <c r="F22" s="7">
        <v>0</v>
      </c>
      <c r="G22" s="7" t="s">
        <v>26</v>
      </c>
    </row>
    <row r="23" spans="1:7" x14ac:dyDescent="0.45">
      <c r="A23" s="5" t="s">
        <v>1</v>
      </c>
      <c r="B23" s="5"/>
      <c r="C23" s="35">
        <f>C20</f>
        <v>0</v>
      </c>
      <c r="D23" s="35">
        <f>D20</f>
        <v>0</v>
      </c>
      <c r="E23" s="35">
        <f>E20*C8</f>
        <v>900</v>
      </c>
      <c r="F23" s="35">
        <f>F20*D8</f>
        <v>1575</v>
      </c>
      <c r="G23" s="35">
        <f>G20*E8</f>
        <v>787.5</v>
      </c>
    </row>
    <row r="24" spans="1:7" s="34" customFormat="1" x14ac:dyDescent="0.45">
      <c r="A24" s="36" t="s">
        <v>27</v>
      </c>
      <c r="B24" s="32"/>
      <c r="C24" s="33">
        <v>0</v>
      </c>
      <c r="D24" s="33">
        <v>0</v>
      </c>
      <c r="E24" s="33">
        <v>0</v>
      </c>
      <c r="F24" s="33">
        <v>0</v>
      </c>
      <c r="G24" s="33">
        <f>SUM(B8:G8)-SUM(C23:G23)</f>
        <v>362.5</v>
      </c>
    </row>
    <row r="25" spans="1:7" x14ac:dyDescent="0.45">
      <c r="A25" s="25"/>
      <c r="B25" s="17"/>
    </row>
    <row r="26" spans="1:7" x14ac:dyDescent="0.45">
      <c r="A26" s="5" t="s">
        <v>2</v>
      </c>
      <c r="B26" s="7">
        <f t="shared" ref="B26:G26" si="1">B$5</f>
        <v>0</v>
      </c>
      <c r="C26" s="7">
        <f t="shared" si="1"/>
        <v>1</v>
      </c>
      <c r="D26" s="7">
        <f t="shared" si="1"/>
        <v>2</v>
      </c>
      <c r="E26" s="7">
        <f t="shared" si="1"/>
        <v>3</v>
      </c>
      <c r="F26" s="7">
        <f t="shared" si="1"/>
        <v>4</v>
      </c>
      <c r="G26" s="7">
        <f t="shared" si="1"/>
        <v>5</v>
      </c>
    </row>
    <row r="27" spans="1:7" x14ac:dyDescent="0.45">
      <c r="A27" s="5" t="s">
        <v>4</v>
      </c>
      <c r="B27" s="5"/>
      <c r="C27" s="26">
        <f>C8*$D$14*$B$4</f>
        <v>24000.000000000004</v>
      </c>
      <c r="D27" s="26">
        <f>D8*$D$14*$B$4</f>
        <v>42000.000000000007</v>
      </c>
      <c r="E27" s="26">
        <f>E8*$D$14*$B$4</f>
        <v>21000.000000000004</v>
      </c>
      <c r="F27" s="26">
        <f>F8*$D$14*$B$4</f>
        <v>0</v>
      </c>
      <c r="G27" s="26">
        <f>G8*$D$14*$B$4</f>
        <v>0</v>
      </c>
    </row>
    <row r="28" spans="1:7" x14ac:dyDescent="0.45">
      <c r="A28" s="5" t="s">
        <v>5</v>
      </c>
      <c r="B28" s="5"/>
      <c r="C28" s="26">
        <f>C23*$D$15</f>
        <v>0</v>
      </c>
      <c r="D28" s="26">
        <f>D23*$D$15</f>
        <v>0</v>
      </c>
      <c r="E28" s="26">
        <f>E23*$D$15</f>
        <v>24300</v>
      </c>
      <c r="F28" s="26">
        <f>F23*$D$15</f>
        <v>42525</v>
      </c>
      <c r="G28" s="26">
        <f>G23*$D$15</f>
        <v>21262.5</v>
      </c>
    </row>
    <row r="29" spans="1:7" x14ac:dyDescent="0.45">
      <c r="A29" s="27" t="s">
        <v>28</v>
      </c>
      <c r="B29" s="27"/>
      <c r="C29" s="28">
        <f>C24*$D$16</f>
        <v>0</v>
      </c>
      <c r="D29" s="28">
        <f>D24*$D$16</f>
        <v>0</v>
      </c>
      <c r="E29" s="28">
        <f>E24*$D$16</f>
        <v>0</v>
      </c>
      <c r="F29" s="28">
        <f>F24*$D$16</f>
        <v>0</v>
      </c>
      <c r="G29" s="28">
        <f>G24*$D$16</f>
        <v>9787.5</v>
      </c>
    </row>
    <row r="30" spans="1:7" x14ac:dyDescent="0.45">
      <c r="A30" s="5" t="s">
        <v>29</v>
      </c>
      <c r="B30" s="5"/>
      <c r="C30" s="29">
        <f>SUM(C27:C29)</f>
        <v>24000.000000000004</v>
      </c>
      <c r="D30" s="29">
        <f>SUM(D27:D29)</f>
        <v>42000.000000000007</v>
      </c>
      <c r="E30" s="29">
        <f>SUM(E27:E29)</f>
        <v>45300</v>
      </c>
      <c r="F30" s="29">
        <f>SUM(F27:F29)</f>
        <v>42525</v>
      </c>
      <c r="G30" s="29">
        <f>SUM(G27:G29)</f>
        <v>31050</v>
      </c>
    </row>
    <row r="32" spans="1:7" ht="48" customHeight="1" x14ac:dyDescent="0.55000000000000004">
      <c r="A32" s="87" t="s">
        <v>30</v>
      </c>
      <c r="B32" s="87"/>
      <c r="C32" s="87"/>
      <c r="D32" s="87"/>
      <c r="E32" s="87"/>
      <c r="F32" s="87"/>
      <c r="G32" s="87"/>
    </row>
    <row r="34" spans="1:7" x14ac:dyDescent="0.45">
      <c r="A34" t="s">
        <v>31</v>
      </c>
      <c r="B34" s="30">
        <v>77000</v>
      </c>
      <c r="C34" t="s">
        <v>32</v>
      </c>
    </row>
    <row r="35" spans="1:7" x14ac:dyDescent="0.45">
      <c r="A35" t="s">
        <v>33</v>
      </c>
      <c r="B35" s="30">
        <v>10000</v>
      </c>
      <c r="C35" t="s">
        <v>34</v>
      </c>
    </row>
    <row r="36" spans="1:7" x14ac:dyDescent="0.45">
      <c r="A36" t="s">
        <v>35</v>
      </c>
      <c r="B36" s="1">
        <v>0.35</v>
      </c>
    </row>
    <row r="38" spans="1:7" x14ac:dyDescent="0.45">
      <c r="A38" s="5" t="s">
        <v>2</v>
      </c>
      <c r="B38" s="7">
        <f t="shared" ref="B38:G38" si="2">B$5</f>
        <v>0</v>
      </c>
      <c r="C38" s="7">
        <f t="shared" si="2"/>
        <v>1</v>
      </c>
      <c r="D38" s="7">
        <f t="shared" si="2"/>
        <v>2</v>
      </c>
      <c r="E38" s="7">
        <f t="shared" si="2"/>
        <v>3</v>
      </c>
      <c r="F38" s="7">
        <f t="shared" si="2"/>
        <v>4</v>
      </c>
      <c r="G38" s="7">
        <f t="shared" si="2"/>
        <v>5</v>
      </c>
    </row>
    <row r="39" spans="1:7" x14ac:dyDescent="0.45">
      <c r="A39" s="5" t="s">
        <v>6</v>
      </c>
      <c r="B39" s="31">
        <f>B34</f>
        <v>77000</v>
      </c>
      <c r="C39" s="26">
        <f>$B$35</f>
        <v>10000</v>
      </c>
      <c r="D39" s="26">
        <f>$B$35</f>
        <v>10000</v>
      </c>
      <c r="E39" s="26">
        <f>$B$35</f>
        <v>10000</v>
      </c>
      <c r="F39" s="26">
        <f>F15*$D$14*$B$4</f>
        <v>0</v>
      </c>
      <c r="G39" s="26">
        <f>G15*$D$14*$B$4</f>
        <v>0</v>
      </c>
    </row>
    <row r="41" spans="1:7" x14ac:dyDescent="0.45">
      <c r="A41" s="5" t="s">
        <v>36</v>
      </c>
      <c r="B41" s="7">
        <f t="shared" ref="B41:G41" si="3">B$5</f>
        <v>0</v>
      </c>
      <c r="C41" s="7">
        <f t="shared" si="3"/>
        <v>1</v>
      </c>
      <c r="D41" s="7">
        <f t="shared" si="3"/>
        <v>2</v>
      </c>
      <c r="E41" s="7">
        <f t="shared" si="3"/>
        <v>3</v>
      </c>
      <c r="F41" s="7">
        <f t="shared" si="3"/>
        <v>4</v>
      </c>
      <c r="G41" s="7">
        <f t="shared" si="3"/>
        <v>5</v>
      </c>
    </row>
    <row r="42" spans="1:7" x14ac:dyDescent="0.45">
      <c r="A42" s="5" t="str">
        <f t="shared" ref="A42:G42" si="4">A10</f>
        <v>Revenue</v>
      </c>
      <c r="B42" s="29">
        <f t="shared" si="4"/>
        <v>0</v>
      </c>
      <c r="C42" s="29">
        <f t="shared" si="4"/>
        <v>80000</v>
      </c>
      <c r="D42" s="29">
        <f t="shared" si="4"/>
        <v>140000</v>
      </c>
      <c r="E42" s="29">
        <f t="shared" si="4"/>
        <v>70000</v>
      </c>
      <c r="F42" s="29">
        <f t="shared" si="4"/>
        <v>0</v>
      </c>
      <c r="G42" s="29">
        <f t="shared" si="4"/>
        <v>0</v>
      </c>
    </row>
    <row r="43" spans="1:7" x14ac:dyDescent="0.45">
      <c r="A43" s="5" t="str">
        <f>" - " &amp; A30</f>
        <v xml:space="preserve"> - Total costs</v>
      </c>
      <c r="B43" s="29">
        <f t="shared" ref="B43:G43" si="5">B30</f>
        <v>0</v>
      </c>
      <c r="C43" s="29">
        <f t="shared" si="5"/>
        <v>24000.000000000004</v>
      </c>
      <c r="D43" s="29">
        <f t="shared" si="5"/>
        <v>42000.000000000007</v>
      </c>
      <c r="E43" s="29">
        <f t="shared" si="5"/>
        <v>45300</v>
      </c>
      <c r="F43" s="29">
        <f t="shared" si="5"/>
        <v>42525</v>
      </c>
      <c r="G43" s="29">
        <f t="shared" si="5"/>
        <v>31050</v>
      </c>
    </row>
    <row r="44" spans="1:7" x14ac:dyDescent="0.45">
      <c r="A44" s="5" t="str">
        <f>" - " &amp;A39</f>
        <v xml:space="preserve"> - Fees</v>
      </c>
      <c r="B44" s="29">
        <f t="shared" ref="B44:G44" si="6">B39</f>
        <v>77000</v>
      </c>
      <c r="C44" s="29">
        <f t="shared" si="6"/>
        <v>10000</v>
      </c>
      <c r="D44" s="29">
        <f t="shared" si="6"/>
        <v>10000</v>
      </c>
      <c r="E44" s="29">
        <f t="shared" si="6"/>
        <v>10000</v>
      </c>
      <c r="F44" s="29">
        <f t="shared" si="6"/>
        <v>0</v>
      </c>
      <c r="G44" s="29">
        <f t="shared" si="6"/>
        <v>0</v>
      </c>
    </row>
    <row r="45" spans="1:7" x14ac:dyDescent="0.45">
      <c r="A45" s="5" t="s">
        <v>38</v>
      </c>
      <c r="B45" s="29">
        <f t="shared" ref="B45:G45" si="7">B42-B43-B44</f>
        <v>-77000</v>
      </c>
      <c r="C45" s="29">
        <f t="shared" si="7"/>
        <v>46000</v>
      </c>
      <c r="D45" s="29">
        <f t="shared" si="7"/>
        <v>88000</v>
      </c>
      <c r="E45" s="29">
        <f t="shared" si="7"/>
        <v>14700</v>
      </c>
      <c r="F45" s="29">
        <f t="shared" si="7"/>
        <v>-42525</v>
      </c>
      <c r="G45" s="29">
        <f t="shared" si="7"/>
        <v>-31050</v>
      </c>
    </row>
    <row r="46" spans="1:7" x14ac:dyDescent="0.45">
      <c r="A46" s="5" t="str">
        <f xml:space="preserve"> " - Taxes"</f>
        <v xml:space="preserve"> - Taxes</v>
      </c>
      <c r="B46" s="29">
        <f t="shared" ref="B46:G46" si="8">B45*$B$36</f>
        <v>-26950</v>
      </c>
      <c r="C46" s="29">
        <f t="shared" si="8"/>
        <v>16099.999999999998</v>
      </c>
      <c r="D46" s="29">
        <f t="shared" si="8"/>
        <v>30799.999999999996</v>
      </c>
      <c r="E46" s="29">
        <f t="shared" si="8"/>
        <v>5145</v>
      </c>
      <c r="F46" s="29">
        <f t="shared" si="8"/>
        <v>-14883.749999999998</v>
      </c>
      <c r="G46" s="29">
        <f t="shared" si="8"/>
        <v>-10867.5</v>
      </c>
    </row>
    <row r="47" spans="1:7" x14ac:dyDescent="0.45">
      <c r="A47" s="5" t="s">
        <v>37</v>
      </c>
      <c r="B47" s="29">
        <f t="shared" ref="B47:G47" si="9">B45-B46</f>
        <v>-50050</v>
      </c>
      <c r="C47" s="29">
        <f t="shared" si="9"/>
        <v>29900</v>
      </c>
      <c r="D47" s="29">
        <f t="shared" si="9"/>
        <v>57200</v>
      </c>
      <c r="E47" s="29">
        <f t="shared" si="9"/>
        <v>9555</v>
      </c>
      <c r="F47" s="29">
        <f t="shared" si="9"/>
        <v>-27641.25</v>
      </c>
      <c r="G47" s="29">
        <f t="shared" si="9"/>
        <v>-20182.5</v>
      </c>
    </row>
  </sheetData>
  <mergeCells count="6">
    <mergeCell ref="A32:G32"/>
    <mergeCell ref="A1:G1"/>
    <mergeCell ref="A6:A7"/>
    <mergeCell ref="A13:G13"/>
    <mergeCell ref="A18:G18"/>
    <mergeCell ref="A20:A21"/>
  </mergeCells>
  <pageMargins left="0.7" right="0.7" top="0.75" bottom="0.75" header="0.3" footer="0.3"/>
  <pageSetup scale="94" orientation="landscape" r:id="rId1"/>
  <rowBreaks count="1" manualBreakCount="1">
    <brk id="17"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8"/>
  <sheetViews>
    <sheetView tabSelected="1" zoomScale="80" zoomScaleNormal="80" workbookViewId="0"/>
  </sheetViews>
  <sheetFormatPr defaultColWidth="8.796875" defaultRowHeight="14.25" x14ac:dyDescent="0.45"/>
  <cols>
    <col min="1" max="2" width="16.59765625" style="34" customWidth="1"/>
  </cols>
  <sheetData>
    <row r="1" spans="1:2" s="37" customFormat="1" ht="31.9" thickBot="1" x14ac:dyDescent="0.55000000000000004">
      <c r="A1" s="40" t="s">
        <v>2</v>
      </c>
      <c r="B1" s="81" t="s">
        <v>50</v>
      </c>
    </row>
    <row r="2" spans="1:2" s="37" customFormat="1" ht="15.75" x14ac:dyDescent="0.5">
      <c r="A2" s="80">
        <v>0</v>
      </c>
      <c r="B2" s="61">
        <v>-50000</v>
      </c>
    </row>
    <row r="3" spans="1:2" ht="15.75" x14ac:dyDescent="0.5">
      <c r="A3" s="34">
        <v>1</v>
      </c>
      <c r="B3" s="61">
        <v>30000</v>
      </c>
    </row>
    <row r="4" spans="1:2" ht="15.75" x14ac:dyDescent="0.5">
      <c r="A4" s="80">
        <v>2</v>
      </c>
      <c r="B4" s="61">
        <v>57000</v>
      </c>
    </row>
    <row r="5" spans="1:2" ht="15.75" x14ac:dyDescent="0.5">
      <c r="A5" s="34">
        <v>3</v>
      </c>
      <c r="B5" s="61">
        <v>10000</v>
      </c>
    </row>
    <row r="6" spans="1:2" ht="15.75" x14ac:dyDescent="0.5">
      <c r="A6" s="80">
        <v>4</v>
      </c>
      <c r="B6" s="61">
        <v>-27500</v>
      </c>
    </row>
    <row r="7" spans="1:2" ht="15.75" x14ac:dyDescent="0.5">
      <c r="A7" s="34">
        <v>5</v>
      </c>
      <c r="B7" s="61">
        <v>-20500</v>
      </c>
    </row>
    <row r="8" spans="1:2" ht="15.75" x14ac:dyDescent="0.5">
      <c r="A8" s="8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0578E-6D0F-42D0-95EE-AC6DB893E27D}">
  <sheetPr codeName="Sheet4"/>
  <dimension ref="A1:H90"/>
  <sheetViews>
    <sheetView zoomScale="80" zoomScaleNormal="80" workbookViewId="0">
      <selection activeCell="C5" sqref="C5"/>
    </sheetView>
  </sheetViews>
  <sheetFormatPr defaultColWidth="8.796875" defaultRowHeight="15.75" x14ac:dyDescent="0.5"/>
  <cols>
    <col min="1" max="1" width="16.59765625" style="38" customWidth="1"/>
    <col min="2" max="7" width="12.59765625" style="38" customWidth="1"/>
    <col min="8" max="16384" width="8.796875" style="38"/>
  </cols>
  <sheetData>
    <row r="1" spans="1:8" ht="16.149999999999999" thickBot="1" x14ac:dyDescent="0.55000000000000004">
      <c r="A1" s="43" t="s">
        <v>2</v>
      </c>
      <c r="B1" s="42">
        <v>0</v>
      </c>
      <c r="C1" s="42">
        <v>1</v>
      </c>
      <c r="D1" s="42">
        <v>2</v>
      </c>
      <c r="E1" s="42">
        <v>3</v>
      </c>
      <c r="F1" s="42">
        <v>4</v>
      </c>
      <c r="G1" s="42">
        <v>5</v>
      </c>
    </row>
    <row r="2" spans="1:8" x14ac:dyDescent="0.5">
      <c r="A2" s="44" t="s">
        <v>7</v>
      </c>
      <c r="B2" s="61">
        <v>-50000</v>
      </c>
      <c r="C2" s="61">
        <v>30000</v>
      </c>
      <c r="D2" s="61">
        <v>57000</v>
      </c>
      <c r="E2" s="61">
        <v>10000</v>
      </c>
      <c r="F2" s="61">
        <v>-27500</v>
      </c>
      <c r="G2" s="61">
        <v>-20500</v>
      </c>
    </row>
    <row r="3" spans="1:8" x14ac:dyDescent="0.5">
      <c r="A3" s="43" t="s">
        <v>8</v>
      </c>
      <c r="B3" s="53">
        <f>B2</f>
        <v>-50000</v>
      </c>
      <c r="C3" s="53">
        <f>B3+C2</f>
        <v>-20000</v>
      </c>
      <c r="D3" s="54">
        <f>C3+D2</f>
        <v>37000</v>
      </c>
      <c r="E3" s="45">
        <f>D3+E2</f>
        <v>47000</v>
      </c>
      <c r="F3" s="45">
        <f>E3+F2</f>
        <v>19500</v>
      </c>
      <c r="G3" s="45">
        <f>F3+G2</f>
        <v>-1000</v>
      </c>
    </row>
    <row r="4" spans="1:8" x14ac:dyDescent="0.5">
      <c r="H4" s="55"/>
    </row>
    <row r="5" spans="1:8" x14ac:dyDescent="0.5">
      <c r="A5" s="90" t="s">
        <v>39</v>
      </c>
      <c r="B5" s="90"/>
      <c r="C5" s="84">
        <f>1+(-C3/D2)</f>
        <v>1.3508771929824561</v>
      </c>
      <c r="D5" s="56"/>
      <c r="E5" s="56"/>
      <c r="F5" s="56"/>
      <c r="G5" s="56"/>
      <c r="H5" s="55"/>
    </row>
    <row r="6" spans="1:8" x14ac:dyDescent="0.5">
      <c r="A6" s="91" t="s">
        <v>40</v>
      </c>
      <c r="B6" s="91"/>
      <c r="C6" s="91"/>
      <c r="D6" s="91"/>
      <c r="E6" s="91"/>
      <c r="F6" s="91"/>
      <c r="G6" s="91"/>
      <c r="H6" s="55"/>
    </row>
    <row r="7" spans="1:8" x14ac:dyDescent="0.5">
      <c r="A7" s="55"/>
      <c r="B7" s="55"/>
      <c r="C7" s="55"/>
      <c r="D7" s="55"/>
      <c r="E7" s="55"/>
      <c r="F7" s="55"/>
      <c r="G7" s="55"/>
      <c r="H7" s="55"/>
    </row>
    <row r="8" spans="1:8" x14ac:dyDescent="0.5">
      <c r="A8" s="55"/>
      <c r="B8" s="55"/>
      <c r="C8" s="55"/>
      <c r="D8" s="55"/>
      <c r="E8" s="55"/>
      <c r="F8" s="55"/>
      <c r="G8" s="55"/>
      <c r="H8" s="55"/>
    </row>
    <row r="9" spans="1:8" x14ac:dyDescent="0.5">
      <c r="A9" s="57"/>
      <c r="B9" s="57"/>
      <c r="C9" s="57"/>
      <c r="D9" s="58"/>
      <c r="E9" s="57"/>
      <c r="F9" s="57"/>
      <c r="G9" s="55"/>
      <c r="H9" s="55"/>
    </row>
    <row r="10" spans="1:8" s="46" customFormat="1" ht="14.25" x14ac:dyDescent="0.45">
      <c r="A10" s="59"/>
      <c r="B10" s="59"/>
      <c r="C10" s="59"/>
      <c r="D10" s="59"/>
      <c r="E10" s="59"/>
      <c r="F10" s="59"/>
      <c r="G10" s="59"/>
      <c r="H10" s="59"/>
    </row>
    <row r="11" spans="1:8" s="46" customFormat="1" ht="14.25" x14ac:dyDescent="0.45">
      <c r="A11" s="59"/>
      <c r="B11" s="59"/>
      <c r="C11" s="59"/>
      <c r="D11" s="59"/>
      <c r="E11" s="59"/>
      <c r="F11" s="59"/>
      <c r="G11" s="59"/>
      <c r="H11" s="59"/>
    </row>
    <row r="12" spans="1:8" s="46" customFormat="1" ht="14.25" x14ac:dyDescent="0.45">
      <c r="A12" s="59"/>
      <c r="B12" s="59"/>
      <c r="C12" s="59"/>
      <c r="D12" s="59"/>
      <c r="E12" s="59"/>
      <c r="F12" s="59"/>
      <c r="G12" s="59"/>
      <c r="H12" s="59"/>
    </row>
    <row r="13" spans="1:8" s="46" customFormat="1" ht="14.25" x14ac:dyDescent="0.45">
      <c r="A13" s="59"/>
      <c r="B13" s="59"/>
      <c r="C13" s="59"/>
      <c r="D13" s="59"/>
      <c r="E13" s="59"/>
      <c r="F13" s="59"/>
      <c r="G13" s="59"/>
      <c r="H13" s="59"/>
    </row>
    <row r="14" spans="1:8" s="46" customFormat="1" ht="14.25" x14ac:dyDescent="0.45">
      <c r="A14" s="59"/>
      <c r="B14" s="59"/>
      <c r="C14" s="59"/>
      <c r="D14" s="59"/>
      <c r="E14" s="59"/>
      <c r="F14" s="59"/>
      <c r="G14" s="59"/>
      <c r="H14" s="59"/>
    </row>
    <row r="15" spans="1:8" s="46" customFormat="1" ht="14.25" x14ac:dyDescent="0.45">
      <c r="A15" s="59"/>
      <c r="B15" s="59"/>
      <c r="C15" s="59"/>
      <c r="D15" s="59"/>
      <c r="E15" s="59"/>
      <c r="F15" s="59"/>
      <c r="G15" s="59"/>
      <c r="H15" s="59"/>
    </row>
    <row r="16" spans="1:8" s="46" customFormat="1" ht="14.25" x14ac:dyDescent="0.45">
      <c r="A16" s="59"/>
      <c r="B16" s="59"/>
      <c r="C16" s="59"/>
      <c r="D16" s="59"/>
      <c r="E16" s="59"/>
      <c r="F16" s="59"/>
      <c r="G16" s="59"/>
      <c r="H16" s="59"/>
    </row>
    <row r="17" spans="1:8" s="46" customFormat="1" ht="14.25" x14ac:dyDescent="0.45">
      <c r="A17" s="59"/>
      <c r="B17" s="59"/>
      <c r="C17" s="59"/>
      <c r="D17" s="59"/>
      <c r="E17" s="59"/>
      <c r="F17" s="59"/>
      <c r="G17" s="59"/>
      <c r="H17" s="59"/>
    </row>
    <row r="18" spans="1:8" s="46" customFormat="1" ht="14.25" x14ac:dyDescent="0.45">
      <c r="A18" s="59"/>
      <c r="B18" s="59"/>
      <c r="C18" s="59"/>
      <c r="D18" s="59"/>
      <c r="E18" s="59"/>
      <c r="F18" s="59"/>
      <c r="G18" s="59"/>
      <c r="H18" s="59"/>
    </row>
    <row r="19" spans="1:8" s="46" customFormat="1" ht="14.25" x14ac:dyDescent="0.45">
      <c r="A19" s="59"/>
      <c r="B19" s="59"/>
      <c r="C19" s="59"/>
      <c r="D19" s="59"/>
      <c r="E19" s="59"/>
      <c r="F19" s="59"/>
      <c r="G19" s="59"/>
      <c r="H19" s="59"/>
    </row>
    <row r="20" spans="1:8" s="46" customFormat="1" ht="14.25" x14ac:dyDescent="0.45">
      <c r="A20" s="59"/>
      <c r="B20" s="59"/>
      <c r="C20" s="59"/>
      <c r="D20" s="59"/>
      <c r="E20" s="59"/>
      <c r="F20" s="59"/>
      <c r="G20" s="59"/>
      <c r="H20" s="59"/>
    </row>
    <row r="21" spans="1:8" s="46" customFormat="1" ht="14.25" x14ac:dyDescent="0.45">
      <c r="A21" s="59"/>
      <c r="B21" s="59"/>
      <c r="C21" s="59"/>
      <c r="D21" s="59"/>
      <c r="E21" s="59"/>
      <c r="F21" s="59"/>
      <c r="G21" s="59"/>
      <c r="H21" s="59"/>
    </row>
    <row r="22" spans="1:8" s="46" customFormat="1" ht="14.25" x14ac:dyDescent="0.45">
      <c r="A22" s="59"/>
      <c r="B22" s="59"/>
      <c r="C22" s="59"/>
      <c r="D22" s="59"/>
      <c r="E22" s="59"/>
      <c r="F22" s="59"/>
      <c r="G22" s="59"/>
      <c r="H22" s="59"/>
    </row>
    <row r="23" spans="1:8" s="46" customFormat="1" ht="14.25" x14ac:dyDescent="0.45"/>
    <row r="24" spans="1:8" s="46" customFormat="1" ht="14.25" x14ac:dyDescent="0.45"/>
    <row r="25" spans="1:8" s="46" customFormat="1" ht="14.25" x14ac:dyDescent="0.45"/>
    <row r="26" spans="1:8" s="46" customFormat="1" ht="14.25" x14ac:dyDescent="0.45"/>
    <row r="27" spans="1:8" s="46" customFormat="1" ht="14.25" x14ac:dyDescent="0.45"/>
    <row r="28" spans="1:8" s="46" customFormat="1" ht="14.25" x14ac:dyDescent="0.45"/>
    <row r="29" spans="1:8" s="46" customFormat="1" ht="14.25" x14ac:dyDescent="0.45"/>
    <row r="30" spans="1:8" s="46" customFormat="1" ht="14.25" x14ac:dyDescent="0.45"/>
    <row r="31" spans="1:8" s="46" customFormat="1" ht="14.25" x14ac:dyDescent="0.45"/>
    <row r="32" spans="1:8" s="46" customFormat="1" ht="14.25" x14ac:dyDescent="0.45"/>
    <row r="33" spans="2:7" s="46" customFormat="1" ht="14.25" x14ac:dyDescent="0.45"/>
    <row r="34" spans="2:7" s="46" customFormat="1" ht="14.25" x14ac:dyDescent="0.45"/>
    <row r="35" spans="2:7" s="46" customFormat="1" ht="14.25" x14ac:dyDescent="0.45"/>
    <row r="36" spans="2:7" s="46" customFormat="1" ht="14.25" x14ac:dyDescent="0.45"/>
    <row r="37" spans="2:7" s="46" customFormat="1" ht="14.25" x14ac:dyDescent="0.45"/>
    <row r="38" spans="2:7" s="46" customFormat="1" ht="14.25" x14ac:dyDescent="0.45"/>
    <row r="39" spans="2:7" x14ac:dyDescent="0.5">
      <c r="B39" s="47"/>
      <c r="C39" s="47"/>
      <c r="D39" s="47"/>
      <c r="E39" s="47"/>
      <c r="F39" s="47"/>
      <c r="G39" s="47"/>
    </row>
    <row r="40" spans="2:7" x14ac:dyDescent="0.5">
      <c r="C40" s="48"/>
    </row>
    <row r="43" spans="2:7" x14ac:dyDescent="0.5">
      <c r="E43" s="47"/>
      <c r="G43" s="47"/>
    </row>
    <row r="51" spans="1:7" x14ac:dyDescent="0.5">
      <c r="E51" s="39"/>
      <c r="F51" s="39"/>
      <c r="G51" s="39"/>
    </row>
    <row r="52" spans="1:7" x14ac:dyDescent="0.5">
      <c r="E52" s="39"/>
      <c r="F52" s="39"/>
      <c r="G52" s="39"/>
    </row>
    <row r="63" spans="1:7" x14ac:dyDescent="0.5">
      <c r="B63" s="41"/>
      <c r="C63" s="49"/>
      <c r="D63" s="50"/>
    </row>
    <row r="64" spans="1:7" x14ac:dyDescent="0.5">
      <c r="A64" s="43"/>
      <c r="B64" s="41"/>
      <c r="C64" s="49"/>
      <c r="D64" s="50"/>
    </row>
    <row r="65" spans="1:7" x14ac:dyDescent="0.5">
      <c r="A65" s="43"/>
      <c r="B65" s="45"/>
      <c r="C65" s="45"/>
      <c r="D65" s="45"/>
      <c r="E65" s="45"/>
      <c r="F65" s="45"/>
      <c r="G65" s="45"/>
    </row>
    <row r="66" spans="1:7" x14ac:dyDescent="0.5">
      <c r="A66" s="43"/>
      <c r="B66" s="45"/>
      <c r="C66" s="45"/>
      <c r="D66" s="45"/>
      <c r="E66" s="45"/>
      <c r="F66" s="45"/>
      <c r="G66" s="45"/>
    </row>
    <row r="67" spans="1:7" x14ac:dyDescent="0.5">
      <c r="A67" s="43"/>
      <c r="B67" s="41"/>
      <c r="C67" s="49"/>
      <c r="D67" s="50"/>
    </row>
    <row r="68" spans="1:7" x14ac:dyDescent="0.5">
      <c r="B68" s="41"/>
      <c r="C68" s="49"/>
      <c r="D68" s="50"/>
    </row>
    <row r="69" spans="1:7" x14ac:dyDescent="0.5">
      <c r="B69" s="41"/>
      <c r="C69" s="50"/>
      <c r="D69" s="50"/>
    </row>
    <row r="70" spans="1:7" x14ac:dyDescent="0.5">
      <c r="B70" s="41"/>
      <c r="C70" s="50"/>
      <c r="D70" s="50"/>
    </row>
    <row r="71" spans="1:7" x14ac:dyDescent="0.5">
      <c r="B71" s="41"/>
      <c r="C71" s="50"/>
      <c r="D71" s="50"/>
    </row>
    <row r="72" spans="1:7" x14ac:dyDescent="0.5">
      <c r="B72" s="41"/>
      <c r="C72" s="50"/>
      <c r="D72" s="50"/>
    </row>
    <row r="73" spans="1:7" x14ac:dyDescent="0.5">
      <c r="B73" s="41"/>
      <c r="C73" s="50"/>
      <c r="D73" s="50"/>
    </row>
    <row r="74" spans="1:7" x14ac:dyDescent="0.5">
      <c r="B74" s="41"/>
      <c r="C74" s="50"/>
      <c r="D74" s="50"/>
    </row>
    <row r="75" spans="1:7" x14ac:dyDescent="0.5">
      <c r="B75" s="41"/>
      <c r="C75" s="50"/>
      <c r="D75" s="50"/>
    </row>
    <row r="76" spans="1:7" x14ac:dyDescent="0.5">
      <c r="B76" s="41"/>
      <c r="C76" s="50"/>
      <c r="D76" s="50"/>
    </row>
    <row r="77" spans="1:7" x14ac:dyDescent="0.5">
      <c r="B77" s="41"/>
      <c r="C77" s="50"/>
      <c r="D77" s="50"/>
    </row>
    <row r="78" spans="1:7" x14ac:dyDescent="0.5">
      <c r="B78" s="41"/>
      <c r="C78" s="50"/>
      <c r="D78" s="50"/>
    </row>
    <row r="79" spans="1:7" x14ac:dyDescent="0.5">
      <c r="B79" s="41"/>
      <c r="C79" s="50"/>
      <c r="D79" s="50"/>
    </row>
    <row r="80" spans="1:7" x14ac:dyDescent="0.5">
      <c r="B80" s="41"/>
      <c r="C80" s="50"/>
      <c r="D80" s="50"/>
    </row>
    <row r="81" spans="2:4" x14ac:dyDescent="0.5">
      <c r="B81" s="41"/>
      <c r="C81" s="50"/>
      <c r="D81" s="50"/>
    </row>
    <row r="82" spans="2:4" x14ac:dyDescent="0.5">
      <c r="B82" s="41"/>
      <c r="C82" s="50"/>
      <c r="D82" s="50"/>
    </row>
    <row r="83" spans="2:4" x14ac:dyDescent="0.5">
      <c r="B83" s="41"/>
      <c r="C83" s="50"/>
      <c r="D83" s="50"/>
    </row>
    <row r="84" spans="2:4" x14ac:dyDescent="0.5">
      <c r="B84" s="41"/>
      <c r="C84" s="50"/>
      <c r="D84" s="50"/>
    </row>
    <row r="85" spans="2:4" x14ac:dyDescent="0.5">
      <c r="B85" s="41"/>
      <c r="C85" s="50"/>
      <c r="D85" s="50"/>
    </row>
    <row r="86" spans="2:4" x14ac:dyDescent="0.5">
      <c r="B86" s="41"/>
      <c r="C86" s="50"/>
      <c r="D86" s="50"/>
    </row>
    <row r="87" spans="2:4" x14ac:dyDescent="0.5">
      <c r="B87" s="51"/>
      <c r="C87" s="50"/>
      <c r="D87" s="50"/>
    </row>
    <row r="88" spans="2:4" x14ac:dyDescent="0.5">
      <c r="B88" s="41"/>
      <c r="C88" s="50"/>
      <c r="D88" s="50"/>
    </row>
    <row r="89" spans="2:4" x14ac:dyDescent="0.5">
      <c r="B89" s="51"/>
      <c r="C89" s="50"/>
      <c r="D89" s="50"/>
    </row>
    <row r="90" spans="2:4" x14ac:dyDescent="0.5">
      <c r="B90" s="41"/>
      <c r="C90" s="50"/>
    </row>
  </sheetData>
  <mergeCells count="2">
    <mergeCell ref="A5:B5"/>
    <mergeCell ref="A6:G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B2647-72D1-49CA-9FCD-FF78E667A89E}">
  <sheetPr codeName="Sheet5"/>
  <dimension ref="A1:G22"/>
  <sheetViews>
    <sheetView zoomScale="80" zoomScaleNormal="80" workbookViewId="0">
      <selection activeCell="C8" sqref="C8:C9"/>
    </sheetView>
  </sheetViews>
  <sheetFormatPr defaultColWidth="8.796875" defaultRowHeight="15.75" x14ac:dyDescent="0.5"/>
  <cols>
    <col min="1" max="1" width="18.06640625" style="38" customWidth="1"/>
    <col min="2" max="2" width="10.46484375" style="38" bestFit="1" customWidth="1"/>
    <col min="3" max="3" width="9.73046875" style="38" bestFit="1" customWidth="1"/>
    <col min="4" max="4" width="14" style="38" bestFit="1" customWidth="1"/>
    <col min="5" max="5" width="10.06640625" style="38" bestFit="1" customWidth="1"/>
    <col min="6" max="7" width="10.46484375" style="38" bestFit="1" customWidth="1"/>
    <col min="8" max="16384" width="8.796875" style="38"/>
  </cols>
  <sheetData>
    <row r="1" spans="1:7" ht="16.149999999999999" thickBot="1" x14ac:dyDescent="0.55000000000000004">
      <c r="A1" s="43" t="s">
        <v>2</v>
      </c>
      <c r="B1" s="42">
        <v>0</v>
      </c>
      <c r="C1" s="42">
        <v>1</v>
      </c>
      <c r="D1" s="42">
        <v>2</v>
      </c>
      <c r="E1" s="42">
        <v>3</v>
      </c>
      <c r="F1" s="42">
        <v>4</v>
      </c>
      <c r="G1" s="42">
        <v>5</v>
      </c>
    </row>
    <row r="2" spans="1:7" x14ac:dyDescent="0.5">
      <c r="A2" s="60" t="s">
        <v>7</v>
      </c>
      <c r="B2" s="61">
        <v>-50000</v>
      </c>
      <c r="C2" s="61">
        <v>30000</v>
      </c>
      <c r="D2" s="61">
        <v>57000</v>
      </c>
      <c r="E2" s="61">
        <v>10000</v>
      </c>
      <c r="F2" s="61">
        <v>-27500</v>
      </c>
      <c r="G2" s="61">
        <v>-20500</v>
      </c>
    </row>
    <row r="4" spans="1:7" x14ac:dyDescent="0.5">
      <c r="A4" s="52" t="s">
        <v>46</v>
      </c>
      <c r="B4" s="45"/>
      <c r="C4" s="45"/>
      <c r="D4" s="45"/>
      <c r="E4" s="45"/>
      <c r="F4" s="45"/>
      <c r="G4" s="45"/>
    </row>
    <row r="5" spans="1:7" ht="15.75" customHeight="1" x14ac:dyDescent="0.5">
      <c r="A5" s="43" t="s">
        <v>47</v>
      </c>
      <c r="B5" s="52"/>
      <c r="C5" s="52"/>
      <c r="D5" s="52"/>
      <c r="E5" s="52"/>
      <c r="F5" s="52"/>
      <c r="G5" s="45"/>
    </row>
    <row r="6" spans="1:7" x14ac:dyDescent="0.5">
      <c r="G6" s="63"/>
    </row>
    <row r="7" spans="1:7" ht="16.149999999999999" thickBot="1" x14ac:dyDescent="0.55000000000000004">
      <c r="B7" s="70" t="s">
        <v>45</v>
      </c>
      <c r="C7" s="71" t="s">
        <v>42</v>
      </c>
      <c r="D7" s="70" t="s">
        <v>51</v>
      </c>
      <c r="E7" s="71" t="s">
        <v>41</v>
      </c>
      <c r="G7" s="63"/>
    </row>
    <row r="8" spans="1:7" x14ac:dyDescent="0.5">
      <c r="B8" s="72">
        <v>0.05</v>
      </c>
      <c r="C8" s="85">
        <f>IRR($B$2:$G$2,B8)</f>
        <v>3.5532535541149324E-2</v>
      </c>
      <c r="D8" s="72">
        <v>0.1</v>
      </c>
      <c r="E8" s="82" t="s">
        <v>44</v>
      </c>
    </row>
    <row r="9" spans="1:7" x14ac:dyDescent="0.5">
      <c r="A9" s="65"/>
      <c r="B9" s="72">
        <v>0.1</v>
      </c>
      <c r="C9" s="85">
        <f>IRR($B$2:$G$2,B9)</f>
        <v>0.1397049906790242</v>
      </c>
      <c r="D9" s="72">
        <v>0.1</v>
      </c>
      <c r="E9" s="82" t="s">
        <v>43</v>
      </c>
    </row>
    <row r="10" spans="1:7" x14ac:dyDescent="0.5">
      <c r="A10" s="65"/>
      <c r="C10" s="38" t="str">
        <f ca="1">_xlfn.FORMULATEXT(C8)</f>
        <v>=IRR($B$2:$G$2,B8)</v>
      </c>
    </row>
    <row r="11" spans="1:7" x14ac:dyDescent="0.5">
      <c r="A11" s="65"/>
      <c r="B11" s="66"/>
      <c r="C11" s="66"/>
      <c r="D11" s="66"/>
      <c r="E11" s="66"/>
      <c r="F11" s="64"/>
      <c r="G11" s="64"/>
    </row>
    <row r="12" spans="1:7" x14ac:dyDescent="0.5">
      <c r="A12" s="60"/>
      <c r="D12" s="67"/>
      <c r="E12" s="67"/>
      <c r="F12" s="67"/>
      <c r="G12" s="67"/>
    </row>
    <row r="13" spans="1:7" x14ac:dyDescent="0.5">
      <c r="A13" s="68"/>
      <c r="B13" s="62"/>
      <c r="C13" s="62"/>
      <c r="D13" s="62"/>
      <c r="E13" s="62"/>
      <c r="F13" s="62"/>
      <c r="G13" s="63"/>
    </row>
    <row r="14" spans="1:7" x14ac:dyDescent="0.5">
      <c r="A14" s="69"/>
    </row>
    <row r="15" spans="1:7" x14ac:dyDescent="0.5">
      <c r="A15" s="69"/>
    </row>
    <row r="16" spans="1:7" x14ac:dyDescent="0.5">
      <c r="A16" s="69"/>
    </row>
    <row r="17" spans="1:1" x14ac:dyDescent="0.5">
      <c r="A17" s="69"/>
    </row>
    <row r="18" spans="1:1" x14ac:dyDescent="0.5">
      <c r="A18" s="69"/>
    </row>
    <row r="19" spans="1:1" x14ac:dyDescent="0.5">
      <c r="A19" s="69"/>
    </row>
    <row r="20" spans="1:1" x14ac:dyDescent="0.5">
      <c r="A20" s="69"/>
    </row>
    <row r="21" spans="1:1" x14ac:dyDescent="0.5">
      <c r="A21" s="69"/>
    </row>
    <row r="22" spans="1:1" x14ac:dyDescent="0.5">
      <c r="A22" s="4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5DA4D-CC38-4B2C-9468-C417AA9D7ECA}">
  <sheetPr codeName="Sheet6"/>
  <dimension ref="A1:G22"/>
  <sheetViews>
    <sheetView zoomScale="80" zoomScaleNormal="80" workbookViewId="0">
      <selection activeCell="D14" sqref="D14"/>
    </sheetView>
  </sheetViews>
  <sheetFormatPr defaultColWidth="8.796875" defaultRowHeight="15.75" x14ac:dyDescent="0.5"/>
  <cols>
    <col min="1" max="1" width="15.19921875" style="38" bestFit="1" customWidth="1"/>
    <col min="2" max="2" width="13.73046875" style="38" bestFit="1" customWidth="1"/>
    <col min="3" max="4" width="9.73046875" style="38" bestFit="1" customWidth="1"/>
    <col min="5" max="5" width="9.265625" style="38" bestFit="1" customWidth="1"/>
    <col min="6" max="7" width="10.46484375" style="38" bestFit="1" customWidth="1"/>
    <col min="8" max="16384" width="8.796875" style="38"/>
  </cols>
  <sheetData>
    <row r="1" spans="1:7" ht="16.149999999999999" thickBot="1" x14ac:dyDescent="0.55000000000000004">
      <c r="A1" s="43" t="s">
        <v>2</v>
      </c>
      <c r="B1" s="42">
        <v>0</v>
      </c>
      <c r="C1" s="42">
        <v>1</v>
      </c>
      <c r="D1" s="42">
        <v>2</v>
      </c>
      <c r="E1" s="42">
        <v>3</v>
      </c>
      <c r="F1" s="42">
        <v>4</v>
      </c>
      <c r="G1" s="42">
        <v>5</v>
      </c>
    </row>
    <row r="2" spans="1:7" x14ac:dyDescent="0.5">
      <c r="A2" s="60" t="s">
        <v>7</v>
      </c>
      <c r="B2" s="61">
        <v>-50000</v>
      </c>
      <c r="C2" s="61">
        <v>30000</v>
      </c>
      <c r="D2" s="61">
        <v>57000</v>
      </c>
      <c r="E2" s="61">
        <v>10000</v>
      </c>
      <c r="F2" s="61">
        <v>-27500</v>
      </c>
      <c r="G2" s="61">
        <v>-20500</v>
      </c>
    </row>
    <row r="4" spans="1:7" x14ac:dyDescent="0.5">
      <c r="A4" s="78" t="s">
        <v>49</v>
      </c>
      <c r="B4"/>
      <c r="C4"/>
      <c r="D4"/>
      <c r="E4"/>
      <c r="F4"/>
      <c r="G4" s="45"/>
    </row>
    <row r="5" spans="1:7" ht="15.75" customHeight="1" thickBot="1" x14ac:dyDescent="0.55000000000000004">
      <c r="B5" s="70" t="s">
        <v>51</v>
      </c>
      <c r="C5" s="70" t="s">
        <v>48</v>
      </c>
      <c r="D5" s="79" t="s">
        <v>41</v>
      </c>
      <c r="G5" s="45"/>
    </row>
    <row r="6" spans="1:7" x14ac:dyDescent="0.5">
      <c r="B6" s="77">
        <v>0.1</v>
      </c>
      <c r="C6" s="86">
        <f t="shared" ref="C6:C7" si="0">$B$2+NPV(B6,$C$2:$G$2)</f>
        <v>381.55615301986109</v>
      </c>
      <c r="D6" s="34" t="s">
        <v>43</v>
      </c>
      <c r="G6" s="63"/>
    </row>
    <row r="7" spans="1:7" x14ac:dyDescent="0.5">
      <c r="B7" s="77">
        <v>0.15</v>
      </c>
      <c r="C7" s="86">
        <f t="shared" si="0"/>
        <v>-153.02944544752245</v>
      </c>
      <c r="D7" s="83" t="s">
        <v>44</v>
      </c>
      <c r="G7" s="63"/>
    </row>
    <row r="8" spans="1:7" x14ac:dyDescent="0.5">
      <c r="B8"/>
      <c r="C8" t="str">
        <f ca="1">_xlfn.FORMULATEXT(C7)</f>
        <v>=$B$2+NPV(B7,$C$2:$G$2)</v>
      </c>
      <c r="D8"/>
      <c r="E8"/>
      <c r="F8"/>
    </row>
    <row r="9" spans="1:7" x14ac:dyDescent="0.5">
      <c r="B9"/>
      <c r="C9"/>
      <c r="D9"/>
      <c r="E9"/>
      <c r="F9"/>
    </row>
    <row r="10" spans="1:7" x14ac:dyDescent="0.5">
      <c r="B10"/>
      <c r="C10"/>
    </row>
    <row r="11" spans="1:7" x14ac:dyDescent="0.5">
      <c r="B11"/>
      <c r="C11"/>
      <c r="D11" s="66"/>
      <c r="E11" s="66"/>
      <c r="F11" s="64"/>
      <c r="G11" s="64"/>
    </row>
    <row r="12" spans="1:7" x14ac:dyDescent="0.5">
      <c r="B12"/>
      <c r="C12"/>
      <c r="D12" s="67"/>
      <c r="E12" s="67"/>
      <c r="F12" s="67"/>
      <c r="G12" s="67"/>
    </row>
    <row r="13" spans="1:7" x14ac:dyDescent="0.5">
      <c r="C13"/>
      <c r="D13"/>
      <c r="E13"/>
      <c r="F13"/>
      <c r="G13" s="63"/>
    </row>
    <row r="14" spans="1:7" x14ac:dyDescent="0.5">
      <c r="B14"/>
      <c r="C14"/>
      <c r="D14"/>
      <c r="E14"/>
      <c r="F14"/>
    </row>
    <row r="15" spans="1:7" x14ac:dyDescent="0.5">
      <c r="B15"/>
      <c r="C15"/>
    </row>
    <row r="16" spans="1:7" x14ac:dyDescent="0.5">
      <c r="B16"/>
      <c r="C16"/>
    </row>
    <row r="17" spans="2:3" x14ac:dyDescent="0.5">
      <c r="B17"/>
      <c r="C17"/>
    </row>
    <row r="18" spans="2:3" x14ac:dyDescent="0.5">
      <c r="B18"/>
      <c r="C18"/>
    </row>
    <row r="19" spans="2:3" x14ac:dyDescent="0.5">
      <c r="B19"/>
      <c r="C19"/>
    </row>
    <row r="20" spans="2:3" x14ac:dyDescent="0.5">
      <c r="B20"/>
      <c r="C20"/>
    </row>
    <row r="21" spans="2:3" x14ac:dyDescent="0.5">
      <c r="B21"/>
      <c r="C21"/>
    </row>
    <row r="22" spans="2:3" x14ac:dyDescent="0.5">
      <c r="B22" s="74"/>
      <c r="C22" s="7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2BBFE-3E31-4C19-9FEC-6DD820AE9911}">
  <sheetPr codeName="Sheet7"/>
  <dimension ref="A1:G22"/>
  <sheetViews>
    <sheetView zoomScale="80" zoomScaleNormal="80" workbookViewId="0">
      <selection activeCell="A5" sqref="A5"/>
    </sheetView>
  </sheetViews>
  <sheetFormatPr defaultColWidth="8.796875" defaultRowHeight="15.75" x14ac:dyDescent="0.5"/>
  <cols>
    <col min="1" max="1" width="15.06640625" style="38" bestFit="1" customWidth="1"/>
    <col min="2" max="2" width="14.796875" style="38" bestFit="1" customWidth="1"/>
    <col min="3" max="4" width="9.73046875" style="38" bestFit="1" customWidth="1"/>
    <col min="5" max="5" width="9.265625" style="38" bestFit="1" customWidth="1"/>
    <col min="6" max="7" width="10.46484375" style="38" bestFit="1" customWidth="1"/>
    <col min="8" max="16384" width="8.796875" style="38"/>
  </cols>
  <sheetData>
    <row r="1" spans="1:7" ht="16.149999999999999" thickBot="1" x14ac:dyDescent="0.55000000000000004">
      <c r="A1" s="43" t="s">
        <v>2</v>
      </c>
      <c r="B1" s="42">
        <v>0</v>
      </c>
      <c r="C1" s="42">
        <v>1</v>
      </c>
      <c r="D1" s="42">
        <v>2</v>
      </c>
      <c r="E1" s="42">
        <v>3</v>
      </c>
      <c r="F1" s="42">
        <v>4</v>
      </c>
      <c r="G1" s="42">
        <v>5</v>
      </c>
    </row>
    <row r="2" spans="1:7" x14ac:dyDescent="0.5">
      <c r="A2" s="60" t="s">
        <v>7</v>
      </c>
      <c r="B2" s="61">
        <v>-50000</v>
      </c>
      <c r="C2" s="61">
        <v>30000</v>
      </c>
      <c r="D2" s="61">
        <v>57000</v>
      </c>
      <c r="E2" s="61">
        <v>10000</v>
      </c>
      <c r="F2" s="61">
        <v>-27500</v>
      </c>
      <c r="G2" s="61">
        <v>-20500</v>
      </c>
    </row>
    <row r="4" spans="1:7" x14ac:dyDescent="0.5">
      <c r="A4"/>
      <c r="B4"/>
      <c r="C4"/>
      <c r="D4"/>
      <c r="E4"/>
      <c r="F4"/>
      <c r="G4" s="45"/>
    </row>
    <row r="5" spans="1:7" ht="15.75" customHeight="1" thickBot="1" x14ac:dyDescent="0.55000000000000004">
      <c r="B5" s="73" t="s">
        <v>51</v>
      </c>
      <c r="C5" s="73" t="s">
        <v>48</v>
      </c>
      <c r="D5"/>
      <c r="E5" s="70" t="s">
        <v>42</v>
      </c>
      <c r="F5" s="70" t="s">
        <v>48</v>
      </c>
      <c r="G5" s="45"/>
    </row>
    <row r="6" spans="1:7" x14ac:dyDescent="0.5">
      <c r="B6" s="74">
        <v>0</v>
      </c>
      <c r="C6" s="75">
        <f>$B$2+NPV(B6,$C$2:$G$2)</f>
        <v>-1000</v>
      </c>
      <c r="D6"/>
      <c r="E6" s="76">
        <f>IRR($B$2:$G$2,5%)</f>
        <v>3.5532535541149324E-2</v>
      </c>
      <c r="F6" s="75">
        <f t="shared" ref="F6:F7" si="0">$B$2+NPV(E6,$C$2:$G$2)</f>
        <v>0</v>
      </c>
      <c r="G6" s="63"/>
    </row>
    <row r="7" spans="1:7" x14ac:dyDescent="0.5">
      <c r="B7" s="74">
        <v>0.01</v>
      </c>
      <c r="C7" s="75">
        <f t="shared" ref="C7:C21" si="1">$B$2+NPV(B7,$C$2:$G$2)</f>
        <v>-646.25947671516769</v>
      </c>
      <c r="D7"/>
      <c r="E7" s="77">
        <f>IRR($B$2:$G$2,10%)</f>
        <v>0.1397049906790242</v>
      </c>
      <c r="F7" s="75">
        <f t="shared" si="0"/>
        <v>0</v>
      </c>
      <c r="G7" s="63"/>
    </row>
    <row r="8" spans="1:7" x14ac:dyDescent="0.5">
      <c r="B8" s="74">
        <v>0.02</v>
      </c>
      <c r="C8" s="75">
        <f t="shared" si="1"/>
        <v>-351.62223532445205</v>
      </c>
      <c r="D8"/>
      <c r="E8"/>
      <c r="F8"/>
    </row>
    <row r="9" spans="1:7" x14ac:dyDescent="0.5">
      <c r="B9" s="74">
        <v>0.03</v>
      </c>
      <c r="C9" s="75">
        <f t="shared" si="1"/>
        <v>-111.27689116820693</v>
      </c>
      <c r="D9"/>
      <c r="E9"/>
      <c r="F9"/>
    </row>
    <row r="10" spans="1:7" x14ac:dyDescent="0.5">
      <c r="B10" s="74">
        <v>0.04</v>
      </c>
      <c r="C10" s="75">
        <f t="shared" si="1"/>
        <v>79.20063299065805</v>
      </c>
    </row>
    <row r="11" spans="1:7" x14ac:dyDescent="0.5">
      <c r="B11" s="74">
        <v>0.05</v>
      </c>
      <c r="C11" s="75">
        <f t="shared" si="1"/>
        <v>223.8803594720157</v>
      </c>
      <c r="D11" s="66"/>
      <c r="E11" s="66"/>
      <c r="F11" s="64"/>
      <c r="G11" s="64"/>
    </row>
    <row r="12" spans="1:7" x14ac:dyDescent="0.5">
      <c r="B12" s="74">
        <v>0.06</v>
      </c>
      <c r="C12" s="75">
        <f t="shared" si="1"/>
        <v>326.50842078780261</v>
      </c>
      <c r="D12" s="67"/>
      <c r="E12" s="67"/>
      <c r="F12" s="67"/>
      <c r="G12" s="67"/>
    </row>
    <row r="13" spans="1:7" x14ac:dyDescent="0.5">
      <c r="B13" s="74">
        <v>7.0000000000000007E-2</v>
      </c>
      <c r="C13" s="75">
        <f t="shared" si="1"/>
        <v>390.53444732953358</v>
      </c>
      <c r="D13" s="62"/>
      <c r="E13" s="62"/>
      <c r="F13" s="62"/>
      <c r="G13" s="63"/>
    </row>
    <row r="14" spans="1:7" x14ac:dyDescent="0.5">
      <c r="B14" s="74">
        <v>0.08</v>
      </c>
      <c r="C14" s="75">
        <f t="shared" si="1"/>
        <v>419.13645408672164</v>
      </c>
    </row>
    <row r="15" spans="1:7" x14ac:dyDescent="0.5">
      <c r="B15" s="74">
        <v>0.09</v>
      </c>
      <c r="C15" s="75">
        <f t="shared" si="1"/>
        <v>415.24347321209643</v>
      </c>
    </row>
    <row r="16" spans="1:7" x14ac:dyDescent="0.5">
      <c r="B16" s="74">
        <v>0.1</v>
      </c>
      <c r="C16" s="75">
        <f t="shared" si="1"/>
        <v>381.55615301986109</v>
      </c>
    </row>
    <row r="17" spans="2:3" x14ac:dyDescent="0.5">
      <c r="B17" s="74">
        <v>0.11</v>
      </c>
      <c r="C17" s="75">
        <f t="shared" si="1"/>
        <v>320.5655207596792</v>
      </c>
    </row>
    <row r="18" spans="2:3" x14ac:dyDescent="0.5">
      <c r="B18" s="74">
        <v>0.12</v>
      </c>
      <c r="C18" s="75">
        <f t="shared" si="1"/>
        <v>234.57008589241013</v>
      </c>
    </row>
    <row r="19" spans="2:3" x14ac:dyDescent="0.5">
      <c r="B19" s="74">
        <v>0.13</v>
      </c>
      <c r="C19" s="75">
        <f t="shared" si="1"/>
        <v>125.69144228345249</v>
      </c>
    </row>
    <row r="20" spans="2:3" x14ac:dyDescent="0.5">
      <c r="B20" s="74">
        <v>0.14000000000000001</v>
      </c>
      <c r="C20" s="75">
        <f t="shared" si="1"/>
        <v>-4.1114885450442671</v>
      </c>
    </row>
    <row r="21" spans="2:3" x14ac:dyDescent="0.5">
      <c r="B21" s="74">
        <v>0.15</v>
      </c>
      <c r="C21" s="75">
        <f t="shared" si="1"/>
        <v>-153.02944544752245</v>
      </c>
    </row>
    <row r="22" spans="2:3" x14ac:dyDescent="0.5">
      <c r="B22" s="74"/>
      <c r="C22" s="75"/>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CE412-F323-44DD-BF76-F310C9CC3448}">
  <sheetPr codeName="Sheet8"/>
  <dimension ref="A1:G22"/>
  <sheetViews>
    <sheetView zoomScale="80" zoomScaleNormal="80" workbookViewId="0"/>
  </sheetViews>
  <sheetFormatPr defaultColWidth="8.796875" defaultRowHeight="15.75" x14ac:dyDescent="0.5"/>
  <cols>
    <col min="1" max="1" width="15.06640625" style="38" bestFit="1" customWidth="1"/>
    <col min="2" max="2" width="14.796875" style="38" bestFit="1" customWidth="1"/>
    <col min="3" max="4" width="9.73046875" style="38" bestFit="1" customWidth="1"/>
    <col min="5" max="5" width="9.59765625" style="38" customWidth="1"/>
    <col min="6" max="7" width="10.46484375" style="38" bestFit="1" customWidth="1"/>
    <col min="8" max="16384" width="8.796875" style="38"/>
  </cols>
  <sheetData>
    <row r="1" spans="1:7" ht="16.149999999999999" thickBot="1" x14ac:dyDescent="0.55000000000000004">
      <c r="A1" s="43" t="s">
        <v>2</v>
      </c>
      <c r="B1" s="42">
        <v>0</v>
      </c>
      <c r="C1" s="42">
        <v>1</v>
      </c>
      <c r="D1" s="42">
        <v>2</v>
      </c>
      <c r="E1" s="42">
        <v>3</v>
      </c>
      <c r="F1" s="42">
        <v>4</v>
      </c>
      <c r="G1" s="42">
        <v>5</v>
      </c>
    </row>
    <row r="2" spans="1:7" x14ac:dyDescent="0.5">
      <c r="A2" s="60" t="s">
        <v>7</v>
      </c>
      <c r="B2" s="61">
        <v>-51000</v>
      </c>
      <c r="C2" s="61">
        <v>30000</v>
      </c>
      <c r="D2" s="61">
        <v>57000</v>
      </c>
      <c r="E2" s="61">
        <v>10000</v>
      </c>
      <c r="F2" s="61">
        <v>-27500</v>
      </c>
      <c r="G2" s="61">
        <v>-20500</v>
      </c>
    </row>
    <row r="4" spans="1:7" x14ac:dyDescent="0.5">
      <c r="A4"/>
      <c r="B4"/>
      <c r="C4"/>
      <c r="D4"/>
      <c r="E4"/>
      <c r="F4"/>
      <c r="G4" s="45"/>
    </row>
    <row r="5" spans="1:7" ht="15.75" customHeight="1" thickBot="1" x14ac:dyDescent="0.55000000000000004">
      <c r="B5" s="73" t="s">
        <v>51</v>
      </c>
      <c r="C5" s="73" t="s">
        <v>48</v>
      </c>
      <c r="D5"/>
      <c r="E5" s="70" t="s">
        <v>42</v>
      </c>
      <c r="F5" s="70" t="s">
        <v>48</v>
      </c>
      <c r="G5" s="45"/>
    </row>
    <row r="6" spans="1:7" x14ac:dyDescent="0.5">
      <c r="B6" s="74">
        <v>0</v>
      </c>
      <c r="C6" s="75">
        <f>$B$2+NPV(B6,$C$2:$G$2)</f>
        <v>-2000</v>
      </c>
      <c r="D6"/>
      <c r="E6" s="76" t="e">
        <f>IRR(B2:G2,5%)</f>
        <v>#NUM!</v>
      </c>
      <c r="F6" s="75" t="e">
        <f t="shared" ref="F6:F7" si="0">$B$2+NPV(E6,$C$2:$G$2)</f>
        <v>#NUM!</v>
      </c>
      <c r="G6" s="63"/>
    </row>
    <row r="7" spans="1:7" x14ac:dyDescent="0.5">
      <c r="B7" s="74">
        <v>0.01</v>
      </c>
      <c r="C7" s="75">
        <f t="shared" ref="C7:C21" si="1">$B$2+NPV(B7,$C$2:$G$2)</f>
        <v>-1646.2594767151677</v>
      </c>
      <c r="D7"/>
      <c r="E7" s="76" t="e">
        <f>IRR(B2:G2,10%)</f>
        <v>#NUM!</v>
      </c>
      <c r="F7" s="75" t="e">
        <f t="shared" si="0"/>
        <v>#NUM!</v>
      </c>
      <c r="G7" s="63"/>
    </row>
    <row r="8" spans="1:7" x14ac:dyDescent="0.5">
      <c r="B8" s="74">
        <v>0.02</v>
      </c>
      <c r="C8" s="75">
        <f t="shared" si="1"/>
        <v>-1351.622235324452</v>
      </c>
      <c r="D8"/>
      <c r="E8"/>
      <c r="F8"/>
    </row>
    <row r="9" spans="1:7" x14ac:dyDescent="0.5">
      <c r="B9" s="74">
        <v>0.03</v>
      </c>
      <c r="C9" s="75">
        <f t="shared" si="1"/>
        <v>-1111.2768911682069</v>
      </c>
      <c r="D9"/>
      <c r="E9"/>
      <c r="F9"/>
    </row>
    <row r="10" spans="1:7" x14ac:dyDescent="0.5">
      <c r="B10" s="74">
        <v>0.04</v>
      </c>
      <c r="C10" s="75">
        <f t="shared" si="1"/>
        <v>-920.79936700934195</v>
      </c>
    </row>
    <row r="11" spans="1:7" x14ac:dyDescent="0.5">
      <c r="B11" s="74">
        <v>0.05</v>
      </c>
      <c r="C11" s="75">
        <f t="shared" si="1"/>
        <v>-776.1196405279843</v>
      </c>
      <c r="D11" s="66"/>
      <c r="E11" s="66"/>
      <c r="F11" s="64"/>
      <c r="G11" s="64"/>
    </row>
    <row r="12" spans="1:7" x14ac:dyDescent="0.5">
      <c r="B12" s="74">
        <v>0.06</v>
      </c>
      <c r="C12" s="75">
        <f t="shared" si="1"/>
        <v>-673.49157921219739</v>
      </c>
      <c r="D12" s="67"/>
      <c r="E12" s="67"/>
      <c r="F12" s="67"/>
      <c r="G12" s="67"/>
    </row>
    <row r="13" spans="1:7" x14ac:dyDescent="0.5">
      <c r="B13" s="74">
        <v>7.0000000000000007E-2</v>
      </c>
      <c r="C13" s="75">
        <f t="shared" si="1"/>
        <v>-609.46555267046642</v>
      </c>
      <c r="D13" s="62"/>
      <c r="E13" s="62"/>
      <c r="F13" s="62"/>
      <c r="G13" s="63"/>
    </row>
    <row r="14" spans="1:7" x14ac:dyDescent="0.5">
      <c r="B14" s="74">
        <v>0.08</v>
      </c>
      <c r="C14" s="75">
        <f t="shared" si="1"/>
        <v>-580.86354591327836</v>
      </c>
    </row>
    <row r="15" spans="1:7" x14ac:dyDescent="0.5">
      <c r="B15" s="74">
        <v>0.09</v>
      </c>
      <c r="C15" s="75">
        <f t="shared" si="1"/>
        <v>-584.75652678790357</v>
      </c>
    </row>
    <row r="16" spans="1:7" x14ac:dyDescent="0.5">
      <c r="B16" s="74">
        <v>0.1</v>
      </c>
      <c r="C16" s="75">
        <f t="shared" si="1"/>
        <v>-618.44384698013891</v>
      </c>
    </row>
    <row r="17" spans="2:3" x14ac:dyDescent="0.5">
      <c r="B17" s="74">
        <v>0.11</v>
      </c>
      <c r="C17" s="75">
        <f t="shared" si="1"/>
        <v>-679.4344792403208</v>
      </c>
    </row>
    <row r="18" spans="2:3" x14ac:dyDescent="0.5">
      <c r="B18" s="74">
        <v>0.12</v>
      </c>
      <c r="C18" s="75">
        <f t="shared" si="1"/>
        <v>-765.42991410758987</v>
      </c>
    </row>
    <row r="19" spans="2:3" x14ac:dyDescent="0.5">
      <c r="B19" s="74">
        <v>0.13</v>
      </c>
      <c r="C19" s="75">
        <f t="shared" si="1"/>
        <v>-874.30855771654751</v>
      </c>
    </row>
    <row r="20" spans="2:3" x14ac:dyDescent="0.5">
      <c r="B20" s="74">
        <v>0.14000000000000001</v>
      </c>
      <c r="C20" s="75">
        <f t="shared" si="1"/>
        <v>-1004.1114885450443</v>
      </c>
    </row>
    <row r="21" spans="2:3" x14ac:dyDescent="0.5">
      <c r="B21" s="74">
        <v>0.15</v>
      </c>
      <c r="C21" s="75">
        <f t="shared" si="1"/>
        <v>-1153.0294454475224</v>
      </c>
    </row>
    <row r="22" spans="2:3" x14ac:dyDescent="0.5">
      <c r="B22" s="74"/>
      <c r="C22" s="75"/>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Altenergy Soln Table</vt:lpstr>
      <vt:lpstr>Cash Flows</vt:lpstr>
      <vt:lpstr>Payback Period</vt:lpstr>
      <vt:lpstr>IRR</vt:lpstr>
      <vt:lpstr>NPV</vt:lpstr>
      <vt:lpstr>NPV Plot</vt:lpstr>
      <vt:lpstr>IRR - Sensitivity Analysis</vt:lpstr>
      <vt:lpstr>'Altenergy Soln Table'!Print_Area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Philip Howard</cp:lastModifiedBy>
  <dcterms:created xsi:type="dcterms:W3CDTF">2012-07-13T14:05:22Z</dcterms:created>
  <dcterms:modified xsi:type="dcterms:W3CDTF">2024-02-23T06:41:43Z</dcterms:modified>
</cp:coreProperties>
</file>