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pdwho\Dropbox (Personal)\Courses\Teaching\Financial Analytics\Course\6 - Discounted Cash Flow &amp; Real Options\4 - Exercises\2 - Case\"/>
    </mc:Choice>
  </mc:AlternateContent>
  <xr:revisionPtr revIDLastSave="0" documentId="13_ncr:1_{98CA127A-A103-41AA-B4BA-AA775AE37B1F}" xr6:coauthVersionLast="47" xr6:coauthVersionMax="47" xr10:uidLastSave="{00000000-0000-0000-0000-000000000000}"/>
  <bookViews>
    <workbookView xWindow="22932" yWindow="-108" windowWidth="23256" windowHeight="13176" firstSheet="1" activeTab="2" xr2:uid="{6394BC74-EAE9-47A1-8528-22ED1E30B107}"/>
  </bookViews>
  <sheets>
    <sheet name="CB_DATA_" sheetId="3" state="veryHidden" r:id="rId1"/>
    <sheet name="Case" sheetId="5" r:id="rId2"/>
    <sheet name="Project Analysis" sheetId="2" r:id="rId3"/>
    <sheet name="Charts" sheetId="4" r:id="rId4"/>
  </sheets>
  <definedNames>
    <definedName name="CB_181bf02c7bb2499dae1d5049ff6eb2af" localSheetId="2" hidden="1">'Project Analysis'!$C$2</definedName>
    <definedName name="CB_2411d6867c7a4ebd83e9066cef6eb34c" localSheetId="2" hidden="1">'Project Analysis'!$J$2</definedName>
    <definedName name="CB_35320612a00a43c78e505d740848be33" localSheetId="2" hidden="1">'Project Analysis'!$B$44</definedName>
    <definedName name="CB_7789b6241c5f4d3c9566f8b9899f43ca" localSheetId="2" hidden="1">'Project Analysis'!$B$48</definedName>
    <definedName name="CB_Block_00000000000000000000000000000000" localSheetId="2" hidden="1">"'7.0.0.0"</definedName>
    <definedName name="CB_Block_00000000000000000000000000000001" localSheetId="0" hidden="1">"'638477487550147358"</definedName>
    <definedName name="CB_Block_00000000000000000000000000000001" localSheetId="2" hidden="1">"'638477487550661673"</definedName>
    <definedName name="CB_Block_00000000000000000000000000000003" localSheetId="2" hidden="1">"'11.1.5072.0"</definedName>
    <definedName name="CB_BlockExt_00000000000000000000000000000003" localSheetId="2" hidden="1">"'11.1.3.0.000"</definedName>
    <definedName name="CBWorkbookPriority" localSheetId="0" hidden="1">-2980683345670970</definedName>
    <definedName name="CBx_4c2ac65c27c0496bb7fa628d4569dd03" localSheetId="0" hidden="1">"'CB_DATA_'!$A$1"</definedName>
    <definedName name="CBx_ce0d1592cf01493e9d4495460fecd127" localSheetId="0" hidden="1">"'Project Analysis'!$A$1"</definedName>
    <definedName name="CBx_Sheet_Guid" localSheetId="0" hidden="1">"'4c2ac65c-27c0-496b-b7fa-628d4569dd03"</definedName>
    <definedName name="CBx_Sheet_Guid" localSheetId="2" hidden="1">"'ce0d1592-cf01-493e-9d44-95460fecd127"</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rho">'Project Analysis'!#REF!</definedName>
    <definedName name="solver_eng" localSheetId="2" hidden="1">1</definedName>
    <definedName name="solver_neg" localSheetId="2" hidden="1">1</definedName>
    <definedName name="solver_num" localSheetId="2" hidden="1">0</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2" l="1"/>
  <c r="G36" i="2"/>
  <c r="G39" i="2"/>
  <c r="J31" i="2"/>
  <c r="G38" i="2"/>
  <c r="G37" i="2"/>
  <c r="D2" i="2" l="1"/>
  <c r="E2" i="2" s="1"/>
  <c r="F2" i="2" s="1"/>
  <c r="G2" i="2" s="1"/>
  <c r="C16" i="2"/>
  <c r="C4" i="2" s="1"/>
  <c r="B29" i="2"/>
  <c r="C15" i="2"/>
  <c r="B30" i="2"/>
  <c r="J21" i="2"/>
  <c r="B11" i="3"/>
  <c r="A11" i="3"/>
  <c r="B31" i="2" l="1"/>
  <c r="B17" i="2"/>
  <c r="B22" i="2" s="1"/>
  <c r="C3" i="2"/>
  <c r="C14" i="2"/>
  <c r="C28" i="2"/>
  <c r="B33" i="2" l="1"/>
  <c r="B40" i="2" s="1"/>
  <c r="E3" i="2"/>
  <c r="D15" i="2"/>
  <c r="D29" i="2" s="1"/>
  <c r="D16" i="2"/>
  <c r="D4" i="2" s="1"/>
  <c r="D28" i="2" s="1"/>
  <c r="C30" i="2"/>
  <c r="D3" i="2"/>
  <c r="D14" i="2"/>
  <c r="C5" i="2"/>
  <c r="C26" i="2" s="1"/>
  <c r="C27" i="2" s="1"/>
  <c r="B21" i="2"/>
  <c r="B20" i="2"/>
  <c r="C6" i="2" s="1"/>
  <c r="C29" i="2"/>
  <c r="E14" i="2" l="1"/>
  <c r="E15" i="2"/>
  <c r="E29" i="2" s="1"/>
  <c r="E16" i="2"/>
  <c r="E4" i="2" s="1"/>
  <c r="E28" i="2" s="1"/>
  <c r="D5" i="2"/>
  <c r="D26" i="2" s="1"/>
  <c r="D27" i="2" s="1"/>
  <c r="D30" i="2"/>
  <c r="C17" i="2"/>
  <c r="E5" i="2" l="1"/>
  <c r="E26" i="2" s="1"/>
  <c r="E27" i="2" s="1"/>
  <c r="E30" i="2"/>
  <c r="F16" i="2"/>
  <c r="F15" i="2"/>
  <c r="F29" i="2" s="1"/>
  <c r="F14" i="2"/>
  <c r="F3" i="2"/>
  <c r="C22" i="2"/>
  <c r="D17" i="2"/>
  <c r="D31" i="2"/>
  <c r="C31" i="2"/>
  <c r="D33" i="2" l="1"/>
  <c r="D40" i="2" s="1"/>
  <c r="E31" i="2"/>
  <c r="F4" i="2"/>
  <c r="F28" i="2" s="1"/>
  <c r="G16" i="2"/>
  <c r="G15" i="2"/>
  <c r="G29" i="2" s="1"/>
  <c r="G14" i="2"/>
  <c r="G3" i="2"/>
  <c r="C20" i="2"/>
  <c r="D6" i="2" s="1"/>
  <c r="C21" i="2"/>
  <c r="D22" i="2"/>
  <c r="E17" i="2"/>
  <c r="C33" i="2"/>
  <c r="C40" i="2" s="1"/>
  <c r="E33" i="2" l="1"/>
  <c r="E40" i="2" s="1"/>
  <c r="F30" i="2"/>
  <c r="G4" i="2"/>
  <c r="G28" i="2" s="1"/>
  <c r="F5" i="2"/>
  <c r="F26" i="2" s="1"/>
  <c r="D20" i="2"/>
  <c r="D21" i="2"/>
  <c r="F17" i="2"/>
  <c r="E22" i="2"/>
  <c r="G30" i="2" l="1"/>
  <c r="F27" i="2"/>
  <c r="F31" i="2" s="1"/>
  <c r="G5" i="2"/>
  <c r="G26" i="2" s="1"/>
  <c r="D7" i="2"/>
  <c r="D8" i="2" s="1"/>
  <c r="D9" i="2" s="1"/>
  <c r="E6" i="2"/>
  <c r="E21" i="2"/>
  <c r="E20" i="2"/>
  <c r="F22" i="2"/>
  <c r="G17" i="2"/>
  <c r="C7" i="2"/>
  <c r="F33" i="2" l="1"/>
  <c r="F40" i="2" s="1"/>
  <c r="G27" i="2"/>
  <c r="G31" i="2" s="1"/>
  <c r="E7" i="2"/>
  <c r="E8" i="2" s="1"/>
  <c r="E9" i="2" s="1"/>
  <c r="F6" i="2"/>
  <c r="F21" i="2"/>
  <c r="F20" i="2"/>
  <c r="C8" i="2"/>
  <c r="C9" i="2" s="1"/>
  <c r="G22" i="2"/>
  <c r="H31" i="2" l="1"/>
  <c r="G32" i="2" s="1"/>
  <c r="F7" i="2"/>
  <c r="F8" i="2" s="1"/>
  <c r="F9" i="2" s="1"/>
  <c r="G6" i="2"/>
  <c r="G21" i="2"/>
  <c r="G20" i="2"/>
  <c r="G33" i="2" l="1"/>
  <c r="G7" i="2"/>
  <c r="G8" i="2" s="1"/>
  <c r="G9" i="2" s="1"/>
  <c r="B44" i="2" l="1"/>
  <c r="B48" i="2"/>
</calcChain>
</file>

<file path=xl/sharedStrings.xml><?xml version="1.0" encoding="utf-8"?>
<sst xmlns="http://schemas.openxmlformats.org/spreadsheetml/2006/main" count="138" uniqueCount="108">
  <si>
    <t>Cash</t>
  </si>
  <si>
    <t>Net Fixed Assets</t>
  </si>
  <si>
    <t>Total Assets</t>
  </si>
  <si>
    <t>Assets</t>
  </si>
  <si>
    <t>Equity</t>
  </si>
  <si>
    <t>Income Statement</t>
  </si>
  <si>
    <t>Sales</t>
  </si>
  <si>
    <t>- Depreciation</t>
  </si>
  <si>
    <t>EBIT</t>
  </si>
  <si>
    <t>- Interest</t>
  </si>
  <si>
    <t>= EBT</t>
  </si>
  <si>
    <t>- Tax</t>
  </si>
  <si>
    <t>= Net Income</t>
  </si>
  <si>
    <t>Tax Rate</t>
  </si>
  <si>
    <t>Interest Rate</t>
  </si>
  <si>
    <t>Working Capital Requirements</t>
  </si>
  <si>
    <t>Free Cash Flow</t>
  </si>
  <si>
    <t>+ Depreciation</t>
  </si>
  <si>
    <t>- Change WCR</t>
  </si>
  <si>
    <t>- Net Capital Expenditures</t>
  </si>
  <si>
    <t>- Cash Tax</t>
  </si>
  <si>
    <t>Cash / Sales</t>
  </si>
  <si>
    <t>Gross Profit Margin</t>
  </si>
  <si>
    <t>Sales Growth</t>
  </si>
  <si>
    <t>Managerial Balance Sheet</t>
  </si>
  <si>
    <t>WACC</t>
  </si>
  <si>
    <t>Total Debt &amp; Equity</t>
  </si>
  <si>
    <t>Terminal Value</t>
  </si>
  <si>
    <t>Total Free Cash Flow</t>
  </si>
  <si>
    <t>WCR / Sales</t>
  </si>
  <si>
    <t>NFA / Sales</t>
  </si>
  <si>
    <t>Debt &amp; Equity</t>
  </si>
  <si>
    <t>Residual</t>
  </si>
  <si>
    <t>Debt / Assets</t>
  </si>
  <si>
    <t>Equity / Assets</t>
  </si>
  <si>
    <t>Long-run FCF Growth Rate</t>
  </si>
  <si>
    <t>Assumptions</t>
  </si>
  <si>
    <t>Debt</t>
  </si>
  <si>
    <t>Depreciation / NFA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</si>
  <si>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</si>
  <si>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</si>
  <si>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</si>
  <si>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</si>
  <si>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</si>
  <si>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</si>
  <si>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</si>
  <si>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</si>
  <si>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</si>
  <si>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</si>
  <si>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</si>
  <si>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</si>
  <si>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4c2ac65c-27c0-496b-b7fa-628d4569dd03</t>
  </si>
  <si>
    <t>CB_Block_0</t>
  </si>
  <si>
    <t>㜸〱敤㕣㕢㙣ㅣ㔷ㄹ摥㌳摥㕤敦慣敤搸㡤搳㑢㐲㘹つ愵ㄴ敡攰挶㘹㐳㈹㄰㠲㉦戹ㄵ㈷㜶㘳㈷〵〱摡㡣㜷捦挴搳散捣戸㌳戳㑥㕣㉡戵㠲㤶㡢戸㐹摣㐴愱㕣㔴愱㑡㝤攱昶〰㉤昰㔲〹〹〴㐵昰〰て〸ㅥち㐲昰〰㐲㤱㜸攱〱〹扥敦捣捣敥捣慥㜷散㙥㕢㜰㤱㑦扡扦捦㥣摢㥣㜳晥敢昹晦㌳捤㠹㕣㉥昷㙦㈴晥㘵捡㌳㜳晤攲扡ㅦ㐸㝢㘲挶慤搷㘵㌵戰㕣挷㥦㤸昲㍣㘳㝤捥昲㠳㍥㌴㈸㔶㉣搴晢㠵㡡㙦㍤㈰㑢㤵㌵改昹㘸㔴挸攵㑡㈵㕤㐳㍤〷攱㙦㈴㝥搰搹㙢㌰て戰㌴㌳㍤扦㝣ㅦ㐶㕤っ㕣㑦敥ㅦ㍢ㄷ昶㍤㍣㌹㌹㌱㌹㜱攸挰㥤〷㈷づ散ㅦ㥢㘹搴㠳㠶㈷て㍢戲ㄱ㜸㐶㝤晦搸㐲㘳戹㙥㔵摦㈵搷㤷摣㡢搲㌹㉣㤷て摣扥㙣摣昱㤶挹㍢づㅤ㌲敦扡敢㉤㠳㜸㜵敥昴捣昴㠲㈷㑤晦㈵ㅡ戳挰㈹摦㌱㉢慢ㄶ搷㈶愵㘷㌹ㄷ㈶㘶愶昱㕦㘲晥㜸扡㜳㘲㜱㐵捡㠰慦㤶㥥㜴慡搲搷搱㜱挰㥥昲晤㠶扤捡捤搳敤㘳㔸㙡搵昰㠳㠲㍤㈳敢㜵摤㡥㐷㉤搹昳搸扢扡戱㍥㘸㉦㑡挷户〲㙢捤ち搶㡢昶ㄲ〶慡つ搹㘷㝤㜹挶㜰㉥挸搳㠶㉤ぢ昶昱㠶㔵换㠷㈹搷㜷㑢㍣㐴㜲㘲㙡昹ㄳ㔳扥㍤戳㘲㜸㙡㐶㍥㌷㈶愳敤㌱慦㥡㙥㝢㔳昷㜱㌹㜵昵〶㡥㜹㜳昷㜶愸㌹㘷㜸捤㤶攳摤㕢㐶㡢㑦捦攰戶敥敤ㄳ㝢㤴敥昳挶敥㝤搴㔶愶㕢㡢㠱㠸扥搵㡥㘲㌱㝡㤱愰㥦愰㐴㐰〴敡㘵㠲〱㠲㐱〰㤱晦〷戸㈴搹㤱㔵㕡挵搰㉡换㕡愵慡㔵㙡㕡㐵㙡ㄵ㔳慢㕣搰㉡㉢㕡挵搲㉡昷㘹㤵㡢㘸ㄳ愷㔲㝦扦ㄶ愵㕦晥晣㜷㡦㌵㥥㍤㍡昷戹て㍣昵慣晢摤㝤㕦ㅢ摣㠵㐶昷㐴㤳㥡昵㡣㑢㈰戵ㄶㄵ㠳㈳昸㙦㜳慥〰㔳㤸㠷捣㍢捤挹挹摡愱〳挶敤㐶㠱换捡㐰㝥㡡㔰㐶搰㜶搰扣搷㜲㙡敥㈵㠵扢敢愷つ㕦戶㌶㙥㍣慡㥢㜶ㅢ㑥捤㝦搵挶㤵㡢㠱ㄱ挸㝤敤㜵慤㐱㍡扡㉤㠲慤愴慦摥㜷㐳㝢户㜳㐶扤㈱愷㉥㕢㘱昵慢摢慡敤〵捦㕤敥㕥㝢捣㤳昷㌷㙢㍢㘶㌴〵愱戶愶挶敥㔸㘵㔸ㄵ捥㙢㙣㘶挵昵愵愳愶㌷㙥㉦㔸搵㡢搲㕢㤴ㄴ㠹戲愶㤶㝡㌵慢㈲慥ㅦ㥦㜷戰㔰㜰㙢敤戵挹㔲昳攸攵〰捣㉣㙢㤸敦慡昴㠲昵㈵㘳戹㉥慦㐹㌵〹摦㠹㡡扤愹攲㘳㙥戵攱捦戸㑥攰戹昵㜴捤㔴㙤捤㠰愴愹㥤㜲㙢㌲㥦捦㈹愱〰㠱摢搷㈷㐴敥搶敥扣愰㄰㤱㐰㌱ㄹ昹扡㌴搹㑤㥣挱敡戰㡡扡㈴㑤㙡慦摢㘴㌰捥㔷挹㤸っづ㑣慣㠹晡㠳㉦㝤挳㈶挳㌶㌱昷昲㌶搶戴搱㘸昵㐷搷愴ㄳ㥣㌰㥣㕡㕤㝡㤹摡㑦㜰㐶晡㌰㐰攱ち〴㐲搷摤愳慡ㄳ㤷挵㝡攱㤲㔵ぢ㔶㡡㉢搲扡戰ㄲ愰っㅡ戲㔴攲搶㜶㈴晤㉡ㄴ改扢〹㐶〱捡攵㕣㜱てㅢㄵ换㐸戹〲愵㔳〶㉦愷〴㌹晢愵㜸㜹搰㍣㘶搵〳ㄹち攵㘱ㄳㄸ〹戵㥡㐲摦㄰㐹搴㌳慡愱挲搸㘳捥㠰㑡つ换〹搶㕢㝣摢挱㈵㈱ㄱ敤挸㠲㙤㈷ぢ㈸ち搲昲㈰㠳搷㐰㌴㙤搲㈰扢㜱㠲㠸挸〶ㄹ㥡ㅤ㈳愷㠹㡣敤㌳㘴〴摡㈷㠹㤰慤て㜴㤷ㄱ㈴昶㑥㈲㘵愷慥晣戸㈳捤㌶戲攵㐳㘹㜶㌵㌶㑥扦㠶攰㕡㠲敢〸昶〲㠸㍦㐳挲㔱捡㈱㥦㑥晡慢昰慣㕦㑦昰㙡〰挸㈷㥤㌲㈷ㄲ㔵戴愱戶㘲㐷戲摤㄰散㘴㘵ㄴ㠷愲㠸㤶㜱搳捥ㅣ戲ㄵ愲㈳慢㜳㝢攸摡扣搲戱慦敦㑥㥢挹攵㤰㈲㌳㥡㈶搷扡㐹搳攴㐶戰㘹㡦㝡敢㐶㜴搵挷〸㕥〳㔰搶㕦㑢〸攵㐲㠳㜷㙢ㄶ㍤㑤捡㔷㠴㔹ㄴㅡ㐳㍤㉡昸㠸㤰㜹〴挸㄰㜲ㅤ挷㤷ㅤㅢ㥡收攰戸昹㡡户愱昷㜷攷敦〸改㙤㝡㜳㐷敦搰㕦昴〲慤攸㥢挰㕥攲昷㕤㜵捣捤愸搶㕦㑦㜰ぢ㐰㥢㡥攱改晢㠵㝡ち㤴㔹㙣㈷㌰户㥢㕥ㄷ㘵攵㉥慤慦㑡愵㠱〶捤㈵挳扢㈰〳㜸㌰㑥捥挲ㄶ㜶㍤㑦搶㜱愸慤愹〲㥥㕦慥㑤ㄷ晡挷㍣搷㘶昹㡥㡤散扦㈲ㄴ㐳㍥慦昵攵摡㙣攴っ㕢㌳攱㜳㑡㔰づ㜵昰敤摤㠵㐴愲㔳㥡扣搸㉦晢㝣戹㈳㐹㝡㤰㈴㙦挴戶敡户〲㐰㑡㠸摦㜴㤵㈸晢搹散㑤慡㔹摡㘲愵㠷㉦攳㜴搲收㐳散㤰㈳〳愱挳㜶ㅡ晥〳㝦挸㕥戴散愶戰ㄸ戰ㄷ愴㔷㠵㙦挱慡换㜲攸㤶愵愸搹㤱ㄵ慦㄰㔹搱搷搷㜱㥥捥昰慦㈹㍡㘹㤳ㄲ㤹摣㥥㔹㤹㜱ㄶ㙦ㄱㄵ摤㤰ㄴ㉡ㄹ慥愱愶〴㈲攵戱敤㡥㠸改㐱挴摣㠶㡤搳て㄰㑣ㄲㅣ〴㈸晣〲㤲㘶慢ㅢ捦㜰㔸晦ㅡ㕤摡㤵㑡慥㐴㌴㈸ㄷ攱㜳㕤㠵搵㈱扥收捤〴㜷〲戴㤹㍦㜴㐰㘶㄰愲㐲㜹㠲㄰㔵ㄸ挳㍣㘷挹㑢愴㠱㕤㈶〲㑢㌳つ㍦㜰㙤㐶㤶㠶捣㔹昷戴ㅢ捣㕡晥㉡㈲㔱愳㘶㤴戹㜷㐵㍡愰㉥て戶㑦㕢㤹扢扡㉡㙢扡戹攸㌶㈰摡㑥捥㙥㠷㠳㌹戶〳戶愴㍡㥢㙢〲愹户昳㌱㠶㄰搸㘹攵㙦愵㌷㜶㑢摥㙦ㅥ晡㠶㕢㍢扡㘴〵㜵㌹㘰㠶㑣挷㝣挹挴㉥㈲㜲㔰敢㌷㤷㔶㍣㈹㘷㠷捣攳㥥㔵慢㕢㡥㈴㌲㘰㘳㌲㔸㌷㈷㉦㈰㑡戰攰㌲〶攸㍡㐳收㤲㘷㌸晥慡挱㠰攲晡敥搴㤳ち㡢ㄴ捣㘹换昱昱ㅡ㠵㐵收㠷捤挵ㄵ昷ㄲ㈲戶つ摢㌹㙥慣晡摢〲㉢㈴晡㌰㈹搴〸㑤㘸㥡㈸㘹愵㕥昱挳〳㜹㉥㐷摥换ㄳ㈸㕣攵ち昴㤹㘷㘸㙦摡昵㔱㡣㠶㜶㍡攷㌴㠸攸㔱戳戰㉦㔳ち㤳㔳昵扢搸攷慤〰㜷ㅦ㍦㝢戲ㄵ㤹㝢㔱㌱敢〲扤晣ㄹ㌲㕥㤱㐵㌳㄰㐲ㅦ摤慥㤰㔴㔸㐶捡〱〷〲攳㝣㙡㈷扦戲愹摡㤰晡㜶戵戲挷㄰㐹ㅡ㌴攷㡣㘵㔹㐷㍣摡㌶㠲㕤攱〳捤㔸摢愸晢㔱摤㡣㙢摢〶㐹㡢㘴戹㔸㌵㐸挱㔳㡤挰㍤㘵㌹扡〹愰攸㉦㉡㌲㉥愳挸戸慣㡡〶捤㌳っつ慡㍣挷㜲㉦ㄸ㥥ㄵ慣搸㔶戵挴〷㠶敦戶〵㑤㠲挹㈹㜹攳ㄴ换㡣戱㌶㙢晥㉣㑣㌶㝦〲攸㥥㠰ㅣ攵搶ㄱ晤愰㕣㑤ㄴ昱㑦昴攸㔸㠲㠰㔱㥥㔲晤敤ㄸ慤愰㙥㐷㐰攴愸㜴㈵扥㠳㜱攵㈱㤴㠴㐲㠸㔸捦㈰ㄱ㜸〵ㄳ㐲㥥㉥敥愲㜹搶戱〲㘰㡦ㄸ㍢㘶〵戳㍥㔰づ㠰慣㍡摥敥㔳㔸㑤㜴ㅡ㙦㙡㠵ㅢ㍢慢㔲㙡攲㠶捥晡愴摥㜸摤〶搵愱㐶㐹㈸㤲捤ㅡ㈹捤戲挱ㅣ户㤳慡ㄱ㑡㜱挷摡㐶㘴戹㑤㕢晢㑥㈹昲㈲ㄴ㤳愲㤹㥣晥づ㐵㈸〸昴㐶㍡㡡㍥晢㙣昲㐸㐴㙣㘸〳㤴愹愷挲戲愱㈸㈴㜸ㄲ搷㑥㙡戲ㅣ㍤㠱扦㜷㐵搹昹㐶㤰慡㌱㉥㡦㐶㌵㔳昵晡扣〳㉢愱㙡㜸戵㙤挲搲㔸㕢愸㘱ㄴ㜷昶慡晤挳敤㑤㌰㘲挴㠶っ㡢㘴昸㠱挱㠶㘰慥㐴㐴㤵搶搹㄰户扡㔹㕣攲搳㈹㘹㌸ち〳㡢㐱㙤㔶慥㈹㌳慣㘵挹㡦慡づ捤搳愲㤲愳扡㌹戵散㐳愵〷㤴攳㔱㑥㌱戸㙥㥥愱㕢ち㤷ㄸ㈰㜶愳摣㐲㌵㐰㘸户㌹〰㑦〶摢〷㍢搸㤱㌰㜴㐲敢㡣ㄲ戴㤸㐱戸改㐵㤰㜷㝡挴㈸〴愹愹搲摦㡦㠸㉦㍤挶昴搴㤱㕣㥣㠹㤸㠸攱慥っ敢〱挸㑤㐶㈶挹㐵愳㜱挰㍣㤴㙣㑡㘸つ挶㘵㌴㌱㠶㘸昲㜹〱㙥昱㌰㤶㌵㑣戶愹攳㥥㕢㘰㐱㥢搶搷㜷㤹㈷㥤㙡扤㔱㤳㑡ㄵ挷戲㕡㘹攴㙤㠱㉦㜵〵㌰攴愶㡣㝤㠹㌶攵㈴㡥㔲㕣㌲㤱搴扢摤慤ㅦ㐱㜷㈵攴㌰㐶愸晡ㄸ㠰捣㜰换愹㠰㔸挷㍤〵摡㠷扢㕢ㄷㄸ搴攵㌹㠸戴㡥㈲捡戲㌹摣挷㙢㐶㤱ㄵ户㈵㥡捤戹㜳㉥㙤昶㐴搱〹㉢㉣摡ㄶ㌸挲㍡㐳㠱㔷㉣挲ㄸ改㤱㍢㌸㐸敥㑡ㄴ摤扤昲㤰㝡捣㕤〱㉡ㄴ〶〴㘳扣㍣〵攵戰慢㘰㈴ㅡ摣㕡换敡ㄶ㡣晥搲昲搶愷〰〴挳挰㌴㘸搱㌲㌴㜰㘶㤰摦摣挰戹ㄱ慤㌲㈲愴挹㘰㉡㘳㤴愳㜰搸〳㘹攰㈶ㅥ愴㤷㕣㈸愱㘰㡦扡ㄸㄶ摦㑤ㅣ户㜱〴㜲扤㙢摡ちㄷ㡣〰搷㕦㥣扤㙤挵㔳戵ㅡ捤㕤昸攷戶〵㔶㜱㜵㈳㌴㐷昷戴㕤捡㔲㙢愲㝤㜷㔳㕢㐵㜴㔹昰攰散挴〹㈳愸慥㉣〶敢攱挵慤㕥㐹愲昰㈳昸㈳㌶㝣㍢㙤收扣挳㡢愸㙢摣晢昲㐵挷扤攴愸㜹ㄵ㝣摥晡〳㠵攰ち㘵㍦㈷㔹捥晤ㅢ晦㔴搲㜲㠵ㅦ㘲挴慤㑣㥢〳戴ㅣ㈴ㅣ㐷愵㔰ㅡ㡣㈱㥦㐱㈷戰摤㥢户〶㐸㈷㝢摡攸㐴〹㠲ㅤ㐲㜱㉥扣㘴㠴㈲㝥〰戴㤲㔸挲㈳㌹昶晣㐹戰扥㜸〶㈵㐴㌸㥥㈳㌱㔲㜸つ㜲ㄹ愸㔳㠲㍣扡攲挱ぢ㈱晦㍦㔸㡡戹㜹㐳㜶晡㉦㌰戳㜸扡ㅤ㐵㌷㄰㐵摦敦㐰㤱攰㌵㄰挵扦㜷㈳ㄳ愷〲挳戳㉦㈸㄰捥㌵敤ㅣ㐰㕦昶ぢ扦晦挳〳攸㕣㐴ㅣ捡㐶㐳愸敤㘶㍣㌷㑤㠴扥づㄳ㠱挱㝢㘵㈲㥣㐲㐶㌰㡡ㅦ㥡〸㤱て㘴ㅥ〵㥢㥢〸㡣敤㘵ㄸ㠲㠹㔰㙢挲慤挱ㄳ搸㌵㌶晤㘳㈷㜰昱㔶晡㠸攷㐳㘹昹㌳昰㐸㕤摢㔹扣㘰㜸㠶扤㔷㤵ㅦ昷㈴㤴㤹户㠴㥢摣慡ぢ㝢散摢戰㐶㜵摡挰㔷ㄱ㝢搹㜷晣㈹㕢扢扦づ㑣㠵㈹㜴摦㡢㤲㈸扥〸㑦㠹攰戹㈱昷㠱㍤摦㍣晥㠷〷ㅥ㌹挲摢㙡ㄱ慤ㄶ㙥㐵扥㤷㤰㍤敤〹〴㜵ㄳㄷ㐵慥收㠷㌹愷昰㠹㤲戵㕡㤷搳㠶愷慣㈰㕦户攳㙣㐸㜸〹挲っ㠹㙦㍢㤸㤸戸昷㄰㥡㤸ㄳ㙤敥㑥昵㘱㤳㜲ㄱ㑥㈴㈶慥㝣㝡㜱搸㔰㜴㔵㘴㍤㕡㥢㠵㙦㐳ㄵ扤挰㠹愴慤㐴㥥㍡㤹㠴昸㔶扢慥㍢㐴㕤ㄷㅥ㘴ㄸ昶㡦愵ㄴ攲て愴㤰攴㐱㠶ㄷ〲㤴㤴㍡㠳㑣攱㌶㠰㡣挸㕡㝢㠸㤷晥㠰ㅤ㈱㈰㥢㤷晥㝡晣㠸〵扢〸㉣挶扥昸㕥㑦戴戴㐵㘳搵挴㔰慤戲㘹ㄶ㤱㔱㠷ㄷㄶ㑣挶愵㈹㑢攷㈰㑡户散㡥攲㑢㠶散㌰昰ㄶ㌲㜶挱愶慦慤㙣ㅦ㜵ㅡ戸昹〱㍤㔳㔴ち挳搹捤㘲ㅣ㐸㔵㡣㉥㙣㕡づ㡢〸㠷挳㙣戳搳㐰㔴〵㥤攵散挵愹ㄴ挱㍦㝥㈹挴晡昱搶搰㔷户搷㔰挷㌹晤㔸㈰㝦戰扦㙥挸㘰㙣扣㤵ㅣ〳〹扢愵㔶愵昰㝡昸㔹㜴攱愲㜳㐲㙦㘵搵戳㌸㠴㍦㌱㘷昵㘹ㅤ晡㥦搱㙢挵㔹攷搸㥢㘱散㤴晥㝦㌷ち㌶搵晦㠲戱㌷㠵挸昷㐴ㄹ㍥ㄴㄸ㍦搹㌴㘴挳ㅤ㠱㘷ㅢ挱ㅢ㜵㌰搶㔵㤶㈱敦㌰户㠸㡦㔷挳㙡㈵挱攱昷捡户㕦㡤㘸昶愵㙤㍢搰㔵〰㌲㌶㔴㜸ㄲ㈲愸㙢晦戴摣㡡㑦户挵昷愲攳㥥㔳㔶搵㜳㝤搷っ挶ㄶㄱ昴ㅤ攳户㘷㈶㙣㥥㈹昱㡤㜶愱㜶ㄳ㜶㘲昰晤攸㜳㝡ㅥ〲晢戴っ㕥慡㔸㈴㈳ぢ㕢㡢㘴昰㍢愴㤱㐴㜸㠹摡挱扦捡扣愷㘱搴昱改敡㍣㝣㥤〱㡢戶㠵戲ぢ㍤捥敤㌷㌴戸㜵戸愳昵㉥昸㠳㘴㝤〲挱㌱戵㠴昷扥㥦晢摡扥〷改戶搱摡㝣戶散捤攷㔶㉥㍣〱㥣㙥敤㉤㘹㤲攱㍢昹㐵㜲㔹慦㄰攲搲晥ㄱ晣摤扡㠳㤶愳㡤㠲捥愳て扡改〸ㅢ慦挳㝤戶㠵攸昷㜹㜴ㄵ㔳〴昸改㐶㤴攱㠳愰㤷㡦慣㈸扥㡡㘵㤱〱㤰捦ㄵ慢〰摤愹晡昱㡤愸㝡㈴ㄶ挸㠲㘷っ㤲㘳㔹㝣ㄹつ戹㕤攱戲挱ㄲ㕣戶㔰㘷〹攴昵戸〷昲㌹挱戳㠴㥡挸ㄷ搱愱㌹ㄱぢ愵摤㈷昲㠵㡤㈶㈲㘸〵愸㠵㈶挷ㅦ㠹戵㠸㕥㐷戵㙥ㄳ㌸〴㉥挰㌰挵㈲㘵㑤㌱っ㉤㍣㐳捣㈰晤㉡晡晢晣㤱㕦㍣挷昴户㈳㐲〹㐲㔴愵㈷㑦㐱愸㈶晦改攴攴㍤㤴㜶㥦晣㈷㌷㥡晣〸㘵㈴㘷愲〷〰㐳㝤愲㠲㍦㙡㌱つ㘴戸㡦晣㠹昳〴昸愵㘶㌱㘲愰㐴昵扤㠴っ晡㜲挳㔵慢换挸挴㝤ぢ㕣㝦挶挷㍤捡㍥攲㐵㐸晡㜲㡡愱㌳戶ㄸ㙡挵㤲ㅤ㜹㘱户㠵㙣挰㤲昸戵㙣㔷㤱㕥散㌱挲㉦㍥ㄲ㈳收挴㠹昸换㈹㉤㡡㌹㠱㌰㐲㡢㤴昴挳㡤ㄴㅦ㡥ㅢ㝦攷㝢㉤㤷㈹㉡㤰㐰㍤㘱㘳搲㤹㙡晣㘸摣昸㈰扥捡㔲㙤㜲扣㐱挰昴㝣摣㤸昴愸ㅡ㍦ㄲ㌷晥敢挱扤捤挶㌱ㅤ㠶㈳ㄷ㐸㈴ㄹ戶慥戲晥ㄳ㕦㘸て愳㜹挱愴晥ㅣ㌰挳㘲㑡㑥ㄵ㍡慥㉢つ㍡㠸换㈰ㅥ扥㤱㥥挳摤㈶㕣〱㠱㤰つ晦㔷〹㈷㜱攷㘹搶〸っ㝣〲扤㠶㘰戳愷慢㈷㜶㉥㥡昳ㅥち晡捤㤳㍥捥㔴戵㙤㐵㈲㌰〷昲攱晥㙥攲㤴捦㌰ㅤ㕢晢ㄱ〷挹㌴摥㈱改㑤㜹愸挰㑡㕥㝣㌰挶㙣敥攱ㄶ捤攸て〱㌹㤰㡥㠰捣攸て〳㠶㠱ㄸ摥㔶捥㡤㤰晦ㄵ㜳㝦㤰ㄵㅦ㈲㜸〴愰㉣挸散愴㠳攲愳〰挳昱晦愸㘲㙣㑤昹㑢㌴昱㐰晣戲㈴ㄹ改ㅦ㘱㠷㡦〲昴挱㝤㉢㈲㈲㉣敢ㅦ㐳㐹昲愵ㄴㅣ敡愵ㅦ㘷挵㈷〸㍥〹㔰㉥㜰戲㕢摥㌵慥愹㐷捤昵㈹㜴ㄵてㄳ攰愷㝦㍡捡昰愱挰㝤㜸㕢㜷㕢㤹㐷攱昸挳㝥㠴㍡㔳㕦昰ㅦ挵ㄷ昹敢㕣㜴ㅦ晥㠷㈴〵㘵搸攷戵户昶㌶ㄶ㤹㠰㌶戹晡慤㘲戳㕦挴㌸㕣㔷㉢㠲挲ㄱ愹㔴㑡㕡㔱㄰摦㕣戰㜰昱〶扥攵戰慡㄰㠲㌴愰㉡㥣愸攲〸ち昴捦戲㈹㜱㑣㍣改㥦攳ㄳ㔱慢㌶昱昳㔱㠶て㠲㜸㔵摤敦㡢扡挷㉦㈴慥㔵㠵搵昶㐲攲㕦㔵慣㈴㕦昸ㄸ〷㔳挸㐲㈶慤㤵㠸㌴㐵㐳㕦㐶㘶愸㙦㤸㜳扢ㄷ㍦敤戲愸㥥慦㥤㍦晦捦攱晣搸扥晣扢摦㌹昸搸昳㍦晢攳㘷㝥晤扥挳㝦昹搷攳㡦晦晡㑦㥦㜹敥㕦㍦㕡㍥晣㤳㈷㥥昸昱摤㕦㝢敥㡦扢捤慦㙢摦晢攷摣搷ㅦ㥣扣昸攰晤收搹㕢㡦㍦昸㥥晢敥㤹㕣戸㙡扣慦慦扦晦㤶搱㥦㕥昷㠶㤱㠷敦㝦㕡㍣晢摢㙢ㅤ愱㤶㡢ㄷ愴愷挱㘵慢㘹㝣〵ㄹ㑣㠳㌳㝥㔹愷挱攵慡㡤㕡㡥㌶㙡ㅡ〵㈵昸㌴㌸〱㔵㘱愴㉢〶晥〳挸挷戴㘳</t>
  </si>
  <si>
    <t>Decisioneering:7.0.0.0</t>
  </si>
  <si>
    <t>ce0d1592-cf01-493e-9d44-95460fecd127</t>
  </si>
  <si>
    <t>CB_Block_7.0.0.0:1</t>
  </si>
  <si>
    <t>㜸〱敤㕣㕢㙣ㅣ㔷ㄹ摥㌳摥㕤敦慣敤搸㡤搳㑢㑡㘹つ愵戴搴挱㡤搳㠶㔲㈰〴㕦㜲㉢㑥散挶㑥摡慡㔴㥢昱敥㤹㜸㥡㥤ㄹ㜷㘶搶㠹㑢愵㔶搰㔲㄰ㄴ㈴㙥愲㔰㉥慡㄰㠸ㄷ㉥㉦㐰㠱ㄷ㈴㈴㄰㉡ㄲて昴〱㠹㠷㠲㄰㍣㜰㔱㈴㕥㜸㐰㠲敦㍢㌳戳㍢戳敢ㅤ扢摢ㄶ㕣攴㤳敥敦㌳攷㌶攷㥣晦㝡晥晦㑣㜳㈲㤷换晤ㅢ㠹㝦㤹昲捣㕣户戸敥〷搲㥥㤸㜱敢㜵㔹つ㉣搷昱㈷愶㍣捦㔸㥦戳晣愰てつ㡡ㄵぢ昵㝥愱攲㕢㡦挸㔲㘵㑤㝡㍥ㅡㄵ㜲戹㔲㐹搷㔰捦㐱昸ㅢ㠹ㅦ㜴昶ㅡ捣〳㉣捤㑣捦㉦㍦㠴㔱ㄷ〳搷㤳晢挶捥㠶㝤て㑤㑥㑥㑣㑥ㅣ摣㝦攷㠱㠹晤晢挶㘶ㅡ昵愰攱挹㐳㡥㙣〴㥥㔱摦㌷戶搰㔸慥㕢搵昷换昵㈵昷㠲㜴づ挹攵晤户㉦ㅢ㜷扣㜳昲㡥㠳〷捤扢敥㝡攷㈰㕥㥤㍢㌵㌳扤攰㐹搳㝦㤵挶㉣㜰捡㜷捣捡慡挵戵㐹改㔹捥昹㠹㤹㘹晣㤷㤸㍦㥥敥㥣㔸㕣㤱㌲攰慢愵㈷㥤慡昴㜵㜴ㅣ戰愷㝣扦㘱慦㜲昳㜴晢㈸㤶㕡㌵晣愰㘰捦挸㝡㕤户攳㔱㑢昶㍣昶慥㙥慣て摡㡢搲昱慤挰㕡戳㠲昵愲扤㠴㠱㙡㐳昶ㄹ㕦㥥㌶㥣昳昲㤴㘱换㠲㝤慣㘱搵昲㘱捡昵摤ㅣて㤱㥣㤸㕡晥挴㤴㙦捦慣ㄸ㥥㥡㤱捦㡤挹㘸㝢搴慢愶摢摥搸㝤㕣㑥㕤扤㠱㘳摥搴扤ㅤ㙡捥ㅡ㕥戳攵㜸昷㤶搱攲搳㌳戸慤㝢晢挴ㅥ愵晢扣慤㝢ㅦ戵㤵改搶㘲㈰愲㙦戵愳㔸㡣㕥㈴攸㈷㈸ㄱ㄰㠱㝡㤹㘰㠰㘰㄰㐰攴晦〱㉥㐹㜶㘴㤵㔶㌱戴捡戲㔶愹㙡㤵㥡㔶㤱㕡挵搴㉡攷戵捡㡡㔶戱戴捡㐳㕡攵〲摡挴愹搴摦慦㐵㘹昸挵㈳愳㌳昷晦晥敥㙦㥥晣昰户慦昹摢㘷㍥㌸戸ぢ㡤敥㠹㈶㌵敢ㄹㄷ㐱㙡㉤㉡〶㐷昰摦收㕣〱愶㌰て㥡㜷㥡㤳㤳戵㠳晢㡤摢㡤〲㤷㤵㠱晣ㄴ愱㡣愰敤愰㜹慦攵搴摣㡢ち㜷搷㑤ㅢ扥㙣㙤摣㜸㔴㌷敤㌶㥣㥡晦㠶㡤㉢ㄷ〳㈳㤰搷戶搷戵〶改攸戶〸戶㤲扥㝡摦昵敤摤捥ㅡ昵㠶㥣扡㘴㠵搵㙦㙣慢戶ㄷ㍣㜷戹㝢敤㔱㑦㍥摣慣敤㤸搱ㄴ㠴摡㥡ㅡ扢㘳㤵㘱㔵㌸慦戱㤹ㄵ搷㤷㡥㥡摥戸扤㘰㔵㉦㐸㙦㔱㔲㈴捡㥡㕡敡㤵慣㡡戸㝥㝣摥挱㐲挱慤戵㌷㈷㑢捤㈳㤷〲㌰戳慣㘱扥慢搲ぢ搶㤷㡣攵扡扣㉡搵㈴㝣㈷㉡昶愶㡡㡦扡搵㠶㍦攳㍡㠱攷搶搳㌵㔳戵㌵〳㤲愶㜶搲慤挹㝣㍥愷㠴〲〴㙥㕦㥦㄰戹㕢扢昳㠲㐲㐴〲挵㘴攴㙢搲㘴㌷㜱ㅡ慢挳㉡敡㤲㌴愹扤㘵㤳挱㌸㕦㈵㘳㌲㌸㌰戱㈶敡て扥昴㤶㑤㠶㙤㘲敥戵㙤慣㘹愳搱敡㡦慣㐹㈷㌸㙥㌸戵扡昴㌲戵㥦攰㡣昴㘱㠰挲㘵〸㠴慥扢㐷㔵㈷㉥㠹昵挲㐵慢ㄶ慣ㄴ㔷愴㜵㝥㈵㐰ㄹ㌴㘴愹挴慤敤㐸晡ㄵ㈸搲㜷ㄳ㡣〲㤴换戹攲ㅥ㌶㉡㤶㤱㜲〵㑡愷っ㕥㑥〹㜲昶㑢昱昲愰㜹搴慡〷㌲ㄴ捡挳㈶㌰ㄲ㙡㌵㠵扥㈱㤲愸㘷㔴㐳㠵戱挷㥣〱㤵ㅡ㤶ㄳ慣户昸戶㠳㑢㐲㈲摡㤱〵摢㑥ㄶ㔰ㄴ愴攵㐱〶慦㠱㘸摡愴㐱㜶攳〴ㄱ㤱つ㌲㌴㍢㐶㑥ㄳㄹ摢㘷挸〸戴㑦ㄲ㈱㕢敦敦㉥㈳㐸散㥤㐴捡㑥㕤昹㜱㐷㥡㙤㘴换㠷搲散㑡㙣㥣㝥ㄵ挱搵〴搷㄰散〵㄰㝦㠲㠴愳㤴㐳㍥㥤昴㌷攰㔹扦㡥攰㡤〰㤰㑦㍡㘵㑥㈴慡㘸㐳㙤挵㡥㘴扢㈱搸挹捡㈸づ㐵ㄱ㉤攳愶㥤㌹㘴㉢㐴㐷㔶攷昶搰戵㜹愵㘳摦摡㥤㌶㤳换㈱㐵㘶㌴㑤慥㜵㤳愶挹㡤㘰搳ㅥ昵搶つ攸慡㡦ㄱ扣〹愰慣扦㤹㄰捡㠵〶敦搶㉣㝡㥡㤴慦ぢ戳㈸㌴㠶㝡㔴昰ㄱ㈱昳〸㤰㈱攴㍡㡥㉦㍢㌶㌴捤挱㜱昳㜵㙦㐳敦敢捥摦ㄱ搲摢昴收㡥摥愱扦攸㘵㕡搱㌷㠲扤挴敦扡敡㤸㥢㔰慤扦㤵攰㘶㠰㌶ㅤ挳搳昷换昵ㄴ㈸戳搸㑥㘰㙥㌷扤㉥捡捡㕤㕡㕦㤵㑡〳つ㥡㑢㠶㜷㕥〶昰㘰㥣㤸㠵㉤散㝡㥥慣攳㔰㕢㔳〵㍣扦㕣㥤㉥昴㡦㝡慥捤昲ㅤㅢ搹㝦㕤㈸㠶㝣㕥敢换戵搹挸ㄹ戶㘶挲攷㤴愰ㅣ敡攰摢扢ぢ㠹㐴愷㌴㜹戱㕦昶昹㜲㐷㤲昴㈰㐹摥㠶㙤搵㙦〵㠰㤴㄰㉦㜶㤵㈸晢搸散敤慡㔹摡㘲愵㠷㉦攳㜴搲收㐳散㤰㈳〳愱挳㜶ㅡ晥〳㝦挸㕥戴散愶戰ㄸ戰ㄷ愴㔷㠵㙦挱慡换㜲攸㤶愵愸搹㤱ㄵ慦ㄳ㔹搱搷搷㜱㥥捥昰慦㈹㍡㘹㤳ㄲ㤹摣㥥㔹㤹㜱ㄶ㙦ㄱㄵ摤㤰ㄴ㉡ㄹ慥愱愶〴㈲攵戱敤㡥㠸改㐱挴摣㠶㡤搳昷ㄳ㑣ㄲㅣ〰㈸晣ち㤲㘶慢ㅢ捦㜰㔸晦ㅡ㕤摡㤵㑡慥㐴㌴㈸ㄷ攱ぢ㕤㠵搵㐱扥收ㅤ〴㜷〲戴㤹㍦㜴㐰㘶㄰愲㐲㜹㠲㄰㔵ㄸ挳㍣㙢挹㡢愴㠱㕤㈶〲㑢㌳つ㍦㜰㙤㐶㤶㠶捣㔹昷㤴ㅢ捣㕡晥㉡㈲㔱愳㘶㤴戹㜷㐵㍡愰㉥て戶㑦㕢㤹扢扡㉡㙢扡戹攸㌶㈰摡㑥捣㙥㠷㠳㌹戶〳戶愴㍡㥢㙢〲愹户昳㌱㠶㄰搸㘹攵㙦愵㌷㜶㑢摥㙦ㅥ晡㠶㕢㍢扡㘴〵㜵㌹㘰㠶㑣挷㝣挹挴㉥㈲㜲㔰敢㌷㤷㔶㍣㈹㘷㠷捣㘳㥥㔵慢㕢㡥㈴㌲㘰㘳㌲㔸㌷㈷捦㈳㑡戰攰㌲〶攸㍡㐳收㤲㘷㌸晥慡挱㠰攲晡敥搴㤳ち㡢ㄴ捣㘹换昱昱ㅡ㠵㐵收㠷捤挵ㄵ昷㈲㈲戶つ摢㌹㘶慣晡摢〲㉢㈴晡㌰㈹搴〸㑤㘸㥡㈸㘹愵㕥昱挳〳㜹㉥㐷摥换ㄳ㈸㕣攵ち昴㤹㘷㘸㙦摡昵㔱㡣㠶㜶㍡攷㌴㠸攸㔱戳戰㉦㔳ち㤳㔳昵扢搸攷㕤〰㜷ㅦ㍢㜳愲ㄵ㤹㝢㐵㌱敢〲扤晣ㄹ㌲㕥㤱㐵㌳㄰㐲ㅦ摤慥㤰㔴㔸㐶捡〱〷〲攳㝣㙡㈷扦戲愹摡㤰晡㜶戵戲㐷ㄱ㐹ㅡ㌴攷㡣㘵㔹㐷㍣摡㌶㠲㕤攱〳捤㔸摢愸晢㔱摤㡣㙢摢〶㐹㡢㘴戹㔸㌵㐸挱㔳㡤挰㍤㘹㌹扡〹愰攸㉦㉡㌲㉥愱挸戸愴㡡〶捤搳っつ慡㍣挷㜲捦ㅢ㥥ㄵ慣搸㔶戵挴〷㠶敦戶〵㑤㠲挹㈹㜹攳ㄴ换㡣戱㌶㙢晥っ㑣㌶㝦〲攸㥥㠰ㅣ攵搶ㄱ晤愰㕣㑤ㄴ昱㑦昴攸㔸㠲㠰㔱㥥㔲晤㍤ㄸ慤愰㙥㐷㐰攴愸㜴㌹扥㠳㜱昹㌱㤴㠴㐲㠸㔸捦㈰ㄱ㜸〵ㄳ㐲㥥㉥敥愲㜹挶戱〲㘰㡦ㄸ㍢㙡〵戳㍥㔰づ㠰慣㍡摥㕥慢戰㥡攸㌴摥搴ち㌷㜴㔶愵搴挴昵㥤昵㐹扤昱㤶つ慡㐳㡤㤲㔰㈴㥢㌵㔲㥡㘵㠳㌹㙥㈷㔵㈳㤴攲㡥戵㡤挸㜲㥢戶昶㥤㔲攴ㄵ㈸㈶㐵㌳㌹晤扤㡡㔰㄰攸㡤㜴ㄴ㝤昶搹攴㤱㠸搸搰〶㈸㔳㑦㠵㘵㐳㔱㐸昰〴慥㥤搴㘴㌹㝡〲㝦敦㡡戲昳㡤㈰㔵㘳㕣ㅡ㡤㙡愶敡昵㜹〷㔶㐲搵昰㙡摢㠴愵戱戶㔰挳㈸敥散㔵晢㠷摢㥢㘰挴㠸つㄹㄶ挹昰〳㠳つ挱㕣㠹㠸㉡慤戳㈱㙥㜵戳戸挴愷㤳搲㜰ㄴ〶ㄶ㠳摡慣㕣㔳㘶㔸换㤲ㅦ㔵ㅤ㥡愷㐵㈵㐷㜵㜳㙡搹㠷㑡て㈸挷愳㥣㘲㜰摤㍣㑤户ㄴ㉥㌱㐰散㐶戹㠵㙡㠰搰㙥㜳〰㥥っ戶て㜶戰㈳㘱攸㠴搶ㄹ㈵㘸㌱㠳㜰搳㡢㈰敦昴㠸㔱〸㔲㔳愵扦ㅦㄶ㕦㝣㠶改㕢㠷㜳㜱㈶㘲㈲㠶扢㌲慣〷㈰㌷ㄹ㤹㈴ㄷ㡤挶〱昳㔰戲㈹愱㌵ㄸ㤷搱挴ㄸ愲挹攷〵戸挵挳㔸搶㌰搹愶㡥㝢㙥㠱〵㙤㕡㕦摦㘵㥥㜰慡昵㐶㑤㉡㔵ㅣ换㙡愵㤱户〵扥搴ㄵ挰㤰㥢㌲昶㈵摡㤴ㄳ㌸㑡㜱挹㐴㔲敦㜶户㝥ㄸ摤㤵㤰挳ㄸ愱敡㘳〰㌲挳㉤愷〲㘲ㅤ昷ㄴ㘸ㅦ敥㙥㕤㘰㔰㤷攷㈰搲㍡㡡㈸换收㜰ㅦ慦ㄹ㐵㔶摣㤶㘸㌶攷捥戹戴搹ㄳ㐵挷慤戰㘸㕢攰〸敢っ〵㕥戱〸㘳愴㐷敥攰㈰戹换㔱㜴昷昲㘳敡㌱㜷ㄹ愸㔰ㄸ㄰㡣昱昲ㄴ㤴挳慥㠲㤱㘸㜰㙢㉤慢㕢㌰晡㑢换㕢㥦〲㄰っ〳搳愰㐵换搰挰㤹㐱㝥㜳〳攷〶戴捡㠸㤰㈶㠳愹㡣㔱㡥挲㘱て愴㠱㥢㜸㤰㕥㜲愱㠴㠲㍤敡㘲㔸㝣㌷㜱摣挶ㄱ挸昵慥㙡㉢㕣㌰〲㕣㝦㜱昶戶ㄵ㑦搵㙡㌴㜷攱㥦摢ㄶ㔸挵搵㡤搰ㅣ摤搳㜶㈹㑢慤㠹昶摤㡤㙤ㄵ搱㘵挱〳戳ㄳ挷㡤愰扡戲ㄸ慣㠷ㄷ户㝡㈵㠹挲㑦攰㡦搸昰敤戴㤹昳づ㉦愲慥㜱敦换ㄷㅣ昷愲愳收㔵昰㜹敢てㄴ㠲㉢㤴晤㥣㘴㌹昷㙦晣㔳㐹换ㄵ㝥㡣ㄱ户㌲㙤づ搰㜲㤰㜰ㅣ㤵㐲㘹㌰㠶㝣〶㥤挰㜶㙦摥ㅡ㈰㥤散㘹愳ㄳ㈵〸㜶〸挵㌹晦慡ㄱ㡡昸ㄱ搰㑡㘲〹㡦攴搸昳㙦㠰昵挵昳㈸㈱挲昱ㅣ㠹㤱挲㥢㤰换㐰㥤ㄲ攴搱ㄵて㕥〸昹晦挱㔲捣捤ㅢ戲搳㝦㠱㤹挵て摢㔱㜴㍤㔱昴㠳づㄴ〹㕥〳㔱晣㝢㌷㌲㜱㉡㌰㍣晢戲〲攱㕣搳捥〱昴㌵扦昰晢㍦㍣㠰捥㐵挴愱㙣㌴㠴摡㙥挲㜳搳㐴攸敢㌰ㄱㄸ扣㔷㈶挲㐹㘴〴愳昸愱㠹㄰昹㐰收㔱戰戹㠹挰搸㕥㠶㈱㤸〸戵㈶摣ㅡ㍣㠱㕤㘵搳㍦㜶ㅣㄷ㙦愵㡦㜸㍥㤴㤶㍦〳㡦搴搵㥤挵ぢ㠶㘷搸㝢㔵昹㌱㑦㐲㤹㜹㑢戸挹慤扡戰挷戵ㅢ搶愸㑥ㅢ昸㉡㘲㉦晢㡥㍦㘵㙢昷搷㠱愹㌰㠵敥㝢㔱ㄲ挵㔷攰㈹ㄱ㍣㌷攴㍥戸攷摢挷㝥晦挸ㄳ㠷㜹㕢㉤愲搵挲慤挸昷ㄲ戲愷㍤㠱愰㙥攲愲挸㤵晣㌰攷㈴㍥㔱戲㔶敢㜲摡昰㤴ㄵ攴敢㜶㥣つ〹㉦㐱㤸㈱昱㙤〷ㄳㄳ昷ㅥ㐲ㄳ㜳愲捤摤愹㍥㙣㔲㉥挲㠹挴挴㤵㑦㉦づㅢ㡡慥㡡慣㐷㙢戳昰㕤愸愲㤷㌹㤱戴㤵挸㔳㈷㤳㄰摦㘹搷㜵〷愹敢挲㠳っ挳晥戱㤴㐲晣㠱ㄴ㤲㍣挸昰㐲㠰㤲㔲愷㤱㈹摣〶㤰ㄱ㔹㙢て昱搲ㅦ戰㈳〴㘴昳搲㕦㡦ㅦ戱㘰ㄷ㠱挵搸ㄷ摦敢㠹㤶戶㘸慣㥡ㄸ慡㔵㌶捤㈲㌲敡昰挲㠲挹戸㌴㘵改ㅣ㐰改㤶摤㔱㝣挹㤰ㅤ〶摥㐲挶㉥搸昴戵㤵敤㈳㑥〳㌷㍦愰㘷㡡㑡㘱㌸扢㔹㡣〳愹㡡搱㠵㑤换㘱ㄱ攱㜰㤸㙤㜶ㅡ㠸慡愰戳㥣扤㌸㤵㈲昸挷㉦㠵㔸㍦摥ㅡ晡捡昶ㅡ敡㌸愷ㅦぢ攴て昶搷昵ㄹ㡣㡤户㤲㘳㈰㘱户搴慡ㄴ㕥て㍦㠳㉥㕣㜴㑥攸慤慣㝡ㄶ〷昱㈷收慣㍥慤㐳晦㌳㝡慤㌸敢㉣㝢㌳㡣㥤搲晦昷愱㘰㔳晤㉦ㄸ㝢㔳㠸扣㍦捡昰愱挰昸挹愶㈱ㅢ敥〸㍣摢〸摥愸㠳戱慥戲っ㜹㠷戹㐵㝣扣ㅡ㔶㉢〹づ扦㔷扥晤㙡㐴戳㉦㙤摢㠱慥〲㤰戱愱挲㌷㈰㠲扡昶㑦换慤昸㜴㕢㝣〰ㅤ昷㥣戴慡㥥敢扢㘶㌰戶㠸愰敦ㄸ扦㍤㌳㘱昳㑣㠹慦户ぢ戵ㅢ戱ㄳ㠳て愲捦愹㜹〸散㔳㌲㜸戵㘲㤱㡣㉣㙣㉤㤲挱敦㤰㐶ㄲ攱㈵㙡〷晦ち昳㥥㠶㔱挷愷慢昳昰㜵〶㉣摡ㄶ捡㉥昴㌸户摦搰攰搶攱㡥搶晢攱て㤲昵〹〴挷搴ㄲㅥ㜸㤰晢摡扥〷改戶搱摡㝣戶散捤攷㔶㉥㍣〷㥣㙥敤㉤㘹㤲攱㍢昹㐵㜲㔹慦㄰攲搲晥㘱晣摤扡㠳㤶愳㡤㠲捥愳て扡改〸ㅢ慦挳㝤戶㠵攸昷㌹㜴ㄵ㔳〴昸改㐶㤴攱㠳愰㤷㡦慣㈸扥㠲㘵㤱〱㤰捦ㄵ慢〰摤愹晡搹㡤愸㝡㈴ㄶ挸㠲㘷っ㤲㘳㔹㝣〹つ戹㕤攱戲挱ㄲ㕣戶㔰㘷〹攴昵戸〷昲㌹挱戳㠴㥡挸ㄷ搰愱㌹ㄱぢ愵摤㈷昲昹㡤㈶㈲㘸〵愸㠵㈶挷ㅦ㠹戵㠸㕥㐷戵㙥ㄳ㌸〴㉥挰㌰挵㈲㘵㑤㌱っ㉤㍣㑦捣㈰晤㍡晡晢搲攱㕦扤挰昴搷挳㐲〹㐲㔴愵㈷㑦㐱愸㈶晦愹攴攴㍤㤴㜶㥦晣搳ㅢ㑤㝥㠴㌲㤲㌳搱〳㠰愱㍥㔱挱ㅦ戵㤸〶㌲摣㐷晥挴㌹〲晣㔲戳ㄸ㌱㔰愲晡㕥㐴〶㝤戹攱慡搵㈵㘴攲扥〵慥㍦攳攳ㅥ㘵ㅦ昱㈲㈴㝤㌹挵搰ㄹ㕢っ戵㘲挹㡥扣戰摢㐲㌶㘰㐹晣㕡戶慢㐸㉦昶ㄸ攱ㄷ㑦挵㠸㌹㝥㍣晥㜲㑡㡢㘲㑥㈰㡣搰㈲㈵晤㜰㈳挵㐷攲挶摦晢㝥换㘵㡡ち㈴㔰㑦搸㤸㜴愶ㅡ㍦ㄹ㌷㍥㠰慦戲㔴㥢ㅣ㙦㄰㌰扤ㄴ㌷㈶㍤慡挶㑦挴㡤晦㜲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ㅦ㡡㌱㥢㝢扣㐵㌳晡㘳㐰づ愴㈳㈰㌳晡攳㠰㘱㈰㠶户㤵㜳㈳攴㝦挵摣ㅦ㘲挵㠷〹㥥〰㈸ぢ㌲㍢改愰昸㈴挰㜰晣㍦慡ㄸ㕢㔳晥ㄲ㑤㍣ㄲ扦㉣㐹㐶晡㔳散昰㔱㠰㍥戸㙦㐵㐴㠴㘵晤㘳㈸㐹扥㤴㠲㐳扤昴攳慣昸〴挱搳〰攵〲㈷扢攵㕤攳㥡㝡搴㕣㥦㐴㔷昱㌸〱㝥晡愷愲っㅦち摣㠷㜷㜷户㤵㜹ㄴ㡥㍦散㐷愸㌳昵〵晦ㄱ㝣㤱扦捥㐵昷攱㝦㐸㔲㔰㠶㝤㕥㝢㔷㙦㘳㤱〹㘸㤳慢摦㉡㌶晢ㄵ㡣挳㜵戵㈲㈸ㅣ㤱㑡愵愴ㄵ〵昱捤〵ぢㄷ㙦攰㕢づ愹ち㈱㐸〳慡挲㠹㉡づ愳㐰晦っ㥢ㄲ挷挴㤳晥㔹㍥ㄱ戵㙡ㄳ㍦ㄷ㘵昸㈰㠸㔷搵晤愱愸㝢晣㐲攲㕡㔵㔸㙤㉦㈴晥㔵挵㑡昲㠵捦㜰㌰㠵㉣㘴搲㕡㠹㐸㔳㌴昴㈵㘴㠶晡㠶㌹户㝢昱搳㉥㠹敡戹摡戹㜳晦ㅣ捥㡦㕤㥢扦敦㝤㠳捦扣昴换㍦㝣晡㌷ㅦ㌸昴攷㝦㍤晢散㙦晥昸改ㄷ晥昵㤳攵㐳㍦㝦敥戹㥦摤晤搵ㄷ晥戰摢晣㥡昶晤㝦捥㝤敤搱挹ぢ㡦㍥㙣㥥戹昵搸愳昷㍦㜴捦攴挲ㄵ攳㝤㝤晤晤㌷㡦晥攲㥡㕢㐶ㅥ㝦昸㠷攲愷扦扤摡ㄱ㙡戹㜸㐱㝡ㅡ㕣戶㥡挶㤷㤱挱㌴㌸攳搷㜴ㅡ㕣慥摡愸攵㘸愳愶㔱㔰㠲㑦㠳ㄳ㔰ㄵ㐶扡㘲攰㍦㈹㑣戲㜶</t>
  </si>
  <si>
    <t>- COGS</t>
  </si>
  <si>
    <t>Year 0</t>
  </si>
  <si>
    <t>Year 1</t>
  </si>
  <si>
    <t>Year 2</t>
  </si>
  <si>
    <t>Year 3</t>
  </si>
  <si>
    <t>Year 4</t>
  </si>
  <si>
    <t>Year 5</t>
  </si>
  <si>
    <t>Year 6</t>
  </si>
  <si>
    <t>NPV</t>
  </si>
  <si>
    <t>Prob(NPV&lt;$0)</t>
  </si>
  <si>
    <t>NPV w/ Real Option</t>
  </si>
  <si>
    <t>Real Option</t>
  </si>
  <si>
    <t>DCF</t>
  </si>
  <si>
    <t>Optimal Decision</t>
  </si>
  <si>
    <t>E[NPV w/ Real Option]</t>
  </si>
  <si>
    <t>Prob(NPV w/ Real Option&gt;$0)</t>
  </si>
  <si>
    <t>E[NPV]</t>
  </si>
  <si>
    <t>You are considering starting a new restaurant: Cluck &amp; Pluck: Farm to Table Chicken Bistro.</t>
  </si>
  <si>
    <t>Forecast</t>
  </si>
  <si>
    <t>To Be Determined</t>
  </si>
  <si>
    <t>Crystal Ball - To Be Determined</t>
  </si>
  <si>
    <t>You decide that you will start with a single restaurant to determine how well the business will perform.</t>
  </si>
  <si>
    <t>To start the business, you will need to invest $100 in working capital and $150 in the restaurant building.</t>
  </si>
  <si>
    <t>The gross profit margin will be 5%.</t>
  </si>
  <si>
    <t>The Depreciation / NFA ratio will be 10%.</t>
  </si>
  <si>
    <t>The cost of debt will be 6%.</t>
  </si>
  <si>
    <t>The corporate tax rate is 30%.</t>
  </si>
  <si>
    <t>Cash, working capital and net fixed assets will be 3%, 10%, and 15% of sales.</t>
  </si>
  <si>
    <t>Over the life of the business (i.e. from year 1 onwards), it is assumed:</t>
  </si>
  <si>
    <t>The debt to equity ratio will be 2/3.</t>
  </si>
  <si>
    <t>Liabilities and equity will be the residual (i.e. total capital sourced will adjust to equal total capital needed for operations).</t>
  </si>
  <si>
    <t>You are working on forecasting the financial statements and free cash flows for the restaurant over the next five years.</t>
  </si>
  <si>
    <t>The WACC is 10%.</t>
  </si>
  <si>
    <t>Given the uncertainty in demand, the sales revenue in year 1 is assumed to be Normally distributed with mean $1000 and standard deviation $300.</t>
  </si>
  <si>
    <t>After the first year, you will gain a better understanding about the growth prospects of the business.</t>
  </si>
  <si>
    <t>DCF Analysis</t>
  </si>
  <si>
    <t>Find the NPV of the restaurant business and the probability the NPV will be negative.</t>
  </si>
  <si>
    <t>Real Option Analysis</t>
  </si>
  <si>
    <t>㜸〱敤㕢㙢㤴㕣㔵㤵扥愷扡敥敤㍡搵慦捡〳㑣〰㐳㠱扣㍢㌴摤㠴っ〱〹㐹愷㍢㥤㌴㈴改㈴㥤〴ㄹ挴愶扡敡㔶扡㐸㍤㐲摤㕢改㙥㐰㜱慤㔹捥ㄲ㕤ち㐶ㄸ挴〱㐱ㅤ㔱㤰挷ㅡ㘰㄰㝣㡣㈰戸昰ㄱ㜵㕣愲㙢㕣挲㈸挲捣㠸㌲㄰㘷晥㌰戳ㅣ㌳摦户敦扤搵昵敡敡愴つ㙢昲挳㤳搴扥晢扣捦搹㝢㥦㝤昶搹攷戴愱っ挳㌸㠴挰㉦㐳㤸挸㐹愳搳㡥㙢攷㝡〶ち搹慣㥤㜴㌳㠵扣搳搳㕦㉣㈶愶㌷㘵ㅣ户〵〵慣戱っ昲ㅤ㜳捣挹㕣㙦㐷挶昶搹㐵〷㠵㑣挳㠸㐴㜴㠸慤昸扦㔸㄰搱慣愵㤹慣㔱捡搰ㄶ㐰㝢㉢挰㡥㠱㜵㈳攳搷愲㤳㔱户㔰戴㤷挷㜷㜹㑤慤敥敢敢改敢㔹搹㝢攱昹㍤扤换攳〳愵慣㕢㉡摡慢昳㜶挹㉤㈶戲换攳㕢㑢攳搹㑣昲㜲㝢㝡㐷㘱㡦㥤㕦㙤㡦昷慥ㄸ㑦㕣戰慡敦㠲㤵㉢搳ㄷ㕤戴慡㍤㠲㤶户っ慣摢㕡戴搳捥搱㙡㔳戳捤㤱㠱㜵㍤㕢㙣昷㘸戵ㄹ㐵㥢㘸㜲戰㤰㑢㘴昲㐷愹㔱㤳愴㕥㌱㘸㈷㌳攴㠹㙤ㄷ㌳昹摤㍤ㄸ㜶ㄵ愱ㄱ扢戰㘷〸ㄴ㑦㈶ㅣ㜷挰捥㘶户摢㘹戲愳㍤㐷㥡搹㐵㍢㥦戴㥤捥摣晡愹愴㥤昵戳㥤㐸㙥㔷愲戸㈵㤱戳挳㐴扡㜲ㅥ摦㠶㔳㜶摥捤戸搳ㅤ戹㥤㡥扤㍤㤱摦㙤戳㠸㤹摢㔰捡愴挲㘱ㄵづㅢ㉤㘷㌶ㅡ㡣昰愶㘷愸㤸ㅣ㤸㐸ㄴ㕤㠹㤱㙢㝤㡤捡㔶㐸㠸っ扣㙡㔸ㅣ㜶扣愶ㄶ搹㌴㥡挹㕤㙥ㄷ昳㜶㤶㥤㤰㜹摤㌵㠵㠴㈶ㅥ改换挴〹㘶㐳挶愸㌶㝦ㄹ㜰㉡散㐵户ㄱ戴〳㔸ㅤ〰㉤㕢戶敥搲㥤㑣敡〲㔰攱㠳㔸㐶㤵㔵㔸㍡㌴㤶〸㡤㡤㠷挶㤲愱戱㔴㘸捣づ㡤愵㐳㘳扢㐳㘳ㄳ愱戱㑣㘸散摡搰搸ㅥ㤴〹㐲愴戵㌵攴㠷㠵搶昹㉢愳昷㍥㍦昰昱慤㔷扢㤱㡤晦戸㐲㜱攵挸ㄲ㕡〰㐴㉦〴戰ㄶ〱㉣挴㄰攲㤳攷挵户摢㠹㙣㝣㘴㉦㔷慡㕥捣ㄲ挷〱㈸昵㕢㡣㠸愳㍡敤㠹㥢㈷挷㑥扡㘴昳敤改户㥥扡昹㥥㠱敦㤹㕣㠳㉢ㅢ㤱愳㤶搲晤㡥㔳捡㐹扢扥ㄴ㤰㐷㍡㌷攸戸㕢ㄳ挵㥣㜳㜴挵〵挲㌲㤷扣昴㍢戹户㕦㕥搰挹㔱㤱ㄷ敢ㅤ㈰搶搲㉤㠵㘲づ㍡㙢戳㥤挸慦敥㕤㍥敡愶〶敤㝤慢㝢㝢㝡㔷攸㈵愴攵㔲〰敢〴㠰昶搱㐴搶㜶攲ㅢ㡡㠵㐹㜷㐲㥦挸扣㤳〰㤴㝡挵攷攲㕦晦㙣挱㘹搷摦昸㡤㉤㝦昵㥡㤵㝤㌳晦搸㈶㐵㈵㑡㑥㕡换〰㑥慣散愷慦户户摣搵㡡摥㕥㝤㌲ち攸㌸㡢㥥〲搰㜶愵㥤㈸挶晢攲摦晡㑡扣㑦㥦捡慣㜷〱㈸昵愲摦搱昲㠳㈷㉥㜹昴㠶扢㠷ㅦ㝥攷搶攱㐳昹㐷ㅦ㘹㍦ㅤ搹摢晣挵㌰㔸㑣㑣㐲愳捣㈸㉢㘸㘸晥㥢㕢㑢㐳㐹愷㔷愶㉦㑣昷昵愵㔶昶㈶㔶㈴㑣㉥㤰挳搵つ㤴敡昶昴ㄵ㤹㝣慡㌰㈹捡愲㍤㍤㤴挹扡㜶㔱㈲㕤㘹㝣㍣㠵㈷昱㡥昴晡㈹散ㄴ㐹㑦慦㉣㑥て搸㐵ㄷㅡ搶㥤㥥ㄱ㥥㤳搶㈵ㅣ㝢㈶摡敤户扤慥㔰捡愷㥣ㄳㅢ㘷㡥扡〹搷㍥愱㌶㙦愶㤱扡㙡愳搰扥戶㈳㐳㕡㔶㕢㙤㔷㈲㕢戲晢愷㌲㕥昶㍢㙢戲愱㠷ぢ攳戳攷づㄵ敤敢捡戹㜵㈳敡挷㥥扤㑦摡慥㥢愵㤷攵㡤㉢㍥㌰㔱㜰散扣っ慦㍢户㌵㤳摣㘳ㄷ㐷㙤敥昸㜶㑡愶㝡ㅣ戳晣捤愰㝢㈴㡦㠹㐲扤愷㑥慤㑣㈵愱敤㝣捡㑥㘱扣㝢㐱攵改ㅤ㠹昱慣㝤㝣㔵ㄱ慦㑦㘴㉣慤㑡ㅥ㉡㈴㑢捥㐰㈱敦ㄶぢ搹敡㥣晥搴扥〴㌶愰搴收㐲捡づ㑢㌰㍣愸㡣㤶ㄶ愵㡣戳ㅡ愹㉥戶敤㔰搷㔷〸〹戵㔵昳挲ㄵ㐲挴挲つ昷㠸㜲换㐰㉡㠴㡣攵捦㙥㍡㤲㑡㈱㘴改摥愶愵ㅢ〸㈹㉢㉤愹㕥㜸㍤摢挱ㅦ昰㈱㙢㜳㔵㠶㑥㥢扤挹ㄹ戹㥣㘳愴ㄵ㕣愱㠱挷搲㑤㠸㈶捤㤶㘵敦敤㉤ㅣち㉤昲㘷扦㝥ㅦ捣㡣㡤㠹㝣㉡㙢ㄷ㥢㥡愷㡡㈳搲㘷㄰㥣㐹㜰ㄶ挱搹〴攷〰㤸㍦㠵㡥㥢㤵愲摣㘵搵㤴㥡㌶㈷㌳㈹㜷挲㥡戰㌳扢㈷㕣愴挱慣㡤㐴㐸敥㌸㝥晦㠲摦㈰㔴敦㌳戲ㅦ㉦㐷㑣㥦㑢搰〳㄰㡤ㅡ搶㜹昸ㅡ㔶㔴昷昲搳挷㐴愱㔸㝣挷昴㕥㍢慡㑣㥡て㐷㙥攴搰㡥搶㘲㔳挱攸㜵捣ㅣ㑣㌷愷愵愵ㄱ㈱㌶㈶㥣〹㤷㙢戰㘹愶㤸㌳攷戳搱ㄵ〰敤ㄷ〰㙣搹㘸㘷戱㠲㡦㤶扤㙣搲㌲㥡搳㉥愳㈵㜳㝣㙥㜴㍡㥦㥣㈸ㄶ昲㌸㑣っ㈶摣㐴㝦ㄲ挶愷愳ㄲ㔶㙥㔳㘱愰攴㕡戹㡤ㄹ㝣摡㜳摢敤扤㜶挲ㅤ㠰㠶㜶㍢㜲㥢㘰戸㡡ちㅤ㑥㑤㤹㌹捦收ㅣ戴㥤愴愶㜱㍡っ㡤㌴㘵〱㠳㡡㙤捦㔱挷搸㔳㉥㥢㙥捤挱㙥㠱㈴㘹ㄴ敡㤶㕡ㅥ挶㥡ㅤ㤲ㄶ搴㡥晡㌱戴㄰ㄳ戴愲㤵㌶㐹昰㕡㤲戳づ㌶㑦搸㘷㘱ㅦ搶㉥㥥㥤㙥㈶敢昴昸攴敤ㄹ㉣攰昰㘲换㜱㡡㘴户㉣挸㤶搵㤴㔹戵㙢㥣搶敤㐸㜲摣㙢ㄶ㐳㠱挹㔰摡㑢㡢攵㘸戵挳戶っ扤ㄲ攰㥥摦㍦昰敥搳敦㝥攴㤰晦扤〹慢㐷㠲愶〱慣㈹敡㡣攲㈳㐱慦挲㈷摡㉣捦愴愹摣㔰挹捥㘲㠸搳扥㘹捦㘱戶㍢㡡戶㥣㉣㈲ㄲ挱㕡敡挸㕤㔱㈸敥ㄹ㉦ㄴ昶㤰昹㥤ㄲ㜳㈶㙣摢愵戹摥收㥦㑥㠸㉢愵㕡㕡慡っ昳ち扢㥥㠶扥㜵〹㐰㐷㝦㌶ㅢて㕡㜴慣搵㐸㙡挱㘶㘲㕤ち攴摣挱㡣㤳愴搸搹愹昸〰搶㔷㝣㈸㕢㤸㡣昷攷ㄳ搹㘹㈷攳挴捦㡤敦戰㜳㝢戳戰つ㝡愶戲捥㤴㝡〶㈴愱搹扤晦戸㡥ㅦ慡ㅦ㕤㍡㝣昷攰敤㐳㕤慦晦昸㑣昵戴㥦㔱㘷摥搳慡㤷挳㐵㍦㄰扤㡥㘰㠰㘰㤰㘰㍤㠰晡㉡慡㔲㜷㍤ぢ㑤昰㌵〸摢㡣〶摡挰㌲ㅢ〹㠶〱愰㠱㠴㉤㔰㐰㤷㌳㑤ㄴ㤰㔲㕣㘷搴㍣㝡㌳挱ㄶ〰㐵㡢㡡㙢搴搰㈳〰戳㌲㥡挷㡣㝡㐶㙦㐷㙡㔴㌷挹㔳㍣㠱㤰搹㥡挴搵㈴愷㈶㈹搵ㄷ㝤ㅡ搴ㄱ攷㍥㍦愳敥戰㐲㌳戹㠹㤹㔸㜵㈴㠸愱㙣㤵㤹㔸㘷〰㜹搶挱㥦捤扣㘳捥捣慢㌶昱捥㤹挳慥愹㌱昲㘶摤搲晦㙣㈴㌵昲攱㜹㐶搲㔵㕣㡦㝦攷㉢ㄶ攰搵㐱㕦㡤戸㝥ㅦ挱ㄸ㐰㠵㘲㐹㜸㔱挵愳慢㈸㤵㜱ㄶ㑡〲㤸㍣戶㌶摦昴戱㕣愹ㄶ挲昴㈱㜴攴〶敤㜴〲捥㍤搹愸㔵攲晦㜳ㅦて挳昵㔹戱㠹㌷㥦〴挶捥㍤搲慡㌵晦慢晤㑥昰㠶愵㌶搸㜹ㅡ㝥捥搱摣㥥㡦收㌶慦㔳㤸㐷㄰捣扦㠵㌰ㅣ晥㥣㐰㉥愳㜵ㅦ㙤慣戱㌱㈳挲ㄹ㌲㐵搳㤹㔱扦㘳㑣㈰㌵摡㉣㑦搱摢㔱摥㌱慣ㅣ㘲㉤昴挴挸慥昱㠹搹㜶㡤㕢晤㡣㍡攷〸㕤ㅥ攲㘰戹づ㠸晡昸慣㔲敥㈰㕢搳挸搷㈵㠰ち㈹㥦昴愲㉡㡥慦㐸昹ㄴ㄰㍤つ愰㑥〵㄰〷捤昵㐰㠲愰㍥㠴㍥㐸㐰㈱挲㈹㐸慥㈷挲〷㤰ㅡ搵㑤昲ㄴ㍤㌱㘵㈲㘸ㄲ挱㈳挰つ晥㍣敢戶捤敢晤㡣㕡愷㡤挹㈳㔰慤㈵㉡㉥捦昲㜱戶㐲㠷搲㄰戰搲㍢昳ㄹ搷㘹㑢昷㤷摣挲㔰挶㠵㤰户愷〱㠰㑡㤵ㄳ攴ㅣ㔳㔱愹㍢扤㉢㘳㑦㔲扣㑦慥捦㠲㌷㜸愰攴戸〵㌱戲㤷搵攷てㄶ戶ㄴ㕣搸㔵戰㥢愶㑦㙢㤰敤攵㕣㌱㘱攷攱㡡㈸挲昲㥡慢㔰㘱敦㕥㍢搵㘰㡣愳㠵㔲㌱㘹ててㅥぢ捥っ攵㥤ㄶっㄸ愴㔰㌶敡昴搹㌷戹ち扡昳㐰ㅢ㠲ㄱ慢收㜹ㄶ㍥て昵つ晤㘱㐲昴〹ㄱ搷㌷〳㠵愴㥢㍣㈰㌷ㄷ㤱ち昷〸敤搳㘸ㅡ㙣昵搲㍡㝣晦摢㜰摥挹愴散愸ㅦ摢㥣挹㜷晡攸㐸挹慤捡㐹㑣㉤昲㜳㘰㘹㡦攴㘹㔲㈷㡡愹㘳㠱㉢㤸ㄸ㠲挷ㄲ㘵攱摦晣〸敤㌵㘳ㄸ〷㠳换戴㠳㌷㘱戱㝦〴挹愴昵㔹昸㌶㍣昸㤴㤷㈳㤰ち敦ㄲ㤵㐰〷挹㕤㑥㡥㌰㐶㌷戲㜰挱㜳㈴㜷㑡〹ㅢ〲㡥㑢㤸慣扤愸㍡㉡摢慡㑥昷㡦㍢㠵㙣挹戵㍢换㤸㉣㜴㥤摥㙥攳搰〲㑦㘱㝢ㄹ摢㥡㜴攱㑢㉤户㐷㉦攰戱挳㈱㔰㈴散㜳㐹〹㥦慣㈶挲㕢㍤〹慥愱㜹㜲ㄵ敡㍣㉤攱㡤㌵敡搳㜷㌲摣扦挶〸㤰㈸㠳㘱㥥㡤收㙢昷捤㙡㕤㕢改ち攴㑡㕡ㄴ㜸愸㍤つ㈷捡慢㍤㐸愳ㄷ慥㈳㉤㝡て慥㜶摥扣㜴㜱改㘴㜱㌹敡㘶㤲㠹㙣㜶扡㌳㍤㥣㑦㘶㑢㈹㝢㔳㘲摣捥〶㍡㥢㌷つ挷〶扦攴ㅡ搹攳㔵ㄳ扡昸㐴ㄹ挶㕤㜲攰㜸㥣户㥡㌳昴㐷㐱㔶搹㜲搱㐶㔴㝦っ㌱戲㠶㕥扦㈳昶扢搲㉢戰㜰收搶㐰慥㌵愱摡敡㤲愸搳攸㠸㉡扢㙥㘵挵㔵ㄴ摢㔴搸㔴㠰㕢㍤㔵㤱戴㌱攳㈵ㅤ㌳敢㑡搸㘴㔹搶㝣㌷ㄸ搰ち攱㘰搹ぢ昴收搴㙤昷扤晦㡥摦慣㌱㤴户㌸㤶㈳户搶㠵㔵戱㌸㘴敦ㄷ㈵挸挳㝢ㄷ㌵㤸㘷㌸散挸戸㔹扢㉤㉤昹㠲㐷戸㈴㐸捤搶昴㡥〹戸㠳〶㍢搲ㅢ㡡㤹㔴㌶㤳户㘹㠴攰㥡㠷㔷挹㥢散摤戸㤰搸㕡㜰㌲扣づ敤㐸敦㈸㈶昲捥㕥㝡晤㤲搳ぢ慢㘲挲㉣㌳扤㉥㤳挷〲昲晡㈴摥㤵ㅥ㥤㈸㑣攲敤㐳㈹㤷摦㤰搸敢ㅣㄳ㡣愲㔱改〵㙦㔵㠵㔴㈸愴㈲愱挸㝣昷㉡㜱搲㠹挱㑥㉦㜰㠸〰换㠵ぢ收㕣㘰㑤搶㉣㌹攵㕦〹㜱捤㜲㕣㔵户挰つ㥤搲攵挷㈳搴挳晡ㄶ搶戹ㄵ攰戲つ㍢㠷㘷㉥ㄲ晦愴㈷ㅦ㘶て摡㙢戲ㅤ㠸㘸㤴㙦㉤攸㥣敡昴挴㠵㘹㤴ㅥ㉤㕣㘷慣㔶〴愳㘹㈹㐳㘹挴づ捡攲㐴㠷攰㔴㙥挷攲㠷晡㠵㌳ㅥ㝡户搳㡢搰愴挳㝤慦攳攷つㄴ㜲戹〴挵㡢愲㌹ち摤㙤㐷挴扥㠶㌶搱㘹〰㤱㐱㍦㈹㌱㠵愴挴㤴㈴㘱㑢收㑤愴攰㙣慢戰㍢㔱捣戸ㄳ戹㑣㌲挲〸㙦ぢ㡦〹戹㠴〸昱搶㈴〸㈲㥣㌰㔶㙢㡦捦㥥慦ㅡ散敥挱昹㠱愴㈳晢㈱扤㈱搹挷搵㍣慦㜹㘰捤㡡挲搷晢搱㥡〹捦愸愱㈲敡㠶挵て㙦㜸昹㝡㜷㡤攲㘷昱挳㙦慥㠱㠸㡡㘴慢㕥ㄶ挰㑦㝦搲㐷ㄸ〹㔳昴㥢扡摦㜹㔷ㄲ摤㔴㐸愴㠶㜰愱㕣㈸戶晡㑦㤴㈲㘰㉤搵㑡㌱挶㉢㤷〱㕣㔵攲ち㜴ㅦ㙣攱㘲㠴〹愳戸捣〸昳戲挶昲㜸㐸〳搳㌰捤戶㐸愳扥㠶㠳戶㑥昳㕤搳㤵㉦慦㠶敢摡㝦㝤摢慡㌵ㄸㄴ愶㈵㜷㔰户〱搵户〳愸ㄵ〰㥣㑦㑤㠱扦㘱㠱㍢〰捣㤵〰戵慢㘴搶敢〹㌶㙥收㜸㙤ㄲ挹㜱㍡㌰㌹㉣㕣愶挰てづ㤲㔸㙤ㄱ㕥㕦攸㑦〱晣攰挰〱㍡㜸つ戵ち㈰攸㥦晥㠰㘸㤴挴搳㜷ㄲ㝣ㅡ㐰昵〳挸摤㥣㜷㈸戹ぢ搱攰㔰㜲㌷㔰攸ㅦ戵づ㕦ㅥ㑣㠲㔰㙤㑥㝦〶挹㉣㌵㠰㉦㑤㙡㌲㜴㉥昳㑣搱㡤㑥ㄳ捤搰昷㄰戰㙦戱ㄱ㍥ぢ㠴㡤搱挳㑥㍢愱㍡ㅣ扣愹敤昱㡢㕦㕡㝤搲换㤰㈰㑦㠰㌶愰〰㜷㌳㐳㍣摦搲㌷㘷㕢愱㍤搵㐶挴愹㐱昵攷〱搴㌰〰ㄵ㔳㔹㔰扦〰摣ㄳ㔴㍡㥢ㄸ㉡愶㠷ㄴ慦ㅦ㝡敥㤹慤敦昳ㄱ㐶搴㘶㠰㠰戸㐰㔱㔶戸晦㐵愰晡㑢〰㙡ぢ㐰㠳〲昷戳挰〳㉣㌰〲㐰〹搰㕦〶㈸㌳㙤㍢㈲㐱㌵戲换㘷摡㠳㉣昸㄰㠰㐹㍦攱ㄱ昸㘳㘹摥敡戲㙢㐰㑥㈸㌳㥥㠰㡥㜴攵挱㝦㔱摡昷〰㔴㥣昳㙢搲挴㌲㠶㜲㍥㠶㑥昱㤸ㅦ㠸ㄹ愸扡㜹㥢㑤㄰㐱攱㌷〴㤰慥㔶ㄱ㉣敢㘱㘰㡢扣愷㍣㜱搰挶㉤㘶挶㑢戴㘳搸愵㜰㐹昴㤵㉦㈷㜴捥㡡戰㍤〲㐴㡤〱㜸挲愶㍣慤昸昷㐸㤸㕢搸ㄲ慣㡢㥦㝥搴㐷㐴搸攸搲つ㠴〲㘸㈰㙣㡦〱搵㡦〳愸㈴㐰㠳〲晦挰〲㑦〰㤸㜴㉣搶㙥〳搵晥㔱摦㡢ㅡ㤶㌷㠵扣㠱㡤攰㌲㔳慥㙥㑤搱㤹㙤ㄵ㔷慥㤶㜷摢ㅡ㐱ㅤ㘰㌹挷ㅡ挵㠶㙡愷愲㥥㘴㔱㐷㜱㐱㠵㐲㘱散㉡㔶敤㙤㔱㕤户㙣㘲搴ㄶㅦ慥愲㥥戲扥〲戰㤸㝥㉦戴㍦㔶昵㄰㡢捡〲㉥戶戲㜵ぢ昷挹㔳㐸㌲愲㙡〲㌰愰〰ㅢ昱搷捤㔷㠱敡慦〱㈸㝡ㅥ戹㜶愸㙣〲㑥搳摤攸㜱晡敢挰づ㥢搳㜴㔰ち愷扦挱收㑡〰㔵㥣晥㈶ㄲ收收㌴㍤㥡挲改愷㝤㐴㌸㑤户㘶㌰つ愰〱愷㥦〱慡扦〵愰攸昲㙣㔰攰㔹ㄶ㜸㡥〵攸〵㈵户慤㙦〳㉣ち愸㔸昹挸慣〱ㄱ㥦㐷㔹㄰㤱ㅥ搱愰㜱㥥扡㝣㈲㝥〷愸晥㉥㠰昹㘱㠰挳昳㤳㔱㜷挵㉡㥣㤷攲㜷㕦㤰摥㔶㑡㘴昱㍥㜵〴㈷㘸㤷㐹挷㠲搹ㄴ昶晣ㄸ㜳捡愹㑣攱慡慢㈹㕤戵㌴愸㤶㘹㝦㙥㜲捤㌰㍦㍦㐷搴晣ぢ㐸昹攱昵㐲戹愹㜶晣㜳㈷㡡敡敦ㄳ㐲㥤摤㡣慦〸摡〱㈰㐱㔰ㅦ〱㔶㤷㙡㝥ㄴ愹㑤㡥ㅢ㌵㉥〲搶㕦㌴㘳ㅣ搱っ敥捥㐲㑤ㅥ挶愹攳〷散晥㘳㡤挶愰㙥〹㔲㝦攴㈳敤昸㥡晢〱㙡ㄵ㔸㥤ㅤㅢ㐶㈱㌸㍦㘱搱㡥扡搳㔹㥣㈲㠸㔲愱㜹ㄸ捤㈶㉦ㅢ㠳㉥ㄴ攱ㄶ〹搷㕥㔵㤶敢昲慡戲㙤㜱捤㙢㉦愹挶ㅣㅡ捣㘶㉦㔸㌴㙢晤㙡慥戰づ㠳昵㘳㠰挵㥢㌳挹㘲挱㈹愴摤昸㈸㑥挳㜱扥晦㑢挳㉦搲㙦昶愰挵㠶㝤㜲㘲攱㍣㥦㜲敦攳つ㑦㜴㑦扥㌰㤹㤷搱㤸づ㥦㐱ち㈷㕢㕢搹つ搷慤㠴㜷㠱扦㌱ㅡ搷慣慣㝦〲搰搱ㄲ愳㜵捡㄰扢摤晢ㅡ㌱㥡愳っ㌱㥡愴っ㕤㌴㈲搹㡡挵搸搱っ㌱㥡㥥ㄴ㑥敢〵㠰昶㠱㜵㘳戲戳㙣挷㔳㐱敢愷㐸㔹㠰㤴敡㜷散搶捦㤰摣㠹攴㡡㠳㙥㡣戶㉢㕢㤱挷摦晡㥦㠹搱捡㔱戴㕦愹愰愲敡っ搰㤱ぢ挸㕢〸扦㘰ㅡㄶ〲㙤㕡㈱搴㡢㐰㠲愰㘸挳搶愷搲㌴攵㘲搰㉦㌱晢戳つ换㝣㍥㐸晤愵㡦㤰㘰敡ぢ〰ㄴ㔶ㄵ挷〰㈸㈲挰つ敢㘵㠰㔹昹慥㤶愱ㄸ㜹㕦捤㍢摡㥢挲扢㔷㠰㠰㜷戴㉤ㄹ㘲㕦昲扥㐶散晥〰㜹挰㐷扡扥っ攴敤攱摤㠳㘸㤹昴戴㕥〵愸㘱㠹昵慦㐸慢收攷扦㈱愵㥥㥦戱㠷㤰捣㔶昴〲㠲㠵〴慦〱愸㐷〸ㄸ晢慤㡦戰㤰愲捤㈴戴㍣慥㤲㤶慦㈳㜵㜶㕡㉥㙡㐸换㐷㔱㐷㘸昹〶㄰搰㤲愶ㄳ㐳㡣收ㄳ㐳㡣戶ㄲ㐳㡣昶ㄲ㠳㐹换㘲捥㑤挱㌷㕥搸戶ㅡ㔷㐹㤵㔲㜶戸戵戵敥㌲愹㝡㠳㠰㕤㈳㥢〹户ㄲ换㈲㌴ㄷ㘰搸捤昵㝤㔰㠹㘴慡搷昷晡㈰㤲昵敦〱愲㌱ㅡ㍤ㅣ㤰昵㥦〰ぢ戱㝡㜰㜳ㅢ㍣愶ㄲ㙤㐸㜶㘹昲㔱㤳㑤㌱摡㐷㐲㥣㑢㤹戴㤴㘰〹挱㝦〳㈸戱㜱ㄸ晢ㅦ挶昰ㄳ捥搰挶ㄱ捥㤸ㄵ㥣搱攴っㄵ㤹㙡㘹挸㠴愷㤱㈹晤晣ㄱ〸㤸昰っ㍥っ㌱㕡㌶っ戱㘷扤慦ㄱ㝢捥㐷ㄴ㉤ㄳ㌲㐲㈹㌴㐹㈲㠹昴㜰㈰㥡㌶㘶㌴㐶攳㐴ㅡ攵㘴㜵捤捣扥ㅢ㘴捡捣攲㉣㜱㌲㠱㐶㔵昵㝤㘰昸ㅡ㍡ち挸㘶昹㡢ㅤ〰㘰㔰戲㐵〱搱攵ㄴ㐴㘲摣㤴愴扢㜶㔴敡㘸㌱愹㔷摦㍤晢捤㘱㠵摥敡挶敥㔹昵㌸㝢㍤ㅥ㕢㑦㠷㔰扦〵㥥〹捦挸づ㠷㉥㥥㕦㕢ㄴ愷〸㥡攲捦晣慦㍦ㅥ㍡昴㈷戴㐳㥡捣〸ㄸ㕢ㄴ㥡㜵㈲㕤㔱摢㜶攱㔷晢㤰散つ㜴搹昰㤵摤㝦昸ㄹ㜵慦散愸㤵搹㤳㕥っ㔸愶㝥愰㥡㤵攸㕤㘶〷㈹㈴㔴散㤷〰㐲晤攳㔱愹愳㐵扤㠲㌸㌹愰㕥㐳㌷㥣戶㡣㜴〹㐷㑡戵搲㘸愴慦捥㌶搲㔷晣㡣摡㈷㙦㌱慡㈴改㜴㤹搷㈹㔵㠸㜴晡㜲㘵愷㜱㘴㜶㜱ㄱ㥡昸㜱㈷愸〸〷搷昸㤱戵摥㌷攲㝦㘳㙢扢戸㘲愵挶搵敡㤴晤晤收慦㙥慡㝤晢攷搵㌰㡣㈷㤷㝤攸㜷摢㥥晣捣ㅡ挵㔵㌹㌳戱ㅣ㘲摥愳㠴ㄷ㘷㥢搸㉦晣㡣摡㔷ㄹ㌱慥㘸㤹搸ㄹ摥挴戸㉣㘵㘲㍦慦㥣搸㔹㥣ㄸ㔹㜵㘴ㄳ攳敡㥣㝢㘲㙢㙦㔹㡢㑥つ攳改攲㕡挵㐵搹㘸㘲㉦捣㌶戱㥦昸ㄹ戵慦㉤㘲㕣搰㌲戱ㅥ㈰晡㍣㠲㕥㠰愸挹㐵㍢㤷昳愴攲捦㐴㌸ㅡ㌳㑤㤵搹㤶昶㤲戹捥攴㝡㍤㉢搶㔷㍢㕣挴㐵晣愱挶㈶摣㝡挰㌱㡣扦㜲昳敤ㄷ摣㠶昰ㄸㅣ㌸㈱戵挴㔸搹㑡㡦ㄴ攱㤵㙣㑤て㍢戸㕢㐹㐵昰〴摡挵ㅦ捥攴㡦㠵㠳㄰散攱㌰㤷ㄹ搶㈳㕦㐴㠴ㅡ㥡愲愷㈳扢搶㘹㔹㜱㠱㌴㐳㡦攰ㄲ㌱㐴捦昲晣㡥㐱㔶ㅦ昸搵ㄵ晣㘵㘴㕣㙣㕦㈷愴㝥〸扥㡢戹昴扢昳㤷ㅥ㤲昱ㅡ㈱扣㥤㐷㔹敢〲〰扥ㄴ㔶㌲てㅣ昴昵㑡愴㜸ㅥ㤸昳㔸搴愴ㅡ慢㥤ㄸて〶㐳慣㔱昳户〶㙤㙤㥣敤攸㥤ㄷ昷晦敦㡡㤷晡㘳搴㔴㈲㔶ㄷ戲捤㔵〴ㄷ〱㐴ㄵ戵ㄱ㐵㑢㜳扣㈱昵敤㠶攳扢㠴〵㌸扥㤹戱㕤捡㈴づ㑢㠰愱愸戸㌸扥愰㐷㐵㡤挳㠶慤戵〰㠱㝦㈲㔵攱㠹ち慢㙦〶㥤ㄹㅦ㌴㘶㠸戱づ攵攵挱㤲攸㔸㠰愸ㅥ㘴㔲㐵㘷㜱挴搹㔹㄰ㄴ戵㠰㜴㌶〴愴㜱㘷㑦㌵散㙣㈳捡搷㜴㜶ㄹ㤳㉡㍡愳ㄲ愹敡慣〷〹愲㙢ㅥ㐷㤳搴摣㤷㘰ㅣ㤱㤰愵戸㕡㈵攳㌱㍦㘳戵㘴㈸挵ㄵ㉣ㄹ㡦晡ㄹ㔴慡㝡〴愹㈶㔹㝦搸㌲㠹戲昳㍤戵㙥㐵㕤㐵㠱㘲ㅢ㝡ㅢ㈰㠵㠶㍦㐵㤱㤰搱㍤㕣㌳ㅦ㡡㠹㘴㍣㔴㌳ㅦ㡡㡥㘴㍣㔸㌹㥦㥤㐸㔵ㄴㄵ捥㐹敦㘲㡣㔲㠲晦㠶扥〲戰摣㈱㌹㉣㘵摥挳㙣㌲ㄷ晦つ㝤愵㡦㌰愲挸ㄸ㈹昳㤷㑣㈵㑦㤸慣慦昲ㄱ㐶扡㐸挰㉢㠰㠴愶㔴昲㥡搴㌵搷扣搵ㄵ㡥㥦㄰㝥捦摡昶㍢㝦昵扤㕦敦㝦攱扤慢晦晤て㜷摤昵挲慢晢て晣攱敢攳慢㥦晦摣攷㥥扢散㥥〳扦㕥㤸扥㌷昴挴㕢㥢敥扤戱㙦捦㡤搷愵㜷㥥戳攱挶㉢慦摤搶户㜵㐱㜷㑢㑢㙢敢㤹㡢扥戳攴慣搸〷慦㝢㔲㍤昳昳㜷攴㤵㄰㡤摤扥ㄷ㍤㜱昸摣ㄵ㘲㈴㥥慣愵慢㠱攸昷〱㜴㠴扡㌸昹户㜵㉣㐲㑦㡥㘵っ㍤攱扦㙣搴㌱搲㔵挶㜲つ㄰㥤〰攸〸㈹㈱㉢㡢〶〶〸㜰㈳㐶昲㑡搱㈴㑢戵㈸㈱㙣㕤㈹ㄲ㔸㑡昱㘰づ㐳㤷㌳㤷㜸ㅡ㠸摥捤挴㤰攲挴㠵晦㥦昲昹扦づ敤㐴昰㈸㡣挴㤰㡣㍢晣㡣ㄸ㍢戸ㄶ愹㌱づ㕢ㅡ摡〳〴摤㜳挰㔲昴戶㥡㌶㌸〹挹昸㘴㘵ㅢ㜹愴攲㡣攲㘷㝤愲愶づ〷㉢㜵㙥慤捥㌰㌹敡㈶㙦〶㘶㔴㍥㙤㐵㥤攳㍢㈵㉡晦㘸㙥㝤扥攴晤搹㡦㤵攳㉤㝥㝥㠱敦㐰敡㉥㤷㔹㔸㑥㈹㤷敤㉣㈷㐹㥤愵摥㙤ㅣ晦㠸㡡㐵扡㘷ㅡ㍤慥㌶㐷捡㠳㍣愴㤰㜱敡散㠶㜴㌰㐰㌱㤸搵㘱ㄷ㡣㜸て戵慦〳㌵ㄸ㤴㉥㘳ㄲ㔵攴慢㌰戸〸㠴㘳㔰扡㡣㐹㔴㤱㠷戲ㅥㅤ㈰㡡㍣㤴昲㉥㄰㘹㐲㤷㌱㠹㉡昲㑢捡㤷㠰㤸散敥㌰〶换挶收改㤵摢㠷扡㡡㘳㘶㔷㝡㤲㌱ㄹ㈹㕡㉣㉦〳㥥㔶ㄵ挷㈹㘵愶㔹㠶愳挳晦㤹㌲㌴攷㤵㌴㔶㤹ち摣㔰搲㈸㔳㙦昰㉢戱愲㤲㘶㤸㕡戵搸㔸㠴㠴搳敦〷㠲戳ㄶ㍦㑤搴㝣昵㈳㌳㝡㐱㍡㜲摥㡤㠴戸㤹昰㠷㝡㘴㝣扤㔴㉥㘴㜲㜷㔵搱愸㤷㐴搸攵愱㘵昱㙣昳戳㈸捦㐷㉡㥢慤㤸つ㝦搰㍢换㥡㡢愷㈷㥡㠷㔷捡㤷换て㠰㍡㔱ㅥ㍣㤴㥥㐱㈵摥挵㌸㌵慦㝦㉣昹㈷晦㌸昲㥢㌵㙤晦〷㘸扦〹扦</t>
  </si>
  <si>
    <t>Terminal Value of Expansion</t>
  </si>
  <si>
    <t>You will only invest in the expansion if it has a positive NPV.</t>
  </si>
  <si>
    <t>Find the probability the NPV will be positive.</t>
  </si>
  <si>
    <t>Using Crystal Ball, plot the distribution of the NPV.</t>
  </si>
  <si>
    <t>After year 5, you assume the free cash flows will continue to grow indefinitely at the same growth rate as the short-run sales growth rate.</t>
  </si>
  <si>
    <t>At the end of year 5, you will assess how well your restaurant business is performing.</t>
  </si>
  <si>
    <t>If things go well, you will expand your operations and add 20 additional restaurants.</t>
  </si>
  <si>
    <t>If you decide to expand, you will need to invest an additional $2,000 in working capital and $3,000 in new restaurant buildings. These investments will be made in year 5.</t>
  </si>
  <si>
    <t>The new restaurants will begin producing cash flows starting in year 6. To keep the analysis tractable, it is assumed the free cash flow of each new restaurant will be the same as the free cash flow of the original restaurant. For example, the FCF in year 6 of the expansion will equal the FCF in year 6 of the original restaurant times 20.</t>
  </si>
  <si>
    <t>Find the NPV of the restaurant business that includes the option to expand if the business is performing well.</t>
  </si>
  <si>
    <t>For years 2 through 5, the sales growth rate is assumed to be Normally distributed with mean 0% and standard deviation 3%. It assumed there is a single short-run growth for the restaurant (i.e. the growth rate for year 2 will be the same as the growth rates for years 3, 4 and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</si>
</sst>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sz val="11"/>
      <name val="Aptos Narrow"/>
      <family val="2"/>
      <scheme val="minor"/>
    </font>
    <font>
      <sz val="11"/>
      <name val="Aptos Narrow"/>
      <family val="2"/>
      <scheme val="minor"/>
    </font>
    <font>
      <sz val="8"/>
      <name val="Aptos Narrow"/>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FF00"/>
        <bgColor indexed="64"/>
      </patternFill>
    </fill>
    <fill>
      <patternFill patternType="solid">
        <fgColor rgb="FF00FFFF"/>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77">
    <xf numFmtId="0" fontId="0" fillId="0" borderId="0" xfId="0"/>
    <xf numFmtId="0" fontId="0" fillId="0" borderId="0" xfId="0" quotePrefix="1"/>
    <xf numFmtId="0" fontId="3" fillId="0" borderId="2" xfId="0" applyFont="1" applyBorder="1"/>
    <xf numFmtId="0" fontId="4" fillId="0" borderId="0" xfId="0" applyFont="1"/>
    <xf numFmtId="0" fontId="3" fillId="0" borderId="0" xfId="0" applyFont="1"/>
    <xf numFmtId="0" fontId="1" fillId="0" borderId="2" xfId="0" applyFont="1" applyBorder="1"/>
    <xf numFmtId="164" fontId="0" fillId="0" borderId="0" xfId="1" applyNumberFormat="1" applyFont="1"/>
    <xf numFmtId="164" fontId="0" fillId="0" borderId="0" xfId="1" quotePrefix="1" applyNumberFormat="1" applyFont="1"/>
    <xf numFmtId="0" fontId="3" fillId="0" borderId="2" xfId="1" applyNumberFormat="1" applyFont="1" applyFill="1" applyBorder="1" applyAlignment="1">
      <alignment horizontal="center"/>
    </xf>
    <xf numFmtId="164" fontId="0" fillId="0" borderId="0" xfId="1" quotePrefix="1" applyNumberFormat="1" applyFont="1" applyAlignment="1">
      <alignment horizontal="left"/>
    </xf>
    <xf numFmtId="0" fontId="4" fillId="0" borderId="2" xfId="0" quotePrefix="1" applyFont="1" applyBorder="1"/>
    <xf numFmtId="0" fontId="1" fillId="0" borderId="0" xfId="0" applyFont="1"/>
    <xf numFmtId="164" fontId="0" fillId="0" borderId="0" xfId="1" applyNumberFormat="1" applyFont="1" applyAlignment="1">
      <alignment vertical="top" wrapText="1"/>
    </xf>
    <xf numFmtId="0" fontId="2" fillId="0" borderId="0" xfId="1" applyNumberFormat="1" applyFont="1" applyAlignment="1">
      <alignment horizontal="left"/>
    </xf>
    <xf numFmtId="0" fontId="0" fillId="0" borderId="0" xfId="0" applyAlignment="1">
      <alignment horizontal="left"/>
    </xf>
    <xf numFmtId="9" fontId="0" fillId="0" borderId="0" xfId="2" applyFont="1"/>
    <xf numFmtId="0" fontId="0" fillId="0" borderId="2" xfId="0" applyBorder="1"/>
    <xf numFmtId="0" fontId="0" fillId="0" borderId="3" xfId="0" applyBorder="1" applyAlignment="1">
      <alignment horizontal="left"/>
    </xf>
    <xf numFmtId="0" fontId="0" fillId="0" borderId="0" xfId="0" quotePrefix="1" applyAlignment="1">
      <alignment horizontal="left"/>
    </xf>
    <xf numFmtId="0" fontId="0" fillId="0" borderId="1" xfId="0" quotePrefix="1" applyBorder="1" applyAlignment="1">
      <alignment horizontal="left"/>
    </xf>
    <xf numFmtId="0" fontId="0" fillId="0" borderId="1" xfId="0" quotePrefix="1" applyBorder="1"/>
    <xf numFmtId="0" fontId="0" fillId="0" borderId="0" xfId="1" applyNumberFormat="1" applyFont="1" applyBorder="1"/>
    <xf numFmtId="9" fontId="1" fillId="0" borderId="0" xfId="2" applyFont="1" applyBorder="1" applyAlignment="1"/>
    <xf numFmtId="9" fontId="0" fillId="0" borderId="0" xfId="2" applyFont="1" applyBorder="1"/>
    <xf numFmtId="0" fontId="0" fillId="3" borderId="0" xfId="3" applyNumberFormat="1" applyFont="1" applyFill="1" applyBorder="1"/>
    <xf numFmtId="0" fontId="4" fillId="0" borderId="2" xfId="0" applyFont="1" applyBorder="1"/>
    <xf numFmtId="164" fontId="0" fillId="2" borderId="0" xfId="1" applyNumberFormat="1" applyFont="1" applyFill="1" applyAlignment="1">
      <alignment horizontal="center"/>
    </xf>
    <xf numFmtId="164" fontId="0" fillId="0" borderId="0" xfId="1" quotePrefix="1" applyNumberFormat="1" applyFont="1" applyAlignment="1">
      <alignment horizontal="center"/>
    </xf>
    <xf numFmtId="164" fontId="0" fillId="0" borderId="0" xfId="1" quotePrefix="1" applyNumberFormat="1" applyFont="1" applyFill="1" applyAlignment="1">
      <alignment horizontal="center"/>
    </xf>
    <xf numFmtId="164" fontId="0" fillId="0" borderId="0" xfId="1" applyNumberFormat="1" applyFont="1" applyAlignment="1">
      <alignment horizontal="center"/>
    </xf>
    <xf numFmtId="164" fontId="0" fillId="0" borderId="0" xfId="1" applyNumberFormat="1" applyFont="1" applyFill="1" applyBorder="1" applyAlignment="1">
      <alignment horizontal="center"/>
    </xf>
    <xf numFmtId="164" fontId="0" fillId="2" borderId="0" xfId="1" applyNumberFormat="1" applyFont="1" applyFill="1" applyBorder="1" applyAlignment="1">
      <alignment horizontal="center"/>
    </xf>
    <xf numFmtId="164" fontId="0" fillId="2" borderId="2" xfId="1" applyNumberFormat="1" applyFont="1" applyFill="1" applyBorder="1" applyAlignment="1">
      <alignment horizontal="center"/>
    </xf>
    <xf numFmtId="164" fontId="3" fillId="2" borderId="0" xfId="1" applyNumberFormat="1" applyFont="1" applyFill="1" applyBorder="1" applyAlignment="1">
      <alignment horizontal="center"/>
    </xf>
    <xf numFmtId="164" fontId="0" fillId="0" borderId="2" xfId="1" applyNumberFormat="1" applyFont="1" applyBorder="1" applyAlignment="1">
      <alignment horizontal="center"/>
    </xf>
    <xf numFmtId="164" fontId="2" fillId="0" borderId="0" xfId="1" applyNumberFormat="1" applyFont="1" applyAlignment="1">
      <alignment horizontal="center"/>
    </xf>
    <xf numFmtId="164" fontId="2" fillId="0" borderId="0" xfId="1" applyNumberFormat="1" applyFont="1" applyFill="1" applyAlignment="1">
      <alignment horizontal="center"/>
    </xf>
    <xf numFmtId="164" fontId="1" fillId="2" borderId="0" xfId="1" applyNumberFormat="1" applyFont="1" applyFill="1" applyAlignment="1">
      <alignment horizontal="center"/>
    </xf>
    <xf numFmtId="164" fontId="0" fillId="2" borderId="0" xfId="1" quotePrefix="1" applyNumberFormat="1" applyFont="1" applyFill="1" applyAlignment="1">
      <alignment horizontal="center"/>
    </xf>
    <xf numFmtId="164" fontId="0" fillId="2" borderId="1" xfId="1" quotePrefix="1" applyNumberFormat="1" applyFont="1" applyFill="1" applyBorder="1" applyAlignment="1">
      <alignment horizontal="center"/>
    </xf>
    <xf numFmtId="164" fontId="4" fillId="2" borderId="0" xfId="1" applyNumberFormat="1" applyFont="1" applyFill="1" applyBorder="1" applyAlignment="1">
      <alignment horizontal="center"/>
    </xf>
    <xf numFmtId="164" fontId="4" fillId="2" borderId="2" xfId="1" applyNumberFormat="1" applyFont="1" applyFill="1" applyBorder="1" applyAlignment="1">
      <alignment horizontal="center"/>
    </xf>
    <xf numFmtId="0" fontId="2" fillId="0" borderId="0" xfId="1" applyNumberFormat="1" applyFont="1" applyAlignment="1">
      <alignment horizontal="center"/>
    </xf>
    <xf numFmtId="9" fontId="0" fillId="0" borderId="0" xfId="2" applyFont="1" applyFill="1"/>
    <xf numFmtId="0" fontId="0" fillId="0" borderId="2" xfId="0" quotePrefix="1" applyBorder="1" applyAlignment="1">
      <alignment horizontal="left"/>
    </xf>
    <xf numFmtId="164" fontId="0" fillId="2" borderId="2" xfId="1" quotePrefix="1" applyNumberFormat="1" applyFont="1" applyFill="1" applyBorder="1" applyAlignment="1">
      <alignment horizontal="center"/>
    </xf>
    <xf numFmtId="0" fontId="1" fillId="0" borderId="0" xfId="0" quotePrefix="1" applyFont="1" applyAlignment="1">
      <alignment horizontal="left"/>
    </xf>
    <xf numFmtId="164" fontId="1" fillId="2" borderId="0" xfId="1" quotePrefix="1" applyNumberFormat="1" applyFont="1" applyFill="1" applyBorder="1" applyAlignment="1">
      <alignment horizontal="center"/>
    </xf>
    <xf numFmtId="164" fontId="0" fillId="0" borderId="0" xfId="1" applyNumberFormat="1" applyFont="1" applyBorder="1" applyAlignment="1">
      <alignment horizontal="center"/>
    </xf>
    <xf numFmtId="164" fontId="2" fillId="2" borderId="0" xfId="1" applyNumberFormat="1" applyFont="1" applyFill="1" applyAlignment="1">
      <alignment horizontal="center"/>
    </xf>
    <xf numFmtId="0" fontId="0" fillId="4" borderId="0" xfId="0" applyFill="1"/>
    <xf numFmtId="0" fontId="0" fillId="2" borderId="0" xfId="0" applyFill="1"/>
    <xf numFmtId="9" fontId="0" fillId="4" borderId="0" xfId="2" applyFont="1" applyFill="1" applyAlignment="1">
      <alignment horizontal="center"/>
    </xf>
    <xf numFmtId="164" fontId="1" fillId="6" borderId="0" xfId="1" applyNumberFormat="1" applyFont="1" applyFill="1" applyAlignment="1">
      <alignment horizontal="center"/>
    </xf>
    <xf numFmtId="9" fontId="0" fillId="0" borderId="0" xfId="2" applyFont="1" applyFill="1" applyAlignment="1">
      <alignment horizontal="center"/>
    </xf>
    <xf numFmtId="164" fontId="0" fillId="0" borderId="3" xfId="1" applyNumberFormat="1" applyFont="1" applyFill="1" applyBorder="1" applyAlignment="1">
      <alignment horizontal="center"/>
    </xf>
    <xf numFmtId="164" fontId="0" fillId="0" borderId="1" xfId="1" quotePrefix="1" applyNumberFormat="1" applyFont="1" applyFill="1" applyBorder="1" applyAlignment="1">
      <alignment horizontal="center"/>
    </xf>
    <xf numFmtId="164" fontId="4" fillId="0" borderId="1" xfId="1" quotePrefix="1" applyNumberFormat="1" applyFont="1" applyFill="1" applyBorder="1" applyAlignment="1">
      <alignment horizontal="center"/>
    </xf>
    <xf numFmtId="164" fontId="0" fillId="0" borderId="2" xfId="1" quotePrefix="1" applyNumberFormat="1" applyFont="1" applyFill="1" applyBorder="1" applyAlignment="1">
      <alignment horizontal="center"/>
    </xf>
    <xf numFmtId="164" fontId="1" fillId="0" borderId="0" xfId="1" quotePrefix="1" applyNumberFormat="1" applyFont="1" applyFill="1" applyBorder="1" applyAlignment="1">
      <alignment horizontal="center"/>
    </xf>
    <xf numFmtId="9" fontId="0" fillId="4" borderId="0" xfId="2" applyFont="1" applyFill="1"/>
    <xf numFmtId="9" fontId="0" fillId="4" borderId="0" xfId="2" applyFont="1" applyFill="1" applyBorder="1"/>
    <xf numFmtId="164" fontId="4" fillId="5" borderId="0" xfId="1" applyNumberFormat="1" applyFont="1" applyFill="1" applyAlignment="1">
      <alignment horizontal="center"/>
    </xf>
    <xf numFmtId="164" fontId="4" fillId="2" borderId="0" xfId="1" applyNumberFormat="1" applyFont="1" applyFill="1" applyAlignment="1">
      <alignment horizontal="center"/>
    </xf>
    <xf numFmtId="9" fontId="0" fillId="4" borderId="0" xfId="0" applyNumberFormat="1" applyFill="1"/>
    <xf numFmtId="9" fontId="0" fillId="5" borderId="0" xfId="2" applyFont="1" applyFill="1"/>
    <xf numFmtId="164" fontId="3" fillId="0" borderId="0" xfId="1" applyNumberFormat="1" applyFont="1" applyFill="1" applyBorder="1" applyAlignment="1">
      <alignment horizontal="center"/>
    </xf>
    <xf numFmtId="0" fontId="3" fillId="0" borderId="0" xfId="1" applyNumberFormat="1" applyFont="1" applyFill="1" applyBorder="1" applyAlignment="1">
      <alignment horizontal="center"/>
    </xf>
    <xf numFmtId="164" fontId="3" fillId="0" borderId="2" xfId="1" applyNumberFormat="1" applyFont="1" applyFill="1" applyBorder="1" applyAlignment="1">
      <alignment horizontal="center"/>
    </xf>
    <xf numFmtId="164" fontId="3" fillId="2" borderId="2" xfId="1" applyNumberFormat="1" applyFont="1" applyFill="1" applyBorder="1" applyAlignment="1">
      <alignment horizontal="center"/>
    </xf>
    <xf numFmtId="0" fontId="0" fillId="0" borderId="4" xfId="0" applyBorder="1"/>
    <xf numFmtId="164" fontId="0" fillId="0" borderId="4" xfId="1" applyNumberFormat="1" applyFont="1" applyBorder="1" applyAlignment="1">
      <alignment horizontal="center"/>
    </xf>
    <xf numFmtId="164" fontId="0" fillId="2" borderId="4" xfId="1" applyNumberFormat="1" applyFont="1" applyFill="1" applyBorder="1" applyAlignment="1">
      <alignment horizontal="center"/>
    </xf>
    <xf numFmtId="0" fontId="0" fillId="5" borderId="0" xfId="0" applyFill="1"/>
    <xf numFmtId="9" fontId="0" fillId="2" borderId="0" xfId="2" applyFont="1" applyFill="1" applyAlignment="1"/>
    <xf numFmtId="0" fontId="3" fillId="0" borderId="1" xfId="1" applyNumberFormat="1" applyFont="1" applyFill="1" applyBorder="1" applyAlignment="1">
      <alignment horizontal="center"/>
    </xf>
    <xf numFmtId="0" fontId="1" fillId="0" borderId="2" xfId="0" applyFont="1" applyBorder="1" applyAlignment="1">
      <alignment horizontal="center"/>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38100</xdr:colOff>
      <xdr:row>13</xdr:row>
      <xdr:rowOff>112961</xdr:rowOff>
    </xdr:to>
    <xdr:pic>
      <xdr:nvPicPr>
        <xdr:cNvPr id="2" name="Picture 1" descr="A screen shot of a graph&#10;&#10;Description automatically generated">
          <a:extLst>
            <a:ext uri="{FF2B5EF4-FFF2-40B4-BE49-F238E27FC236}">
              <a16:creationId xmlns:a16="http://schemas.microsoft.com/office/drawing/2014/main" id="{AA8D9DB7-3361-90E3-8B80-1D675B27BC53}"/>
            </a:ext>
          </a:extLst>
        </xdr:cNvPr>
        <xdr:cNvPicPr>
          <a:picLocks noChangeAspect="1"/>
        </xdr:cNvPicPr>
      </xdr:nvPicPr>
      <xdr:blipFill>
        <a:blip xmlns:r="http://schemas.openxmlformats.org/officeDocument/2006/relationships" r:embed="rId1"/>
        <a:stretch>
          <a:fillRect/>
        </a:stretch>
      </xdr:blipFill>
      <xdr:spPr>
        <a:xfrm>
          <a:off x="0" y="1"/>
          <a:ext cx="4572000" cy="2465635"/>
        </a:xfrm>
        <a:prstGeom prst="rect">
          <a:avLst/>
        </a:prstGeom>
      </xdr:spPr>
    </xdr:pic>
    <xdr:clientData/>
  </xdr:twoCellAnchor>
  <xdr:twoCellAnchor editAs="oneCell">
    <xdr:from>
      <xdr:col>0</xdr:col>
      <xdr:colOff>0</xdr:colOff>
      <xdr:row>16</xdr:row>
      <xdr:rowOff>1</xdr:rowOff>
    </xdr:from>
    <xdr:to>
      <xdr:col>7</xdr:col>
      <xdr:colOff>38100</xdr:colOff>
      <xdr:row>29</xdr:row>
      <xdr:rowOff>112961</xdr:rowOff>
    </xdr:to>
    <xdr:pic>
      <xdr:nvPicPr>
        <xdr:cNvPr id="3" name="Picture 2" descr="A screen shot of a graph&#10;&#10;Description automatically generated">
          <a:extLst>
            <a:ext uri="{FF2B5EF4-FFF2-40B4-BE49-F238E27FC236}">
              <a16:creationId xmlns:a16="http://schemas.microsoft.com/office/drawing/2014/main" id="{18F8FE91-E140-4872-5034-92805B6B86E2}"/>
            </a:ext>
          </a:extLst>
        </xdr:cNvPr>
        <xdr:cNvPicPr>
          <a:picLocks noChangeAspect="1"/>
        </xdr:cNvPicPr>
      </xdr:nvPicPr>
      <xdr:blipFill>
        <a:blip xmlns:r="http://schemas.openxmlformats.org/officeDocument/2006/relationships" r:embed="rId2"/>
        <a:stretch>
          <a:fillRect/>
        </a:stretch>
      </xdr:blipFill>
      <xdr:spPr>
        <a:xfrm>
          <a:off x="0" y="2895601"/>
          <a:ext cx="4572000" cy="246563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D0CC-EF0C-46B9-B369-B1EEB0FED917}">
  <dimension ref="A1:C31"/>
  <sheetViews>
    <sheetView workbookViewId="0"/>
  </sheetViews>
  <sheetFormatPr defaultRowHeight="14.4" x14ac:dyDescent="0.3"/>
  <cols>
    <col min="1" max="2" width="36.5546875" customWidth="1"/>
  </cols>
  <sheetData>
    <row r="1" spans="1:3" x14ac:dyDescent="0.3">
      <c r="A1" s="11" t="s">
        <v>39</v>
      </c>
    </row>
    <row r="3" spans="1:3" x14ac:dyDescent="0.3">
      <c r="A3" t="s">
        <v>40</v>
      </c>
      <c r="B3" t="s">
        <v>41</v>
      </c>
      <c r="C3">
        <v>0</v>
      </c>
    </row>
    <row r="4" spans="1:3" x14ac:dyDescent="0.3">
      <c r="A4" t="s">
        <v>42</v>
      </c>
    </row>
    <row r="5" spans="1:3" x14ac:dyDescent="0.3">
      <c r="A5" t="s">
        <v>43</v>
      </c>
    </row>
    <row r="7" spans="1:3" x14ac:dyDescent="0.3">
      <c r="A7" s="11" t="s">
        <v>44</v>
      </c>
      <c r="B7" t="s">
        <v>45</v>
      </c>
    </row>
    <row r="8" spans="1:3" x14ac:dyDescent="0.3">
      <c r="B8">
        <v>2</v>
      </c>
    </row>
    <row r="10" spans="1:3" x14ac:dyDescent="0.3">
      <c r="A10" t="s">
        <v>46</v>
      </c>
    </row>
    <row r="11" spans="1:3" x14ac:dyDescent="0.3">
      <c r="A11" t="e">
        <f>CB_DATA_!#REF!</f>
        <v>#REF!</v>
      </c>
      <c r="B11" t="e">
        <f>'Project Analysis'!#REF!</f>
        <v>#REF!</v>
      </c>
    </row>
    <row r="13" spans="1:3" x14ac:dyDescent="0.3">
      <c r="A13" t="s">
        <v>47</v>
      </c>
    </row>
    <row r="14" spans="1:3" x14ac:dyDescent="0.3">
      <c r="A14" t="s">
        <v>51</v>
      </c>
      <c r="B14" t="s">
        <v>55</v>
      </c>
    </row>
    <row r="16" spans="1:3" x14ac:dyDescent="0.3">
      <c r="A16" t="s">
        <v>48</v>
      </c>
    </row>
    <row r="19" spans="1:2" x14ac:dyDescent="0.3">
      <c r="A19" t="s">
        <v>49</v>
      </c>
    </row>
    <row r="20" spans="1:2" x14ac:dyDescent="0.3">
      <c r="A20">
        <v>28</v>
      </c>
      <c r="B20">
        <v>31</v>
      </c>
    </row>
    <row r="25" spans="1:2" x14ac:dyDescent="0.3">
      <c r="A25" s="11" t="s">
        <v>50</v>
      </c>
    </row>
    <row r="26" spans="1:2" x14ac:dyDescent="0.3">
      <c r="A26" s="1" t="s">
        <v>52</v>
      </c>
      <c r="B26" s="1" t="s">
        <v>56</v>
      </c>
    </row>
    <row r="27" spans="1:2" x14ac:dyDescent="0.3">
      <c r="A27" t="s">
        <v>53</v>
      </c>
      <c r="B27" t="s">
        <v>96</v>
      </c>
    </row>
    <row r="28" spans="1:2" x14ac:dyDescent="0.3">
      <c r="A28" s="1" t="s">
        <v>54</v>
      </c>
      <c r="B28" s="1" t="s">
        <v>54</v>
      </c>
    </row>
    <row r="29" spans="1:2" x14ac:dyDescent="0.3">
      <c r="B29" s="1" t="s">
        <v>52</v>
      </c>
    </row>
    <row r="30" spans="1:2" x14ac:dyDescent="0.3">
      <c r="B30" t="s">
        <v>57</v>
      </c>
    </row>
    <row r="31" spans="1:2" x14ac:dyDescent="0.3">
      <c r="B31" s="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BBA9-AF17-499F-8A90-E73372ED630C}">
  <dimension ref="A1:A35"/>
  <sheetViews>
    <sheetView workbookViewId="0">
      <selection activeCell="F15" sqref="F15"/>
    </sheetView>
  </sheetViews>
  <sheetFormatPr defaultRowHeight="14.4" x14ac:dyDescent="0.3"/>
  <sheetData>
    <row r="1" spans="1:1" x14ac:dyDescent="0.3">
      <c r="A1" s="11" t="s">
        <v>75</v>
      </c>
    </row>
    <row r="3" spans="1:1" x14ac:dyDescent="0.3">
      <c r="A3" s="11" t="s">
        <v>79</v>
      </c>
    </row>
    <row r="4" spans="1:1" x14ac:dyDescent="0.3">
      <c r="A4" t="s">
        <v>91</v>
      </c>
    </row>
    <row r="5" spans="1:1" x14ac:dyDescent="0.3">
      <c r="A5" t="s">
        <v>92</v>
      </c>
    </row>
    <row r="6" spans="1:1" x14ac:dyDescent="0.3">
      <c r="A6" t="s">
        <v>107</v>
      </c>
    </row>
    <row r="7" spans="1:1" x14ac:dyDescent="0.3">
      <c r="A7" t="s">
        <v>80</v>
      </c>
    </row>
    <row r="9" spans="1:1" x14ac:dyDescent="0.3">
      <c r="A9" s="11" t="s">
        <v>86</v>
      </c>
    </row>
    <row r="10" spans="1:1" x14ac:dyDescent="0.3">
      <c r="A10" t="s">
        <v>81</v>
      </c>
    </row>
    <row r="11" spans="1:1" x14ac:dyDescent="0.3">
      <c r="A11" t="s">
        <v>82</v>
      </c>
    </row>
    <row r="12" spans="1:1" x14ac:dyDescent="0.3">
      <c r="A12" t="s">
        <v>83</v>
      </c>
    </row>
    <row r="13" spans="1:1" x14ac:dyDescent="0.3">
      <c r="A13" t="s">
        <v>84</v>
      </c>
    </row>
    <row r="14" spans="1:1" x14ac:dyDescent="0.3">
      <c r="A14" t="s">
        <v>85</v>
      </c>
    </row>
    <row r="15" spans="1:1" x14ac:dyDescent="0.3">
      <c r="A15" t="s">
        <v>87</v>
      </c>
    </row>
    <row r="16" spans="1:1" x14ac:dyDescent="0.3">
      <c r="A16" t="s">
        <v>88</v>
      </c>
    </row>
    <row r="18" spans="1:1" x14ac:dyDescent="0.3">
      <c r="A18" s="11" t="s">
        <v>89</v>
      </c>
    </row>
    <row r="19" spans="1:1" x14ac:dyDescent="0.3">
      <c r="A19" s="11" t="s">
        <v>101</v>
      </c>
    </row>
    <row r="21" spans="1:1" x14ac:dyDescent="0.3">
      <c r="A21" t="s">
        <v>90</v>
      </c>
    </row>
    <row r="23" spans="1:1" x14ac:dyDescent="0.3">
      <c r="A23" s="11" t="s">
        <v>93</v>
      </c>
    </row>
    <row r="24" spans="1:1" x14ac:dyDescent="0.3">
      <c r="A24" t="s">
        <v>94</v>
      </c>
    </row>
    <row r="25" spans="1:1" x14ac:dyDescent="0.3">
      <c r="A25" t="s">
        <v>100</v>
      </c>
    </row>
    <row r="27" spans="1:1" x14ac:dyDescent="0.3">
      <c r="A27" s="11" t="s">
        <v>95</v>
      </c>
    </row>
    <row r="28" spans="1:1" x14ac:dyDescent="0.3">
      <c r="A28" t="s">
        <v>102</v>
      </c>
    </row>
    <row r="29" spans="1:1" x14ac:dyDescent="0.3">
      <c r="A29" t="s">
        <v>103</v>
      </c>
    </row>
    <row r="30" spans="1:1" x14ac:dyDescent="0.3">
      <c r="A30" t="s">
        <v>104</v>
      </c>
    </row>
    <row r="31" spans="1:1" x14ac:dyDescent="0.3">
      <c r="A31" t="s">
        <v>105</v>
      </c>
    </row>
    <row r="32" spans="1:1" x14ac:dyDescent="0.3">
      <c r="A32" t="s">
        <v>98</v>
      </c>
    </row>
    <row r="34" spans="1:1" x14ac:dyDescent="0.3">
      <c r="A34" t="s">
        <v>106</v>
      </c>
    </row>
    <row r="35" spans="1:1" x14ac:dyDescent="0.3">
      <c r="A35"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1FB90-26B1-44C9-90FF-AB3D820DD8A7}">
  <sheetPr codeName="Sheet2"/>
  <dimension ref="A1:L50"/>
  <sheetViews>
    <sheetView tabSelected="1" zoomScaleNormal="100" workbookViewId="0">
      <selection activeCell="B15" sqref="B15"/>
    </sheetView>
  </sheetViews>
  <sheetFormatPr defaultRowHeight="14.4" x14ac:dyDescent="0.3"/>
  <cols>
    <col min="1" max="1" width="24.5546875" bestFit="1" customWidth="1"/>
    <col min="2" max="7" width="8.5546875" style="29" customWidth="1"/>
    <col min="8" max="8" width="8.5546875" style="6" customWidth="1"/>
    <col min="9" max="9" width="21.21875" bestFit="1" customWidth="1"/>
    <col min="10" max="10" width="4.5546875" style="15" bestFit="1" customWidth="1"/>
    <col min="12" max="12" width="24.6640625" bestFit="1" customWidth="1"/>
  </cols>
  <sheetData>
    <row r="1" spans="1:12" ht="15" thickBot="1" x14ac:dyDescent="0.35">
      <c r="A1" s="5" t="s">
        <v>5</v>
      </c>
      <c r="B1" s="8"/>
      <c r="C1" s="8" t="s">
        <v>60</v>
      </c>
      <c r="D1" s="8" t="s">
        <v>61</v>
      </c>
      <c r="E1" s="8" t="s">
        <v>62</v>
      </c>
      <c r="F1" s="8" t="s">
        <v>63</v>
      </c>
      <c r="G1" s="8" t="s">
        <v>64</v>
      </c>
      <c r="I1" s="75" t="s">
        <v>36</v>
      </c>
      <c r="J1" s="75"/>
    </row>
    <row r="2" spans="1:12" x14ac:dyDescent="0.3">
      <c r="A2" s="17" t="s">
        <v>6</v>
      </c>
      <c r="B2" s="55"/>
      <c r="C2" s="62">
        <v>1000</v>
      </c>
      <c r="D2" s="26">
        <f>C2*(1+$J$2)</f>
        <v>1000</v>
      </c>
      <c r="E2" s="26">
        <f t="shared" ref="E2:G2" si="0">D2*(1+$J$2)</f>
        <v>1000</v>
      </c>
      <c r="F2" s="26">
        <f t="shared" si="0"/>
        <v>1000</v>
      </c>
      <c r="G2" s="26">
        <f t="shared" si="0"/>
        <v>1000</v>
      </c>
      <c r="I2" t="s">
        <v>23</v>
      </c>
      <c r="J2" s="65">
        <v>0</v>
      </c>
      <c r="L2" s="73" t="s">
        <v>78</v>
      </c>
    </row>
    <row r="3" spans="1:12" x14ac:dyDescent="0.3">
      <c r="A3" s="18" t="s">
        <v>58</v>
      </c>
      <c r="B3" s="28"/>
      <c r="C3" s="38">
        <f t="shared" ref="C3:G3" si="1">C2*(1-$J$3)</f>
        <v>950</v>
      </c>
      <c r="D3" s="38">
        <f t="shared" si="1"/>
        <v>950</v>
      </c>
      <c r="E3" s="38">
        <f t="shared" si="1"/>
        <v>950</v>
      </c>
      <c r="F3" s="38">
        <f t="shared" si="1"/>
        <v>950</v>
      </c>
      <c r="G3" s="38">
        <f t="shared" si="1"/>
        <v>950</v>
      </c>
      <c r="I3" t="s">
        <v>22</v>
      </c>
      <c r="J3" s="60">
        <v>0.05</v>
      </c>
      <c r="L3" s="50" t="s">
        <v>76</v>
      </c>
    </row>
    <row r="4" spans="1:12" x14ac:dyDescent="0.3">
      <c r="A4" s="20" t="s">
        <v>7</v>
      </c>
      <c r="B4" s="56"/>
      <c r="C4" s="39">
        <f>C16*$J$4</f>
        <v>15</v>
      </c>
      <c r="D4" s="39">
        <f t="shared" ref="D4:G4" si="2">D16*$J$4</f>
        <v>15</v>
      </c>
      <c r="E4" s="39">
        <f t="shared" si="2"/>
        <v>15</v>
      </c>
      <c r="F4" s="39">
        <f t="shared" si="2"/>
        <v>15</v>
      </c>
      <c r="G4" s="39">
        <f t="shared" si="2"/>
        <v>15</v>
      </c>
      <c r="I4" t="s">
        <v>38</v>
      </c>
      <c r="J4" s="60">
        <v>0.1</v>
      </c>
      <c r="L4" s="51" t="s">
        <v>77</v>
      </c>
    </row>
    <row r="5" spans="1:12" x14ac:dyDescent="0.3">
      <c r="A5" s="14" t="s">
        <v>8</v>
      </c>
      <c r="B5" s="30"/>
      <c r="C5" s="31">
        <f t="shared" ref="C5:G5" si="3">C2-C3-C4</f>
        <v>35</v>
      </c>
      <c r="D5" s="31">
        <f t="shared" si="3"/>
        <v>35</v>
      </c>
      <c r="E5" s="31">
        <f t="shared" si="3"/>
        <v>35</v>
      </c>
      <c r="F5" s="31">
        <f t="shared" si="3"/>
        <v>35</v>
      </c>
      <c r="G5" s="31">
        <f t="shared" si="3"/>
        <v>35</v>
      </c>
    </row>
    <row r="6" spans="1:12" x14ac:dyDescent="0.3">
      <c r="A6" s="19" t="s">
        <v>9</v>
      </c>
      <c r="B6" s="57"/>
      <c r="C6" s="39">
        <f>B20*$J$6</f>
        <v>6</v>
      </c>
      <c r="D6" s="39">
        <f t="shared" ref="D6:G6" si="4">C20*$J$6</f>
        <v>6.72</v>
      </c>
      <c r="E6" s="39">
        <f t="shared" si="4"/>
        <v>6.72</v>
      </c>
      <c r="F6" s="39">
        <f t="shared" si="4"/>
        <v>6.72</v>
      </c>
      <c r="G6" s="39">
        <f t="shared" si="4"/>
        <v>6.72</v>
      </c>
      <c r="H6" s="9"/>
      <c r="I6" t="s">
        <v>14</v>
      </c>
      <c r="J6" s="60">
        <v>0.06</v>
      </c>
    </row>
    <row r="7" spans="1:12" x14ac:dyDescent="0.3">
      <c r="A7" s="18" t="s">
        <v>10</v>
      </c>
      <c r="B7" s="28"/>
      <c r="C7" s="38">
        <f t="shared" ref="C7:G7" si="5">C5-C6</f>
        <v>29</v>
      </c>
      <c r="D7" s="38">
        <f t="shared" si="5"/>
        <v>28.28</v>
      </c>
      <c r="E7" s="38">
        <f t="shared" si="5"/>
        <v>28.28</v>
      </c>
      <c r="F7" s="38">
        <f t="shared" si="5"/>
        <v>28.28</v>
      </c>
      <c r="G7" s="38">
        <f t="shared" si="5"/>
        <v>28.28</v>
      </c>
    </row>
    <row r="8" spans="1:12" ht="15" thickBot="1" x14ac:dyDescent="0.35">
      <c r="A8" s="44" t="s">
        <v>11</v>
      </c>
      <c r="B8" s="58"/>
      <c r="C8" s="45">
        <f t="shared" ref="C8:G8" si="6">C7*$J$8</f>
        <v>8.6999999999999993</v>
      </c>
      <c r="D8" s="45">
        <f t="shared" si="6"/>
        <v>8.484</v>
      </c>
      <c r="E8" s="45">
        <f t="shared" si="6"/>
        <v>8.484</v>
      </c>
      <c r="F8" s="45">
        <f t="shared" si="6"/>
        <v>8.484</v>
      </c>
      <c r="G8" s="45">
        <f t="shared" si="6"/>
        <v>8.484</v>
      </c>
      <c r="H8" s="7"/>
      <c r="I8" t="s">
        <v>13</v>
      </c>
      <c r="J8" s="60">
        <v>0.3</v>
      </c>
    </row>
    <row r="9" spans="1:12" x14ac:dyDescent="0.3">
      <c r="A9" s="46" t="s">
        <v>12</v>
      </c>
      <c r="B9" s="59"/>
      <c r="C9" s="47">
        <f t="shared" ref="C9:G9" si="7">C7-C8</f>
        <v>20.3</v>
      </c>
      <c r="D9" s="47">
        <f t="shared" si="7"/>
        <v>19.795999999999999</v>
      </c>
      <c r="E9" s="47">
        <f t="shared" si="7"/>
        <v>19.795999999999999</v>
      </c>
      <c r="F9" s="47">
        <f t="shared" si="7"/>
        <v>19.795999999999999</v>
      </c>
      <c r="G9" s="47">
        <f t="shared" si="7"/>
        <v>19.795999999999999</v>
      </c>
      <c r="J9"/>
    </row>
    <row r="10" spans="1:12" x14ac:dyDescent="0.3">
      <c r="B10" s="48"/>
      <c r="C10" s="48"/>
      <c r="D10" s="48"/>
      <c r="E10" s="48"/>
      <c r="F10" s="48"/>
      <c r="G10" s="48"/>
      <c r="I10" s="15"/>
    </row>
    <row r="12" spans="1:12" ht="15" thickBot="1" x14ac:dyDescent="0.35">
      <c r="A12" s="16"/>
      <c r="B12" s="76" t="s">
        <v>24</v>
      </c>
      <c r="C12" s="76"/>
      <c r="D12" s="76"/>
      <c r="E12" s="76"/>
      <c r="F12" s="76"/>
      <c r="G12" s="76"/>
      <c r="H12" s="11"/>
      <c r="I12" s="11"/>
      <c r="J12" s="22"/>
    </row>
    <row r="13" spans="1:12" ht="15" thickBot="1" x14ac:dyDescent="0.35">
      <c r="A13" s="2" t="s">
        <v>3</v>
      </c>
      <c r="B13" s="8" t="s">
        <v>59</v>
      </c>
      <c r="C13" s="8" t="s">
        <v>60</v>
      </c>
      <c r="D13" s="8" t="s">
        <v>61</v>
      </c>
      <c r="E13" s="8" t="s">
        <v>62</v>
      </c>
      <c r="F13" s="8" t="s">
        <v>63</v>
      </c>
      <c r="G13" s="8" t="s">
        <v>64</v>
      </c>
    </row>
    <row r="14" spans="1:12" x14ac:dyDescent="0.3">
      <c r="A14" s="3" t="s">
        <v>0</v>
      </c>
      <c r="B14" s="40">
        <v>0</v>
      </c>
      <c r="C14" s="40">
        <f t="shared" ref="C14:G14" si="8">C$2*$J14</f>
        <v>30</v>
      </c>
      <c r="D14" s="40">
        <f t="shared" si="8"/>
        <v>30</v>
      </c>
      <c r="E14" s="40">
        <f t="shared" si="8"/>
        <v>30</v>
      </c>
      <c r="F14" s="40">
        <f t="shared" si="8"/>
        <v>30</v>
      </c>
      <c r="G14" s="40">
        <f t="shared" si="8"/>
        <v>30</v>
      </c>
      <c r="H14" s="12"/>
      <c r="I14" t="s">
        <v>21</v>
      </c>
      <c r="J14" s="60">
        <v>0.03</v>
      </c>
    </row>
    <row r="15" spans="1:12" x14ac:dyDescent="0.3">
      <c r="A15" s="3" t="s">
        <v>15</v>
      </c>
      <c r="B15" s="40">
        <v>100</v>
      </c>
      <c r="C15" s="40">
        <f t="shared" ref="C15:G15" si="9">C2*$J$15</f>
        <v>100</v>
      </c>
      <c r="D15" s="40">
        <f t="shared" si="9"/>
        <v>100</v>
      </c>
      <c r="E15" s="40">
        <f t="shared" si="9"/>
        <v>100</v>
      </c>
      <c r="F15" s="40">
        <f t="shared" si="9"/>
        <v>100</v>
      </c>
      <c r="G15" s="40">
        <f t="shared" si="9"/>
        <v>100</v>
      </c>
      <c r="I15" s="14" t="s">
        <v>29</v>
      </c>
      <c r="J15" s="60">
        <v>0.1</v>
      </c>
    </row>
    <row r="16" spans="1:12" ht="15" thickBot="1" x14ac:dyDescent="0.35">
      <c r="A16" s="25" t="s">
        <v>1</v>
      </c>
      <c r="B16" s="41">
        <v>150</v>
      </c>
      <c r="C16" s="41">
        <f>C2*$J$16</f>
        <v>150</v>
      </c>
      <c r="D16" s="41">
        <f t="shared" ref="D16:G16" si="10">D2*$J$16</f>
        <v>150</v>
      </c>
      <c r="E16" s="41">
        <f t="shared" si="10"/>
        <v>150</v>
      </c>
      <c r="F16" s="41">
        <f t="shared" si="10"/>
        <v>150</v>
      </c>
      <c r="G16" s="41">
        <f t="shared" si="10"/>
        <v>150</v>
      </c>
      <c r="I16" t="s">
        <v>30</v>
      </c>
      <c r="J16" s="64">
        <v>0.15</v>
      </c>
    </row>
    <row r="17" spans="1:10" x14ac:dyDescent="0.3">
      <c r="A17" s="4" t="s">
        <v>2</v>
      </c>
      <c r="B17" s="33">
        <f t="shared" ref="B17:G17" si="11">B16+B15+B14</f>
        <v>250</v>
      </c>
      <c r="C17" s="33">
        <f t="shared" si="11"/>
        <v>280</v>
      </c>
      <c r="D17" s="33">
        <f t="shared" si="11"/>
        <v>280</v>
      </c>
      <c r="E17" s="33">
        <f t="shared" si="11"/>
        <v>280</v>
      </c>
      <c r="F17" s="33">
        <f t="shared" si="11"/>
        <v>280</v>
      </c>
      <c r="G17" s="33">
        <f t="shared" si="11"/>
        <v>280</v>
      </c>
      <c r="J17"/>
    </row>
    <row r="18" spans="1:10" ht="15" thickBot="1" x14ac:dyDescent="0.35">
      <c r="A18" s="16"/>
      <c r="B18" s="34"/>
      <c r="C18" s="34"/>
      <c r="D18" s="34"/>
      <c r="E18" s="34"/>
      <c r="F18" s="34"/>
      <c r="G18" s="34"/>
      <c r="J18"/>
    </row>
    <row r="19" spans="1:10" ht="15" thickBot="1" x14ac:dyDescent="0.35">
      <c r="A19" s="5" t="s">
        <v>31</v>
      </c>
      <c r="B19" s="8" t="s">
        <v>59</v>
      </c>
      <c r="C19" s="8" t="s">
        <v>60</v>
      </c>
      <c r="D19" s="8" t="s">
        <v>61</v>
      </c>
      <c r="E19" s="8" t="s">
        <v>62</v>
      </c>
      <c r="F19" s="8" t="s">
        <v>63</v>
      </c>
      <c r="G19" s="8" t="s">
        <v>64</v>
      </c>
    </row>
    <row r="20" spans="1:10" x14ac:dyDescent="0.3">
      <c r="A20" s="3" t="s">
        <v>37</v>
      </c>
      <c r="B20" s="40">
        <f>B22*$J$20</f>
        <v>100</v>
      </c>
      <c r="C20" s="40">
        <f t="shared" ref="C20:G20" si="12">C22*$J$20</f>
        <v>112</v>
      </c>
      <c r="D20" s="40">
        <f t="shared" si="12"/>
        <v>112</v>
      </c>
      <c r="E20" s="40">
        <f t="shared" si="12"/>
        <v>112</v>
      </c>
      <c r="F20" s="40">
        <f t="shared" si="12"/>
        <v>112</v>
      </c>
      <c r="G20" s="40">
        <f t="shared" si="12"/>
        <v>112</v>
      </c>
      <c r="H20"/>
      <c r="I20" s="21" t="s">
        <v>33</v>
      </c>
      <c r="J20" s="61">
        <v>0.4</v>
      </c>
    </row>
    <row r="21" spans="1:10" ht="15" thickBot="1" x14ac:dyDescent="0.35">
      <c r="A21" s="25" t="s">
        <v>4</v>
      </c>
      <c r="B21" s="41">
        <f>B22*$J$21</f>
        <v>150</v>
      </c>
      <c r="C21" s="41">
        <f t="shared" ref="C21:G21" si="13">C22*$J$21</f>
        <v>168</v>
      </c>
      <c r="D21" s="41">
        <f t="shared" si="13"/>
        <v>168</v>
      </c>
      <c r="E21" s="41">
        <f t="shared" si="13"/>
        <v>168</v>
      </c>
      <c r="F21" s="41">
        <f t="shared" si="13"/>
        <v>168</v>
      </c>
      <c r="G21" s="41">
        <f t="shared" si="13"/>
        <v>168</v>
      </c>
      <c r="H21"/>
      <c r="I21" s="21" t="s">
        <v>34</v>
      </c>
      <c r="J21" s="61">
        <f>1-J20</f>
        <v>0.6</v>
      </c>
    </row>
    <row r="22" spans="1:10" x14ac:dyDescent="0.3">
      <c r="A22" s="4" t="s">
        <v>26</v>
      </c>
      <c r="B22" s="37">
        <f t="shared" ref="B22:G22" si="14">B17</f>
        <v>250</v>
      </c>
      <c r="C22" s="37">
        <f t="shared" si="14"/>
        <v>280</v>
      </c>
      <c r="D22" s="37">
        <f t="shared" si="14"/>
        <v>280</v>
      </c>
      <c r="E22" s="37">
        <f t="shared" si="14"/>
        <v>280</v>
      </c>
      <c r="F22" s="37">
        <f t="shared" si="14"/>
        <v>280</v>
      </c>
      <c r="G22" s="37">
        <f t="shared" si="14"/>
        <v>280</v>
      </c>
      <c r="H22" s="24" t="s">
        <v>32</v>
      </c>
      <c r="J22"/>
    </row>
    <row r="25" spans="1:10" ht="15" thickBot="1" x14ac:dyDescent="0.35">
      <c r="A25" s="2" t="s">
        <v>70</v>
      </c>
      <c r="B25" s="8" t="s">
        <v>59</v>
      </c>
      <c r="C25" s="8" t="s">
        <v>60</v>
      </c>
      <c r="D25" s="8" t="s">
        <v>61</v>
      </c>
      <c r="E25" s="8" t="s">
        <v>62</v>
      </c>
      <c r="F25" s="8" t="s">
        <v>63</v>
      </c>
      <c r="G25" s="8" t="s">
        <v>64</v>
      </c>
      <c r="H25" s="8" t="s">
        <v>65</v>
      </c>
      <c r="I25" s="21"/>
      <c r="J25" s="23"/>
    </row>
    <row r="26" spans="1:10" x14ac:dyDescent="0.3">
      <c r="A26" s="3" t="s">
        <v>8</v>
      </c>
      <c r="B26" s="40">
        <v>0</v>
      </c>
      <c r="C26" s="26">
        <f>C5</f>
        <v>35</v>
      </c>
      <c r="D26" s="26">
        <f>D5</f>
        <v>35</v>
      </c>
      <c r="E26" s="26">
        <f>E5</f>
        <v>35</v>
      </c>
      <c r="F26" s="26">
        <f>F5</f>
        <v>35</v>
      </c>
      <c r="G26" s="26">
        <f>G5</f>
        <v>35</v>
      </c>
      <c r="H26" s="27"/>
      <c r="I26" s="21"/>
      <c r="J26" s="23"/>
    </row>
    <row r="27" spans="1:10" x14ac:dyDescent="0.3">
      <c r="A27" s="1" t="s">
        <v>20</v>
      </c>
      <c r="B27" s="63">
        <v>0</v>
      </c>
      <c r="C27" s="26">
        <f>C26*$J$8</f>
        <v>10.5</v>
      </c>
      <c r="D27" s="26">
        <f t="shared" ref="D27:G27" si="15">D26*$J$8</f>
        <v>10.5</v>
      </c>
      <c r="E27" s="26">
        <f t="shared" si="15"/>
        <v>10.5</v>
      </c>
      <c r="F27" s="26">
        <f t="shared" si="15"/>
        <v>10.5</v>
      </c>
      <c r="G27" s="26">
        <f t="shared" si="15"/>
        <v>10.5</v>
      </c>
      <c r="H27" s="27"/>
      <c r="I27" s="21"/>
      <c r="J27" s="23"/>
    </row>
    <row r="28" spans="1:10" x14ac:dyDescent="0.3">
      <c r="A28" s="1" t="s">
        <v>17</v>
      </c>
      <c r="B28" s="38">
        <v>0</v>
      </c>
      <c r="C28" s="26">
        <f>C4</f>
        <v>15</v>
      </c>
      <c r="D28" s="26">
        <f>D4</f>
        <v>15</v>
      </c>
      <c r="E28" s="26">
        <f>E4</f>
        <v>15</v>
      </c>
      <c r="F28" s="26">
        <f>F4</f>
        <v>15</v>
      </c>
      <c r="G28" s="26">
        <f>G4</f>
        <v>15</v>
      </c>
      <c r="H28" s="29"/>
    </row>
    <row r="29" spans="1:10" x14ac:dyDescent="0.3">
      <c r="A29" s="1" t="s">
        <v>18</v>
      </c>
      <c r="B29" s="31">
        <f>B15</f>
        <v>100</v>
      </c>
      <c r="C29" s="31">
        <f>C15-B15</f>
        <v>0</v>
      </c>
      <c r="D29" s="31">
        <f>D15-C15</f>
        <v>0</v>
      </c>
      <c r="E29" s="31">
        <f>E15-D15</f>
        <v>0</v>
      </c>
      <c r="F29" s="31">
        <f>F15-E15</f>
        <v>0</v>
      </c>
      <c r="G29" s="31">
        <f>G15-F15</f>
        <v>0</v>
      </c>
      <c r="H29" s="29"/>
    </row>
    <row r="30" spans="1:10" ht="15" thickBot="1" x14ac:dyDescent="0.35">
      <c r="A30" s="10" t="s">
        <v>19</v>
      </c>
      <c r="B30" s="41">
        <f>B16</f>
        <v>150</v>
      </c>
      <c r="C30" s="32">
        <f>C16-B16+C4</f>
        <v>15</v>
      </c>
      <c r="D30" s="32">
        <f>D16-C16+D4</f>
        <v>15</v>
      </c>
      <c r="E30" s="32">
        <f>E16-D16+E4</f>
        <v>15</v>
      </c>
      <c r="F30" s="32">
        <f>F16-E16+F4</f>
        <v>15</v>
      </c>
      <c r="G30" s="32">
        <f>G16-F16+G4</f>
        <v>15</v>
      </c>
      <c r="H30" s="29"/>
    </row>
    <row r="31" spans="1:10" x14ac:dyDescent="0.3">
      <c r="A31" s="4" t="s">
        <v>16</v>
      </c>
      <c r="B31" s="33">
        <f>B26-B27+B28-B29-B30</f>
        <v>-250</v>
      </c>
      <c r="C31" s="33">
        <f>C26-C27+C28-C29-C30</f>
        <v>24.5</v>
      </c>
      <c r="D31" s="33">
        <f t="shared" ref="D31:G31" si="16">D26-D27+D28-D29-D30</f>
        <v>24.5</v>
      </c>
      <c r="E31" s="33">
        <f t="shared" si="16"/>
        <v>24.5</v>
      </c>
      <c r="F31" s="33">
        <f t="shared" si="16"/>
        <v>24.5</v>
      </c>
      <c r="G31" s="33">
        <f t="shared" si="16"/>
        <v>24.5</v>
      </c>
      <c r="H31" s="49">
        <f>G31*(1+J31)</f>
        <v>24.5</v>
      </c>
      <c r="I31" t="s">
        <v>35</v>
      </c>
      <c r="J31" s="52">
        <f>$J$2</f>
        <v>0</v>
      </c>
    </row>
    <row r="32" spans="1:10" ht="15" thickBot="1" x14ac:dyDescent="0.35">
      <c r="A32" s="16" t="s">
        <v>27</v>
      </c>
      <c r="B32" s="34"/>
      <c r="C32" s="34"/>
      <c r="D32" s="34"/>
      <c r="E32" s="34"/>
      <c r="F32" s="34"/>
      <c r="G32" s="32">
        <f>H31/(B42-J31)</f>
        <v>245</v>
      </c>
      <c r="H32" s="35"/>
    </row>
    <row r="33" spans="1:10" x14ac:dyDescent="0.3">
      <c r="A33" s="11" t="s">
        <v>28</v>
      </c>
      <c r="B33" s="37">
        <f>B31</f>
        <v>-250</v>
      </c>
      <c r="C33" s="37">
        <f>C31</f>
        <v>24.5</v>
      </c>
      <c r="D33" s="37">
        <f t="shared" ref="D33:F33" si="17">D31</f>
        <v>24.5</v>
      </c>
      <c r="E33" s="37">
        <f t="shared" si="17"/>
        <v>24.5</v>
      </c>
      <c r="F33" s="37">
        <f t="shared" si="17"/>
        <v>24.5</v>
      </c>
      <c r="G33" s="37">
        <f>G31+G32</f>
        <v>269.5</v>
      </c>
      <c r="H33" s="35"/>
    </row>
    <row r="34" spans="1:10" x14ac:dyDescent="0.3">
      <c r="D34" s="42"/>
      <c r="E34" s="42"/>
      <c r="F34" s="42"/>
      <c r="G34" s="42"/>
    </row>
    <row r="35" spans="1:10" ht="15" thickBot="1" x14ac:dyDescent="0.35">
      <c r="A35" s="5" t="s">
        <v>69</v>
      </c>
      <c r="B35" s="8" t="s">
        <v>59</v>
      </c>
      <c r="C35" s="8" t="s">
        <v>60</v>
      </c>
      <c r="D35" s="8" t="s">
        <v>61</v>
      </c>
      <c r="E35" s="8" t="s">
        <v>62</v>
      </c>
      <c r="F35" s="8" t="s">
        <v>63</v>
      </c>
      <c r="G35" s="8" t="s">
        <v>64</v>
      </c>
      <c r="H35" s="67"/>
    </row>
    <row r="36" spans="1:10" x14ac:dyDescent="0.3">
      <c r="A36" t="s">
        <v>97</v>
      </c>
      <c r="B36" s="48"/>
      <c r="C36" s="48"/>
      <c r="D36" s="48"/>
      <c r="E36" s="48"/>
      <c r="F36" s="48"/>
      <c r="G36" s="31">
        <f>G32*20</f>
        <v>4900</v>
      </c>
      <c r="H36" s="36"/>
    </row>
    <row r="37" spans="1:10" x14ac:dyDescent="0.3">
      <c r="A37" s="1" t="s">
        <v>18</v>
      </c>
      <c r="B37" s="66"/>
      <c r="C37" s="66"/>
      <c r="D37" s="66"/>
      <c r="E37" s="66"/>
      <c r="F37" s="66"/>
      <c r="G37" s="33">
        <f>100*20</f>
        <v>2000</v>
      </c>
      <c r="H37" s="36"/>
      <c r="J37" s="54"/>
    </row>
    <row r="38" spans="1:10" ht="15" thickBot="1" x14ac:dyDescent="0.35">
      <c r="A38" s="10" t="s">
        <v>19</v>
      </c>
      <c r="B38" s="68"/>
      <c r="C38" s="68"/>
      <c r="D38" s="68"/>
      <c r="E38" s="68"/>
      <c r="F38" s="68"/>
      <c r="G38" s="69">
        <f>150*20</f>
        <v>3000</v>
      </c>
      <c r="H38" s="36"/>
      <c r="J38" s="54"/>
    </row>
    <row r="39" spans="1:10" ht="15" thickBot="1" x14ac:dyDescent="0.35">
      <c r="A39" s="70" t="s">
        <v>71</v>
      </c>
      <c r="B39" s="71"/>
      <c r="C39" s="71"/>
      <c r="D39" s="71"/>
      <c r="E39" s="71"/>
      <c r="F39" s="71"/>
      <c r="G39" s="72">
        <f>MAX(G36-G37-G38,0)</f>
        <v>0</v>
      </c>
      <c r="H39" s="36"/>
    </row>
    <row r="40" spans="1:10" x14ac:dyDescent="0.3">
      <c r="A40" s="11" t="s">
        <v>28</v>
      </c>
      <c r="B40" s="37">
        <f>B33</f>
        <v>-250</v>
      </c>
      <c r="C40" s="37">
        <f t="shared" ref="C40:F40" si="18">C33</f>
        <v>24.5</v>
      </c>
      <c r="D40" s="37">
        <f t="shared" si="18"/>
        <v>24.5</v>
      </c>
      <c r="E40" s="37">
        <f t="shared" si="18"/>
        <v>24.5</v>
      </c>
      <c r="F40" s="37">
        <f t="shared" si="18"/>
        <v>24.5</v>
      </c>
      <c r="G40" s="37">
        <f>G33+G39</f>
        <v>269.5</v>
      </c>
      <c r="H40" s="35"/>
    </row>
    <row r="42" spans="1:10" x14ac:dyDescent="0.3">
      <c r="A42" t="s">
        <v>25</v>
      </c>
      <c r="B42" s="43">
        <v>0.1</v>
      </c>
    </row>
    <row r="43" spans="1:10" x14ac:dyDescent="0.3">
      <c r="C43" s="13"/>
    </row>
    <row r="44" spans="1:10" x14ac:dyDescent="0.3">
      <c r="A44" s="11" t="s">
        <v>66</v>
      </c>
      <c r="B44" s="53">
        <f>B33+NPV(B42,C33:G33)</f>
        <v>-5.0000000000001137</v>
      </c>
    </row>
    <row r="45" spans="1:10" x14ac:dyDescent="0.3">
      <c r="A45" t="s">
        <v>74</v>
      </c>
      <c r="B45" s="26">
        <v>-3</v>
      </c>
    </row>
    <row r="46" spans="1:10" x14ac:dyDescent="0.3">
      <c r="A46" t="s">
        <v>67</v>
      </c>
      <c r="B46" s="74">
        <v>0.77</v>
      </c>
    </row>
    <row r="48" spans="1:10" x14ac:dyDescent="0.3">
      <c r="A48" s="11" t="s">
        <v>68</v>
      </c>
      <c r="B48" s="53">
        <f>B40+NPV(B42,C40:G40)</f>
        <v>-5.0000000000001137</v>
      </c>
    </row>
    <row r="49" spans="1:2" x14ac:dyDescent="0.3">
      <c r="A49" t="s">
        <v>72</v>
      </c>
      <c r="B49" s="26">
        <v>421</v>
      </c>
    </row>
    <row r="50" spans="1:2" x14ac:dyDescent="0.3">
      <c r="A50" t="s">
        <v>73</v>
      </c>
      <c r="B50" s="74">
        <v>0.54</v>
      </c>
    </row>
  </sheetData>
  <mergeCells count="2">
    <mergeCell ref="I1:J1"/>
    <mergeCell ref="B12:G12"/>
  </mergeCells>
  <phoneticPr fontId="5" type="noConversion"/>
  <pageMargins left="0.7" right="0.7" top="0.75" bottom="0.75" header="0.3" footer="0.3"/>
  <ignoredErrors>
    <ignoredError sqref="C8:G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6BDE-6A49-41F3-827F-7D83FCDB011D}">
  <dimension ref="A1"/>
  <sheetViews>
    <sheetView workbookViewId="0">
      <selection activeCell="J12" sqref="J1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vt:lpstr>
      <vt:lpstr>Project Analysis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Howard</dc:creator>
  <cp:lastModifiedBy>Philip Howard</cp:lastModifiedBy>
  <dcterms:created xsi:type="dcterms:W3CDTF">2024-02-25T22:02:44Z</dcterms:created>
  <dcterms:modified xsi:type="dcterms:W3CDTF">2024-04-16T12:29:18Z</dcterms:modified>
</cp:coreProperties>
</file>